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A:\Flipcarbon\In Leather\November\"/>
    </mc:Choice>
  </mc:AlternateContent>
  <xr:revisionPtr revIDLastSave="0" documentId="13_ncr:1_{101D28B3-571F-41FF-BCE6-FBDB98FAD740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Sheet2" sheetId="2" state="hidden" r:id="rId1"/>
    <sheet name="P&amp;L 24-25_TBase" sheetId="4" r:id="rId2"/>
    <sheet name="Actuals 24-25" sheetId="3" r:id="rId3"/>
    <sheet name="Monthly Summary" sheetId="1" r:id="rId4"/>
    <sheet name="MBO" sheetId="5" r:id="rId5"/>
    <sheet name="LFR" sheetId="6" r:id="rId6"/>
    <sheet name="ECOM" sheetId="7" r:id="rId7"/>
    <sheet name="EBO" sheetId="8" r:id="rId8"/>
  </sheets>
  <definedNames>
    <definedName name="_xlnm._FilterDatabase" localSheetId="3" hidden="1">'Monthly Summary'!#REF!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W10" i="1" l="1"/>
  <c r="JW9" i="1"/>
  <c r="JW6" i="1"/>
  <c r="KB10" i="1"/>
  <c r="KB9" i="1"/>
  <c r="KB6" i="1"/>
  <c r="KG10" i="1"/>
  <c r="KG9" i="1"/>
  <c r="KG6" i="1"/>
  <c r="KL6" i="1"/>
  <c r="KL9" i="1"/>
  <c r="KL10" i="1"/>
  <c r="KQ10" i="1"/>
  <c r="KQ9" i="1"/>
  <c r="KQ6" i="1"/>
  <c r="KV6" i="1"/>
  <c r="KV9" i="1"/>
  <c r="KV10" i="1"/>
  <c r="LA10" i="1"/>
  <c r="LA9" i="1"/>
  <c r="LA6" i="1"/>
  <c r="LF10" i="1"/>
  <c r="LF9" i="1"/>
  <c r="LF6" i="1"/>
  <c r="Q25" i="7"/>
  <c r="O8" i="5" l="1"/>
  <c r="O6" i="5"/>
  <c r="O4" i="5"/>
  <c r="K21" i="8"/>
  <c r="L21" i="8"/>
  <c r="M21" i="8"/>
  <c r="N21" i="8"/>
  <c r="K22" i="8"/>
  <c r="L22" i="8"/>
  <c r="M22" i="8"/>
  <c r="N22" i="8"/>
  <c r="K23" i="8"/>
  <c r="L23" i="8"/>
  <c r="M23" i="8"/>
  <c r="N23" i="8"/>
  <c r="K24" i="8"/>
  <c r="L24" i="8"/>
  <c r="M24" i="8"/>
  <c r="N24" i="8"/>
  <c r="K25" i="8"/>
  <c r="L25" i="8"/>
  <c r="M25" i="8"/>
  <c r="N25" i="8"/>
  <c r="K26" i="8"/>
  <c r="L26" i="8"/>
  <c r="M26" i="8"/>
  <c r="N26" i="8"/>
  <c r="Q30" i="7"/>
  <c r="Q31" i="7"/>
  <c r="Q32" i="7"/>
  <c r="Q33" i="7"/>
  <c r="Q34" i="7"/>
  <c r="Q35" i="7"/>
  <c r="Q36" i="7"/>
  <c r="Q37" i="7"/>
  <c r="Q38" i="7"/>
  <c r="Q39" i="7"/>
  <c r="J90" i="4"/>
  <c r="J94" i="4" s="1"/>
  <c r="J92" i="4"/>
  <c r="J75" i="4"/>
  <c r="J56" i="4"/>
  <c r="J60" i="4" s="1"/>
  <c r="J58" i="4"/>
  <c r="J41" i="4"/>
  <c r="J22" i="4"/>
  <c r="J26" i="4" s="1"/>
  <c r="J24" i="4"/>
  <c r="J7" i="4"/>
  <c r="J12" i="4"/>
  <c r="J79" i="3"/>
  <c r="J95" i="4" l="1"/>
  <c r="J61" i="4"/>
  <c r="J27" i="4"/>
  <c r="AH12" i="3" l="1"/>
  <c r="AH11" i="3"/>
  <c r="AH10" i="3"/>
  <c r="AH9" i="3"/>
  <c r="AH8" i="3"/>
  <c r="AG14" i="3"/>
  <c r="AG12" i="3"/>
  <c r="AG11" i="3"/>
  <c r="AG10" i="3"/>
  <c r="AG9" i="3"/>
  <c r="AG8" i="3"/>
  <c r="AG7" i="3"/>
  <c r="AG6" i="3"/>
  <c r="AF14" i="3"/>
  <c r="AF12" i="3"/>
  <c r="AF11" i="3"/>
  <c r="AF10" i="3"/>
  <c r="AF9" i="3"/>
  <c r="AF8" i="3"/>
  <c r="AF7" i="3"/>
  <c r="AF6" i="3"/>
  <c r="AB6" i="3"/>
  <c r="LB144" i="1"/>
  <c r="LC144" i="1"/>
  <c r="LD144" i="1"/>
  <c r="LE144" i="1"/>
  <c r="AE14" i="3"/>
  <c r="AE12" i="3"/>
  <c r="AE11" i="3"/>
  <c r="AE10" i="3"/>
  <c r="AE9" i="3"/>
  <c r="AE8" i="3"/>
  <c r="AE7" i="3"/>
  <c r="AE6" i="3"/>
  <c r="LB11" i="1"/>
  <c r="LC11" i="1"/>
  <c r="LD11" i="1"/>
  <c r="LE11" i="1"/>
  <c r="LF11" i="1"/>
  <c r="AH6" i="3" s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LB16" i="1"/>
  <c r="LC16" i="1"/>
  <c r="LD16" i="1"/>
  <c r="LE16" i="1"/>
  <c r="LF16" i="1"/>
  <c r="AH7" i="3" s="1"/>
  <c r="J44" i="3" s="1"/>
  <c r="LG16" i="1"/>
  <c r="LH16" i="1"/>
  <c r="LI16" i="1"/>
  <c r="LJ16" i="1"/>
  <c r="LK16" i="1"/>
  <c r="LL16" i="1"/>
  <c r="LM16" i="1"/>
  <c r="LN16" i="1"/>
  <c r="LO16" i="1"/>
  <c r="LP16" i="1"/>
  <c r="LQ16" i="1"/>
  <c r="LR16" i="1"/>
  <c r="LS16" i="1"/>
  <c r="LT16" i="1"/>
  <c r="LU16" i="1"/>
  <c r="LV16" i="1"/>
  <c r="LW16" i="1"/>
  <c r="LX16" i="1"/>
  <c r="LY16" i="1"/>
  <c r="LZ16" i="1"/>
  <c r="MA16" i="1"/>
  <c r="MB16" i="1"/>
  <c r="MC16" i="1"/>
  <c r="MD16" i="1"/>
  <c r="ME16" i="1"/>
  <c r="LB42" i="1"/>
  <c r="LC42" i="1"/>
  <c r="LD42" i="1"/>
  <c r="LE42" i="1"/>
  <c r="LF42" i="1"/>
  <c r="LG42" i="1"/>
  <c r="LH42" i="1"/>
  <c r="LI42" i="1"/>
  <c r="LJ42" i="1"/>
  <c r="LK42" i="1"/>
  <c r="LL42" i="1"/>
  <c r="LM42" i="1"/>
  <c r="LN42" i="1"/>
  <c r="LO42" i="1"/>
  <c r="LP42" i="1"/>
  <c r="LQ42" i="1"/>
  <c r="LR42" i="1"/>
  <c r="LS42" i="1"/>
  <c r="LT42" i="1"/>
  <c r="LU42" i="1"/>
  <c r="LV42" i="1"/>
  <c r="LW42" i="1"/>
  <c r="LX42" i="1"/>
  <c r="LY42" i="1"/>
  <c r="LZ42" i="1"/>
  <c r="MA42" i="1"/>
  <c r="MB42" i="1"/>
  <c r="MC42" i="1"/>
  <c r="MD42" i="1"/>
  <c r="ME42" i="1"/>
  <c r="LB51" i="1"/>
  <c r="LC51" i="1"/>
  <c r="LD51" i="1"/>
  <c r="LE51" i="1"/>
  <c r="LF51" i="1"/>
  <c r="LG51" i="1"/>
  <c r="LH51" i="1"/>
  <c r="LI51" i="1"/>
  <c r="LJ51" i="1"/>
  <c r="LK51" i="1"/>
  <c r="LL51" i="1"/>
  <c r="LM51" i="1"/>
  <c r="LN51" i="1"/>
  <c r="LO51" i="1"/>
  <c r="LP51" i="1"/>
  <c r="LQ51" i="1"/>
  <c r="LR51" i="1"/>
  <c r="LS51" i="1"/>
  <c r="LT51" i="1"/>
  <c r="LU51" i="1"/>
  <c r="LV51" i="1"/>
  <c r="LW51" i="1"/>
  <c r="LX51" i="1"/>
  <c r="LY51" i="1"/>
  <c r="LZ51" i="1"/>
  <c r="MA51" i="1"/>
  <c r="MB51" i="1"/>
  <c r="MC51" i="1"/>
  <c r="MD51" i="1"/>
  <c r="ME51" i="1"/>
  <c r="LB75" i="1"/>
  <c r="LC75" i="1"/>
  <c r="LD75" i="1"/>
  <c r="LE75" i="1"/>
  <c r="LF75" i="1"/>
  <c r="LG75" i="1"/>
  <c r="LH75" i="1"/>
  <c r="LI75" i="1"/>
  <c r="LJ75" i="1"/>
  <c r="LK75" i="1"/>
  <c r="LL75" i="1"/>
  <c r="LM75" i="1"/>
  <c r="LN75" i="1"/>
  <c r="LO75" i="1"/>
  <c r="LP75" i="1"/>
  <c r="LQ75" i="1"/>
  <c r="LR75" i="1"/>
  <c r="LS75" i="1"/>
  <c r="LT75" i="1"/>
  <c r="LU75" i="1"/>
  <c r="LV75" i="1"/>
  <c r="LW75" i="1"/>
  <c r="LX75" i="1"/>
  <c r="LY75" i="1"/>
  <c r="LZ75" i="1"/>
  <c r="MA75" i="1"/>
  <c r="MB75" i="1"/>
  <c r="MC75" i="1"/>
  <c r="MD75" i="1"/>
  <c r="ME75" i="1"/>
  <c r="LB80" i="1"/>
  <c r="LC80" i="1"/>
  <c r="LD80" i="1"/>
  <c r="LE80" i="1"/>
  <c r="LF80" i="1"/>
  <c r="LG80" i="1"/>
  <c r="LH80" i="1"/>
  <c r="LI80" i="1"/>
  <c r="LJ80" i="1"/>
  <c r="LK80" i="1"/>
  <c r="LL80" i="1"/>
  <c r="LM80" i="1"/>
  <c r="LN80" i="1"/>
  <c r="LO80" i="1"/>
  <c r="LP80" i="1"/>
  <c r="LQ80" i="1"/>
  <c r="LR80" i="1"/>
  <c r="LS80" i="1"/>
  <c r="LT80" i="1"/>
  <c r="LU80" i="1"/>
  <c r="LV80" i="1"/>
  <c r="LW80" i="1"/>
  <c r="LX80" i="1"/>
  <c r="LY80" i="1"/>
  <c r="LZ80" i="1"/>
  <c r="MA80" i="1"/>
  <c r="MB80" i="1"/>
  <c r="MC80" i="1"/>
  <c r="MD80" i="1"/>
  <c r="ME80" i="1"/>
  <c r="LA142" i="1"/>
  <c r="LB142" i="1"/>
  <c r="LC142" i="1"/>
  <c r="LD142" i="1"/>
  <c r="LE142" i="1"/>
  <c r="LF142" i="1"/>
  <c r="LG142" i="1"/>
  <c r="LH142" i="1"/>
  <c r="LF47" i="1"/>
  <c r="LA47" i="1"/>
  <c r="KV47" i="1"/>
  <c r="KQ47" i="1"/>
  <c r="KL47" i="1"/>
  <c r="KG47" i="1"/>
  <c r="KB47" i="1"/>
  <c r="JW47" i="1"/>
  <c r="LF46" i="1"/>
  <c r="LA46" i="1"/>
  <c r="KV46" i="1"/>
  <c r="KQ46" i="1"/>
  <c r="KL46" i="1"/>
  <c r="KG46" i="1"/>
  <c r="KB46" i="1"/>
  <c r="JW46" i="1"/>
  <c r="LF45" i="1"/>
  <c r="LA45" i="1"/>
  <c r="KV45" i="1"/>
  <c r="KQ45" i="1"/>
  <c r="KL45" i="1"/>
  <c r="KG45" i="1"/>
  <c r="KB45" i="1"/>
  <c r="JW45" i="1"/>
  <c r="LF44" i="1"/>
  <c r="LA44" i="1"/>
  <c r="KV44" i="1"/>
  <c r="KQ44" i="1"/>
  <c r="KL44" i="1"/>
  <c r="KG44" i="1"/>
  <c r="KB44" i="1"/>
  <c r="JW44" i="1"/>
  <c r="LD10" i="1"/>
  <c r="KT10" i="1"/>
  <c r="KO10" i="1"/>
  <c r="KJ10" i="1"/>
  <c r="JZ10" i="1"/>
  <c r="JU10" i="1"/>
  <c r="KT9" i="1"/>
  <c r="KO9" i="1"/>
  <c r="KJ9" i="1"/>
  <c r="LD6" i="1"/>
  <c r="KO6" i="1"/>
  <c r="KJ6" i="1"/>
  <c r="KE6" i="1"/>
  <c r="JZ6" i="1"/>
  <c r="JU6" i="1"/>
  <c r="K44" i="3"/>
  <c r="L44" i="3"/>
  <c r="M44" i="3"/>
  <c r="N44" i="3"/>
  <c r="K40" i="7"/>
  <c r="L40" i="7"/>
  <c r="M40" i="7"/>
  <c r="N40" i="7"/>
  <c r="K56" i="5"/>
  <c r="L56" i="5"/>
  <c r="M56" i="5"/>
  <c r="O29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H12" i="4"/>
  <c r="I12" i="4"/>
  <c r="G12" i="4"/>
  <c r="J73" i="4" l="1"/>
  <c r="J77" i="4" s="1"/>
  <c r="N11" i="3"/>
  <c r="M11" i="3"/>
  <c r="AD11" i="3"/>
  <c r="AC11" i="3"/>
  <c r="AB11" i="3"/>
  <c r="AC10" i="3"/>
  <c r="AB10" i="3"/>
  <c r="AA10" i="3"/>
  <c r="AD8" i="3"/>
  <c r="AB8" i="3"/>
  <c r="AC7" i="3"/>
  <c r="AB7" i="3"/>
  <c r="AA7" i="3"/>
  <c r="AC6" i="3"/>
  <c r="AA6" i="3"/>
  <c r="Y12" i="3"/>
  <c r="X12" i="3"/>
  <c r="W12" i="3"/>
  <c r="Z10" i="3"/>
  <c r="Y10" i="3"/>
  <c r="X10" i="3"/>
  <c r="W10" i="3"/>
  <c r="Z8" i="3"/>
  <c r="Y6" i="3"/>
  <c r="X6" i="3"/>
  <c r="AD12" i="3"/>
  <c r="KZ142" i="1"/>
  <c r="AC12" i="3" s="1"/>
  <c r="KY142" i="1"/>
  <c r="KX142" i="1"/>
  <c r="AB12" i="3" s="1"/>
  <c r="KW142" i="1"/>
  <c r="AA12" i="3" s="1"/>
  <c r="KV142" i="1"/>
  <c r="Z12" i="3" s="1"/>
  <c r="KU142" i="1"/>
  <c r="KS142" i="1"/>
  <c r="KR142" i="1"/>
  <c r="KT142" i="1"/>
  <c r="LA80" i="1"/>
  <c r="KZ80" i="1"/>
  <c r="KX80" i="1"/>
  <c r="KW80" i="1"/>
  <c r="AA11" i="3" s="1"/>
  <c r="KV80" i="1"/>
  <c r="KU80" i="1"/>
  <c r="KT80" i="1"/>
  <c r="KS80" i="1"/>
  <c r="KR80" i="1"/>
  <c r="KY80" i="1"/>
  <c r="LA75" i="1"/>
  <c r="AD10" i="3" s="1"/>
  <c r="KZ75" i="1"/>
  <c r="KY75" i="1"/>
  <c r="KX75" i="1"/>
  <c r="KW75" i="1"/>
  <c r="KV75" i="1"/>
  <c r="KU75" i="1"/>
  <c r="KT75" i="1"/>
  <c r="KS75" i="1"/>
  <c r="KR75" i="1"/>
  <c r="KZ51" i="1"/>
  <c r="AC9" i="3" s="1"/>
  <c r="KX51" i="1"/>
  <c r="KW51" i="1"/>
  <c r="AA9" i="3" s="1"/>
  <c r="KU51" i="1"/>
  <c r="Y9" i="3" s="1"/>
  <c r="KS51" i="1"/>
  <c r="X9" i="3" s="1"/>
  <c r="KR51" i="1"/>
  <c r="W9" i="3" s="1"/>
  <c r="LA51" i="1"/>
  <c r="AD9" i="3" s="1"/>
  <c r="KY51" i="1"/>
  <c r="KV51" i="1"/>
  <c r="Z9" i="3" s="1"/>
  <c r="KT51" i="1"/>
  <c r="LA42" i="1"/>
  <c r="KZ42" i="1"/>
  <c r="KY42" i="1"/>
  <c r="KX42" i="1"/>
  <c r="KW42" i="1"/>
  <c r="AA8" i="3" s="1"/>
  <c r="KV42" i="1"/>
  <c r="KU42" i="1"/>
  <c r="Y8" i="3" s="1"/>
  <c r="KT42" i="1"/>
  <c r="KS42" i="1"/>
  <c r="X8" i="3" s="1"/>
  <c r="KR42" i="1"/>
  <c r="W8" i="3" s="1"/>
  <c r="LA16" i="1"/>
  <c r="AD7" i="3" s="1"/>
  <c r="I44" i="3" s="1"/>
  <c r="I73" i="4" s="1"/>
  <c r="KZ16" i="1"/>
  <c r="KX16" i="1"/>
  <c r="KW16" i="1"/>
  <c r="KU16" i="1"/>
  <c r="Y7" i="3" s="1"/>
  <c r="KS16" i="1"/>
  <c r="X7" i="3" s="1"/>
  <c r="KR16" i="1"/>
  <c r="W7" i="3" s="1"/>
  <c r="KY16" i="1"/>
  <c r="KV16" i="1"/>
  <c r="Z7" i="3" s="1"/>
  <c r="H44" i="3" s="1"/>
  <c r="H73" i="4" s="1"/>
  <c r="KT16" i="1"/>
  <c r="KZ11" i="1"/>
  <c r="KY11" i="1"/>
  <c r="KX11" i="1"/>
  <c r="KW11" i="1"/>
  <c r="KU11" i="1"/>
  <c r="KT11" i="1"/>
  <c r="KS11" i="1"/>
  <c r="KR11" i="1"/>
  <c r="W6" i="3" s="1"/>
  <c r="LA11" i="1"/>
  <c r="AD6" i="3" s="1"/>
  <c r="KV11" i="1"/>
  <c r="Z6" i="3" s="1"/>
  <c r="N56" i="5"/>
  <c r="Q47" i="5"/>
  <c r="Q39" i="5"/>
  <c r="J78" i="4" l="1"/>
  <c r="KX144" i="1"/>
  <c r="KY144" i="1"/>
  <c r="AB9" i="3"/>
  <c r="KZ144" i="1"/>
  <c r="AC8" i="3"/>
  <c r="KS144" i="1"/>
  <c r="KT144" i="1"/>
  <c r="KU144" i="1"/>
  <c r="KW144" i="1"/>
  <c r="KR144" i="1"/>
  <c r="KV146" i="1"/>
  <c r="LA146" i="1"/>
  <c r="LA144" i="1"/>
  <c r="KV144" i="1"/>
  <c r="Q48" i="5"/>
  <c r="T9" i="3"/>
  <c r="S9" i="3"/>
  <c r="V8" i="3"/>
  <c r="U8" i="3"/>
  <c r="T8" i="3"/>
  <c r="S8" i="3"/>
  <c r="V7" i="3"/>
  <c r="G44" i="3" s="1"/>
  <c r="G73" i="4" s="1"/>
  <c r="U7" i="3"/>
  <c r="T7" i="3"/>
  <c r="S7" i="3"/>
  <c r="U6" i="3"/>
  <c r="T6" i="3"/>
  <c r="KQ142" i="1"/>
  <c r="V12" i="3" s="1"/>
  <c r="KP142" i="1"/>
  <c r="U12" i="3" s="1"/>
  <c r="KN142" i="1"/>
  <c r="T12" i="3" s="1"/>
  <c r="KM142" i="1"/>
  <c r="S12" i="3" s="1"/>
  <c r="KO142" i="1"/>
  <c r="KQ75" i="1"/>
  <c r="V10" i="3" s="1"/>
  <c r="KP75" i="1"/>
  <c r="U10" i="3" s="1"/>
  <c r="KO75" i="1"/>
  <c r="KN75" i="1"/>
  <c r="T10" i="3" s="1"/>
  <c r="KM75" i="1"/>
  <c r="S10" i="3" s="1"/>
  <c r="KQ51" i="1"/>
  <c r="V9" i="3" s="1"/>
  <c r="KP51" i="1"/>
  <c r="U9" i="3" s="1"/>
  <c r="KO51" i="1"/>
  <c r="KN51" i="1"/>
  <c r="KM51" i="1"/>
  <c r="KQ42" i="1"/>
  <c r="KP42" i="1"/>
  <c r="KO42" i="1"/>
  <c r="KN42" i="1"/>
  <c r="KM42" i="1"/>
  <c r="KP16" i="1"/>
  <c r="KO16" i="1"/>
  <c r="KN16" i="1"/>
  <c r="KM16" i="1"/>
  <c r="KQ16" i="1"/>
  <c r="KQ11" i="1"/>
  <c r="V6" i="3" s="1"/>
  <c r="KP11" i="1"/>
  <c r="KO11" i="1"/>
  <c r="KN11" i="1"/>
  <c r="KM11" i="1"/>
  <c r="KP144" i="1" l="1"/>
  <c r="KM144" i="1"/>
  <c r="KN144" i="1"/>
  <c r="KO144" i="1"/>
  <c r="S6" i="3"/>
  <c r="KQ144" i="1"/>
  <c r="O27" i="8" l="1"/>
  <c r="O29" i="8"/>
  <c r="O30" i="8"/>
  <c r="O31" i="8"/>
  <c r="O32" i="8"/>
  <c r="O33" i="8"/>
  <c r="G4" i="8"/>
  <c r="H4" i="8"/>
  <c r="I4" i="8"/>
  <c r="J4" i="8"/>
  <c r="K4" i="8"/>
  <c r="L4" i="8"/>
  <c r="M4" i="8"/>
  <c r="N4" i="8"/>
  <c r="J6" i="8"/>
  <c r="K6" i="8"/>
  <c r="L6" i="8"/>
  <c r="M6" i="8"/>
  <c r="N6" i="8"/>
  <c r="J8" i="8"/>
  <c r="K8" i="8"/>
  <c r="L8" i="8"/>
  <c r="M8" i="8"/>
  <c r="N8" i="8"/>
  <c r="J9" i="8"/>
  <c r="K9" i="8"/>
  <c r="L9" i="8"/>
  <c r="M9" i="8"/>
  <c r="N9" i="8"/>
  <c r="K11" i="8"/>
  <c r="L11" i="8"/>
  <c r="M11" i="8"/>
  <c r="N11" i="8"/>
  <c r="K13" i="8"/>
  <c r="L13" i="8"/>
  <c r="M13" i="8"/>
  <c r="N13" i="8"/>
  <c r="K14" i="8"/>
  <c r="L14" i="8"/>
  <c r="M14" i="8"/>
  <c r="N14" i="8"/>
  <c r="K16" i="8"/>
  <c r="L16" i="8"/>
  <c r="M16" i="8"/>
  <c r="N16" i="8"/>
  <c r="N34" i="8"/>
  <c r="M34" i="8"/>
  <c r="L34" i="8"/>
  <c r="K34" i="8"/>
  <c r="N20" i="8"/>
  <c r="M20" i="8"/>
  <c r="L20" i="8"/>
  <c r="K20" i="8"/>
  <c r="J20" i="8"/>
  <c r="I20" i="8"/>
  <c r="H20" i="8"/>
  <c r="G20" i="8"/>
  <c r="F20" i="8"/>
  <c r="E20" i="8"/>
  <c r="D20" i="8"/>
  <c r="C20" i="8"/>
  <c r="D82" i="3"/>
  <c r="E82" i="3"/>
  <c r="F82" i="3"/>
  <c r="G82" i="3"/>
  <c r="H82" i="3"/>
  <c r="I82" i="3"/>
  <c r="J82" i="3"/>
  <c r="K82" i="3"/>
  <c r="L82" i="3"/>
  <c r="M82" i="3"/>
  <c r="N82" i="3"/>
  <c r="O68" i="3"/>
  <c r="O69" i="3"/>
  <c r="O70" i="3"/>
  <c r="O71" i="3"/>
  <c r="O72" i="3"/>
  <c r="O73" i="3"/>
  <c r="O74" i="3"/>
  <c r="O75" i="3"/>
  <c r="O76" i="3"/>
  <c r="O77" i="3"/>
  <c r="O78" i="3"/>
  <c r="K21" i="7"/>
  <c r="L21" i="7"/>
  <c r="M21" i="7"/>
  <c r="N21" i="7"/>
  <c r="K22" i="7"/>
  <c r="L22" i="7"/>
  <c r="M22" i="7"/>
  <c r="N22" i="7"/>
  <c r="K23" i="7"/>
  <c r="L23" i="7"/>
  <c r="M23" i="7"/>
  <c r="N23" i="7"/>
  <c r="K24" i="7"/>
  <c r="L24" i="7"/>
  <c r="M24" i="7"/>
  <c r="N24" i="7"/>
  <c r="K25" i="7"/>
  <c r="L25" i="7"/>
  <c r="M25" i="7"/>
  <c r="N25" i="7"/>
  <c r="K26" i="7"/>
  <c r="L26" i="7"/>
  <c r="M26" i="7"/>
  <c r="N26" i="7"/>
  <c r="J4" i="7"/>
  <c r="K4" i="7"/>
  <c r="L4" i="7"/>
  <c r="M4" i="7"/>
  <c r="N4" i="7"/>
  <c r="J6" i="7"/>
  <c r="K6" i="7"/>
  <c r="L6" i="7"/>
  <c r="M6" i="7"/>
  <c r="N6" i="7"/>
  <c r="J8" i="7"/>
  <c r="K8" i="7"/>
  <c r="L8" i="7"/>
  <c r="M8" i="7"/>
  <c r="N8" i="7"/>
  <c r="J9" i="7"/>
  <c r="K9" i="7"/>
  <c r="L9" i="7"/>
  <c r="M9" i="7"/>
  <c r="N9" i="7"/>
  <c r="K11" i="7"/>
  <c r="L11" i="7"/>
  <c r="M11" i="7"/>
  <c r="N11" i="7"/>
  <c r="K13" i="7"/>
  <c r="L13" i="7"/>
  <c r="M13" i="7"/>
  <c r="N13" i="7"/>
  <c r="K14" i="7"/>
  <c r="L14" i="7"/>
  <c r="M14" i="7"/>
  <c r="N14" i="7"/>
  <c r="K16" i="7"/>
  <c r="L16" i="7"/>
  <c r="M16" i="7"/>
  <c r="N16" i="7"/>
  <c r="K11" i="5"/>
  <c r="L11" i="5"/>
  <c r="K4" i="6"/>
  <c r="L4" i="6"/>
  <c r="M4" i="6"/>
  <c r="N4" i="6"/>
  <c r="J6" i="6"/>
  <c r="K6" i="6"/>
  <c r="L6" i="6"/>
  <c r="M6" i="6"/>
  <c r="N6" i="6"/>
  <c r="K8" i="6"/>
  <c r="L8" i="6"/>
  <c r="M8" i="6"/>
  <c r="N8" i="6"/>
  <c r="K9" i="6"/>
  <c r="L9" i="6"/>
  <c r="M9" i="6"/>
  <c r="N9" i="6"/>
  <c r="K11" i="6"/>
  <c r="L11" i="6"/>
  <c r="M11" i="6"/>
  <c r="N11" i="6"/>
  <c r="K13" i="6"/>
  <c r="L13" i="6"/>
  <c r="M13" i="6"/>
  <c r="N13" i="6"/>
  <c r="K14" i="6"/>
  <c r="L14" i="6"/>
  <c r="M14" i="6"/>
  <c r="N14" i="6"/>
  <c r="K16" i="6"/>
  <c r="L16" i="6"/>
  <c r="M16" i="6"/>
  <c r="N16" i="6"/>
  <c r="K16" i="5"/>
  <c r="L16" i="5"/>
  <c r="M16" i="5"/>
  <c r="N16" i="5"/>
  <c r="K14" i="5"/>
  <c r="L14" i="5"/>
  <c r="M14" i="5"/>
  <c r="N14" i="5"/>
  <c r="K13" i="5"/>
  <c r="L13" i="5"/>
  <c r="M13" i="5"/>
  <c r="N13" i="5"/>
  <c r="M11" i="5"/>
  <c r="N11" i="5"/>
  <c r="J9" i="5"/>
  <c r="K9" i="5"/>
  <c r="L9" i="5"/>
  <c r="M9" i="5"/>
  <c r="N9" i="5"/>
  <c r="J8" i="5"/>
  <c r="K8" i="5"/>
  <c r="L8" i="5"/>
  <c r="M8" i="5"/>
  <c r="N8" i="5"/>
  <c r="J6" i="5"/>
  <c r="K6" i="5"/>
  <c r="L6" i="5"/>
  <c r="M6" i="5"/>
  <c r="N6" i="5"/>
  <c r="J4" i="5"/>
  <c r="K4" i="5"/>
  <c r="L4" i="5"/>
  <c r="M4" i="5"/>
  <c r="N4" i="5"/>
  <c r="D54" i="3"/>
  <c r="E54" i="3"/>
  <c r="F54" i="3"/>
  <c r="G54" i="3"/>
  <c r="H54" i="3"/>
  <c r="I54" i="3"/>
  <c r="J54" i="3"/>
  <c r="K54" i="3"/>
  <c r="L54" i="3"/>
  <c r="M54" i="3"/>
  <c r="N54" i="3"/>
  <c r="C54" i="3"/>
  <c r="R54" i="3"/>
  <c r="S54" i="3"/>
  <c r="T54" i="3"/>
  <c r="U54" i="3"/>
  <c r="V54" i="3"/>
  <c r="W54" i="3"/>
  <c r="X54" i="3"/>
  <c r="Y54" i="3"/>
  <c r="Z54" i="3"/>
  <c r="AA54" i="3"/>
  <c r="AB54" i="3"/>
  <c r="Q54" i="3"/>
  <c r="C82" i="3"/>
  <c r="D20" i="7" l="1"/>
  <c r="E20" i="7"/>
  <c r="F20" i="7"/>
  <c r="G20" i="7"/>
  <c r="H20" i="7"/>
  <c r="I20" i="7"/>
  <c r="J20" i="7"/>
  <c r="K20" i="7"/>
  <c r="L20" i="7"/>
  <c r="M20" i="7"/>
  <c r="N20" i="7"/>
  <c r="C20" i="7"/>
  <c r="D3" i="6"/>
  <c r="E3" i="6"/>
  <c r="F3" i="6"/>
  <c r="G3" i="6"/>
  <c r="H3" i="6"/>
  <c r="I3" i="6"/>
  <c r="J3" i="6"/>
  <c r="K3" i="6"/>
  <c r="L3" i="6"/>
  <c r="M3" i="6"/>
  <c r="N3" i="6"/>
  <c r="C3" i="6"/>
  <c r="D21" i="5"/>
  <c r="E21" i="5"/>
  <c r="F21" i="5"/>
  <c r="G21" i="5"/>
  <c r="H21" i="5"/>
  <c r="I21" i="5"/>
  <c r="J21" i="5"/>
  <c r="K21" i="5"/>
  <c r="L21" i="5"/>
  <c r="M21" i="5"/>
  <c r="N21" i="5"/>
  <c r="C21" i="5"/>
  <c r="N31" i="6"/>
  <c r="O30" i="6"/>
  <c r="O29" i="6"/>
  <c r="O28" i="6"/>
  <c r="O27" i="6"/>
  <c r="L31" i="6"/>
  <c r="K31" i="6"/>
  <c r="Q42" i="5"/>
  <c r="Q41" i="5"/>
  <c r="Q38" i="5"/>
  <c r="D79" i="3"/>
  <c r="D12" i="4" s="1"/>
  <c r="E79" i="3"/>
  <c r="E12" i="4" s="1"/>
  <c r="F79" i="3"/>
  <c r="F12" i="4" s="1"/>
  <c r="G79" i="3"/>
  <c r="H79" i="3"/>
  <c r="I79" i="3"/>
  <c r="K79" i="3"/>
  <c r="L79" i="3"/>
  <c r="M79" i="3"/>
  <c r="N79" i="3"/>
  <c r="R11" i="3"/>
  <c r="F48" i="3" s="1"/>
  <c r="Q11" i="3"/>
  <c r="T36" i="3" s="1"/>
  <c r="P11" i="3"/>
  <c r="F36" i="3" s="1"/>
  <c r="F60" i="3" s="1"/>
  <c r="O11" i="3"/>
  <c r="T60" i="3" s="1"/>
  <c r="S36" i="3"/>
  <c r="L11" i="3"/>
  <c r="E36" i="3" s="1"/>
  <c r="E60" i="3" s="1"/>
  <c r="K11" i="3"/>
  <c r="S60" i="3" s="1"/>
  <c r="G7" i="3"/>
  <c r="R56" i="3" s="1"/>
  <c r="C7" i="3"/>
  <c r="Q56" i="3" s="1"/>
  <c r="C79" i="3"/>
  <c r="C12" i="4" s="1"/>
  <c r="O67" i="3"/>
  <c r="Z59" i="3"/>
  <c r="Z36" i="3"/>
  <c r="V34" i="3"/>
  <c r="I32" i="3"/>
  <c r="I56" i="3" s="1"/>
  <c r="I75" i="4" s="1"/>
  <c r="G32" i="3"/>
  <c r="G56" i="3" s="1"/>
  <c r="G75" i="4" s="1"/>
  <c r="X31" i="3"/>
  <c r="U31" i="3"/>
  <c r="N49" i="3"/>
  <c r="AB37" i="3"/>
  <c r="N37" i="3"/>
  <c r="N61" i="3" s="1"/>
  <c r="AB61" i="3"/>
  <c r="M49" i="3"/>
  <c r="AA37" i="3"/>
  <c r="M37" i="3"/>
  <c r="M61" i="3" s="1"/>
  <c r="AA61" i="3"/>
  <c r="L49" i="3"/>
  <c r="Z37" i="3"/>
  <c r="L37" i="3"/>
  <c r="L61" i="3" s="1"/>
  <c r="K49" i="3"/>
  <c r="Y37" i="3"/>
  <c r="K37" i="3"/>
  <c r="K61" i="3" s="1"/>
  <c r="Y61" i="3"/>
  <c r="J37" i="3"/>
  <c r="J61" i="3" s="1"/>
  <c r="I49" i="3"/>
  <c r="W37" i="3"/>
  <c r="I37" i="3"/>
  <c r="I61" i="3" s="1"/>
  <c r="W61" i="3"/>
  <c r="H49" i="3"/>
  <c r="V37" i="3"/>
  <c r="H37" i="3"/>
  <c r="H61" i="3" s="1"/>
  <c r="V61" i="3"/>
  <c r="G49" i="3"/>
  <c r="U37" i="3"/>
  <c r="G37" i="3"/>
  <c r="G61" i="3" s="1"/>
  <c r="U61" i="3"/>
  <c r="N48" i="3"/>
  <c r="AB36" i="3"/>
  <c r="N36" i="3"/>
  <c r="N60" i="3" s="1"/>
  <c r="AB60" i="3"/>
  <c r="M48" i="3"/>
  <c r="AA36" i="3"/>
  <c r="M36" i="3"/>
  <c r="M60" i="3" s="1"/>
  <c r="AA60" i="3"/>
  <c r="L48" i="3"/>
  <c r="L36" i="3"/>
  <c r="L60" i="3" s="1"/>
  <c r="Z60" i="3"/>
  <c r="K48" i="3"/>
  <c r="Y36" i="3"/>
  <c r="K36" i="3"/>
  <c r="K60" i="3" s="1"/>
  <c r="Y60" i="3"/>
  <c r="J48" i="3"/>
  <c r="X36" i="3"/>
  <c r="J36" i="3"/>
  <c r="J60" i="3" s="1"/>
  <c r="X60" i="3"/>
  <c r="H48" i="3"/>
  <c r="V36" i="3"/>
  <c r="H36" i="3"/>
  <c r="H60" i="3" s="1"/>
  <c r="V60" i="3"/>
  <c r="G48" i="3"/>
  <c r="U36" i="3"/>
  <c r="G36" i="3"/>
  <c r="G60" i="3" s="1"/>
  <c r="U60" i="3"/>
  <c r="N47" i="3"/>
  <c r="AB35" i="3"/>
  <c r="N35" i="3"/>
  <c r="N59" i="3" s="1"/>
  <c r="AB59" i="3"/>
  <c r="M47" i="3"/>
  <c r="AA35" i="3"/>
  <c r="M35" i="3"/>
  <c r="M59" i="3" s="1"/>
  <c r="AA59" i="3"/>
  <c r="L47" i="3"/>
  <c r="Z35" i="3"/>
  <c r="L35" i="3"/>
  <c r="L59" i="3" s="1"/>
  <c r="K47" i="3"/>
  <c r="Y35" i="3"/>
  <c r="K35" i="3"/>
  <c r="K59" i="3" s="1"/>
  <c r="J47" i="3"/>
  <c r="X35" i="3"/>
  <c r="J35" i="3"/>
  <c r="J59" i="3" s="1"/>
  <c r="X59" i="3"/>
  <c r="I47" i="3"/>
  <c r="W59" i="3"/>
  <c r="H47" i="3"/>
  <c r="V35" i="3"/>
  <c r="H35" i="3"/>
  <c r="H59" i="3" s="1"/>
  <c r="V59" i="3"/>
  <c r="G47" i="3"/>
  <c r="U35" i="3"/>
  <c r="G35" i="3"/>
  <c r="G59" i="3" s="1"/>
  <c r="U59" i="3"/>
  <c r="N46" i="3"/>
  <c r="AB34" i="3"/>
  <c r="N34" i="3"/>
  <c r="N58" i="3" s="1"/>
  <c r="AB58" i="3"/>
  <c r="M46" i="3"/>
  <c r="AA34" i="3"/>
  <c r="M34" i="3"/>
  <c r="M58" i="3" s="1"/>
  <c r="AA58" i="3"/>
  <c r="Z58" i="3"/>
  <c r="K46" i="3"/>
  <c r="Y34" i="3"/>
  <c r="K34" i="3"/>
  <c r="K58" i="3" s="1"/>
  <c r="Y58" i="3"/>
  <c r="J46" i="3"/>
  <c r="X34" i="3"/>
  <c r="J34" i="3"/>
  <c r="J58" i="3" s="1"/>
  <c r="X58" i="3"/>
  <c r="W34" i="3"/>
  <c r="I34" i="3"/>
  <c r="I58" i="3" s="1"/>
  <c r="I58" i="4" s="1"/>
  <c r="I6" i="7" s="1"/>
  <c r="W58" i="3"/>
  <c r="H46" i="3"/>
  <c r="H56" i="4" s="1"/>
  <c r="H34" i="3"/>
  <c r="H58" i="3" s="1"/>
  <c r="H58" i="4" s="1"/>
  <c r="H6" i="7" s="1"/>
  <c r="V58" i="3"/>
  <c r="G46" i="3"/>
  <c r="G56" i="4" s="1"/>
  <c r="U34" i="3"/>
  <c r="G34" i="3"/>
  <c r="G58" i="3" s="1"/>
  <c r="G58" i="4" s="1"/>
  <c r="G6" i="7" s="1"/>
  <c r="N45" i="3"/>
  <c r="AB33" i="3"/>
  <c r="N33" i="3"/>
  <c r="N57" i="3" s="1"/>
  <c r="AB57" i="3"/>
  <c r="M45" i="3"/>
  <c r="AA33" i="3"/>
  <c r="M33" i="3"/>
  <c r="M57" i="3" s="1"/>
  <c r="AA57" i="3"/>
  <c r="L45" i="3"/>
  <c r="Z33" i="3"/>
  <c r="L33" i="3"/>
  <c r="L57" i="3" s="1"/>
  <c r="Z57" i="3"/>
  <c r="K45" i="3"/>
  <c r="K33" i="3"/>
  <c r="K57" i="3" s="1"/>
  <c r="Y57" i="3"/>
  <c r="J33" i="3"/>
  <c r="J57" i="3" s="1"/>
  <c r="X57" i="3"/>
  <c r="I45" i="3"/>
  <c r="W33" i="3"/>
  <c r="H45" i="3"/>
  <c r="V33" i="3"/>
  <c r="H33" i="3"/>
  <c r="H57" i="3" s="1"/>
  <c r="H24" i="4" s="1"/>
  <c r="H6" i="5" s="1"/>
  <c r="V57" i="3"/>
  <c r="G45" i="3"/>
  <c r="U33" i="3"/>
  <c r="G33" i="3"/>
  <c r="G57" i="3" s="1"/>
  <c r="G24" i="4" s="1"/>
  <c r="G6" i="5" s="1"/>
  <c r="U57" i="3"/>
  <c r="AB32" i="3"/>
  <c r="N32" i="3"/>
  <c r="N56" i="3" s="1"/>
  <c r="AB56" i="3"/>
  <c r="AA32" i="3"/>
  <c r="M32" i="3"/>
  <c r="M56" i="3" s="1"/>
  <c r="AA56" i="3"/>
  <c r="L32" i="3"/>
  <c r="L56" i="3" s="1"/>
  <c r="K32" i="3"/>
  <c r="K56" i="3" s="1"/>
  <c r="Y56" i="3"/>
  <c r="X32" i="3"/>
  <c r="J32" i="3"/>
  <c r="J56" i="3" s="1"/>
  <c r="X56" i="3"/>
  <c r="W32" i="3"/>
  <c r="V32" i="3"/>
  <c r="H32" i="3"/>
  <c r="H56" i="3" s="1"/>
  <c r="H75" i="4" s="1"/>
  <c r="V56" i="3"/>
  <c r="U32" i="3"/>
  <c r="U56" i="3"/>
  <c r="AB55" i="3"/>
  <c r="M43" i="3"/>
  <c r="AA31" i="3"/>
  <c r="M31" i="3"/>
  <c r="M55" i="3" s="1"/>
  <c r="L43" i="3"/>
  <c r="Z31" i="3"/>
  <c r="L31" i="3"/>
  <c r="L55" i="3" s="1"/>
  <c r="K43" i="3"/>
  <c r="Y31" i="3"/>
  <c r="Y55" i="3"/>
  <c r="J31" i="3"/>
  <c r="J55" i="3" s="1"/>
  <c r="I31" i="3"/>
  <c r="H43" i="3"/>
  <c r="H39" i="4" s="1"/>
  <c r="V55" i="3"/>
  <c r="G43" i="3"/>
  <c r="G39" i="4" s="1"/>
  <c r="G31" i="3"/>
  <c r="G55" i="3" s="1"/>
  <c r="G41" i="4" s="1"/>
  <c r="G6" i="6" s="1"/>
  <c r="U55" i="3"/>
  <c r="I22" i="4" l="1"/>
  <c r="G22" i="4"/>
  <c r="G77" i="4"/>
  <c r="G6" i="8"/>
  <c r="I77" i="4"/>
  <c r="I6" i="8"/>
  <c r="H77" i="4"/>
  <c r="H6" i="8"/>
  <c r="G43" i="4"/>
  <c r="G4" i="6"/>
  <c r="H4" i="6"/>
  <c r="H22" i="4"/>
  <c r="H26" i="4" s="1"/>
  <c r="I4" i="5"/>
  <c r="G26" i="4"/>
  <c r="G4" i="5"/>
  <c r="G60" i="4"/>
  <c r="G4" i="7"/>
  <c r="H60" i="4"/>
  <c r="H4" i="7"/>
  <c r="R39" i="5"/>
  <c r="R47" i="5"/>
  <c r="R48" i="5"/>
  <c r="J20" i="6"/>
  <c r="J3" i="8"/>
  <c r="F20" i="6"/>
  <c r="F3" i="8"/>
  <c r="C3" i="7"/>
  <c r="C3" i="8"/>
  <c r="N3" i="7"/>
  <c r="N3" i="8"/>
  <c r="M3" i="7"/>
  <c r="M3" i="8"/>
  <c r="L3" i="7"/>
  <c r="L3" i="8"/>
  <c r="I3" i="7"/>
  <c r="I3" i="8"/>
  <c r="H20" i="6"/>
  <c r="H3" i="8"/>
  <c r="G20" i="6"/>
  <c r="G3" i="8"/>
  <c r="E20" i="6"/>
  <c r="E3" i="8"/>
  <c r="D20" i="6"/>
  <c r="D3" i="8"/>
  <c r="K3" i="7"/>
  <c r="K3" i="8"/>
  <c r="R37" i="5"/>
  <c r="R43" i="5"/>
  <c r="R36" i="5"/>
  <c r="R40" i="5"/>
  <c r="R45" i="5"/>
  <c r="R46" i="5"/>
  <c r="J3" i="7"/>
  <c r="H3" i="7"/>
  <c r="F3" i="7"/>
  <c r="E3" i="7"/>
  <c r="G3" i="7"/>
  <c r="D3" i="7"/>
  <c r="Q40" i="5"/>
  <c r="M20" i="6"/>
  <c r="L20" i="6"/>
  <c r="Q43" i="5"/>
  <c r="I20" i="6"/>
  <c r="Q36" i="5"/>
  <c r="Q46" i="5"/>
  <c r="C20" i="6"/>
  <c r="N20" i="6"/>
  <c r="R41" i="5"/>
  <c r="K20" i="6"/>
  <c r="M31" i="6"/>
  <c r="R29" i="5"/>
  <c r="O12" i="4"/>
  <c r="Q37" i="5"/>
  <c r="Q44" i="5"/>
  <c r="R44" i="5"/>
  <c r="Q29" i="5"/>
  <c r="Q45" i="5"/>
  <c r="R38" i="5"/>
  <c r="R42" i="5"/>
  <c r="I24" i="3"/>
  <c r="H24" i="3"/>
  <c r="J24" i="3"/>
  <c r="E48" i="3"/>
  <c r="G24" i="3"/>
  <c r="O23" i="3"/>
  <c r="V62" i="3"/>
  <c r="V20" i="3"/>
  <c r="Q25" i="3"/>
  <c r="O20" i="3"/>
  <c r="S20" i="3"/>
  <c r="T21" i="3"/>
  <c r="Z56" i="3"/>
  <c r="X33" i="3"/>
  <c r="Q21" i="3"/>
  <c r="I43" i="3"/>
  <c r="I39" i="4" s="1"/>
  <c r="AD13" i="3"/>
  <c r="AD14" i="3" s="1"/>
  <c r="J45" i="3"/>
  <c r="R21" i="3"/>
  <c r="J49" i="3"/>
  <c r="R25" i="3"/>
  <c r="AS13" i="3"/>
  <c r="AT13" i="3"/>
  <c r="T13" i="3"/>
  <c r="T14" i="3" s="1"/>
  <c r="Q20" i="3"/>
  <c r="AH13" i="3"/>
  <c r="J43" i="3"/>
  <c r="J39" i="4" s="1"/>
  <c r="X37" i="3"/>
  <c r="P21" i="3"/>
  <c r="Z13" i="3"/>
  <c r="Z14" i="3" s="1"/>
  <c r="R22" i="3"/>
  <c r="V22" i="3"/>
  <c r="U24" i="3"/>
  <c r="S21" i="3"/>
  <c r="O22" i="3"/>
  <c r="T20" i="3"/>
  <c r="I33" i="3"/>
  <c r="I57" i="3" s="1"/>
  <c r="U38" i="3"/>
  <c r="J62" i="3"/>
  <c r="H50" i="3"/>
  <c r="X13" i="3"/>
  <c r="X14" i="3" s="1"/>
  <c r="AJ13" i="3"/>
  <c r="K31" i="3"/>
  <c r="N31" i="3"/>
  <c r="AV13" i="3"/>
  <c r="AF13" i="3"/>
  <c r="O82" i="3"/>
  <c r="V31" i="3"/>
  <c r="V38" i="3" s="1"/>
  <c r="Y13" i="3"/>
  <c r="Y14" i="3" s="1"/>
  <c r="AK13" i="3"/>
  <c r="AB31" i="3"/>
  <c r="AB38" i="3" s="1"/>
  <c r="AW13" i="3"/>
  <c r="Z34" i="3"/>
  <c r="U22" i="3"/>
  <c r="AG13" i="3"/>
  <c r="K50" i="3"/>
  <c r="AL13" i="3"/>
  <c r="N43" i="3"/>
  <c r="AX13" i="3"/>
  <c r="V13" i="3"/>
  <c r="V14" i="3" s="1"/>
  <c r="T25" i="3"/>
  <c r="H31" i="3"/>
  <c r="M50" i="3"/>
  <c r="Y59" i="3"/>
  <c r="Y62" i="3" s="1"/>
  <c r="W55" i="3"/>
  <c r="O19" i="3"/>
  <c r="S19" i="3"/>
  <c r="Z55" i="3"/>
  <c r="W13" i="3"/>
  <c r="W14" i="3" s="1"/>
  <c r="P20" i="3"/>
  <c r="AM13" i="3"/>
  <c r="R19" i="3"/>
  <c r="U25" i="3"/>
  <c r="I55" i="3"/>
  <c r="I41" i="4" s="1"/>
  <c r="I6" i="6" s="1"/>
  <c r="P19" i="3"/>
  <c r="S23" i="3"/>
  <c r="P25" i="3"/>
  <c r="AN13" i="3"/>
  <c r="T19" i="3"/>
  <c r="T23" i="3"/>
  <c r="AA38" i="3"/>
  <c r="M38" i="3"/>
  <c r="Q19" i="3"/>
  <c r="O21" i="3"/>
  <c r="W57" i="3"/>
  <c r="P23" i="3"/>
  <c r="AO13" i="3"/>
  <c r="U19" i="3"/>
  <c r="U21" i="3"/>
  <c r="U23" i="3"/>
  <c r="Y32" i="3"/>
  <c r="I46" i="3"/>
  <c r="I56" i="4" s="1"/>
  <c r="O79" i="3"/>
  <c r="W35" i="3"/>
  <c r="Q23" i="3"/>
  <c r="U13" i="3"/>
  <c r="U14" i="3" s="1"/>
  <c r="AP13" i="3"/>
  <c r="V19" i="3"/>
  <c r="V21" i="3"/>
  <c r="Y51" i="3"/>
  <c r="R23" i="3"/>
  <c r="O24" i="3"/>
  <c r="W60" i="3"/>
  <c r="S24" i="3"/>
  <c r="O25" i="3"/>
  <c r="X61" i="3"/>
  <c r="AR13" i="3"/>
  <c r="P22" i="3"/>
  <c r="Y33" i="3"/>
  <c r="I35" i="3"/>
  <c r="I59" i="3" s="1"/>
  <c r="J38" i="3"/>
  <c r="M62" i="3"/>
  <c r="P24" i="3"/>
  <c r="I36" i="3"/>
  <c r="I60" i="3" s="1"/>
  <c r="I92" i="4" s="1"/>
  <c r="AA13" i="3"/>
  <c r="AA14" i="3" s="1"/>
  <c r="R20" i="3"/>
  <c r="Q22" i="3"/>
  <c r="T24" i="3"/>
  <c r="L46" i="3"/>
  <c r="L50" i="3" s="1"/>
  <c r="W36" i="3"/>
  <c r="Q24" i="3"/>
  <c r="AB13" i="3"/>
  <c r="AB14" i="3" s="1"/>
  <c r="W31" i="3"/>
  <c r="W56" i="3"/>
  <c r="I48" i="3"/>
  <c r="I90" i="4" s="1"/>
  <c r="I94" i="4" s="1"/>
  <c r="I95" i="4" s="1"/>
  <c r="R24" i="3"/>
  <c r="AC13" i="3"/>
  <c r="AC14" i="3" s="1"/>
  <c r="AU13" i="3"/>
  <c r="S22" i="3"/>
  <c r="V24" i="3"/>
  <c r="U58" i="3"/>
  <c r="S13" i="3"/>
  <c r="S14" i="3" s="1"/>
  <c r="AE13" i="3"/>
  <c r="AA55" i="3"/>
  <c r="AQ13" i="3"/>
  <c r="AB62" i="3"/>
  <c r="V23" i="3"/>
  <c r="AI13" i="3"/>
  <c r="Z32" i="3"/>
  <c r="U20" i="3"/>
  <c r="X55" i="3"/>
  <c r="L34" i="3"/>
  <c r="L58" i="3" s="1"/>
  <c r="T22" i="3"/>
  <c r="V25" i="3"/>
  <c r="Z61" i="3"/>
  <c r="S25" i="3"/>
  <c r="J43" i="4" l="1"/>
  <c r="J4" i="6"/>
  <c r="H4" i="5"/>
  <c r="I24" i="4"/>
  <c r="I6" i="5" s="1"/>
  <c r="I26" i="4"/>
  <c r="I27" i="4" s="1"/>
  <c r="I9" i="5" s="1"/>
  <c r="H78" i="4"/>
  <c r="H9" i="8" s="1"/>
  <c r="H8" i="8"/>
  <c r="I78" i="4"/>
  <c r="I9" i="8" s="1"/>
  <c r="I8" i="8"/>
  <c r="G78" i="4"/>
  <c r="G9" i="8" s="1"/>
  <c r="G8" i="8"/>
  <c r="I43" i="4"/>
  <c r="I4" i="6"/>
  <c r="G44" i="4"/>
  <c r="G9" i="6" s="1"/>
  <c r="G8" i="6"/>
  <c r="H27" i="4"/>
  <c r="H9" i="5" s="1"/>
  <c r="H8" i="5"/>
  <c r="G27" i="4"/>
  <c r="G9" i="5" s="1"/>
  <c r="G8" i="5"/>
  <c r="G61" i="4"/>
  <c r="G9" i="7" s="1"/>
  <c r="G8" i="7"/>
  <c r="I60" i="4"/>
  <c r="I4" i="7"/>
  <c r="H61" i="4"/>
  <c r="H9" i="7" s="1"/>
  <c r="H8" i="7"/>
  <c r="H5" i="4"/>
  <c r="H84" i="3"/>
  <c r="H93" i="3"/>
  <c r="H96" i="3"/>
  <c r="H97" i="3" s="1"/>
  <c r="H90" i="3"/>
  <c r="H87" i="3"/>
  <c r="Q76" i="3"/>
  <c r="Q77" i="3"/>
  <c r="Q67" i="3"/>
  <c r="Q74" i="3"/>
  <c r="X38" i="3"/>
  <c r="W62" i="3"/>
  <c r="Z38" i="3"/>
  <c r="J50" i="3"/>
  <c r="Z25" i="3"/>
  <c r="AG51" i="3"/>
  <c r="X23" i="3"/>
  <c r="Q70" i="3"/>
  <c r="X20" i="3"/>
  <c r="W23" i="3"/>
  <c r="W20" i="3"/>
  <c r="X21" i="3"/>
  <c r="Z21" i="3"/>
  <c r="Y24" i="3"/>
  <c r="Z20" i="3"/>
  <c r="Y25" i="3"/>
  <c r="W22" i="3"/>
  <c r="Z24" i="3"/>
  <c r="X24" i="3"/>
  <c r="Y21" i="3"/>
  <c r="X25" i="3"/>
  <c r="Q75" i="3"/>
  <c r="Y23" i="3"/>
  <c r="Z22" i="3"/>
  <c r="AA62" i="3"/>
  <c r="Y20" i="3"/>
  <c r="W21" i="3"/>
  <c r="N50" i="3"/>
  <c r="Y19" i="3"/>
  <c r="Q26" i="3"/>
  <c r="T26" i="3"/>
  <c r="V26" i="3"/>
  <c r="Z19" i="3"/>
  <c r="R26" i="3"/>
  <c r="Q79" i="3"/>
  <c r="Q78" i="3"/>
  <c r="Q69" i="3"/>
  <c r="Q73" i="3"/>
  <c r="Q72" i="3"/>
  <c r="W25" i="3"/>
  <c r="Q68" i="3"/>
  <c r="I50" i="3"/>
  <c r="Y38" i="3"/>
  <c r="X62" i="3"/>
  <c r="L62" i="3"/>
  <c r="L38" i="3"/>
  <c r="U62" i="3"/>
  <c r="W38" i="3"/>
  <c r="G38" i="3"/>
  <c r="G62" i="3"/>
  <c r="G7" i="4" s="1"/>
  <c r="G50" i="3"/>
  <c r="Q71" i="3"/>
  <c r="W24" i="3"/>
  <c r="I38" i="3"/>
  <c r="Z62" i="3"/>
  <c r="X22" i="3"/>
  <c r="I62" i="3"/>
  <c r="I7" i="4" s="1"/>
  <c r="S26" i="3"/>
  <c r="H55" i="3"/>
  <c r="H38" i="3"/>
  <c r="N38" i="3"/>
  <c r="N55" i="3"/>
  <c r="N62" i="3" s="1"/>
  <c r="Y22" i="3"/>
  <c r="Z23" i="3"/>
  <c r="U26" i="3"/>
  <c r="P26" i="3"/>
  <c r="X19" i="3"/>
  <c r="O26" i="3"/>
  <c r="W19" i="3"/>
  <c r="K55" i="3"/>
  <c r="K62" i="3" s="1"/>
  <c r="K38" i="3"/>
  <c r="J44" i="4" l="1"/>
  <c r="J9" i="6" s="1"/>
  <c r="J8" i="6"/>
  <c r="H88" i="3"/>
  <c r="H46" i="4" s="1"/>
  <c r="H51" i="4" s="1"/>
  <c r="H16" i="6" s="1"/>
  <c r="H21" i="6"/>
  <c r="H23" i="6"/>
  <c r="H25" i="6"/>
  <c r="H26" i="6"/>
  <c r="H24" i="6"/>
  <c r="H22" i="6"/>
  <c r="H94" i="3"/>
  <c r="H80" i="4" s="1"/>
  <c r="H85" i="4" s="1"/>
  <c r="H16" i="8" s="1"/>
  <c r="H25" i="8"/>
  <c r="H21" i="8"/>
  <c r="H23" i="8"/>
  <c r="H22" i="8"/>
  <c r="H24" i="8"/>
  <c r="H26" i="8"/>
  <c r="J87" i="3"/>
  <c r="J5" i="4"/>
  <c r="J90" i="3"/>
  <c r="J84" i="3"/>
  <c r="J96" i="3"/>
  <c r="J97" i="3" s="1"/>
  <c r="J97" i="4" s="1"/>
  <c r="J93" i="3"/>
  <c r="I8" i="5"/>
  <c r="H62" i="3"/>
  <c r="H7" i="4" s="1"/>
  <c r="H41" i="4"/>
  <c r="I44" i="4"/>
  <c r="I9" i="6" s="1"/>
  <c r="I8" i="6"/>
  <c r="I61" i="4"/>
  <c r="I9" i="7" s="1"/>
  <c r="I8" i="7"/>
  <c r="I5" i="4"/>
  <c r="I96" i="3"/>
  <c r="I97" i="3" s="1"/>
  <c r="I97" i="4" s="1"/>
  <c r="I84" i="3"/>
  <c r="I90" i="3"/>
  <c r="I87" i="3"/>
  <c r="I93" i="3"/>
  <c r="H23" i="5"/>
  <c r="H25" i="5"/>
  <c r="H26" i="5"/>
  <c r="H27" i="5"/>
  <c r="H24" i="5"/>
  <c r="H28" i="5"/>
  <c r="H85" i="3"/>
  <c r="H29" i="4" s="1"/>
  <c r="H26" i="7"/>
  <c r="H23" i="7"/>
  <c r="H21" i="7"/>
  <c r="H24" i="7"/>
  <c r="H25" i="7"/>
  <c r="H22" i="7"/>
  <c r="H91" i="3"/>
  <c r="H63" i="4" s="1"/>
  <c r="H9" i="4"/>
  <c r="H17" i="4"/>
  <c r="G84" i="3"/>
  <c r="G90" i="3"/>
  <c r="G5" i="4"/>
  <c r="G87" i="3"/>
  <c r="G93" i="3"/>
  <c r="G96" i="3"/>
  <c r="G97" i="3" s="1"/>
  <c r="W26" i="3"/>
  <c r="Y26" i="3"/>
  <c r="Z26" i="3"/>
  <c r="X26" i="3"/>
  <c r="H11" i="8" l="1"/>
  <c r="H11" i="6"/>
  <c r="G94" i="3"/>
  <c r="G80" i="4" s="1"/>
  <c r="G85" i="4" s="1"/>
  <c r="G16" i="8" s="1"/>
  <c r="G21" i="8"/>
  <c r="G22" i="8"/>
  <c r="G23" i="8"/>
  <c r="G26" i="8"/>
  <c r="G24" i="8"/>
  <c r="G25" i="8"/>
  <c r="H82" i="4"/>
  <c r="H83" i="4" s="1"/>
  <c r="H14" i="8" s="1"/>
  <c r="H31" i="6"/>
  <c r="I88" i="3"/>
  <c r="I46" i="4" s="1"/>
  <c r="I48" i="4" s="1"/>
  <c r="I25" i="6"/>
  <c r="I26" i="6"/>
  <c r="I21" i="6"/>
  <c r="I22" i="6"/>
  <c r="I24" i="6"/>
  <c r="I23" i="6"/>
  <c r="I94" i="3"/>
  <c r="I80" i="4" s="1"/>
  <c r="I85" i="4" s="1"/>
  <c r="I16" i="8" s="1"/>
  <c r="I22" i="8"/>
  <c r="I25" i="8"/>
  <c r="I24" i="8"/>
  <c r="I21" i="8"/>
  <c r="I23" i="8"/>
  <c r="I26" i="8"/>
  <c r="J17" i="4"/>
  <c r="J9" i="4"/>
  <c r="J23" i="8"/>
  <c r="J26" i="8"/>
  <c r="J22" i="8"/>
  <c r="J24" i="8"/>
  <c r="J25" i="8"/>
  <c r="J94" i="3"/>
  <c r="J80" i="4" s="1"/>
  <c r="J21" i="8"/>
  <c r="J102" i="4"/>
  <c r="J99" i="4"/>
  <c r="J100" i="4" s="1"/>
  <c r="J91" i="3"/>
  <c r="J63" i="4" s="1"/>
  <c r="J26" i="7"/>
  <c r="J22" i="7"/>
  <c r="J24" i="7"/>
  <c r="J25" i="7"/>
  <c r="J23" i="7"/>
  <c r="J21" i="7"/>
  <c r="J24" i="6"/>
  <c r="J21" i="6"/>
  <c r="J88" i="3"/>
  <c r="J46" i="4" s="1"/>
  <c r="J22" i="6"/>
  <c r="J26" i="6"/>
  <c r="J25" i="6"/>
  <c r="J23" i="6"/>
  <c r="J27" i="5"/>
  <c r="J85" i="3"/>
  <c r="J29" i="4" s="1"/>
  <c r="J28" i="5"/>
  <c r="J25" i="5"/>
  <c r="J26" i="5"/>
  <c r="J23" i="5"/>
  <c r="J24" i="5"/>
  <c r="H6" i="6"/>
  <c r="H43" i="4"/>
  <c r="I23" i="7"/>
  <c r="I25" i="7"/>
  <c r="I22" i="7"/>
  <c r="I24" i="7"/>
  <c r="I21" i="7"/>
  <c r="I26" i="7"/>
  <c r="I91" i="3"/>
  <c r="I63" i="4" s="1"/>
  <c r="I25" i="5"/>
  <c r="I23" i="5"/>
  <c r="I24" i="5"/>
  <c r="I26" i="5"/>
  <c r="I27" i="5"/>
  <c r="I28" i="5"/>
  <c r="I85" i="3"/>
  <c r="I29" i="4" s="1"/>
  <c r="I102" i="4"/>
  <c r="I99" i="4"/>
  <c r="I100" i="4" s="1"/>
  <c r="I9" i="4"/>
  <c r="I17" i="4"/>
  <c r="H68" i="4"/>
  <c r="H16" i="7" s="1"/>
  <c r="H65" i="4"/>
  <c r="H11" i="7"/>
  <c r="H34" i="4"/>
  <c r="H16" i="5" s="1"/>
  <c r="H31" i="4"/>
  <c r="H11" i="5"/>
  <c r="H40" i="7"/>
  <c r="H14" i="4"/>
  <c r="H15" i="4" s="1"/>
  <c r="H10" i="4"/>
  <c r="H34" i="8"/>
  <c r="H56" i="5"/>
  <c r="G26" i="7"/>
  <c r="G25" i="7"/>
  <c r="G23" i="7"/>
  <c r="G22" i="7"/>
  <c r="G21" i="7"/>
  <c r="G24" i="7"/>
  <c r="G91" i="3"/>
  <c r="G63" i="4" s="1"/>
  <c r="G23" i="5"/>
  <c r="G27" i="5"/>
  <c r="G24" i="5"/>
  <c r="G28" i="5"/>
  <c r="G25" i="5"/>
  <c r="G26" i="5"/>
  <c r="G85" i="3"/>
  <c r="G29" i="4" s="1"/>
  <c r="G11" i="8"/>
  <c r="G22" i="6"/>
  <c r="G24" i="6"/>
  <c r="G26" i="6"/>
  <c r="G21" i="6"/>
  <c r="G23" i="6"/>
  <c r="G25" i="6"/>
  <c r="G88" i="3"/>
  <c r="G46" i="4" s="1"/>
  <c r="G9" i="4"/>
  <c r="G17" i="4"/>
  <c r="H13" i="8" l="1"/>
  <c r="I51" i="4"/>
  <c r="I16" i="6" s="1"/>
  <c r="I11" i="6"/>
  <c r="I11" i="8"/>
  <c r="G82" i="4"/>
  <c r="G13" i="8" s="1"/>
  <c r="I82" i="4"/>
  <c r="I83" i="4" s="1"/>
  <c r="I14" i="8" s="1"/>
  <c r="I31" i="6"/>
  <c r="J34" i="8"/>
  <c r="J31" i="6"/>
  <c r="J85" i="4"/>
  <c r="J16" i="8" s="1"/>
  <c r="J82" i="4"/>
  <c r="J11" i="8"/>
  <c r="J68" i="4"/>
  <c r="J16" i="7" s="1"/>
  <c r="J65" i="4"/>
  <c r="J11" i="7"/>
  <c r="J34" i="4"/>
  <c r="J16" i="5" s="1"/>
  <c r="J31" i="4"/>
  <c r="J11" i="5"/>
  <c r="J51" i="4"/>
  <c r="J16" i="6" s="1"/>
  <c r="J48" i="4"/>
  <c r="J11" i="6"/>
  <c r="J56" i="5"/>
  <c r="J40" i="7"/>
  <c r="J10" i="4"/>
  <c r="J14" i="4"/>
  <c r="J15" i="4" s="1"/>
  <c r="H44" i="4"/>
  <c r="H9" i="6" s="1"/>
  <c r="H8" i="6"/>
  <c r="H48" i="4"/>
  <c r="G56" i="5"/>
  <c r="G34" i="8"/>
  <c r="I40" i="7"/>
  <c r="I68" i="4"/>
  <c r="I16" i="7" s="1"/>
  <c r="I65" i="4"/>
  <c r="I11" i="7"/>
  <c r="I10" i="4"/>
  <c r="I14" i="4"/>
  <c r="I15" i="4" s="1"/>
  <c r="I34" i="4"/>
  <c r="I16" i="5" s="1"/>
  <c r="I31" i="4"/>
  <c r="I11" i="5"/>
  <c r="I49" i="4"/>
  <c r="I14" i="6" s="1"/>
  <c r="I13" i="6"/>
  <c r="I56" i="5"/>
  <c r="I34" i="8"/>
  <c r="H32" i="4"/>
  <c r="H14" i="5" s="1"/>
  <c r="H13" i="5"/>
  <c r="H66" i="4"/>
  <c r="H14" i="7" s="1"/>
  <c r="H13" i="7"/>
  <c r="G68" i="4"/>
  <c r="G16" i="7" s="1"/>
  <c r="G65" i="4"/>
  <c r="G11" i="7"/>
  <c r="G31" i="4"/>
  <c r="G34" i="4"/>
  <c r="G16" i="5" s="1"/>
  <c r="G11" i="5"/>
  <c r="G14" i="4"/>
  <c r="G15" i="4" s="1"/>
  <c r="G10" i="4"/>
  <c r="G51" i="4"/>
  <c r="G16" i="6" s="1"/>
  <c r="G11" i="6"/>
  <c r="G48" i="4"/>
  <c r="G40" i="7"/>
  <c r="G31" i="6"/>
  <c r="KL51" i="1"/>
  <c r="R9" i="3" s="1"/>
  <c r="KK51" i="1"/>
  <c r="Q9" i="3" s="1"/>
  <c r="KJ51" i="1"/>
  <c r="KI51" i="1"/>
  <c r="P9" i="3" s="1"/>
  <c r="KH51" i="1"/>
  <c r="O9" i="3" s="1"/>
  <c r="G83" i="4" l="1"/>
  <c r="G14" i="8" s="1"/>
  <c r="I13" i="8"/>
  <c r="J32" i="4"/>
  <c r="J14" i="5" s="1"/>
  <c r="J13" i="5"/>
  <c r="J66" i="4"/>
  <c r="J14" i="7" s="1"/>
  <c r="J13" i="7"/>
  <c r="J83" i="4"/>
  <c r="J14" i="8" s="1"/>
  <c r="J13" i="8"/>
  <c r="J49" i="4"/>
  <c r="J14" i="6" s="1"/>
  <c r="J13" i="6"/>
  <c r="T58" i="3"/>
  <c r="G22" i="3"/>
  <c r="H22" i="3"/>
  <c r="F34" i="3"/>
  <c r="F58" i="3" s="1"/>
  <c r="F58" i="4" s="1"/>
  <c r="F6" i="7" s="1"/>
  <c r="I22" i="3"/>
  <c r="T34" i="3"/>
  <c r="H49" i="4"/>
  <c r="H14" i="6" s="1"/>
  <c r="H13" i="6"/>
  <c r="J22" i="3"/>
  <c r="F46" i="3"/>
  <c r="I32" i="4"/>
  <c r="I14" i="5" s="1"/>
  <c r="I13" i="5"/>
  <c r="I66" i="4"/>
  <c r="I14" i="7" s="1"/>
  <c r="I13" i="7"/>
  <c r="G66" i="4"/>
  <c r="G14" i="7" s="1"/>
  <c r="G13" i="7"/>
  <c r="G13" i="6"/>
  <c r="G49" i="4"/>
  <c r="G14" i="6" s="1"/>
  <c r="G32" i="4"/>
  <c r="G14" i="5" s="1"/>
  <c r="G13" i="5"/>
  <c r="KL42" i="1"/>
  <c r="R8" i="3" s="1"/>
  <c r="KK42" i="1"/>
  <c r="Q8" i="3" s="1"/>
  <c r="KJ42" i="1"/>
  <c r="KI42" i="1"/>
  <c r="P8" i="3" s="1"/>
  <c r="KH42" i="1"/>
  <c r="O8" i="3" s="1"/>
  <c r="J21" i="3" l="1"/>
  <c r="F45" i="3"/>
  <c r="I21" i="3"/>
  <c r="T33" i="3"/>
  <c r="T57" i="3"/>
  <c r="G21" i="3"/>
  <c r="H21" i="3"/>
  <c r="F33" i="3"/>
  <c r="F57" i="3" s="1"/>
  <c r="F56" i="4"/>
  <c r="KL142" i="1"/>
  <c r="R12" i="3" s="1"/>
  <c r="KK142" i="1"/>
  <c r="Q12" i="3" s="1"/>
  <c r="KJ142" i="1"/>
  <c r="KI142" i="1"/>
  <c r="P12" i="3" s="1"/>
  <c r="KH142" i="1"/>
  <c r="O12" i="3" s="1"/>
  <c r="KL75" i="1"/>
  <c r="R10" i="3" s="1"/>
  <c r="KJ75" i="1"/>
  <c r="KI75" i="1"/>
  <c r="P10" i="3" s="1"/>
  <c r="KH75" i="1"/>
  <c r="O10" i="3" s="1"/>
  <c r="KL16" i="1"/>
  <c r="KK16" i="1"/>
  <c r="Q7" i="3" s="1"/>
  <c r="KJ16" i="1"/>
  <c r="KI16" i="1"/>
  <c r="P7" i="3" s="1"/>
  <c r="KH16" i="1"/>
  <c r="O7" i="3" s="1"/>
  <c r="I25" i="3" l="1"/>
  <c r="T37" i="3"/>
  <c r="T61" i="3"/>
  <c r="G25" i="3"/>
  <c r="F37" i="3"/>
  <c r="F61" i="3" s="1"/>
  <c r="H25" i="3"/>
  <c r="H23" i="3"/>
  <c r="F35" i="3"/>
  <c r="F59" i="3" s="1"/>
  <c r="F24" i="4" s="1"/>
  <c r="F6" i="5" s="1"/>
  <c r="T59" i="3"/>
  <c r="G23" i="3"/>
  <c r="H20" i="3"/>
  <c r="F32" i="3"/>
  <c r="F56" i="3" s="1"/>
  <c r="F75" i="4" s="1"/>
  <c r="F6" i="8" s="1"/>
  <c r="I20" i="3"/>
  <c r="T32" i="3"/>
  <c r="T56" i="3"/>
  <c r="G20" i="3"/>
  <c r="J25" i="3"/>
  <c r="F49" i="3"/>
  <c r="J23" i="3"/>
  <c r="F47" i="3"/>
  <c r="F4" i="7"/>
  <c r="F60" i="4"/>
  <c r="R7" i="3"/>
  <c r="F44" i="3" s="1"/>
  <c r="F73" i="4" s="1"/>
  <c r="KK75" i="1"/>
  <c r="Q10" i="3" s="1"/>
  <c r="KK11" i="1"/>
  <c r="KI11" i="1"/>
  <c r="KH11" i="1"/>
  <c r="KL11" i="1"/>
  <c r="R6" i="3" s="1"/>
  <c r="KJ11" i="1"/>
  <c r="KJ144" i="1" s="1"/>
  <c r="KL144" i="1" l="1"/>
  <c r="T35" i="3"/>
  <c r="I23" i="3"/>
  <c r="F4" i="8"/>
  <c r="F77" i="4"/>
  <c r="P6" i="3"/>
  <c r="KI144" i="1"/>
  <c r="KH144" i="1"/>
  <c r="O6" i="3"/>
  <c r="KK144" i="1"/>
  <c r="Q6" i="3"/>
  <c r="F43" i="3"/>
  <c r="F39" i="4" s="1"/>
  <c r="J19" i="3"/>
  <c r="F22" i="4"/>
  <c r="F61" i="4"/>
  <c r="F9" i="7" s="1"/>
  <c r="F8" i="7"/>
  <c r="R13" i="3"/>
  <c r="J20" i="3"/>
  <c r="V26" i="2"/>
  <c r="R14" i="3" l="1"/>
  <c r="F78" i="4"/>
  <c r="F9" i="8" s="1"/>
  <c r="F8" i="8"/>
  <c r="F50" i="3"/>
  <c r="F96" i="3" s="1"/>
  <c r="F97" i="3" s="1"/>
  <c r="F4" i="6"/>
  <c r="T31" i="3"/>
  <c r="T38" i="3" s="1"/>
  <c r="I19" i="3"/>
  <c r="I26" i="3" s="1"/>
  <c r="Q13" i="3"/>
  <c r="Q14" i="3" s="1"/>
  <c r="G19" i="3"/>
  <c r="G26" i="3" s="1"/>
  <c r="T55" i="3"/>
  <c r="T62" i="3" s="1"/>
  <c r="O13" i="3"/>
  <c r="O14" i="3"/>
  <c r="J26" i="3"/>
  <c r="F31" i="3"/>
  <c r="P13" i="3"/>
  <c r="P14" i="3" s="1"/>
  <c r="H19" i="3"/>
  <c r="H26" i="3" s="1"/>
  <c r="F4" i="5"/>
  <c r="F26" i="4"/>
  <c r="V27" i="2"/>
  <c r="V25" i="2"/>
  <c r="F93" i="3" l="1"/>
  <c r="F23" i="8" s="1"/>
  <c r="F84" i="3"/>
  <c r="F23" i="5" s="1"/>
  <c r="F90" i="3"/>
  <c r="F91" i="3" s="1"/>
  <c r="F63" i="4" s="1"/>
  <c r="F87" i="3"/>
  <c r="F21" i="6" s="1"/>
  <c r="F5" i="4"/>
  <c r="F17" i="4" s="1"/>
  <c r="F55" i="3"/>
  <c r="F38" i="3"/>
  <c r="F27" i="4"/>
  <c r="F9" i="5" s="1"/>
  <c r="F8" i="5"/>
  <c r="W28" i="2"/>
  <c r="V28" i="2"/>
  <c r="U28" i="2"/>
  <c r="T28" i="2"/>
  <c r="X27" i="2"/>
  <c r="X26" i="2"/>
  <c r="X25" i="2"/>
  <c r="F21" i="8" l="1"/>
  <c r="F24" i="8"/>
  <c r="F24" i="6"/>
  <c r="F94" i="3"/>
  <c r="F80" i="4" s="1"/>
  <c r="F82" i="4" s="1"/>
  <c r="F26" i="8"/>
  <c r="F25" i="8"/>
  <c r="F22" i="8"/>
  <c r="F27" i="5"/>
  <c r="F85" i="3"/>
  <c r="F29" i="4" s="1"/>
  <c r="F11" i="5" s="1"/>
  <c r="F22" i="6"/>
  <c r="F26" i="7"/>
  <c r="F88" i="3"/>
  <c r="F46" i="4" s="1"/>
  <c r="F11" i="6" s="1"/>
  <c r="F24" i="5"/>
  <c r="F23" i="7"/>
  <c r="F25" i="6"/>
  <c r="F22" i="7"/>
  <c r="F26" i="6"/>
  <c r="F25" i="5"/>
  <c r="F26" i="5"/>
  <c r="F23" i="6"/>
  <c r="F25" i="7"/>
  <c r="F28" i="5"/>
  <c r="F21" i="7"/>
  <c r="F24" i="7"/>
  <c r="F41" i="4"/>
  <c r="F62" i="3"/>
  <c r="F7" i="4" s="1"/>
  <c r="F9" i="4" s="1"/>
  <c r="F10" i="4" s="1"/>
  <c r="F65" i="4"/>
  <c r="F11" i="7"/>
  <c r="F68" i="4"/>
  <c r="F16" i="7" s="1"/>
  <c r="X28" i="2"/>
  <c r="KF51" i="1"/>
  <c r="M9" i="3" s="1"/>
  <c r="S34" i="3" s="1"/>
  <c r="KE51" i="1"/>
  <c r="KD51" i="1"/>
  <c r="L9" i="3" s="1"/>
  <c r="E34" i="3" s="1"/>
  <c r="E58" i="3" s="1"/>
  <c r="E58" i="4" s="1"/>
  <c r="E6" i="7" s="1"/>
  <c r="KC51" i="1"/>
  <c r="K9" i="3" s="1"/>
  <c r="S58" i="3" s="1"/>
  <c r="F11" i="8" l="1"/>
  <c r="F31" i="4"/>
  <c r="F13" i="5" s="1"/>
  <c r="F85" i="4"/>
  <c r="F16" i="8" s="1"/>
  <c r="F34" i="8"/>
  <c r="F34" i="4"/>
  <c r="F16" i="5" s="1"/>
  <c r="F51" i="4"/>
  <c r="F16" i="6" s="1"/>
  <c r="F40" i="7"/>
  <c r="F56" i="5"/>
  <c r="F31" i="6"/>
  <c r="F14" i="4"/>
  <c r="F15" i="4" s="1"/>
  <c r="F6" i="6"/>
  <c r="F43" i="4"/>
  <c r="F83" i="4"/>
  <c r="F14" i="8" s="1"/>
  <c r="F13" i="8"/>
  <c r="F66" i="4"/>
  <c r="F14" i="7" s="1"/>
  <c r="F13" i="7"/>
  <c r="KG51" i="1"/>
  <c r="N9" i="3" s="1"/>
  <c r="E46" i="3" s="1"/>
  <c r="KG42" i="1"/>
  <c r="N8" i="3" s="1"/>
  <c r="E45" i="3" s="1"/>
  <c r="KF42" i="1"/>
  <c r="M8" i="3" s="1"/>
  <c r="S33" i="3" s="1"/>
  <c r="KE42" i="1"/>
  <c r="KD42" i="1"/>
  <c r="L8" i="3" s="1"/>
  <c r="E33" i="3" s="1"/>
  <c r="E57" i="3" s="1"/>
  <c r="KC42" i="1"/>
  <c r="K8" i="3" s="1"/>
  <c r="S57" i="3" s="1"/>
  <c r="F32" i="4" l="1"/>
  <c r="F14" i="5" s="1"/>
  <c r="F8" i="6"/>
  <c r="F44" i="4"/>
  <c r="F9" i="6" s="1"/>
  <c r="F48" i="4"/>
  <c r="E56" i="4"/>
  <c r="K33" i="2"/>
  <c r="I33" i="2"/>
  <c r="H33" i="2"/>
  <c r="L32" i="2"/>
  <c r="L31" i="2"/>
  <c r="L30" i="2"/>
  <c r="J30" i="2"/>
  <c r="J33" i="2" s="1"/>
  <c r="J21" i="2"/>
  <c r="H21" i="2"/>
  <c r="G21" i="2"/>
  <c r="K20" i="2"/>
  <c r="K19" i="2"/>
  <c r="K18" i="2"/>
  <c r="K17" i="2"/>
  <c r="K16" i="2"/>
  <c r="I16" i="2"/>
  <c r="I21" i="2" s="1"/>
  <c r="F13" i="6" l="1"/>
  <c r="F49" i="4"/>
  <c r="F14" i="6" s="1"/>
  <c r="E4" i="7"/>
  <c r="E60" i="4"/>
  <c r="K21" i="2"/>
  <c r="L33" i="2"/>
  <c r="E8" i="7" l="1"/>
  <c r="E61" i="4"/>
  <c r="E9" i="7" s="1"/>
  <c r="KG16" i="1"/>
  <c r="KF16" i="1"/>
  <c r="M7" i="3" s="1"/>
  <c r="S32" i="3" s="1"/>
  <c r="KE16" i="1"/>
  <c r="KD16" i="1"/>
  <c r="L7" i="3" s="1"/>
  <c r="E32" i="3" s="1"/>
  <c r="E56" i="3" s="1"/>
  <c r="E75" i="4" s="1"/>
  <c r="E6" i="8" s="1"/>
  <c r="KC16" i="1"/>
  <c r="K7" i="3" s="1"/>
  <c r="KG142" i="1"/>
  <c r="N12" i="3" s="1"/>
  <c r="E49" i="3" s="1"/>
  <c r="KF142" i="1"/>
  <c r="M12" i="3" s="1"/>
  <c r="S37" i="3" s="1"/>
  <c r="KE142" i="1"/>
  <c r="KD142" i="1"/>
  <c r="L12" i="3" s="1"/>
  <c r="E37" i="3" s="1"/>
  <c r="E61" i="3" s="1"/>
  <c r="KC142" i="1"/>
  <c r="K12" i="3" s="1"/>
  <c r="S61" i="3" s="1"/>
  <c r="KC75" i="1"/>
  <c r="K10" i="3" s="1"/>
  <c r="S59" i="3" s="1"/>
  <c r="KG75" i="1"/>
  <c r="N10" i="3" s="1"/>
  <c r="E47" i="3" s="1"/>
  <c r="KF75" i="1"/>
  <c r="M10" i="3" s="1"/>
  <c r="S35" i="3" s="1"/>
  <c r="KE75" i="1"/>
  <c r="KD75" i="1"/>
  <c r="L10" i="3" s="1"/>
  <c r="E35" i="3" s="1"/>
  <c r="E59" i="3" s="1"/>
  <c r="E24" i="4" l="1"/>
  <c r="E6" i="5" s="1"/>
  <c r="S56" i="3"/>
  <c r="AC56" i="3" s="1"/>
  <c r="AZ7" i="3"/>
  <c r="C20" i="3"/>
  <c r="E22" i="4"/>
  <c r="N7" i="3"/>
  <c r="E44" i="3" s="1"/>
  <c r="E73" i="4" s="1"/>
  <c r="KF11" i="1"/>
  <c r="KD11" i="1"/>
  <c r="KC11" i="1"/>
  <c r="KE11" i="1"/>
  <c r="KE144" i="1" s="1"/>
  <c r="K20" i="3" l="1"/>
  <c r="AA20" i="3"/>
  <c r="E4" i="8"/>
  <c r="E77" i="4"/>
  <c r="KC144" i="1"/>
  <c r="K6" i="3"/>
  <c r="L6" i="3"/>
  <c r="KD144" i="1"/>
  <c r="M6" i="3"/>
  <c r="KF144" i="1"/>
  <c r="E4" i="5"/>
  <c r="E26" i="4"/>
  <c r="KG11" i="1"/>
  <c r="KB142" i="1"/>
  <c r="J12" i="3" s="1"/>
  <c r="D49" i="3" s="1"/>
  <c r="JZ142" i="1"/>
  <c r="JY142" i="1"/>
  <c r="H12" i="3" s="1"/>
  <c r="D37" i="3" s="1"/>
  <c r="D61" i="3" s="1"/>
  <c r="JX142" i="1"/>
  <c r="G12" i="3" s="1"/>
  <c r="R61" i="3" s="1"/>
  <c r="KA142" i="1"/>
  <c r="KB80" i="1"/>
  <c r="JZ80" i="1"/>
  <c r="H11" i="3" s="1"/>
  <c r="D36" i="3" s="1"/>
  <c r="D60" i="3" s="1"/>
  <c r="D92" i="4" s="1"/>
  <c r="JY80" i="1"/>
  <c r="JX80" i="1"/>
  <c r="G11" i="3" s="1"/>
  <c r="R60" i="3" s="1"/>
  <c r="KA80" i="1"/>
  <c r="KB75" i="1"/>
  <c r="J10" i="3" s="1"/>
  <c r="D47" i="3" s="1"/>
  <c r="KA75" i="1"/>
  <c r="I10" i="3" s="1"/>
  <c r="R35" i="3" s="1"/>
  <c r="JZ75" i="1"/>
  <c r="JY75" i="1"/>
  <c r="H10" i="3" s="1"/>
  <c r="D35" i="3" s="1"/>
  <c r="D59" i="3" s="1"/>
  <c r="JX75" i="1"/>
  <c r="G10" i="3" s="1"/>
  <c r="R59" i="3" s="1"/>
  <c r="D94" i="4" l="1"/>
  <c r="D95" i="4" s="1"/>
  <c r="I11" i="3"/>
  <c r="R36" i="3" s="1"/>
  <c r="J11" i="3"/>
  <c r="D48" i="3" s="1"/>
  <c r="D90" i="4" s="1"/>
  <c r="E8" i="8"/>
  <c r="E78" i="4"/>
  <c r="E9" i="8" s="1"/>
  <c r="S31" i="3"/>
  <c r="S38" i="3" s="1"/>
  <c r="M13" i="3"/>
  <c r="M14" i="3" s="1"/>
  <c r="N6" i="3"/>
  <c r="KG144" i="1"/>
  <c r="E31" i="3"/>
  <c r="L13" i="3"/>
  <c r="L14" i="3" s="1"/>
  <c r="S55" i="3"/>
  <c r="S62" i="3" s="1"/>
  <c r="K13" i="3"/>
  <c r="K14" i="3" s="1"/>
  <c r="I12" i="3"/>
  <c r="E27" i="4"/>
  <c r="E9" i="5" s="1"/>
  <c r="E8" i="5"/>
  <c r="KA51" i="1"/>
  <c r="I9" i="3" s="1"/>
  <c r="R34" i="3" s="1"/>
  <c r="JY51" i="1"/>
  <c r="H9" i="3" s="1"/>
  <c r="D34" i="3" s="1"/>
  <c r="D58" i="3" s="1"/>
  <c r="D58" i="4" s="1"/>
  <c r="D6" i="7" s="1"/>
  <c r="JX51" i="1"/>
  <c r="G9" i="3" s="1"/>
  <c r="R58" i="3" s="1"/>
  <c r="E38" i="3" l="1"/>
  <c r="E55" i="3"/>
  <c r="E43" i="3"/>
  <c r="N13" i="3"/>
  <c r="N14" i="3" s="1"/>
  <c r="R37" i="3"/>
  <c r="KB51" i="1"/>
  <c r="J9" i="3" s="1"/>
  <c r="D46" i="3" s="1"/>
  <c r="JZ51" i="1"/>
  <c r="KB42" i="1"/>
  <c r="J8" i="3" s="1"/>
  <c r="D45" i="3" s="1"/>
  <c r="D22" i="4" s="1"/>
  <c r="D4" i="5" s="1"/>
  <c r="KA42" i="1"/>
  <c r="I8" i="3" s="1"/>
  <c r="R33" i="3" s="1"/>
  <c r="JZ42" i="1"/>
  <c r="JY42" i="1"/>
  <c r="H8" i="3" s="1"/>
  <c r="D33" i="3" s="1"/>
  <c r="D57" i="3" s="1"/>
  <c r="D24" i="4" s="1"/>
  <c r="D6" i="5" s="1"/>
  <c r="JX42" i="1"/>
  <c r="G8" i="3" s="1"/>
  <c r="R57" i="3" s="1"/>
  <c r="D26" i="4" l="1"/>
  <c r="E39" i="4"/>
  <c r="E50" i="3"/>
  <c r="E87" i="3" s="1"/>
  <c r="E41" i="4"/>
  <c r="E6" i="6" s="1"/>
  <c r="E62" i="3"/>
  <c r="E7" i="4" s="1"/>
  <c r="D56" i="4"/>
  <c r="KA16" i="1"/>
  <c r="I7" i="3" s="1"/>
  <c r="R32" i="3" s="1"/>
  <c r="JY16" i="1"/>
  <c r="H7" i="3" s="1"/>
  <c r="D32" i="3" s="1"/>
  <c r="D56" i="3" s="1"/>
  <c r="D75" i="4" s="1"/>
  <c r="D6" i="8" s="1"/>
  <c r="JX16" i="1"/>
  <c r="KB16" i="1"/>
  <c r="JZ16" i="1"/>
  <c r="D8" i="5" l="1"/>
  <c r="D27" i="4"/>
  <c r="D9" i="5" s="1"/>
  <c r="E25" i="6"/>
  <c r="E23" i="6"/>
  <c r="E24" i="6"/>
  <c r="E22" i="6"/>
  <c r="E88" i="3"/>
  <c r="E46" i="4" s="1"/>
  <c r="E21" i="6"/>
  <c r="E26" i="6"/>
  <c r="E84" i="3"/>
  <c r="E90" i="3"/>
  <c r="E96" i="3"/>
  <c r="E97" i="3" s="1"/>
  <c r="E93" i="3"/>
  <c r="E5" i="4"/>
  <c r="E4" i="6"/>
  <c r="E43" i="4"/>
  <c r="D60" i="4"/>
  <c r="D4" i="7"/>
  <c r="J7" i="3"/>
  <c r="D44" i="3" s="1"/>
  <c r="D73" i="4" s="1"/>
  <c r="G8" i="2"/>
  <c r="D4" i="8" l="1"/>
  <c r="D77" i="4"/>
  <c r="E17" i="4"/>
  <c r="E9" i="4"/>
  <c r="E25" i="8"/>
  <c r="E26" i="8"/>
  <c r="E94" i="3"/>
  <c r="E80" i="4" s="1"/>
  <c r="E21" i="8"/>
  <c r="E24" i="8"/>
  <c r="E22" i="8"/>
  <c r="E23" i="8"/>
  <c r="E24" i="7"/>
  <c r="E23" i="7"/>
  <c r="E26" i="7"/>
  <c r="E25" i="7"/>
  <c r="E22" i="7"/>
  <c r="E91" i="3"/>
  <c r="E63" i="4" s="1"/>
  <c r="E21" i="7"/>
  <c r="E23" i="5"/>
  <c r="E26" i="5"/>
  <c r="E27" i="5"/>
  <c r="E85" i="3"/>
  <c r="E29" i="4" s="1"/>
  <c r="E28" i="5"/>
  <c r="E24" i="5"/>
  <c r="E25" i="5"/>
  <c r="E31" i="6"/>
  <c r="E11" i="6"/>
  <c r="E51" i="4"/>
  <c r="E16" i="6" s="1"/>
  <c r="E8" i="6"/>
  <c r="E44" i="4"/>
  <c r="E9" i="6" s="1"/>
  <c r="E48" i="4"/>
  <c r="D8" i="7"/>
  <c r="D61" i="4"/>
  <c r="D9" i="7" s="1"/>
  <c r="I7" i="2"/>
  <c r="D8" i="8" l="1"/>
  <c r="D78" i="4"/>
  <c r="D9" i="8" s="1"/>
  <c r="E13" i="6"/>
  <c r="E49" i="4"/>
  <c r="E14" i="6" s="1"/>
  <c r="E56" i="5"/>
  <c r="E40" i="7"/>
  <c r="E14" i="4"/>
  <c r="E15" i="4" s="1"/>
  <c r="E10" i="4"/>
  <c r="E34" i="4"/>
  <c r="E16" i="5" s="1"/>
  <c r="E11" i="5"/>
  <c r="E31" i="4"/>
  <c r="E34" i="8"/>
  <c r="E11" i="8"/>
  <c r="E82" i="4"/>
  <c r="E85" i="4"/>
  <c r="E16" i="8" s="1"/>
  <c r="E65" i="4"/>
  <c r="E11" i="7"/>
  <c r="E68" i="4"/>
  <c r="E16" i="7" s="1"/>
  <c r="I6" i="2"/>
  <c r="G6" i="2"/>
  <c r="KB11" i="1"/>
  <c r="KA11" i="1"/>
  <c r="JY11" i="1"/>
  <c r="JX11" i="1"/>
  <c r="JZ11" i="1"/>
  <c r="JZ144" i="1" s="1"/>
  <c r="KB146" i="1" l="1"/>
  <c r="I6" i="3"/>
  <c r="KA144" i="1"/>
  <c r="E83" i="4"/>
  <c r="E14" i="8" s="1"/>
  <c r="E13" i="8"/>
  <c r="J6" i="3"/>
  <c r="KB144" i="1"/>
  <c r="E32" i="4"/>
  <c r="E14" i="5" s="1"/>
  <c r="E13" i="5"/>
  <c r="G6" i="3"/>
  <c r="JX144" i="1"/>
  <c r="E13" i="7"/>
  <c r="E66" i="4"/>
  <c r="E14" i="7" s="1"/>
  <c r="H6" i="3"/>
  <c r="JY144" i="1"/>
  <c r="JQ33" i="1"/>
  <c r="JP33" i="1"/>
  <c r="JO33" i="1"/>
  <c r="JN33" i="1"/>
  <c r="JM33" i="1"/>
  <c r="GU33" i="1"/>
  <c r="GT33" i="1"/>
  <c r="GS33" i="1"/>
  <c r="GR33" i="1"/>
  <c r="GQ33" i="1"/>
  <c r="EF33" i="1"/>
  <c r="EE33" i="1"/>
  <c r="ED33" i="1"/>
  <c r="EC33" i="1"/>
  <c r="EB33" i="1"/>
  <c r="BQ33" i="1"/>
  <c r="BP33" i="1"/>
  <c r="BO33" i="1"/>
  <c r="BN33" i="1"/>
  <c r="BM33" i="1"/>
  <c r="JQ32" i="1"/>
  <c r="JP32" i="1"/>
  <c r="JO32" i="1"/>
  <c r="JN32" i="1"/>
  <c r="JM32" i="1"/>
  <c r="GU32" i="1"/>
  <c r="GT32" i="1"/>
  <c r="GS32" i="1"/>
  <c r="GR32" i="1"/>
  <c r="GQ32" i="1"/>
  <c r="EF32" i="1"/>
  <c r="EE32" i="1"/>
  <c r="ED32" i="1"/>
  <c r="EC32" i="1"/>
  <c r="EB32" i="1"/>
  <c r="BQ32" i="1"/>
  <c r="BP32" i="1"/>
  <c r="BO32" i="1"/>
  <c r="BN32" i="1"/>
  <c r="BM32" i="1"/>
  <c r="G13" i="3" l="1"/>
  <c r="G14" i="3" s="1"/>
  <c r="R55" i="3"/>
  <c r="R62" i="3" s="1"/>
  <c r="D43" i="3"/>
  <c r="J13" i="3"/>
  <c r="J14" i="3" s="1"/>
  <c r="D31" i="3"/>
  <c r="H13" i="3"/>
  <c r="H14" i="3" s="1"/>
  <c r="R31" i="3"/>
  <c r="R38" i="3" s="1"/>
  <c r="I13" i="3"/>
  <c r="I14" i="3" s="1"/>
  <c r="D55" i="3" l="1"/>
  <c r="D38" i="3"/>
  <c r="D39" i="4"/>
  <c r="D50" i="3"/>
  <c r="D87" i="3" s="1"/>
  <c r="D24" i="6" l="1"/>
  <c r="D88" i="3"/>
  <c r="D46" i="4" s="1"/>
  <c r="D25" i="6"/>
  <c r="D23" i="6"/>
  <c r="D26" i="6"/>
  <c r="D22" i="6"/>
  <c r="D21" i="6"/>
  <c r="D90" i="3"/>
  <c r="D5" i="4"/>
  <c r="D93" i="3"/>
  <c r="D96" i="3"/>
  <c r="D97" i="3" s="1"/>
  <c r="D97" i="4" s="1"/>
  <c r="D84" i="3"/>
  <c r="D4" i="6"/>
  <c r="D41" i="4"/>
  <c r="D6" i="6" s="1"/>
  <c r="D62" i="3"/>
  <c r="D7" i="4" s="1"/>
  <c r="D31" i="6" l="1"/>
  <c r="D99" i="4"/>
  <c r="D100" i="4" s="1"/>
  <c r="D102" i="4"/>
  <c r="D17" i="4"/>
  <c r="D9" i="4"/>
  <c r="D91" i="3"/>
  <c r="D63" i="4" s="1"/>
  <c r="D26" i="7"/>
  <c r="D24" i="7"/>
  <c r="D25" i="7"/>
  <c r="D21" i="7"/>
  <c r="D23" i="7"/>
  <c r="D22" i="7"/>
  <c r="D43" i="4"/>
  <c r="D28" i="5"/>
  <c r="D85" i="3"/>
  <c r="D29" i="4" s="1"/>
  <c r="D27" i="5"/>
  <c r="D26" i="5"/>
  <c r="D24" i="5"/>
  <c r="D23" i="5"/>
  <c r="D25" i="5"/>
  <c r="D25" i="8"/>
  <c r="D26" i="8"/>
  <c r="D21" i="8"/>
  <c r="D24" i="8"/>
  <c r="D23" i="8"/>
  <c r="D22" i="8"/>
  <c r="D94" i="3"/>
  <c r="D80" i="4" s="1"/>
  <c r="D11" i="6"/>
  <c r="D51" i="4"/>
  <c r="D16" i="6" s="1"/>
  <c r="H9" i="2"/>
  <c r="G9" i="2"/>
  <c r="F9" i="2"/>
  <c r="E9" i="2"/>
  <c r="I8" i="2"/>
  <c r="I9" i="2" s="1"/>
  <c r="D8" i="6" l="1"/>
  <c r="D44" i="4"/>
  <c r="D9" i="6" s="1"/>
  <c r="D48" i="4"/>
  <c r="D40" i="7"/>
  <c r="D56" i="5"/>
  <c r="D11" i="7"/>
  <c r="D68" i="4"/>
  <c r="D16" i="7" s="1"/>
  <c r="D65" i="4"/>
  <c r="D11" i="5"/>
  <c r="D31" i="4"/>
  <c r="D34" i="4"/>
  <c r="D16" i="5" s="1"/>
  <c r="D34" i="8"/>
  <c r="D10" i="4"/>
  <c r="D14" i="4"/>
  <c r="D15" i="4" s="1"/>
  <c r="D11" i="8"/>
  <c r="D85" i="4"/>
  <c r="D16" i="8" s="1"/>
  <c r="D82" i="4"/>
  <c r="D32" i="4" l="1"/>
  <c r="D14" i="5" s="1"/>
  <c r="D13" i="5"/>
  <c r="D66" i="4"/>
  <c r="D14" i="7" s="1"/>
  <c r="D13" i="7"/>
  <c r="D83" i="4"/>
  <c r="D14" i="8" s="1"/>
  <c r="D13" i="8"/>
  <c r="D49" i="4"/>
  <c r="D14" i="6" s="1"/>
  <c r="D13" i="6"/>
  <c r="ML8" i="1"/>
  <c r="ML9" i="1"/>
  <c r="KL146" i="1"/>
  <c r="JW142" i="1"/>
  <c r="F12" i="3" s="1"/>
  <c r="JU142" i="1"/>
  <c r="JT142" i="1"/>
  <c r="D12" i="3" s="1"/>
  <c r="JS142" i="1"/>
  <c r="C12" i="3" s="1"/>
  <c r="ML141" i="1"/>
  <c r="MK141" i="1"/>
  <c r="MJ141" i="1"/>
  <c r="MI141" i="1"/>
  <c r="MH141" i="1"/>
  <c r="ML140" i="1"/>
  <c r="MK140" i="1"/>
  <c r="MJ140" i="1"/>
  <c r="MI140" i="1"/>
  <c r="MH140" i="1"/>
  <c r="ML139" i="1"/>
  <c r="MK139" i="1"/>
  <c r="MJ139" i="1"/>
  <c r="MI139" i="1"/>
  <c r="MH139" i="1"/>
  <c r="ML138" i="1"/>
  <c r="MK138" i="1"/>
  <c r="MJ138" i="1"/>
  <c r="MI138" i="1"/>
  <c r="MH138" i="1"/>
  <c r="ML137" i="1"/>
  <c r="MK137" i="1"/>
  <c r="MJ137" i="1"/>
  <c r="MI137" i="1"/>
  <c r="MH137" i="1"/>
  <c r="ML136" i="1"/>
  <c r="MK136" i="1"/>
  <c r="MJ136" i="1"/>
  <c r="MI136" i="1"/>
  <c r="MH136" i="1"/>
  <c r="ML135" i="1"/>
  <c r="MK135" i="1"/>
  <c r="MJ135" i="1"/>
  <c r="MI135" i="1"/>
  <c r="MH135" i="1"/>
  <c r="ML134" i="1"/>
  <c r="MK134" i="1"/>
  <c r="MJ134" i="1"/>
  <c r="MI134" i="1"/>
  <c r="MH134" i="1"/>
  <c r="ML133" i="1"/>
  <c r="MK133" i="1"/>
  <c r="MJ133" i="1"/>
  <c r="MI133" i="1"/>
  <c r="MH133" i="1"/>
  <c r="ML132" i="1"/>
  <c r="MK132" i="1"/>
  <c r="MJ132" i="1"/>
  <c r="MI132" i="1"/>
  <c r="MH132" i="1"/>
  <c r="ML131" i="1"/>
  <c r="MK131" i="1"/>
  <c r="MJ131" i="1"/>
  <c r="MI131" i="1"/>
  <c r="MH131" i="1"/>
  <c r="ML130" i="1"/>
  <c r="MK130" i="1"/>
  <c r="MJ130" i="1"/>
  <c r="MI130" i="1"/>
  <c r="MH130" i="1"/>
  <c r="ML129" i="1"/>
  <c r="MK129" i="1"/>
  <c r="MJ129" i="1"/>
  <c r="MI129" i="1"/>
  <c r="MH129" i="1"/>
  <c r="ML128" i="1"/>
  <c r="MK128" i="1"/>
  <c r="MJ128" i="1"/>
  <c r="MI128" i="1"/>
  <c r="MH128" i="1"/>
  <c r="ML127" i="1"/>
  <c r="MK127" i="1"/>
  <c r="MJ127" i="1"/>
  <c r="MI127" i="1"/>
  <c r="MH127" i="1"/>
  <c r="ML126" i="1"/>
  <c r="MK126" i="1"/>
  <c r="MJ126" i="1"/>
  <c r="MI126" i="1"/>
  <c r="MH126" i="1"/>
  <c r="ML125" i="1"/>
  <c r="MK125" i="1"/>
  <c r="MJ125" i="1"/>
  <c r="MI125" i="1"/>
  <c r="MH125" i="1"/>
  <c r="ML124" i="1"/>
  <c r="MK124" i="1"/>
  <c r="MJ124" i="1"/>
  <c r="MI124" i="1"/>
  <c r="MH124" i="1"/>
  <c r="ML123" i="1"/>
  <c r="MK123" i="1"/>
  <c r="MJ123" i="1"/>
  <c r="MI123" i="1"/>
  <c r="MH123" i="1"/>
  <c r="ML122" i="1"/>
  <c r="MK122" i="1"/>
  <c r="MJ122" i="1"/>
  <c r="MI122" i="1"/>
  <c r="MH122" i="1"/>
  <c r="ML121" i="1"/>
  <c r="MK121" i="1"/>
  <c r="MJ121" i="1"/>
  <c r="MI121" i="1"/>
  <c r="MH121" i="1"/>
  <c r="ML120" i="1"/>
  <c r="MK120" i="1"/>
  <c r="MJ120" i="1"/>
  <c r="MI120" i="1"/>
  <c r="MH120" i="1"/>
  <c r="ML119" i="1"/>
  <c r="MK119" i="1"/>
  <c r="MJ119" i="1"/>
  <c r="MI119" i="1"/>
  <c r="MH119" i="1"/>
  <c r="ML118" i="1"/>
  <c r="MK118" i="1"/>
  <c r="MJ118" i="1"/>
  <c r="MI118" i="1"/>
  <c r="MH118" i="1"/>
  <c r="ML117" i="1"/>
  <c r="MK117" i="1"/>
  <c r="MJ117" i="1"/>
  <c r="MI117" i="1"/>
  <c r="MH117" i="1"/>
  <c r="ML116" i="1"/>
  <c r="MK116" i="1"/>
  <c r="MJ116" i="1"/>
  <c r="MI116" i="1"/>
  <c r="MH116" i="1"/>
  <c r="ML115" i="1"/>
  <c r="MK115" i="1"/>
  <c r="MJ115" i="1"/>
  <c r="MI115" i="1"/>
  <c r="MH115" i="1"/>
  <c r="ML114" i="1"/>
  <c r="MK114" i="1"/>
  <c r="MJ114" i="1"/>
  <c r="MI114" i="1"/>
  <c r="MH114" i="1"/>
  <c r="ML113" i="1"/>
  <c r="MJ113" i="1"/>
  <c r="MI113" i="1"/>
  <c r="MH113" i="1"/>
  <c r="MK113" i="1"/>
  <c r="ML112" i="1"/>
  <c r="MK112" i="1"/>
  <c r="MJ112" i="1"/>
  <c r="MI112" i="1"/>
  <c r="MH112" i="1"/>
  <c r="ML111" i="1"/>
  <c r="MJ111" i="1"/>
  <c r="MI111" i="1"/>
  <c r="MH111" i="1"/>
  <c r="MK111" i="1"/>
  <c r="ML110" i="1"/>
  <c r="MK110" i="1"/>
  <c r="MJ110" i="1"/>
  <c r="MI110" i="1"/>
  <c r="MH110" i="1"/>
  <c r="ML109" i="1"/>
  <c r="MJ109" i="1"/>
  <c r="MI109" i="1"/>
  <c r="MH109" i="1"/>
  <c r="JV142" i="1"/>
  <c r="E12" i="3" s="1"/>
  <c r="ML108" i="1"/>
  <c r="MK108" i="1"/>
  <c r="MJ108" i="1"/>
  <c r="MI108" i="1"/>
  <c r="MH108" i="1"/>
  <c r="ML107" i="1"/>
  <c r="MK107" i="1"/>
  <c r="MJ107" i="1"/>
  <c r="MI107" i="1"/>
  <c r="MH107" i="1"/>
  <c r="ML106" i="1"/>
  <c r="MK106" i="1"/>
  <c r="MJ106" i="1"/>
  <c r="MI106" i="1"/>
  <c r="MH106" i="1"/>
  <c r="ML105" i="1"/>
  <c r="MK105" i="1"/>
  <c r="MJ105" i="1"/>
  <c r="MI105" i="1"/>
  <c r="MH105" i="1"/>
  <c r="ML104" i="1"/>
  <c r="MK104" i="1"/>
  <c r="MJ104" i="1"/>
  <c r="MI104" i="1"/>
  <c r="MH104" i="1"/>
  <c r="ML103" i="1"/>
  <c r="MK103" i="1"/>
  <c r="MJ103" i="1"/>
  <c r="MI103" i="1"/>
  <c r="MH103" i="1"/>
  <c r="ML102" i="1"/>
  <c r="MK102" i="1"/>
  <c r="MJ102" i="1"/>
  <c r="MI102" i="1"/>
  <c r="MH102" i="1"/>
  <c r="ML101" i="1"/>
  <c r="MK101" i="1"/>
  <c r="MJ101" i="1"/>
  <c r="MI101" i="1"/>
  <c r="MH101" i="1"/>
  <c r="ML100" i="1"/>
  <c r="MK100" i="1"/>
  <c r="MJ100" i="1"/>
  <c r="MI100" i="1"/>
  <c r="MH100" i="1"/>
  <c r="ML99" i="1"/>
  <c r="MK99" i="1"/>
  <c r="MJ99" i="1"/>
  <c r="MI99" i="1"/>
  <c r="MH99" i="1"/>
  <c r="ML98" i="1"/>
  <c r="MK98" i="1"/>
  <c r="MJ98" i="1"/>
  <c r="MI98" i="1"/>
  <c r="MH98" i="1"/>
  <c r="ML97" i="1"/>
  <c r="MK97" i="1"/>
  <c r="MJ97" i="1"/>
  <c r="MI97" i="1"/>
  <c r="MH97" i="1"/>
  <c r="ML96" i="1"/>
  <c r="MK96" i="1"/>
  <c r="MJ96" i="1"/>
  <c r="MI96" i="1"/>
  <c r="MH96" i="1"/>
  <c r="ML95" i="1"/>
  <c r="MK95" i="1"/>
  <c r="MJ95" i="1"/>
  <c r="MI95" i="1"/>
  <c r="MH95" i="1"/>
  <c r="ML94" i="1"/>
  <c r="MJ94" i="1"/>
  <c r="MI94" i="1"/>
  <c r="MH94" i="1"/>
  <c r="MK94" i="1"/>
  <c r="ML93" i="1"/>
  <c r="MK93" i="1"/>
  <c r="MJ93" i="1"/>
  <c r="MI93" i="1"/>
  <c r="MH93" i="1"/>
  <c r="ML92" i="1"/>
  <c r="MK92" i="1"/>
  <c r="MJ92" i="1"/>
  <c r="MI92" i="1"/>
  <c r="MH92" i="1"/>
  <c r="ML91" i="1"/>
  <c r="MK91" i="1"/>
  <c r="MJ91" i="1"/>
  <c r="MI91" i="1"/>
  <c r="MH91" i="1"/>
  <c r="ML90" i="1"/>
  <c r="MK90" i="1"/>
  <c r="MJ90" i="1"/>
  <c r="MI90" i="1"/>
  <c r="MH90" i="1"/>
  <c r="ML89" i="1"/>
  <c r="MK89" i="1"/>
  <c r="MJ89" i="1"/>
  <c r="MI89" i="1"/>
  <c r="MH89" i="1"/>
  <c r="ML88" i="1"/>
  <c r="MK88" i="1"/>
  <c r="MJ88" i="1"/>
  <c r="MI88" i="1"/>
  <c r="MH88" i="1"/>
  <c r="ML87" i="1"/>
  <c r="MJ87" i="1"/>
  <c r="MI87" i="1"/>
  <c r="MH87" i="1"/>
  <c r="MK87" i="1"/>
  <c r="ML86" i="1"/>
  <c r="MJ86" i="1"/>
  <c r="MI86" i="1"/>
  <c r="MH86" i="1"/>
  <c r="ML85" i="1"/>
  <c r="MK85" i="1"/>
  <c r="MJ85" i="1"/>
  <c r="MI85" i="1"/>
  <c r="MH85" i="1"/>
  <c r="ML84" i="1"/>
  <c r="MK84" i="1"/>
  <c r="MJ84" i="1"/>
  <c r="MI84" i="1"/>
  <c r="MH84" i="1"/>
  <c r="ML83" i="1"/>
  <c r="MK83" i="1"/>
  <c r="MJ83" i="1"/>
  <c r="MI83" i="1"/>
  <c r="MH83" i="1"/>
  <c r="JW80" i="1"/>
  <c r="JU80" i="1"/>
  <c r="D11" i="3" s="1"/>
  <c r="JT80" i="1"/>
  <c r="JS80" i="1"/>
  <c r="C11" i="3" s="1"/>
  <c r="ML79" i="1"/>
  <c r="MJ79" i="1"/>
  <c r="MI79" i="1"/>
  <c r="MH79" i="1"/>
  <c r="MK79" i="1"/>
  <c r="ML78" i="1"/>
  <c r="MK78" i="1"/>
  <c r="MJ78" i="1"/>
  <c r="MI78" i="1"/>
  <c r="MH78" i="1"/>
  <c r="JW75" i="1"/>
  <c r="F10" i="3" s="1"/>
  <c r="JV75" i="1"/>
  <c r="E10" i="3" s="1"/>
  <c r="JU75" i="1"/>
  <c r="JT75" i="1"/>
  <c r="D10" i="3" s="1"/>
  <c r="JS75" i="1"/>
  <c r="C10" i="3" s="1"/>
  <c r="ML74" i="1"/>
  <c r="MK74" i="1"/>
  <c r="MJ74" i="1"/>
  <c r="MI74" i="1"/>
  <c r="MH74" i="1"/>
  <c r="ML73" i="1"/>
  <c r="MK73" i="1"/>
  <c r="MJ73" i="1"/>
  <c r="MI73" i="1"/>
  <c r="MH73" i="1"/>
  <c r="ML72" i="1"/>
  <c r="MK72" i="1"/>
  <c r="MJ72" i="1"/>
  <c r="MI72" i="1"/>
  <c r="MH72" i="1"/>
  <c r="ML71" i="1"/>
  <c r="MK71" i="1"/>
  <c r="MJ71" i="1"/>
  <c r="MI71" i="1"/>
  <c r="MH71" i="1"/>
  <c r="ML70" i="1"/>
  <c r="MK70" i="1"/>
  <c r="MJ70" i="1"/>
  <c r="MI70" i="1"/>
  <c r="MH70" i="1"/>
  <c r="ML69" i="1"/>
  <c r="MK69" i="1"/>
  <c r="MJ69" i="1"/>
  <c r="MI69" i="1"/>
  <c r="MH69" i="1"/>
  <c r="ML68" i="1"/>
  <c r="MK68" i="1"/>
  <c r="MJ68" i="1"/>
  <c r="MI68" i="1"/>
  <c r="MH68" i="1"/>
  <c r="ML67" i="1"/>
  <c r="MK67" i="1"/>
  <c r="MJ67" i="1"/>
  <c r="MI67" i="1"/>
  <c r="MH67" i="1"/>
  <c r="ML66" i="1"/>
  <c r="MK66" i="1"/>
  <c r="MJ66" i="1"/>
  <c r="MI66" i="1"/>
  <c r="MH66" i="1"/>
  <c r="ML65" i="1"/>
  <c r="MK65" i="1"/>
  <c r="MJ65" i="1"/>
  <c r="MI65" i="1"/>
  <c r="MH65" i="1"/>
  <c r="ML64" i="1"/>
  <c r="MK64" i="1"/>
  <c r="MJ64" i="1"/>
  <c r="MI64" i="1"/>
  <c r="MH64" i="1"/>
  <c r="ML63" i="1"/>
  <c r="MK63" i="1"/>
  <c r="MJ63" i="1"/>
  <c r="MI63" i="1"/>
  <c r="MH63" i="1"/>
  <c r="ML62" i="1"/>
  <c r="MK62" i="1"/>
  <c r="MJ62" i="1"/>
  <c r="MI62" i="1"/>
  <c r="MH62" i="1"/>
  <c r="ML61" i="1"/>
  <c r="MK61" i="1"/>
  <c r="MJ61" i="1"/>
  <c r="MI61" i="1"/>
  <c r="MH61" i="1"/>
  <c r="ML60" i="1"/>
  <c r="MK60" i="1"/>
  <c r="MJ60" i="1"/>
  <c r="MI60" i="1"/>
  <c r="MH60" i="1"/>
  <c r="ML59" i="1"/>
  <c r="MK59" i="1"/>
  <c r="MJ59" i="1"/>
  <c r="MI59" i="1"/>
  <c r="MH59" i="1"/>
  <c r="ML58" i="1"/>
  <c r="MK58" i="1"/>
  <c r="MJ58" i="1"/>
  <c r="MI58" i="1"/>
  <c r="MH58" i="1"/>
  <c r="ML57" i="1"/>
  <c r="MK57" i="1"/>
  <c r="MJ57" i="1"/>
  <c r="MI57" i="1"/>
  <c r="MH57" i="1"/>
  <c r="ML56" i="1"/>
  <c r="MK56" i="1"/>
  <c r="MJ56" i="1"/>
  <c r="MI56" i="1"/>
  <c r="MH56" i="1"/>
  <c r="ML55" i="1"/>
  <c r="MK55" i="1"/>
  <c r="MJ55" i="1"/>
  <c r="MI55" i="1"/>
  <c r="MH55" i="1"/>
  <c r="JV51" i="1"/>
  <c r="E9" i="3" s="1"/>
  <c r="JT51" i="1"/>
  <c r="D9" i="3" s="1"/>
  <c r="JS51" i="1"/>
  <c r="C9" i="3" s="1"/>
  <c r="MK49" i="1"/>
  <c r="MI49" i="1"/>
  <c r="MH49" i="1"/>
  <c r="ML49" i="1"/>
  <c r="MJ49" i="1"/>
  <c r="MK48" i="1"/>
  <c r="MI48" i="1"/>
  <c r="MH48" i="1"/>
  <c r="ML48" i="1"/>
  <c r="MJ48" i="1"/>
  <c r="MK47" i="1"/>
  <c r="MI47" i="1"/>
  <c r="MH47" i="1"/>
  <c r="MJ47" i="1"/>
  <c r="ML47" i="1"/>
  <c r="MK46" i="1"/>
  <c r="MI46" i="1"/>
  <c r="MH46" i="1"/>
  <c r="MJ46" i="1"/>
  <c r="ML46" i="1"/>
  <c r="MK45" i="1"/>
  <c r="MI45" i="1"/>
  <c r="MH45" i="1"/>
  <c r="MJ45" i="1"/>
  <c r="MK44" i="1"/>
  <c r="MI44" i="1"/>
  <c r="MH44" i="1"/>
  <c r="JU51" i="1"/>
  <c r="JW42" i="1"/>
  <c r="F8" i="3" s="1"/>
  <c r="JV42" i="1"/>
  <c r="E8" i="3" s="1"/>
  <c r="JU42" i="1"/>
  <c r="JT42" i="1"/>
  <c r="D8" i="3" s="1"/>
  <c r="JS42" i="1"/>
  <c r="C8" i="3" s="1"/>
  <c r="ML40" i="1"/>
  <c r="MK40" i="1"/>
  <c r="MJ40" i="1"/>
  <c r="MI40" i="1"/>
  <c r="MH40" i="1"/>
  <c r="ML39" i="1"/>
  <c r="MK39" i="1"/>
  <c r="MJ39" i="1"/>
  <c r="MI39" i="1"/>
  <c r="MH39" i="1"/>
  <c r="ML38" i="1"/>
  <c r="MK38" i="1"/>
  <c r="MJ38" i="1"/>
  <c r="MI38" i="1"/>
  <c r="MH38" i="1"/>
  <c r="ML37" i="1"/>
  <c r="MK37" i="1"/>
  <c r="MJ37" i="1"/>
  <c r="MI37" i="1"/>
  <c r="MH37" i="1"/>
  <c r="ML36" i="1"/>
  <c r="MK36" i="1"/>
  <c r="MJ36" i="1"/>
  <c r="MI36" i="1"/>
  <c r="MH36" i="1"/>
  <c r="ML35" i="1"/>
  <c r="MK35" i="1"/>
  <c r="MJ35" i="1"/>
  <c r="MI35" i="1"/>
  <c r="MH35" i="1"/>
  <c r="ML34" i="1"/>
  <c r="MK34" i="1"/>
  <c r="MJ34" i="1"/>
  <c r="MI34" i="1"/>
  <c r="MH34" i="1"/>
  <c r="ML33" i="1"/>
  <c r="MK33" i="1"/>
  <c r="MJ33" i="1"/>
  <c r="MI33" i="1"/>
  <c r="MH33" i="1"/>
  <c r="ML32" i="1"/>
  <c r="MK32" i="1"/>
  <c r="MJ32" i="1"/>
  <c r="MI32" i="1"/>
  <c r="MH32" i="1"/>
  <c r="ML31" i="1"/>
  <c r="MK31" i="1"/>
  <c r="MJ31" i="1"/>
  <c r="MI31" i="1"/>
  <c r="MH31" i="1"/>
  <c r="ML30" i="1"/>
  <c r="MK30" i="1"/>
  <c r="MJ30" i="1"/>
  <c r="MI30" i="1"/>
  <c r="MH30" i="1"/>
  <c r="ML29" i="1"/>
  <c r="MK29" i="1"/>
  <c r="MJ29" i="1"/>
  <c r="MI29" i="1"/>
  <c r="MH29" i="1"/>
  <c r="ML28" i="1"/>
  <c r="MK28" i="1"/>
  <c r="MJ28" i="1"/>
  <c r="MI28" i="1"/>
  <c r="MH28" i="1"/>
  <c r="ML27" i="1"/>
  <c r="MK27" i="1"/>
  <c r="MJ27" i="1"/>
  <c r="MI27" i="1"/>
  <c r="MH27" i="1"/>
  <c r="ML26" i="1"/>
  <c r="MK26" i="1"/>
  <c r="MJ26" i="1"/>
  <c r="MI26" i="1"/>
  <c r="MH26" i="1"/>
  <c r="ML25" i="1"/>
  <c r="MK25" i="1"/>
  <c r="MJ25" i="1"/>
  <c r="MI25" i="1"/>
  <c r="MH25" i="1"/>
  <c r="ML24" i="1"/>
  <c r="MK24" i="1"/>
  <c r="MJ24" i="1"/>
  <c r="MI24" i="1"/>
  <c r="MH24" i="1"/>
  <c r="ML23" i="1"/>
  <c r="MK23" i="1"/>
  <c r="MJ23" i="1"/>
  <c r="MI23" i="1"/>
  <c r="MH23" i="1"/>
  <c r="ML22" i="1"/>
  <c r="MK22" i="1"/>
  <c r="MJ22" i="1"/>
  <c r="MI22" i="1"/>
  <c r="MH22" i="1"/>
  <c r="ML21" i="1"/>
  <c r="MK21" i="1"/>
  <c r="MJ21" i="1"/>
  <c r="MI21" i="1"/>
  <c r="MH21" i="1"/>
  <c r="ML20" i="1"/>
  <c r="MK20" i="1"/>
  <c r="MJ20" i="1"/>
  <c r="MI20" i="1"/>
  <c r="MH20" i="1"/>
  <c r="ML19" i="1"/>
  <c r="MK19" i="1"/>
  <c r="MJ19" i="1"/>
  <c r="MI19" i="1"/>
  <c r="MH19" i="1"/>
  <c r="ML18" i="1"/>
  <c r="MK18" i="1"/>
  <c r="MJ18" i="1"/>
  <c r="MI18" i="1"/>
  <c r="MH18" i="1"/>
  <c r="JV16" i="1"/>
  <c r="E7" i="3" s="1"/>
  <c r="JT16" i="1"/>
  <c r="D7" i="3" s="1"/>
  <c r="JS16" i="1"/>
  <c r="MK15" i="1"/>
  <c r="MI15" i="1"/>
  <c r="MH15" i="1"/>
  <c r="ML15" i="1"/>
  <c r="JU16" i="1"/>
  <c r="MK14" i="1"/>
  <c r="MJ14" i="1"/>
  <c r="MI14" i="1"/>
  <c r="MH14" i="1"/>
  <c r="ML14" i="1"/>
  <c r="MK13" i="1"/>
  <c r="MJ13" i="1"/>
  <c r="MI13" i="1"/>
  <c r="MH13" i="1"/>
  <c r="JT11" i="1"/>
  <c r="JS11" i="1"/>
  <c r="MK10" i="1"/>
  <c r="MI10" i="1"/>
  <c r="MH10" i="1"/>
  <c r="MK9" i="1"/>
  <c r="MI9" i="1"/>
  <c r="MH9" i="1"/>
  <c r="MJ9" i="1"/>
  <c r="MK8" i="1"/>
  <c r="MI8" i="1"/>
  <c r="MH8" i="1"/>
  <c r="MJ8" i="1"/>
  <c r="ML7" i="1"/>
  <c r="MK7" i="1"/>
  <c r="MJ7" i="1"/>
  <c r="MI7" i="1"/>
  <c r="MH7" i="1"/>
  <c r="MI6" i="1"/>
  <c r="MH6" i="1"/>
  <c r="LZ144" i="1"/>
  <c r="LK144" i="1"/>
  <c r="LF144" i="1"/>
  <c r="AH14" i="3" s="1"/>
  <c r="Q61" i="3" l="1"/>
  <c r="AC61" i="3" s="1"/>
  <c r="C25" i="3"/>
  <c r="AZ12" i="3"/>
  <c r="C37" i="3"/>
  <c r="D25" i="3"/>
  <c r="BA12" i="3"/>
  <c r="D24" i="3"/>
  <c r="BA11" i="3"/>
  <c r="C36" i="3"/>
  <c r="E11" i="3"/>
  <c r="F11" i="3"/>
  <c r="Q60" i="3"/>
  <c r="AC60" i="3" s="1"/>
  <c r="C24" i="3"/>
  <c r="AZ11" i="3"/>
  <c r="Q59" i="3"/>
  <c r="AC59" i="3" s="1"/>
  <c r="AZ10" i="3"/>
  <c r="C23" i="3"/>
  <c r="C35" i="3"/>
  <c r="BA10" i="3"/>
  <c r="D23" i="3"/>
  <c r="Q35" i="3"/>
  <c r="AC35" i="3" s="1"/>
  <c r="BB10" i="3"/>
  <c r="BF10" i="3" s="1"/>
  <c r="E23" i="3"/>
  <c r="Q58" i="3"/>
  <c r="AC58" i="3" s="1"/>
  <c r="C22" i="3"/>
  <c r="AZ9" i="3"/>
  <c r="C34" i="3"/>
  <c r="D22" i="3"/>
  <c r="BA9" i="3"/>
  <c r="Q34" i="3"/>
  <c r="AC34" i="3" s="1"/>
  <c r="E22" i="3"/>
  <c r="BB9" i="3"/>
  <c r="Q57" i="3"/>
  <c r="AC57" i="3" s="1"/>
  <c r="AZ8" i="3"/>
  <c r="C21" i="3"/>
  <c r="C33" i="3"/>
  <c r="D21" i="3"/>
  <c r="BA8" i="3"/>
  <c r="Q33" i="3"/>
  <c r="AC33" i="3" s="1"/>
  <c r="E21" i="3"/>
  <c r="BB8" i="3"/>
  <c r="C45" i="3"/>
  <c r="O45" i="3" s="1"/>
  <c r="F21" i="3"/>
  <c r="BC8" i="3"/>
  <c r="Q32" i="3"/>
  <c r="AC32" i="3" s="1"/>
  <c r="AD32" i="3" s="1"/>
  <c r="E20" i="3"/>
  <c r="BB7" i="3"/>
  <c r="BF7" i="3" s="1"/>
  <c r="C32" i="3"/>
  <c r="BA7" i="3"/>
  <c r="D20" i="3"/>
  <c r="JS144" i="1"/>
  <c r="C6" i="3"/>
  <c r="D6" i="3"/>
  <c r="JT144" i="1"/>
  <c r="Q37" i="3"/>
  <c r="AC37" i="3" s="1"/>
  <c r="AD37" i="3" s="1"/>
  <c r="BB12" i="3"/>
  <c r="E25" i="3"/>
  <c r="C49" i="3"/>
  <c r="O49" i="3" s="1"/>
  <c r="BC12" i="3"/>
  <c r="BG12" i="3" s="1"/>
  <c r="F25" i="3"/>
  <c r="BC10" i="3"/>
  <c r="F23" i="3"/>
  <c r="C47" i="3"/>
  <c r="MI16" i="1"/>
  <c r="MH16" i="1"/>
  <c r="JW16" i="1"/>
  <c r="F7" i="3" s="1"/>
  <c r="C44" i="3" s="1"/>
  <c r="JW51" i="1"/>
  <c r="F9" i="3" s="1"/>
  <c r="MH142" i="1"/>
  <c r="ML142" i="1"/>
  <c r="MJ80" i="1"/>
  <c r="MI80" i="1"/>
  <c r="MK80" i="1"/>
  <c r="MK75" i="1"/>
  <c r="MK51" i="1"/>
  <c r="ML42" i="1"/>
  <c r="MH42" i="1"/>
  <c r="MK16" i="1"/>
  <c r="MI11" i="1"/>
  <c r="MK42" i="1"/>
  <c r="MI51" i="1"/>
  <c r="MI75" i="1"/>
  <c r="MH80" i="1"/>
  <c r="ML80" i="1"/>
  <c r="MJ142" i="1"/>
  <c r="MJ75" i="1"/>
  <c r="MI42" i="1"/>
  <c r="MJ42" i="1"/>
  <c r="MH51" i="1"/>
  <c r="MH75" i="1"/>
  <c r="ML75" i="1"/>
  <c r="MI142" i="1"/>
  <c r="MJ10" i="1"/>
  <c r="LF146" i="1"/>
  <c r="KG146" i="1"/>
  <c r="LK146" i="1"/>
  <c r="LP146" i="1"/>
  <c r="MH11" i="1"/>
  <c r="KQ146" i="1"/>
  <c r="LU146" i="1"/>
  <c r="LZ146" i="1"/>
  <c r="LP144" i="1"/>
  <c r="LU144" i="1"/>
  <c r="ML10" i="1"/>
  <c r="ML13" i="1"/>
  <c r="ML16" i="1" s="1"/>
  <c r="MJ44" i="1"/>
  <c r="MJ51" i="1" s="1"/>
  <c r="JV80" i="1"/>
  <c r="ML45" i="1"/>
  <c r="MK86" i="1"/>
  <c r="MK109" i="1"/>
  <c r="MJ15" i="1"/>
  <c r="MJ16" i="1" s="1"/>
  <c r="ML44" i="1"/>
  <c r="JQ141" i="1"/>
  <c r="JP141" i="1"/>
  <c r="JO141" i="1"/>
  <c r="JN141" i="1"/>
  <c r="JM141" i="1"/>
  <c r="JQ140" i="1"/>
  <c r="JP140" i="1"/>
  <c r="JO140" i="1"/>
  <c r="JN140" i="1"/>
  <c r="JM140" i="1"/>
  <c r="JQ139" i="1"/>
  <c r="JP139" i="1"/>
  <c r="JO139" i="1"/>
  <c r="JN139" i="1"/>
  <c r="JM139" i="1"/>
  <c r="JQ138" i="1"/>
  <c r="JP138" i="1"/>
  <c r="JO138" i="1"/>
  <c r="JN138" i="1"/>
  <c r="JM138" i="1"/>
  <c r="JQ137" i="1"/>
  <c r="JP137" i="1"/>
  <c r="JO137" i="1"/>
  <c r="JN137" i="1"/>
  <c r="JM137" i="1"/>
  <c r="JQ136" i="1"/>
  <c r="JP136" i="1"/>
  <c r="JO136" i="1"/>
  <c r="JN136" i="1"/>
  <c r="JM136" i="1"/>
  <c r="JQ135" i="1"/>
  <c r="JP135" i="1"/>
  <c r="JO135" i="1"/>
  <c r="JN135" i="1"/>
  <c r="JM135" i="1"/>
  <c r="JQ134" i="1"/>
  <c r="JP134" i="1"/>
  <c r="JO134" i="1"/>
  <c r="JN134" i="1"/>
  <c r="JM134" i="1"/>
  <c r="JQ133" i="1"/>
  <c r="JP133" i="1"/>
  <c r="JO133" i="1"/>
  <c r="JN133" i="1"/>
  <c r="JM133" i="1"/>
  <c r="JQ132" i="1"/>
  <c r="JP132" i="1"/>
  <c r="JO132" i="1"/>
  <c r="JN132" i="1"/>
  <c r="JM132" i="1"/>
  <c r="JQ131" i="1"/>
  <c r="JP131" i="1"/>
  <c r="JO131" i="1"/>
  <c r="JN131" i="1"/>
  <c r="JM131" i="1"/>
  <c r="JQ130" i="1"/>
  <c r="JP130" i="1"/>
  <c r="JO130" i="1"/>
  <c r="JN130" i="1"/>
  <c r="JM130" i="1"/>
  <c r="JQ129" i="1"/>
  <c r="JP129" i="1"/>
  <c r="JO129" i="1"/>
  <c r="JN129" i="1"/>
  <c r="JM129" i="1"/>
  <c r="JP49" i="1"/>
  <c r="JN49" i="1"/>
  <c r="JM49" i="1"/>
  <c r="JP48" i="1"/>
  <c r="JN48" i="1"/>
  <c r="JM48" i="1"/>
  <c r="JP47" i="1"/>
  <c r="JN47" i="1"/>
  <c r="JM47" i="1"/>
  <c r="JP46" i="1"/>
  <c r="JN46" i="1"/>
  <c r="JM46" i="1"/>
  <c r="JP45" i="1"/>
  <c r="JN45" i="1"/>
  <c r="JM45" i="1"/>
  <c r="JP44" i="1"/>
  <c r="JN44" i="1"/>
  <c r="JM44" i="1"/>
  <c r="JQ39" i="1"/>
  <c r="JP39" i="1"/>
  <c r="JO39" i="1"/>
  <c r="JN39" i="1"/>
  <c r="JM39" i="1"/>
  <c r="JQ38" i="1"/>
  <c r="JP38" i="1"/>
  <c r="JO38" i="1"/>
  <c r="JN38" i="1"/>
  <c r="JM38" i="1"/>
  <c r="JQ37" i="1"/>
  <c r="JP37" i="1"/>
  <c r="JO37" i="1"/>
  <c r="JN37" i="1"/>
  <c r="JM37" i="1"/>
  <c r="JQ36" i="1"/>
  <c r="JP36" i="1"/>
  <c r="JO36" i="1"/>
  <c r="JN36" i="1"/>
  <c r="JM36" i="1"/>
  <c r="JQ35" i="1"/>
  <c r="JP35" i="1"/>
  <c r="JO35" i="1"/>
  <c r="JN35" i="1"/>
  <c r="JM35" i="1"/>
  <c r="JQ34" i="1"/>
  <c r="JP34" i="1"/>
  <c r="JO34" i="1"/>
  <c r="JN34" i="1"/>
  <c r="JM34" i="1"/>
  <c r="JQ31" i="1"/>
  <c r="JP31" i="1"/>
  <c r="JO31" i="1"/>
  <c r="JN31" i="1"/>
  <c r="JM31" i="1"/>
  <c r="JQ30" i="1"/>
  <c r="JP30" i="1"/>
  <c r="JO30" i="1"/>
  <c r="JN30" i="1"/>
  <c r="JM30" i="1"/>
  <c r="JQ29" i="1"/>
  <c r="JP29" i="1"/>
  <c r="JO29" i="1"/>
  <c r="JN29" i="1"/>
  <c r="JM29" i="1"/>
  <c r="JQ28" i="1"/>
  <c r="JP28" i="1"/>
  <c r="JO28" i="1"/>
  <c r="JN28" i="1"/>
  <c r="JM28" i="1"/>
  <c r="JQ27" i="1"/>
  <c r="JP27" i="1"/>
  <c r="JO27" i="1"/>
  <c r="JN27" i="1"/>
  <c r="JM27" i="1"/>
  <c r="JQ26" i="1"/>
  <c r="JP26" i="1"/>
  <c r="JO26" i="1"/>
  <c r="JN26" i="1"/>
  <c r="JM26" i="1"/>
  <c r="JQ25" i="1"/>
  <c r="JP25" i="1"/>
  <c r="JO25" i="1"/>
  <c r="JN25" i="1"/>
  <c r="JM25" i="1"/>
  <c r="JQ24" i="1"/>
  <c r="JP24" i="1"/>
  <c r="JO24" i="1"/>
  <c r="JN24" i="1"/>
  <c r="JM24" i="1"/>
  <c r="JQ23" i="1"/>
  <c r="JP23" i="1"/>
  <c r="JO23" i="1"/>
  <c r="JN23" i="1"/>
  <c r="JM23" i="1"/>
  <c r="JQ22" i="1"/>
  <c r="JP22" i="1"/>
  <c r="JO22" i="1"/>
  <c r="JN22" i="1"/>
  <c r="JM22" i="1"/>
  <c r="JQ21" i="1"/>
  <c r="JP21" i="1"/>
  <c r="JO21" i="1"/>
  <c r="JN21" i="1"/>
  <c r="JM21" i="1"/>
  <c r="JQ20" i="1"/>
  <c r="JP20" i="1"/>
  <c r="JO20" i="1"/>
  <c r="JN20" i="1"/>
  <c r="JM20" i="1"/>
  <c r="JQ19" i="1"/>
  <c r="JP19" i="1"/>
  <c r="JO19" i="1"/>
  <c r="JN19" i="1"/>
  <c r="JM19" i="1"/>
  <c r="JQ18" i="1"/>
  <c r="JP18" i="1"/>
  <c r="JO18" i="1"/>
  <c r="JN18" i="1"/>
  <c r="JM18" i="1"/>
  <c r="JP15" i="1"/>
  <c r="JN15" i="1"/>
  <c r="JP10" i="1"/>
  <c r="JN10" i="1"/>
  <c r="JP9" i="1"/>
  <c r="JN9" i="1"/>
  <c r="JP6" i="1"/>
  <c r="JN6" i="1"/>
  <c r="AD33" i="3" l="1"/>
  <c r="BG8" i="3"/>
  <c r="BF9" i="3"/>
  <c r="AD34" i="3"/>
  <c r="AD35" i="3"/>
  <c r="BG10" i="3"/>
  <c r="BE12" i="3"/>
  <c r="L25" i="3"/>
  <c r="AB25" i="3"/>
  <c r="C61" i="3"/>
  <c r="O61" i="3" s="1"/>
  <c r="O37" i="3"/>
  <c r="P37" i="3" s="1"/>
  <c r="AA25" i="3"/>
  <c r="K25" i="3"/>
  <c r="L24" i="3"/>
  <c r="AB24" i="3"/>
  <c r="Q36" i="3"/>
  <c r="AC36" i="3" s="1"/>
  <c r="AD36" i="3" s="1"/>
  <c r="BB11" i="3"/>
  <c r="BF11" i="3" s="1"/>
  <c r="E24" i="3"/>
  <c r="C60" i="3"/>
  <c r="O36" i="3"/>
  <c r="P36" i="3" s="1"/>
  <c r="K24" i="3"/>
  <c r="AA24" i="3"/>
  <c r="C48" i="3"/>
  <c r="F24" i="3"/>
  <c r="BC11" i="3"/>
  <c r="BG11" i="3" s="1"/>
  <c r="BE11" i="3"/>
  <c r="AC23" i="3"/>
  <c r="M23" i="3"/>
  <c r="L23" i="3"/>
  <c r="AB23" i="3"/>
  <c r="BD10" i="3"/>
  <c r="BE10" i="3"/>
  <c r="C59" i="3"/>
  <c r="O59" i="3" s="1"/>
  <c r="O35" i="3"/>
  <c r="P35" i="3" s="1"/>
  <c r="K23" i="3"/>
  <c r="AA23" i="3"/>
  <c r="BE9" i="3"/>
  <c r="BD9" i="3"/>
  <c r="L22" i="3"/>
  <c r="AB22" i="3"/>
  <c r="C58" i="3"/>
  <c r="O34" i="3"/>
  <c r="P34" i="3" s="1"/>
  <c r="K22" i="3"/>
  <c r="AA22" i="3"/>
  <c r="M22" i="3"/>
  <c r="AC22" i="3"/>
  <c r="BF8" i="3"/>
  <c r="M21" i="3"/>
  <c r="AC21" i="3"/>
  <c r="N21" i="3"/>
  <c r="AD21" i="3"/>
  <c r="BE8" i="3"/>
  <c r="BD8" i="3"/>
  <c r="L21" i="3"/>
  <c r="AB21" i="3"/>
  <c r="C57" i="3"/>
  <c r="O33" i="3"/>
  <c r="P33" i="3" s="1"/>
  <c r="AA21" i="3"/>
  <c r="K21" i="3"/>
  <c r="L20" i="3"/>
  <c r="AB20" i="3"/>
  <c r="M20" i="3"/>
  <c r="AC20" i="3"/>
  <c r="C73" i="4"/>
  <c r="O44" i="3"/>
  <c r="BD7" i="3"/>
  <c r="BE7" i="3"/>
  <c r="C56" i="3"/>
  <c r="O32" i="3"/>
  <c r="P32" i="3" s="1"/>
  <c r="C31" i="3"/>
  <c r="D13" i="3"/>
  <c r="D14" i="3" s="1"/>
  <c r="D19" i="3"/>
  <c r="BA6" i="3"/>
  <c r="Q55" i="3"/>
  <c r="C13" i="3"/>
  <c r="C14" i="3" s="1"/>
  <c r="C19" i="3"/>
  <c r="AZ6" i="3"/>
  <c r="AZ13" i="3" s="1"/>
  <c r="M25" i="3"/>
  <c r="AC25" i="3"/>
  <c r="BD12" i="3"/>
  <c r="BF12" i="3"/>
  <c r="N25" i="3"/>
  <c r="AD25" i="3"/>
  <c r="C22" i="4"/>
  <c r="O47" i="3"/>
  <c r="N23" i="3"/>
  <c r="AD23" i="3"/>
  <c r="BC9" i="3"/>
  <c r="BG9" i="3" s="1"/>
  <c r="C46" i="3"/>
  <c r="F22" i="3"/>
  <c r="BC7" i="3"/>
  <c r="BG7" i="3" s="1"/>
  <c r="F20" i="3"/>
  <c r="MK142" i="1"/>
  <c r="ML51" i="1"/>
  <c r="JQ128" i="1"/>
  <c r="JP128" i="1"/>
  <c r="JO128" i="1"/>
  <c r="JN128" i="1"/>
  <c r="JM128" i="1"/>
  <c r="JQ127" i="1"/>
  <c r="JP127" i="1"/>
  <c r="JO127" i="1"/>
  <c r="JN127" i="1"/>
  <c r="JM127" i="1"/>
  <c r="JQ126" i="1"/>
  <c r="JP126" i="1"/>
  <c r="JO126" i="1"/>
  <c r="JN126" i="1"/>
  <c r="JM126" i="1"/>
  <c r="JQ125" i="1"/>
  <c r="JP125" i="1"/>
  <c r="JO125" i="1"/>
  <c r="JN125" i="1"/>
  <c r="JM125" i="1"/>
  <c r="JQ124" i="1"/>
  <c r="JP124" i="1"/>
  <c r="JO124" i="1"/>
  <c r="JN124" i="1"/>
  <c r="JM124" i="1"/>
  <c r="JQ123" i="1"/>
  <c r="JP123" i="1"/>
  <c r="JO123" i="1"/>
  <c r="JN123" i="1"/>
  <c r="JM123" i="1"/>
  <c r="JQ122" i="1"/>
  <c r="JP122" i="1"/>
  <c r="JO122" i="1"/>
  <c r="JN122" i="1"/>
  <c r="JM122" i="1"/>
  <c r="JQ121" i="1"/>
  <c r="JP121" i="1"/>
  <c r="JO121" i="1"/>
  <c r="JN121" i="1"/>
  <c r="JM121" i="1"/>
  <c r="JQ120" i="1"/>
  <c r="JP120" i="1"/>
  <c r="JO120" i="1"/>
  <c r="JN120" i="1"/>
  <c r="JM120" i="1"/>
  <c r="JQ119" i="1"/>
  <c r="JP119" i="1"/>
  <c r="JO119" i="1"/>
  <c r="JN119" i="1"/>
  <c r="JM119" i="1"/>
  <c r="JQ118" i="1"/>
  <c r="JP118" i="1"/>
  <c r="JO118" i="1"/>
  <c r="JN118" i="1"/>
  <c r="JM118" i="1"/>
  <c r="JQ117" i="1"/>
  <c r="JP117" i="1"/>
  <c r="JO117" i="1"/>
  <c r="JN117" i="1"/>
  <c r="JM117" i="1"/>
  <c r="JQ116" i="1"/>
  <c r="JP116" i="1"/>
  <c r="JO116" i="1"/>
  <c r="JN116" i="1"/>
  <c r="JM116" i="1"/>
  <c r="JQ115" i="1"/>
  <c r="JP115" i="1"/>
  <c r="JO115" i="1"/>
  <c r="JN115" i="1"/>
  <c r="JM115" i="1"/>
  <c r="JQ114" i="1"/>
  <c r="JP114" i="1"/>
  <c r="JO114" i="1"/>
  <c r="JN114" i="1"/>
  <c r="JM114" i="1"/>
  <c r="JQ113" i="1"/>
  <c r="JO113" i="1"/>
  <c r="JN113" i="1"/>
  <c r="JM113" i="1"/>
  <c r="JQ112" i="1"/>
  <c r="JP112" i="1"/>
  <c r="JO112" i="1"/>
  <c r="JN112" i="1"/>
  <c r="JM112" i="1"/>
  <c r="JQ111" i="1"/>
  <c r="JO111" i="1"/>
  <c r="JN111" i="1"/>
  <c r="JM111" i="1"/>
  <c r="JQ110" i="1"/>
  <c r="JP110" i="1"/>
  <c r="JO110" i="1"/>
  <c r="JN110" i="1"/>
  <c r="JM110" i="1"/>
  <c r="JQ109" i="1"/>
  <c r="JO109" i="1"/>
  <c r="JN109" i="1"/>
  <c r="JM109" i="1"/>
  <c r="JQ108" i="1"/>
  <c r="JP108" i="1"/>
  <c r="JO108" i="1"/>
  <c r="JN108" i="1"/>
  <c r="JM108" i="1"/>
  <c r="JQ107" i="1"/>
  <c r="JP107" i="1"/>
  <c r="JO107" i="1"/>
  <c r="JN107" i="1"/>
  <c r="JM107" i="1"/>
  <c r="JQ106" i="1"/>
  <c r="JP106" i="1"/>
  <c r="JO106" i="1"/>
  <c r="JN106" i="1"/>
  <c r="JM106" i="1"/>
  <c r="JQ105" i="1"/>
  <c r="JP105" i="1"/>
  <c r="JO105" i="1"/>
  <c r="JN105" i="1"/>
  <c r="JM105" i="1"/>
  <c r="JQ104" i="1"/>
  <c r="JP104" i="1"/>
  <c r="JO104" i="1"/>
  <c r="JN104" i="1"/>
  <c r="JM104" i="1"/>
  <c r="JQ103" i="1"/>
  <c r="JP103" i="1"/>
  <c r="JO103" i="1"/>
  <c r="JN103" i="1"/>
  <c r="JM103" i="1"/>
  <c r="JQ102" i="1"/>
  <c r="JP102" i="1"/>
  <c r="JO102" i="1"/>
  <c r="JN102" i="1"/>
  <c r="JM102" i="1"/>
  <c r="JQ101" i="1"/>
  <c r="JP101" i="1"/>
  <c r="JO101" i="1"/>
  <c r="JN101" i="1"/>
  <c r="JM101" i="1"/>
  <c r="JQ100" i="1"/>
  <c r="JP100" i="1"/>
  <c r="JO100" i="1"/>
  <c r="JN100" i="1"/>
  <c r="JM100" i="1"/>
  <c r="JQ99" i="1"/>
  <c r="JP99" i="1"/>
  <c r="JO99" i="1"/>
  <c r="JN99" i="1"/>
  <c r="JM99" i="1"/>
  <c r="JQ98" i="1"/>
  <c r="JP98" i="1"/>
  <c r="JO98" i="1"/>
  <c r="JN98" i="1"/>
  <c r="JM98" i="1"/>
  <c r="JQ97" i="1"/>
  <c r="JP97" i="1"/>
  <c r="JO97" i="1"/>
  <c r="JN97" i="1"/>
  <c r="JM97" i="1"/>
  <c r="JQ96" i="1"/>
  <c r="JP96" i="1"/>
  <c r="JO96" i="1"/>
  <c r="JN96" i="1"/>
  <c r="JM96" i="1"/>
  <c r="JQ95" i="1"/>
  <c r="JP95" i="1"/>
  <c r="JO95" i="1"/>
  <c r="JN95" i="1"/>
  <c r="JM95" i="1"/>
  <c r="JQ94" i="1"/>
  <c r="JO94" i="1"/>
  <c r="JN94" i="1"/>
  <c r="JM94" i="1"/>
  <c r="JQ93" i="1"/>
  <c r="JP93" i="1"/>
  <c r="JO93" i="1"/>
  <c r="JN93" i="1"/>
  <c r="JM93" i="1"/>
  <c r="JQ92" i="1"/>
  <c r="JP92" i="1"/>
  <c r="JO92" i="1"/>
  <c r="JN92" i="1"/>
  <c r="JM92" i="1"/>
  <c r="JQ91" i="1"/>
  <c r="JP91" i="1"/>
  <c r="JO91" i="1"/>
  <c r="JN91" i="1"/>
  <c r="JM91" i="1"/>
  <c r="JQ90" i="1"/>
  <c r="JP90" i="1"/>
  <c r="JO90" i="1"/>
  <c r="JN90" i="1"/>
  <c r="JM90" i="1"/>
  <c r="JQ89" i="1"/>
  <c r="JP89" i="1"/>
  <c r="JO89" i="1"/>
  <c r="JN89" i="1"/>
  <c r="JM89" i="1"/>
  <c r="JQ88" i="1"/>
  <c r="JP88" i="1"/>
  <c r="JO88" i="1"/>
  <c r="JN88" i="1"/>
  <c r="JM88" i="1"/>
  <c r="JQ87" i="1"/>
  <c r="JO87" i="1"/>
  <c r="JN87" i="1"/>
  <c r="JM87" i="1"/>
  <c r="JQ86" i="1"/>
  <c r="JO86" i="1"/>
  <c r="JN86" i="1"/>
  <c r="JM86" i="1"/>
  <c r="JQ85" i="1"/>
  <c r="JP85" i="1"/>
  <c r="JO85" i="1"/>
  <c r="JN85" i="1"/>
  <c r="JM85" i="1"/>
  <c r="JQ84" i="1"/>
  <c r="JP84" i="1"/>
  <c r="JO84" i="1"/>
  <c r="JN84" i="1"/>
  <c r="JM84" i="1"/>
  <c r="JQ79" i="1"/>
  <c r="JO79" i="1"/>
  <c r="JN79" i="1"/>
  <c r="JM79" i="1"/>
  <c r="JQ74" i="1"/>
  <c r="JP74" i="1"/>
  <c r="JO74" i="1"/>
  <c r="JN74" i="1"/>
  <c r="JM74" i="1"/>
  <c r="JQ73" i="1"/>
  <c r="JP73" i="1"/>
  <c r="JO73" i="1"/>
  <c r="JN73" i="1"/>
  <c r="JM73" i="1"/>
  <c r="JQ72" i="1"/>
  <c r="JP72" i="1"/>
  <c r="JO72" i="1"/>
  <c r="JN72" i="1"/>
  <c r="JM72" i="1"/>
  <c r="JQ71" i="1"/>
  <c r="JP71" i="1"/>
  <c r="JO71" i="1"/>
  <c r="JN71" i="1"/>
  <c r="JM71" i="1"/>
  <c r="JQ70" i="1"/>
  <c r="JP70" i="1"/>
  <c r="JO70" i="1"/>
  <c r="JN70" i="1"/>
  <c r="JM70" i="1"/>
  <c r="JQ69" i="1"/>
  <c r="JP69" i="1"/>
  <c r="JO69" i="1"/>
  <c r="JN69" i="1"/>
  <c r="JM69" i="1"/>
  <c r="JQ68" i="1"/>
  <c r="JP68" i="1"/>
  <c r="JO68" i="1"/>
  <c r="JN68" i="1"/>
  <c r="JM68" i="1"/>
  <c r="JQ67" i="1"/>
  <c r="JP67" i="1"/>
  <c r="JO67" i="1"/>
  <c r="JN67" i="1"/>
  <c r="JM67" i="1"/>
  <c r="JQ66" i="1"/>
  <c r="JP66" i="1"/>
  <c r="JO66" i="1"/>
  <c r="JN66" i="1"/>
  <c r="JM66" i="1"/>
  <c r="JQ65" i="1"/>
  <c r="JP65" i="1"/>
  <c r="JO65" i="1"/>
  <c r="JN65" i="1"/>
  <c r="JM65" i="1"/>
  <c r="JQ64" i="1"/>
  <c r="JP64" i="1"/>
  <c r="JO64" i="1"/>
  <c r="JN64" i="1"/>
  <c r="JM64" i="1"/>
  <c r="JQ63" i="1"/>
  <c r="JP63" i="1"/>
  <c r="JO63" i="1"/>
  <c r="JN63" i="1"/>
  <c r="JM63" i="1"/>
  <c r="JQ62" i="1"/>
  <c r="JP62" i="1"/>
  <c r="JO62" i="1"/>
  <c r="JN62" i="1"/>
  <c r="JM62" i="1"/>
  <c r="JQ61" i="1"/>
  <c r="JP61" i="1"/>
  <c r="JO61" i="1"/>
  <c r="JN61" i="1"/>
  <c r="JM61" i="1"/>
  <c r="JQ60" i="1"/>
  <c r="JP60" i="1"/>
  <c r="JO60" i="1"/>
  <c r="JN60" i="1"/>
  <c r="JM60" i="1"/>
  <c r="JQ59" i="1"/>
  <c r="JP59" i="1"/>
  <c r="JO59" i="1"/>
  <c r="JN59" i="1"/>
  <c r="JM59" i="1"/>
  <c r="JQ58" i="1"/>
  <c r="JP58" i="1"/>
  <c r="JO58" i="1"/>
  <c r="JN58" i="1"/>
  <c r="JM58" i="1"/>
  <c r="JQ57" i="1"/>
  <c r="JP57" i="1"/>
  <c r="JO57" i="1"/>
  <c r="JN57" i="1"/>
  <c r="JM57" i="1"/>
  <c r="JQ56" i="1"/>
  <c r="JP56" i="1"/>
  <c r="JO56" i="1"/>
  <c r="JN56" i="1"/>
  <c r="JM56" i="1"/>
  <c r="JQ40" i="1"/>
  <c r="JP40" i="1"/>
  <c r="JO40" i="1"/>
  <c r="JN40" i="1"/>
  <c r="JM40" i="1"/>
  <c r="JM10" i="1"/>
  <c r="JM9" i="1"/>
  <c r="JP8" i="1"/>
  <c r="JN8" i="1"/>
  <c r="JM8" i="1"/>
  <c r="JQ7" i="1"/>
  <c r="JP7" i="1"/>
  <c r="JO7" i="1"/>
  <c r="JN7" i="1"/>
  <c r="JM7" i="1"/>
  <c r="JE49" i="1"/>
  <c r="JE48" i="1"/>
  <c r="JE47" i="1"/>
  <c r="JE46" i="1"/>
  <c r="JE45" i="1"/>
  <c r="JE44" i="1"/>
  <c r="AI25" i="3" l="1"/>
  <c r="C90" i="4"/>
  <c r="O48" i="3"/>
  <c r="N24" i="3"/>
  <c r="AD24" i="3"/>
  <c r="O60" i="3"/>
  <c r="C92" i="4"/>
  <c r="O92" i="4" s="1"/>
  <c r="AC24" i="3"/>
  <c r="M24" i="3"/>
  <c r="BD11" i="3"/>
  <c r="AI24" i="3"/>
  <c r="AI23" i="3"/>
  <c r="C58" i="4"/>
  <c r="O58" i="3"/>
  <c r="AI22" i="3"/>
  <c r="O57" i="3"/>
  <c r="C24" i="4"/>
  <c r="C26" i="4" s="1"/>
  <c r="AI21" i="3"/>
  <c r="C75" i="4"/>
  <c r="O56" i="3"/>
  <c r="AI20" i="3"/>
  <c r="C4" i="8"/>
  <c r="O4" i="8" s="1"/>
  <c r="C77" i="4"/>
  <c r="O73" i="4"/>
  <c r="Q62" i="3"/>
  <c r="AC55" i="3"/>
  <c r="AC62" i="3" s="1"/>
  <c r="L19" i="3"/>
  <c r="L26" i="3" s="1"/>
  <c r="AB19" i="3"/>
  <c r="D26" i="3"/>
  <c r="AA19" i="3"/>
  <c r="C26" i="3"/>
  <c r="K19" i="3"/>
  <c r="K26" i="3" s="1"/>
  <c r="BE6" i="3"/>
  <c r="BA13" i="3"/>
  <c r="BE13" i="3" s="1"/>
  <c r="C55" i="3"/>
  <c r="C38" i="3"/>
  <c r="O31" i="3"/>
  <c r="C4" i="5"/>
  <c r="O22" i="4"/>
  <c r="N22" i="3"/>
  <c r="AD22" i="3"/>
  <c r="C56" i="4"/>
  <c r="O46" i="3"/>
  <c r="N20" i="3"/>
  <c r="AD20" i="3"/>
  <c r="JE51" i="1"/>
  <c r="JE42" i="1"/>
  <c r="O90" i="4" l="1"/>
  <c r="C94" i="4"/>
  <c r="C6" i="7"/>
  <c r="O6" i="7" s="1"/>
  <c r="O58" i="4"/>
  <c r="C6" i="5"/>
  <c r="O24" i="4"/>
  <c r="Q33" i="8"/>
  <c r="Q29" i="8"/>
  <c r="Q30" i="8"/>
  <c r="Q31" i="8"/>
  <c r="Q32" i="8"/>
  <c r="Q27" i="8"/>
  <c r="Q28" i="8"/>
  <c r="C78" i="4"/>
  <c r="C9" i="8" s="1"/>
  <c r="C8" i="8"/>
  <c r="O8" i="8" s="1"/>
  <c r="O9" i="8" s="1"/>
  <c r="O77" i="4"/>
  <c r="O78" i="4" s="1"/>
  <c r="C6" i="8"/>
  <c r="O6" i="8" s="1"/>
  <c r="O75" i="4"/>
  <c r="C41" i="4"/>
  <c r="C62" i="3"/>
  <c r="C7" i="4" s="1"/>
  <c r="O7" i="4" s="1"/>
  <c r="O55" i="3"/>
  <c r="AA26" i="3"/>
  <c r="AE19" i="3" s="1"/>
  <c r="AB26" i="3"/>
  <c r="O38" i="3"/>
  <c r="P31" i="3"/>
  <c r="C8" i="5"/>
  <c r="O26" i="4"/>
  <c r="O27" i="4" s="1"/>
  <c r="C27" i="4"/>
  <c r="C9" i="5" s="1"/>
  <c r="O56" i="4"/>
  <c r="C60" i="4"/>
  <c r="C4" i="7"/>
  <c r="O4" i="7" s="1"/>
  <c r="JC15" i="1"/>
  <c r="JE15" i="1"/>
  <c r="JE16" i="1" s="1"/>
  <c r="C95" i="4" l="1"/>
  <c r="O94" i="4"/>
  <c r="O95" i="4" s="1"/>
  <c r="AF26" i="3"/>
  <c r="AF21" i="3"/>
  <c r="AF24" i="3"/>
  <c r="AF20" i="3"/>
  <c r="AF23" i="3"/>
  <c r="AF22" i="3"/>
  <c r="AF25" i="3"/>
  <c r="O39" i="3"/>
  <c r="P38" i="3"/>
  <c r="AF19" i="3"/>
  <c r="AE23" i="3"/>
  <c r="AE25" i="3"/>
  <c r="AE22" i="3"/>
  <c r="AE24" i="3"/>
  <c r="AE26" i="3"/>
  <c r="AE21" i="3"/>
  <c r="AE20" i="3"/>
  <c r="O96" i="3"/>
  <c r="O62" i="3"/>
  <c r="C6" i="6"/>
  <c r="O6" i="6" s="1"/>
  <c r="O41" i="4"/>
  <c r="Q29" i="7"/>
  <c r="Q27" i="7"/>
  <c r="Q28" i="7"/>
  <c r="C61" i="4"/>
  <c r="C9" i="7" s="1"/>
  <c r="O60" i="4"/>
  <c r="O61" i="4" s="1"/>
  <c r="C8" i="7"/>
  <c r="O8" i="7" s="1"/>
  <c r="O9" i="7" s="1"/>
  <c r="JC10" i="1"/>
  <c r="JD11" i="1" l="1"/>
  <c r="JB11" i="1"/>
  <c r="JA11" i="1"/>
  <c r="JE10" i="1"/>
  <c r="JE9" i="1"/>
  <c r="JE8" i="1"/>
  <c r="JE6" i="1"/>
  <c r="JC6" i="1"/>
  <c r="JC11" i="1" s="1"/>
  <c r="JA16" i="1"/>
  <c r="JB16" i="1"/>
  <c r="JC16" i="1"/>
  <c r="JD16" i="1"/>
  <c r="JA42" i="1"/>
  <c r="JB42" i="1"/>
  <c r="JC42" i="1"/>
  <c r="JD42" i="1"/>
  <c r="JA51" i="1"/>
  <c r="JB51" i="1"/>
  <c r="JC51" i="1"/>
  <c r="JD51" i="1"/>
  <c r="JA75" i="1"/>
  <c r="JB75" i="1"/>
  <c r="JC75" i="1"/>
  <c r="JD75" i="1"/>
  <c r="JE75" i="1"/>
  <c r="JA80" i="1"/>
  <c r="JB80" i="1"/>
  <c r="JC80" i="1"/>
  <c r="JD80" i="1"/>
  <c r="JE80" i="1"/>
  <c r="JA142" i="1"/>
  <c r="JB142" i="1"/>
  <c r="JC142" i="1"/>
  <c r="JD142" i="1"/>
  <c r="JE142" i="1"/>
  <c r="JE146" i="1" l="1"/>
  <c r="JE11" i="1"/>
  <c r="JE144" i="1" s="1"/>
  <c r="IX49" i="1" l="1"/>
  <c r="IZ49" i="1"/>
  <c r="IZ48" i="1"/>
  <c r="IZ47" i="1"/>
  <c r="IZ46" i="1"/>
  <c r="IZ45" i="1"/>
  <c r="IZ44" i="1"/>
  <c r="IX48" i="1"/>
  <c r="IX44" i="1"/>
  <c r="IZ51" i="1" l="1"/>
  <c r="IZ15" i="1" l="1"/>
  <c r="IZ16" i="1" s="1"/>
  <c r="IX15" i="1"/>
  <c r="IX10" i="1" l="1"/>
  <c r="IX9" i="1" l="1"/>
  <c r="IZ10" i="1" l="1"/>
  <c r="IZ9" i="1"/>
  <c r="IZ8" i="1"/>
  <c r="IZ6" i="1"/>
  <c r="IZ11" i="1" l="1"/>
  <c r="IT113" i="1"/>
  <c r="IT87" i="1"/>
  <c r="IT86" i="1"/>
  <c r="JP86" i="1" s="1"/>
  <c r="IU15" i="1"/>
  <c r="IU16" i="1" s="1"/>
  <c r="IU49" i="1" l="1"/>
  <c r="IU48" i="1"/>
  <c r="IU47" i="1"/>
  <c r="IU46" i="1"/>
  <c r="IU45" i="1"/>
  <c r="IU44" i="1"/>
  <c r="IS9" i="1" l="1"/>
  <c r="IU9" i="1" l="1"/>
  <c r="IU10" i="1"/>
  <c r="IS10" i="1"/>
  <c r="IT11" i="1" l="1"/>
  <c r="IS6" i="1"/>
  <c r="IU8" i="1"/>
  <c r="IU6" i="1"/>
  <c r="IU11" i="1" l="1"/>
  <c r="IN49" i="1"/>
  <c r="IN48" i="1"/>
  <c r="IN44" i="1"/>
  <c r="IP49" i="1"/>
  <c r="IP48" i="1"/>
  <c r="IP47" i="1"/>
  <c r="IP46" i="1"/>
  <c r="IP45" i="1"/>
  <c r="IP44" i="1"/>
  <c r="IP51" i="1" l="1"/>
  <c r="IN10" i="1" l="1"/>
  <c r="IP15" i="1" l="1"/>
  <c r="IP16" i="1" s="1"/>
  <c r="IN15" i="1"/>
  <c r="IM11" i="1" l="1"/>
  <c r="IP10" i="1" l="1"/>
  <c r="IP9" i="1"/>
  <c r="IP8" i="1"/>
  <c r="IP6" i="1"/>
  <c r="IN6" i="1"/>
  <c r="IP11" i="1" l="1"/>
  <c r="IK49" i="1" l="1"/>
  <c r="IK48" i="1"/>
  <c r="IK47" i="1"/>
  <c r="IK46" i="1"/>
  <c r="IK45" i="1"/>
  <c r="IK44" i="1"/>
  <c r="IK15" i="1" l="1"/>
  <c r="II15" i="1"/>
  <c r="IJ79" i="1"/>
  <c r="IK10" i="1" l="1"/>
  <c r="IK9" i="1"/>
  <c r="IK8" i="1"/>
  <c r="IK6" i="1"/>
  <c r="IK11" i="1" l="1"/>
  <c r="IC80" i="1"/>
  <c r="HX51" i="1" l="1"/>
  <c r="HY49" i="1"/>
  <c r="HY48" i="1"/>
  <c r="HY45" i="1"/>
  <c r="HY44" i="1"/>
  <c r="IA49" i="1" l="1"/>
  <c r="IA48" i="1"/>
  <c r="IA45" i="1"/>
  <c r="IA44" i="1"/>
  <c r="IF49" i="1" l="1"/>
  <c r="IF48" i="1"/>
  <c r="IF47" i="1"/>
  <c r="IF46" i="1"/>
  <c r="IF45" i="1"/>
  <c r="IF44" i="1"/>
  <c r="ID49" i="1"/>
  <c r="ID48" i="1"/>
  <c r="ID47" i="1"/>
  <c r="ID46" i="1"/>
  <c r="ID45" i="1"/>
  <c r="ID44" i="1"/>
  <c r="IF15" i="1" l="1"/>
  <c r="ID15" i="1"/>
  <c r="ID10" i="1" l="1"/>
  <c r="ID9" i="1" l="1"/>
  <c r="IF10" i="1" l="1"/>
  <c r="IF9" i="1"/>
  <c r="IF8" i="1"/>
  <c r="IF6" i="1"/>
  <c r="ID6" i="1"/>
  <c r="IF11" i="1" l="1"/>
  <c r="IA15" i="1" l="1"/>
  <c r="HY15" i="1"/>
  <c r="HZ79" i="1" l="1"/>
  <c r="HZ113" i="1" l="1"/>
  <c r="JP113" i="1" s="1"/>
  <c r="HZ87" i="1"/>
  <c r="HY9" i="1" l="1"/>
  <c r="IA9" i="1" l="1"/>
  <c r="IA8" i="1"/>
  <c r="IA6" i="1"/>
  <c r="HY10" i="1" l="1"/>
  <c r="IA10" i="1" s="1"/>
  <c r="IA11" i="1" s="1"/>
  <c r="HY6" i="1" l="1"/>
  <c r="HV49" i="1" l="1"/>
  <c r="HV48" i="1"/>
  <c r="HV47" i="1"/>
  <c r="HV46" i="1"/>
  <c r="HV45" i="1"/>
  <c r="HV44" i="1"/>
  <c r="HT49" i="1"/>
  <c r="HT48" i="1"/>
  <c r="HT47" i="1"/>
  <c r="HT46" i="1"/>
  <c r="HT45" i="1"/>
  <c r="HT44" i="1"/>
  <c r="HV15" i="1" l="1"/>
  <c r="HT15" i="1"/>
  <c r="HU87" i="1" l="1"/>
  <c r="JP87" i="1" s="1"/>
  <c r="HU94" i="1"/>
  <c r="JP94" i="1" s="1"/>
  <c r="HV9" i="1" l="1"/>
  <c r="HT10" i="1" l="1"/>
  <c r="HT9" i="1" l="1"/>
  <c r="HQ9" i="1" l="1"/>
  <c r="HO9" i="1"/>
  <c r="HL9" i="1"/>
  <c r="HJ9" i="1"/>
  <c r="HG9" i="1"/>
  <c r="HB9" i="1"/>
  <c r="GZ9" i="1"/>
  <c r="JO9" i="1" l="1"/>
  <c r="JQ9" i="1"/>
  <c r="HV10" i="1"/>
  <c r="HV8" i="1"/>
  <c r="JO8" i="1" s="1"/>
  <c r="HV6" i="1"/>
  <c r="HT6" i="1"/>
  <c r="HV11" i="1" l="1"/>
  <c r="HR42" i="1"/>
  <c r="HR51" i="1"/>
  <c r="HW16" i="1" l="1"/>
  <c r="HQ49" i="1"/>
  <c r="HQ48" i="1"/>
  <c r="HQ47" i="1"/>
  <c r="HQ46" i="1"/>
  <c r="HQ45" i="1"/>
  <c r="HQ44" i="1"/>
  <c r="HO49" i="1"/>
  <c r="HO48" i="1"/>
  <c r="HO47" i="1"/>
  <c r="HO46" i="1"/>
  <c r="HO45" i="1"/>
  <c r="HO44" i="1"/>
  <c r="HQ51" i="1" l="1"/>
  <c r="HO15" i="1"/>
  <c r="HQ15" i="1"/>
  <c r="HQ6" i="1" l="1"/>
  <c r="HO6" i="1"/>
  <c r="JO6" i="1" s="1"/>
  <c r="HO10" i="1"/>
  <c r="HQ10" i="1" l="1"/>
  <c r="HQ8" i="1"/>
  <c r="HQ11" i="1" l="1"/>
  <c r="HL49" i="1"/>
  <c r="HL48" i="1"/>
  <c r="HL47" i="1"/>
  <c r="HL46" i="1"/>
  <c r="HL45" i="1"/>
  <c r="HL44" i="1"/>
  <c r="HJ49" i="1"/>
  <c r="HJ48" i="1"/>
  <c r="HJ47" i="1"/>
  <c r="JO47" i="1" s="1"/>
  <c r="HJ46" i="1"/>
  <c r="JO46" i="1" s="1"/>
  <c r="HJ45" i="1"/>
  <c r="HJ44" i="1"/>
  <c r="HL15" i="1" l="1"/>
  <c r="HJ15" i="1"/>
  <c r="JM13" i="1" l="1"/>
  <c r="JN13" i="1"/>
  <c r="JO13" i="1"/>
  <c r="JP13" i="1"/>
  <c r="JM14" i="1"/>
  <c r="JN14" i="1"/>
  <c r="JO14" i="1"/>
  <c r="JP14" i="1"/>
  <c r="JM15" i="1"/>
  <c r="JP11" i="1" l="1"/>
  <c r="JN11" i="1"/>
  <c r="HL10" i="1"/>
  <c r="HL8" i="1"/>
  <c r="HL6" i="1"/>
  <c r="HL11" i="1" l="1"/>
  <c r="GZ49" i="1" l="1"/>
  <c r="JO49" i="1" s="1"/>
  <c r="GZ48" i="1"/>
  <c r="JO48" i="1" s="1"/>
  <c r="GZ45" i="1"/>
  <c r="JO45" i="1" s="1"/>
  <c r="GZ44" i="1"/>
  <c r="JO44" i="1" s="1"/>
  <c r="HG49" i="1"/>
  <c r="HG48" i="1"/>
  <c r="HG47" i="1"/>
  <c r="HG46" i="1"/>
  <c r="HG45" i="1"/>
  <c r="HG44" i="1"/>
  <c r="HE15" i="1" l="1"/>
  <c r="HG15" i="1" l="1"/>
  <c r="HG10" i="1" l="1"/>
  <c r="HG8" i="1"/>
  <c r="HG6" i="1"/>
  <c r="HG11" i="1" l="1"/>
  <c r="GZ10" i="1" l="1"/>
  <c r="JO10" i="1" s="1"/>
  <c r="HG51" i="1" l="1"/>
  <c r="HF51" i="1"/>
  <c r="HE51" i="1"/>
  <c r="HD51" i="1"/>
  <c r="JQ55" i="1" l="1"/>
  <c r="JP55" i="1"/>
  <c r="JO55" i="1"/>
  <c r="JN55" i="1"/>
  <c r="HA111" i="1" l="1"/>
  <c r="JP111" i="1" s="1"/>
  <c r="HA109" i="1"/>
  <c r="JP109" i="1" s="1"/>
  <c r="HA79" i="1"/>
  <c r="JP79" i="1" s="1"/>
  <c r="GZ15" i="1"/>
  <c r="JO15" i="1" s="1"/>
  <c r="JO11" i="1" l="1"/>
  <c r="HB15" i="1"/>
  <c r="JQ15" i="1" s="1"/>
  <c r="HB10" i="1"/>
  <c r="JQ10" i="1" s="1"/>
  <c r="HB8" i="1"/>
  <c r="JQ8" i="1" s="1"/>
  <c r="HB6" i="1"/>
  <c r="JQ6" i="1" s="1"/>
  <c r="IZ142" i="1"/>
  <c r="IY142" i="1"/>
  <c r="IX142" i="1"/>
  <c r="IW142" i="1"/>
  <c r="IV142" i="1"/>
  <c r="IU142" i="1"/>
  <c r="IT142" i="1"/>
  <c r="IS142" i="1"/>
  <c r="IR142" i="1"/>
  <c r="IQ142" i="1"/>
  <c r="IP142" i="1"/>
  <c r="IO142" i="1"/>
  <c r="IN142" i="1"/>
  <c r="IM142" i="1"/>
  <c r="IL142" i="1"/>
  <c r="IK142" i="1"/>
  <c r="IJ142" i="1"/>
  <c r="II142" i="1"/>
  <c r="IH142" i="1"/>
  <c r="IG142" i="1"/>
  <c r="IF142" i="1"/>
  <c r="IE142" i="1"/>
  <c r="ID142" i="1"/>
  <c r="IC142" i="1"/>
  <c r="IB142" i="1"/>
  <c r="IA142" i="1"/>
  <c r="HZ142" i="1"/>
  <c r="HY142" i="1"/>
  <c r="HX142" i="1"/>
  <c r="HW142" i="1"/>
  <c r="HV142" i="1"/>
  <c r="HU142" i="1"/>
  <c r="HT142" i="1"/>
  <c r="HS142" i="1"/>
  <c r="HR142" i="1"/>
  <c r="HQ142" i="1"/>
  <c r="HP142" i="1"/>
  <c r="HO142" i="1"/>
  <c r="HN142" i="1"/>
  <c r="HM142" i="1"/>
  <c r="HL142" i="1"/>
  <c r="HK142" i="1"/>
  <c r="HJ142" i="1"/>
  <c r="HI142" i="1"/>
  <c r="HH142" i="1"/>
  <c r="HG142" i="1"/>
  <c r="HF142" i="1"/>
  <c r="HE142" i="1"/>
  <c r="HD142" i="1"/>
  <c r="HC142" i="1"/>
  <c r="HB142" i="1"/>
  <c r="HA142" i="1"/>
  <c r="GZ142" i="1"/>
  <c r="GY142" i="1"/>
  <c r="GX142" i="1"/>
  <c r="JQ83" i="1"/>
  <c r="JP83" i="1"/>
  <c r="JO83" i="1"/>
  <c r="JN83" i="1"/>
  <c r="JM83" i="1"/>
  <c r="IZ80" i="1"/>
  <c r="IY80" i="1"/>
  <c r="IX80" i="1"/>
  <c r="IW80" i="1"/>
  <c r="IV80" i="1"/>
  <c r="IU80" i="1"/>
  <c r="IT80" i="1"/>
  <c r="IS80" i="1"/>
  <c r="IR80" i="1"/>
  <c r="IQ80" i="1"/>
  <c r="IP80" i="1"/>
  <c r="IO80" i="1"/>
  <c r="IN80" i="1"/>
  <c r="IM80" i="1"/>
  <c r="IL80" i="1"/>
  <c r="IK80" i="1"/>
  <c r="IJ80" i="1"/>
  <c r="II80" i="1"/>
  <c r="IH80" i="1"/>
  <c r="IG80" i="1"/>
  <c r="IF80" i="1"/>
  <c r="IE80" i="1"/>
  <c r="ID80" i="1"/>
  <c r="IB80" i="1"/>
  <c r="IA80" i="1"/>
  <c r="HY80" i="1"/>
  <c r="HX80" i="1"/>
  <c r="HW80" i="1"/>
  <c r="HV80" i="1"/>
  <c r="HU80" i="1"/>
  <c r="HT80" i="1"/>
  <c r="HS80" i="1"/>
  <c r="HR80" i="1"/>
  <c r="HQ80" i="1"/>
  <c r="HP80" i="1"/>
  <c r="HO80" i="1"/>
  <c r="HN80" i="1"/>
  <c r="HM80" i="1"/>
  <c r="HL80" i="1"/>
  <c r="HK80" i="1"/>
  <c r="HJ80" i="1"/>
  <c r="HI80" i="1"/>
  <c r="HH80" i="1"/>
  <c r="HG80" i="1"/>
  <c r="HE80" i="1"/>
  <c r="HD80" i="1"/>
  <c r="HC80" i="1"/>
  <c r="HB80" i="1"/>
  <c r="HA80" i="1"/>
  <c r="GZ80" i="1"/>
  <c r="GY80" i="1"/>
  <c r="GX80" i="1"/>
  <c r="HZ80" i="1"/>
  <c r="JQ78" i="1"/>
  <c r="JP78" i="1"/>
  <c r="JO78" i="1"/>
  <c r="JN78" i="1"/>
  <c r="JM78" i="1"/>
  <c r="IZ75" i="1"/>
  <c r="IY75" i="1"/>
  <c r="IX75" i="1"/>
  <c r="IW75" i="1"/>
  <c r="IV75" i="1"/>
  <c r="IU75" i="1"/>
  <c r="IT75" i="1"/>
  <c r="IS75" i="1"/>
  <c r="IR75" i="1"/>
  <c r="IQ75" i="1"/>
  <c r="IP75" i="1"/>
  <c r="IO75" i="1"/>
  <c r="IN75" i="1"/>
  <c r="IM75" i="1"/>
  <c r="IL75" i="1"/>
  <c r="IK75" i="1"/>
  <c r="IJ75" i="1"/>
  <c r="II75" i="1"/>
  <c r="IH75" i="1"/>
  <c r="IG75" i="1"/>
  <c r="IF75" i="1"/>
  <c r="IE75" i="1"/>
  <c r="ID75" i="1"/>
  <c r="IC75" i="1"/>
  <c r="IB75" i="1"/>
  <c r="IA75" i="1"/>
  <c r="HZ75" i="1"/>
  <c r="HY75" i="1"/>
  <c r="HX75" i="1"/>
  <c r="HW75" i="1"/>
  <c r="HV75" i="1"/>
  <c r="HU75" i="1"/>
  <c r="HT75" i="1"/>
  <c r="HS75" i="1"/>
  <c r="HR75" i="1"/>
  <c r="HQ75" i="1"/>
  <c r="HP75" i="1"/>
  <c r="HO75" i="1"/>
  <c r="HN75" i="1"/>
  <c r="HM75" i="1"/>
  <c r="HL75" i="1"/>
  <c r="HK75" i="1"/>
  <c r="HJ75" i="1"/>
  <c r="HI75" i="1"/>
  <c r="HH75" i="1"/>
  <c r="HG75" i="1"/>
  <c r="HF75" i="1"/>
  <c r="HE75" i="1"/>
  <c r="HD75" i="1"/>
  <c r="HC75" i="1"/>
  <c r="HB75" i="1"/>
  <c r="HA75" i="1"/>
  <c r="GZ75" i="1"/>
  <c r="GY75" i="1"/>
  <c r="GX75" i="1"/>
  <c r="JM55" i="1"/>
  <c r="IY51" i="1"/>
  <c r="IW51" i="1"/>
  <c r="IV51" i="1"/>
  <c r="IT51" i="1"/>
  <c r="IS51" i="1"/>
  <c r="IR51" i="1"/>
  <c r="IQ51" i="1"/>
  <c r="IO51" i="1"/>
  <c r="IN51" i="1"/>
  <c r="IM51" i="1"/>
  <c r="IL51" i="1"/>
  <c r="IJ51" i="1"/>
  <c r="II51" i="1"/>
  <c r="IH51" i="1"/>
  <c r="IG51" i="1"/>
  <c r="IE51" i="1"/>
  <c r="ID51" i="1"/>
  <c r="IC51" i="1"/>
  <c r="IB51" i="1"/>
  <c r="HW51" i="1"/>
  <c r="HU51" i="1"/>
  <c r="HS51" i="1"/>
  <c r="HP51" i="1"/>
  <c r="HN51" i="1"/>
  <c r="HM51" i="1"/>
  <c r="HK51" i="1"/>
  <c r="HI51" i="1"/>
  <c r="HH51" i="1"/>
  <c r="HC51" i="1"/>
  <c r="HA51" i="1"/>
  <c r="GY51" i="1"/>
  <c r="GX51" i="1"/>
  <c r="HB49" i="1"/>
  <c r="JQ49" i="1" s="1"/>
  <c r="HB48" i="1"/>
  <c r="JQ48" i="1" s="1"/>
  <c r="HB47" i="1"/>
  <c r="HB46" i="1"/>
  <c r="HB45" i="1"/>
  <c r="JQ45" i="1" s="1"/>
  <c r="IX51" i="1"/>
  <c r="IU51" i="1"/>
  <c r="IK51" i="1"/>
  <c r="IF51" i="1"/>
  <c r="HV51" i="1"/>
  <c r="HT51" i="1"/>
  <c r="HO51" i="1"/>
  <c r="HL51" i="1"/>
  <c r="HJ51" i="1"/>
  <c r="HB44" i="1"/>
  <c r="JQ44" i="1" s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IY16" i="1"/>
  <c r="IW16" i="1"/>
  <c r="IV16" i="1"/>
  <c r="IT16" i="1"/>
  <c r="IS16" i="1"/>
  <c r="IR16" i="1"/>
  <c r="IQ16" i="1"/>
  <c r="IO16" i="1"/>
  <c r="IM16" i="1"/>
  <c r="IL16" i="1"/>
  <c r="IJ16" i="1"/>
  <c r="IH16" i="1"/>
  <c r="IG16" i="1"/>
  <c r="IE16" i="1"/>
  <c r="IC16" i="1"/>
  <c r="IB16" i="1"/>
  <c r="HZ16" i="1"/>
  <c r="HX16" i="1"/>
  <c r="HU16" i="1"/>
  <c r="HS16" i="1"/>
  <c r="HR16" i="1"/>
  <c r="HP16" i="1"/>
  <c r="HO16" i="1"/>
  <c r="HN16" i="1"/>
  <c r="HM16" i="1"/>
  <c r="HK16" i="1"/>
  <c r="HJ16" i="1"/>
  <c r="HI16" i="1"/>
  <c r="HH16" i="1"/>
  <c r="HF16" i="1"/>
  <c r="HD16" i="1"/>
  <c r="HC16" i="1"/>
  <c r="HA16" i="1"/>
  <c r="GY16" i="1"/>
  <c r="GX16" i="1"/>
  <c r="IX16" i="1"/>
  <c r="II16" i="1"/>
  <c r="ID16" i="1"/>
  <c r="HY16" i="1"/>
  <c r="HT16" i="1"/>
  <c r="HE16" i="1"/>
  <c r="GZ16" i="1"/>
  <c r="IK14" i="1"/>
  <c r="IF14" i="1"/>
  <c r="IA14" i="1"/>
  <c r="HV14" i="1"/>
  <c r="HQ14" i="1"/>
  <c r="HL14" i="1"/>
  <c r="HG14" i="1"/>
  <c r="IK13" i="1"/>
  <c r="IF13" i="1"/>
  <c r="IA13" i="1"/>
  <c r="HV13" i="1"/>
  <c r="HQ13" i="1"/>
  <c r="HL13" i="1"/>
  <c r="HG13" i="1"/>
  <c r="IY11" i="1"/>
  <c r="IX11" i="1"/>
  <c r="IW11" i="1"/>
  <c r="IV11" i="1"/>
  <c r="IR11" i="1"/>
  <c r="IQ11" i="1"/>
  <c r="IO11" i="1"/>
  <c r="IL11" i="1"/>
  <c r="IJ11" i="1"/>
  <c r="IH11" i="1"/>
  <c r="IE11" i="1"/>
  <c r="IB11" i="1"/>
  <c r="HZ11" i="1"/>
  <c r="HW11" i="1"/>
  <c r="HU11" i="1"/>
  <c r="HS11" i="1"/>
  <c r="HR11" i="1"/>
  <c r="HP11" i="1"/>
  <c r="HN11" i="1"/>
  <c r="HM11" i="1"/>
  <c r="HK11" i="1"/>
  <c r="HI11" i="1"/>
  <c r="HH11" i="1"/>
  <c r="HF11" i="1"/>
  <c r="HE11" i="1"/>
  <c r="HD11" i="1"/>
  <c r="HC11" i="1"/>
  <c r="HA11" i="1"/>
  <c r="GY11" i="1"/>
  <c r="GX11" i="1"/>
  <c r="IG11" i="1"/>
  <c r="IC11" i="1"/>
  <c r="JM6" i="1"/>
  <c r="IS11" i="1"/>
  <c r="IN11" i="1"/>
  <c r="II11" i="1"/>
  <c r="ID11" i="1"/>
  <c r="HY11" i="1"/>
  <c r="HT11" i="1"/>
  <c r="HO11" i="1"/>
  <c r="HJ11" i="1"/>
  <c r="GZ11" i="1"/>
  <c r="JM11" i="1" l="1"/>
  <c r="IZ146" i="1"/>
  <c r="IP146" i="1"/>
  <c r="IK16" i="1"/>
  <c r="IK144" i="1" s="1"/>
  <c r="HQ146" i="1"/>
  <c r="HV146" i="1"/>
  <c r="HB146" i="1"/>
  <c r="HG146" i="1"/>
  <c r="IF146" i="1"/>
  <c r="IF16" i="1"/>
  <c r="IF144" i="1" s="1"/>
  <c r="HL146" i="1"/>
  <c r="IK146" i="1"/>
  <c r="IU146" i="1"/>
  <c r="IA16" i="1"/>
  <c r="HQ16" i="1"/>
  <c r="HQ144" i="1" s="1"/>
  <c r="HV16" i="1"/>
  <c r="HV144" i="1" s="1"/>
  <c r="JQ80" i="1"/>
  <c r="IZ144" i="1"/>
  <c r="JQ11" i="1"/>
  <c r="HB16" i="1"/>
  <c r="JQ14" i="1"/>
  <c r="HG16" i="1"/>
  <c r="HG144" i="1" s="1"/>
  <c r="JQ13" i="1"/>
  <c r="HL16" i="1"/>
  <c r="HL144" i="1" s="1"/>
  <c r="JM16" i="1"/>
  <c r="JM51" i="1"/>
  <c r="JM80" i="1"/>
  <c r="JP142" i="1"/>
  <c r="JN16" i="1"/>
  <c r="JP80" i="1"/>
  <c r="JO142" i="1"/>
  <c r="JN142" i="1"/>
  <c r="JN80" i="1"/>
  <c r="JM42" i="1"/>
  <c r="JQ42" i="1"/>
  <c r="JP42" i="1"/>
  <c r="JQ142" i="1"/>
  <c r="JM142" i="1"/>
  <c r="JO80" i="1"/>
  <c r="JO75" i="1"/>
  <c r="JM75" i="1"/>
  <c r="JQ75" i="1"/>
  <c r="JN75" i="1"/>
  <c r="JP75" i="1"/>
  <c r="JN51" i="1"/>
  <c r="HB51" i="1"/>
  <c r="JO42" i="1"/>
  <c r="JN42" i="1"/>
  <c r="JO16" i="1"/>
  <c r="IP144" i="1"/>
  <c r="IU144" i="1"/>
  <c r="JP16" i="1"/>
  <c r="HB11" i="1"/>
  <c r="GZ51" i="1"/>
  <c r="HF80" i="1"/>
  <c r="HX11" i="1"/>
  <c r="IN16" i="1"/>
  <c r="JQ16" i="1" l="1"/>
  <c r="HB144" i="1"/>
  <c r="EJ42" i="1"/>
  <c r="GO15" i="1" l="1"/>
  <c r="GM15" i="1"/>
  <c r="GU73" i="1" l="1"/>
  <c r="GT73" i="1"/>
  <c r="GS73" i="1"/>
  <c r="GR73" i="1"/>
  <c r="GQ73" i="1"/>
  <c r="GU72" i="1"/>
  <c r="GT72" i="1"/>
  <c r="GS72" i="1"/>
  <c r="GR72" i="1"/>
  <c r="GQ72" i="1"/>
  <c r="GU71" i="1"/>
  <c r="GT71" i="1"/>
  <c r="GS71" i="1"/>
  <c r="GR71" i="1"/>
  <c r="GQ71" i="1"/>
  <c r="GU70" i="1"/>
  <c r="GT70" i="1"/>
  <c r="GS70" i="1"/>
  <c r="GR70" i="1"/>
  <c r="GQ70" i="1"/>
  <c r="GU69" i="1"/>
  <c r="GT69" i="1"/>
  <c r="GS69" i="1"/>
  <c r="GR69" i="1"/>
  <c r="GQ69" i="1"/>
  <c r="GU68" i="1"/>
  <c r="GT68" i="1"/>
  <c r="GS68" i="1"/>
  <c r="GR68" i="1"/>
  <c r="GQ68" i="1"/>
  <c r="GU67" i="1"/>
  <c r="GT67" i="1"/>
  <c r="GS67" i="1"/>
  <c r="GR67" i="1"/>
  <c r="GQ67" i="1"/>
  <c r="GU66" i="1"/>
  <c r="GT66" i="1"/>
  <c r="GS66" i="1"/>
  <c r="GR66" i="1"/>
  <c r="GQ66" i="1"/>
  <c r="GU65" i="1"/>
  <c r="GT65" i="1"/>
  <c r="GS65" i="1"/>
  <c r="GR65" i="1"/>
  <c r="GQ65" i="1"/>
  <c r="GU64" i="1"/>
  <c r="GT64" i="1"/>
  <c r="GS64" i="1"/>
  <c r="GR64" i="1"/>
  <c r="GQ64" i="1"/>
  <c r="GU63" i="1"/>
  <c r="GT63" i="1"/>
  <c r="GS63" i="1"/>
  <c r="GR63" i="1"/>
  <c r="GQ63" i="1"/>
  <c r="GU62" i="1"/>
  <c r="GT62" i="1"/>
  <c r="GS62" i="1"/>
  <c r="GR62" i="1"/>
  <c r="GQ62" i="1"/>
  <c r="GU61" i="1"/>
  <c r="GT61" i="1"/>
  <c r="GS61" i="1"/>
  <c r="GR61" i="1"/>
  <c r="GQ61" i="1"/>
  <c r="GU60" i="1"/>
  <c r="GT60" i="1"/>
  <c r="GS60" i="1"/>
  <c r="GR60" i="1"/>
  <c r="GQ60" i="1"/>
  <c r="GU59" i="1"/>
  <c r="GT59" i="1"/>
  <c r="GS59" i="1"/>
  <c r="GR59" i="1"/>
  <c r="GQ59" i="1"/>
  <c r="GU58" i="1"/>
  <c r="GT58" i="1"/>
  <c r="GS58" i="1"/>
  <c r="GR58" i="1"/>
  <c r="GQ58" i="1"/>
  <c r="GU57" i="1"/>
  <c r="GT57" i="1"/>
  <c r="GS57" i="1"/>
  <c r="GR57" i="1"/>
  <c r="GQ57" i="1"/>
  <c r="GU56" i="1"/>
  <c r="GT56" i="1"/>
  <c r="GS56" i="1"/>
  <c r="GR56" i="1"/>
  <c r="GQ56" i="1"/>
  <c r="GU55" i="1"/>
  <c r="GT55" i="1"/>
  <c r="GS55" i="1"/>
  <c r="GR55" i="1"/>
  <c r="GQ55" i="1"/>
  <c r="GU74" i="1"/>
  <c r="GT74" i="1"/>
  <c r="GS74" i="1"/>
  <c r="GR74" i="1"/>
  <c r="GQ74" i="1"/>
  <c r="GU79" i="1"/>
  <c r="GS79" i="1"/>
  <c r="GR79" i="1"/>
  <c r="GQ79" i="1"/>
  <c r="GR78" i="1"/>
  <c r="GU78" i="1"/>
  <c r="GT78" i="1"/>
  <c r="GS78" i="1"/>
  <c r="GQ78" i="1"/>
  <c r="GO10" i="1" l="1"/>
  <c r="GM9" i="1"/>
  <c r="GO9" i="1"/>
  <c r="GO8" i="1"/>
  <c r="GO7" i="1"/>
  <c r="GO6" i="1"/>
  <c r="GM6" i="1"/>
  <c r="GO11" i="1" l="1"/>
  <c r="GJ49" i="1" l="1"/>
  <c r="GJ48" i="1"/>
  <c r="GJ47" i="1"/>
  <c r="GJ46" i="1"/>
  <c r="GJ45" i="1"/>
  <c r="GJ44" i="1"/>
  <c r="GH49" i="1"/>
  <c r="GH48" i="1"/>
  <c r="GH45" i="1"/>
  <c r="GH44" i="1"/>
  <c r="GG42" i="1" l="1"/>
  <c r="GH15" i="1" l="1"/>
  <c r="GJ15" i="1"/>
  <c r="GG75" i="1" l="1"/>
  <c r="GH75" i="1"/>
  <c r="GI75" i="1"/>
  <c r="GF75" i="1"/>
  <c r="GJ75" i="1"/>
  <c r="GI11" i="1" l="1"/>
  <c r="GH11" i="1"/>
  <c r="GG11" i="1"/>
  <c r="GF11" i="1"/>
  <c r="GJ10" i="1"/>
  <c r="GJ9" i="1"/>
  <c r="GJ8" i="1"/>
  <c r="GJ7" i="1"/>
  <c r="GJ6" i="1"/>
  <c r="GJ11" i="1" l="1"/>
  <c r="GE49" i="1"/>
  <c r="GE48" i="1"/>
  <c r="GE47" i="1"/>
  <c r="GE46" i="1"/>
  <c r="GE45" i="1"/>
  <c r="GE44" i="1"/>
  <c r="GE51" i="1" l="1"/>
  <c r="GA16" i="1" l="1"/>
  <c r="GE15" i="1"/>
  <c r="GE16" i="1" s="1"/>
  <c r="GU41" i="1" l="1"/>
  <c r="GT41" i="1"/>
  <c r="GS41" i="1"/>
  <c r="GR41" i="1"/>
  <c r="GQ41" i="1"/>
  <c r="GU40" i="1"/>
  <c r="GT40" i="1"/>
  <c r="GS40" i="1"/>
  <c r="GR40" i="1"/>
  <c r="GQ40" i="1"/>
  <c r="GU39" i="1"/>
  <c r="GT39" i="1"/>
  <c r="GS39" i="1"/>
  <c r="GR39" i="1"/>
  <c r="GQ39" i="1"/>
  <c r="GU38" i="1"/>
  <c r="GT38" i="1"/>
  <c r="GS38" i="1"/>
  <c r="GR38" i="1"/>
  <c r="GQ38" i="1"/>
  <c r="GU37" i="1"/>
  <c r="GT37" i="1"/>
  <c r="GS37" i="1"/>
  <c r="GR37" i="1"/>
  <c r="GQ37" i="1"/>
  <c r="GU36" i="1"/>
  <c r="GT36" i="1"/>
  <c r="GS36" i="1"/>
  <c r="GR36" i="1"/>
  <c r="GQ36" i="1"/>
  <c r="GU35" i="1"/>
  <c r="GT35" i="1"/>
  <c r="GS35" i="1"/>
  <c r="GR35" i="1"/>
  <c r="GQ35" i="1"/>
  <c r="GU34" i="1"/>
  <c r="GT34" i="1"/>
  <c r="GS34" i="1"/>
  <c r="GR34" i="1"/>
  <c r="GQ34" i="1"/>
  <c r="GU31" i="1"/>
  <c r="GT31" i="1"/>
  <c r="GS31" i="1"/>
  <c r="GR31" i="1"/>
  <c r="GQ31" i="1"/>
  <c r="GU30" i="1"/>
  <c r="GT30" i="1"/>
  <c r="GS30" i="1"/>
  <c r="GR30" i="1"/>
  <c r="GQ30" i="1"/>
  <c r="GU29" i="1"/>
  <c r="GT29" i="1"/>
  <c r="GS29" i="1"/>
  <c r="GR29" i="1"/>
  <c r="GQ29" i="1"/>
  <c r="GU28" i="1"/>
  <c r="GT28" i="1"/>
  <c r="GS28" i="1"/>
  <c r="GR28" i="1"/>
  <c r="GQ28" i="1"/>
  <c r="GU27" i="1"/>
  <c r="GT27" i="1"/>
  <c r="GS27" i="1"/>
  <c r="GR27" i="1"/>
  <c r="GQ27" i="1"/>
  <c r="GU26" i="1"/>
  <c r="GT26" i="1"/>
  <c r="GS26" i="1"/>
  <c r="GR26" i="1"/>
  <c r="GQ26" i="1"/>
  <c r="GU25" i="1"/>
  <c r="GT25" i="1"/>
  <c r="GS25" i="1"/>
  <c r="GR25" i="1"/>
  <c r="GQ25" i="1"/>
  <c r="GU24" i="1"/>
  <c r="GT24" i="1"/>
  <c r="GS24" i="1"/>
  <c r="GR24" i="1"/>
  <c r="GQ24" i="1"/>
  <c r="GU23" i="1"/>
  <c r="GT23" i="1"/>
  <c r="GS23" i="1"/>
  <c r="GR23" i="1"/>
  <c r="GQ23" i="1"/>
  <c r="GU22" i="1"/>
  <c r="GT22" i="1"/>
  <c r="GS22" i="1"/>
  <c r="GR22" i="1"/>
  <c r="GQ22" i="1"/>
  <c r="GU21" i="1"/>
  <c r="GT21" i="1"/>
  <c r="GS21" i="1"/>
  <c r="GR21" i="1"/>
  <c r="GQ21" i="1"/>
  <c r="GU20" i="1" l="1"/>
  <c r="GT20" i="1"/>
  <c r="GS20" i="1"/>
  <c r="GR20" i="1"/>
  <c r="GQ20" i="1"/>
  <c r="GU19" i="1"/>
  <c r="GT19" i="1"/>
  <c r="GS19" i="1"/>
  <c r="GR19" i="1"/>
  <c r="GQ18" i="1"/>
  <c r="GQ19" i="1"/>
  <c r="GU18" i="1"/>
  <c r="GT18" i="1"/>
  <c r="GS18" i="1"/>
  <c r="GR18" i="1"/>
  <c r="GE42" i="1"/>
  <c r="GD42" i="1"/>
  <c r="GC42" i="1"/>
  <c r="GB42" i="1"/>
  <c r="GA42" i="1"/>
  <c r="GR42" i="1" l="1"/>
  <c r="GU42" i="1"/>
  <c r="GS42" i="1"/>
  <c r="GT42" i="1"/>
  <c r="GQ42" i="1"/>
  <c r="GE10" i="1" l="1"/>
  <c r="GE9" i="1" l="1"/>
  <c r="GE8" i="1"/>
  <c r="GE7" i="1"/>
  <c r="GE6" i="1"/>
  <c r="GC6" i="1"/>
  <c r="GE11" i="1" l="1"/>
  <c r="FU46" i="1"/>
  <c r="FU47" i="1"/>
  <c r="FZ49" i="1"/>
  <c r="FZ48" i="1"/>
  <c r="FZ47" i="1"/>
  <c r="FZ46" i="1"/>
  <c r="FZ45" i="1"/>
  <c r="FZ44" i="1"/>
  <c r="FY51" i="1"/>
  <c r="FX51" i="1"/>
  <c r="FW51" i="1"/>
  <c r="FZ51" i="1" l="1"/>
  <c r="FU44" i="1"/>
  <c r="FZ15" i="1" l="1"/>
  <c r="FX15" i="1"/>
  <c r="GT15" i="1" s="1"/>
  <c r="FZ7" i="1" l="1"/>
  <c r="FZ8" i="1"/>
  <c r="FZ9" i="1"/>
  <c r="FX10" i="1"/>
  <c r="FZ10" i="1" s="1"/>
  <c r="FV11" i="1" l="1"/>
  <c r="FY11" i="1"/>
  <c r="FZ6" i="1" l="1"/>
  <c r="FZ11" i="1" s="1"/>
  <c r="FX6" i="1"/>
  <c r="FX11" i="1" s="1"/>
  <c r="FT10" i="1" l="1"/>
  <c r="FS10" i="1" s="1"/>
  <c r="FQ10" i="1"/>
  <c r="FU49" i="1" l="1"/>
  <c r="FU48" i="1"/>
  <c r="FU45" i="1"/>
  <c r="FU51" i="1" l="1"/>
  <c r="FU15" i="1"/>
  <c r="FU14" i="1"/>
  <c r="FU13" i="1"/>
  <c r="FS15" i="1"/>
  <c r="FQ142" i="1"/>
  <c r="FU16" i="1" l="1"/>
  <c r="FS42" i="1"/>
  <c r="FU8" i="1" l="1"/>
  <c r="FP9" i="1" l="1"/>
  <c r="FS6" i="1"/>
  <c r="FU10" i="1"/>
  <c r="FU9" i="1"/>
  <c r="FU7" i="1"/>
  <c r="FU6" i="1"/>
  <c r="FU11" i="1" l="1"/>
  <c r="GT10" i="1"/>
  <c r="GQ50" i="1"/>
  <c r="GQ49" i="1"/>
  <c r="GQ48" i="1"/>
  <c r="GQ47" i="1"/>
  <c r="GQ46" i="1"/>
  <c r="GQ45" i="1"/>
  <c r="GQ44" i="1"/>
  <c r="GQ111" i="1"/>
  <c r="FM10" i="1" l="1"/>
  <c r="FP10" i="1" s="1"/>
  <c r="FH10" i="1"/>
  <c r="FK10" i="1" s="1"/>
  <c r="FN15" i="1" l="1"/>
  <c r="FP15" i="1" l="1"/>
  <c r="FP14" i="1"/>
  <c r="FP13" i="1"/>
  <c r="FO16" i="1"/>
  <c r="FN16" i="1"/>
  <c r="FM16" i="1"/>
  <c r="FL16" i="1"/>
  <c r="FP49" i="1"/>
  <c r="FP48" i="1"/>
  <c r="FP47" i="1"/>
  <c r="FP46" i="1"/>
  <c r="FP45" i="1"/>
  <c r="FP44" i="1"/>
  <c r="FP51" i="1" l="1"/>
  <c r="FP16" i="1"/>
  <c r="FO79" i="1"/>
  <c r="FL75" i="1" l="1"/>
  <c r="FN6" i="1"/>
  <c r="FP8" i="1"/>
  <c r="FP7" i="1"/>
  <c r="FP6" i="1"/>
  <c r="FK49" i="1" l="1"/>
  <c r="FK48" i="1"/>
  <c r="FK47" i="1"/>
  <c r="FK46" i="1"/>
  <c r="FK45" i="1"/>
  <c r="FK44" i="1"/>
  <c r="FJ79" i="1" l="1"/>
  <c r="FG42" i="1" l="1"/>
  <c r="FI15" i="1" l="1"/>
  <c r="FK15" i="1" l="1"/>
  <c r="GF16" i="1"/>
  <c r="FI6" i="1" l="1"/>
  <c r="FK8" i="1"/>
  <c r="FK7" i="1"/>
  <c r="FK6" i="1"/>
  <c r="FE51" i="1" l="1"/>
  <c r="FC51" i="1"/>
  <c r="FD49" i="1"/>
  <c r="FD48" i="1"/>
  <c r="FD46" i="1"/>
  <c r="FD45" i="1"/>
  <c r="FD44" i="1"/>
  <c r="FB51" i="1"/>
  <c r="FF49" i="1"/>
  <c r="FF48" i="1"/>
  <c r="FF47" i="1"/>
  <c r="FF46" i="1"/>
  <c r="FF45" i="1"/>
  <c r="FF44" i="1"/>
  <c r="FD51" i="1" l="1"/>
  <c r="FF51" i="1"/>
  <c r="ET48" i="1"/>
  <c r="ET46" i="1"/>
  <c r="ET45" i="1"/>
  <c r="ET44" i="1"/>
  <c r="EJ48" i="1"/>
  <c r="EJ46" i="1"/>
  <c r="EJ45" i="1"/>
  <c r="EJ44" i="1"/>
  <c r="EO48" i="1"/>
  <c r="EO46" i="1"/>
  <c r="EO45" i="1"/>
  <c r="EO44" i="1"/>
  <c r="EY49" i="1"/>
  <c r="EY48" i="1"/>
  <c r="EY47" i="1"/>
  <c r="EY46" i="1"/>
  <c r="EY45" i="1"/>
  <c r="EY44" i="1"/>
  <c r="FF15" i="1" l="1"/>
  <c r="FF14" i="1"/>
  <c r="FF13" i="1"/>
  <c r="FD15" i="1"/>
  <c r="FE11" i="1" l="1"/>
  <c r="FC11" i="1"/>
  <c r="FF9" i="1"/>
  <c r="FF8" i="1"/>
  <c r="FF7" i="1"/>
  <c r="FF6" i="1"/>
  <c r="FD6" i="1"/>
  <c r="FD11" i="1" s="1"/>
  <c r="FF11" i="1" l="1"/>
  <c r="FA50" i="1"/>
  <c r="FA49" i="1"/>
  <c r="FA48" i="1"/>
  <c r="FA47" i="1"/>
  <c r="FA46" i="1"/>
  <c r="FA45" i="1"/>
  <c r="FA44" i="1"/>
  <c r="FA15" i="1" l="1"/>
  <c r="FA8" i="1" l="1"/>
  <c r="FA7" i="1"/>
  <c r="FA6" i="1"/>
  <c r="FA9" i="1" l="1"/>
  <c r="FA11" i="1" s="1"/>
  <c r="EY6" i="1"/>
  <c r="EV50" i="1" l="1"/>
  <c r="EV49" i="1"/>
  <c r="EV48" i="1"/>
  <c r="EV47" i="1"/>
  <c r="EV46" i="1"/>
  <c r="EV45" i="1"/>
  <c r="EV44" i="1"/>
  <c r="ER42" i="1" l="1"/>
  <c r="EW42" i="1"/>
  <c r="EW16" i="1"/>
  <c r="EW11" i="1"/>
  <c r="EV15" i="1" l="1"/>
  <c r="EV14" i="1"/>
  <c r="EV13" i="1"/>
  <c r="EQ9" i="1" l="1"/>
  <c r="EQ8" i="1"/>
  <c r="EQ7" i="1"/>
  <c r="EQ6" i="1"/>
  <c r="EL9" i="1"/>
  <c r="EL8" i="1"/>
  <c r="EL7" i="1"/>
  <c r="EL6" i="1"/>
  <c r="EV7" i="1" l="1"/>
  <c r="EV8" i="1"/>
  <c r="EV9" i="1"/>
  <c r="EV6" i="1"/>
  <c r="GT6" i="1" s="1"/>
  <c r="ET6" i="1" l="1"/>
  <c r="EP79" i="1" l="1"/>
  <c r="GT79" i="1" s="1"/>
  <c r="EL15" i="1"/>
  <c r="EO15" i="1"/>
  <c r="EP42" i="1" l="1"/>
  <c r="EO42" i="1"/>
  <c r="EN42" i="1"/>
  <c r="EM42" i="1"/>
  <c r="EQ50" i="1"/>
  <c r="EQ49" i="1"/>
  <c r="EQ48" i="1"/>
  <c r="EQ47" i="1"/>
  <c r="EQ46" i="1"/>
  <c r="EQ45" i="1"/>
  <c r="EQ44" i="1"/>
  <c r="EL50" i="1"/>
  <c r="EL49" i="1"/>
  <c r="EL48" i="1"/>
  <c r="EL47" i="1"/>
  <c r="EL46" i="1"/>
  <c r="EL45" i="1"/>
  <c r="EL44" i="1"/>
  <c r="EQ15" i="1" l="1"/>
  <c r="EQ14" i="1"/>
  <c r="EJ15" i="1" l="1"/>
  <c r="EJ6" i="1" l="1"/>
  <c r="GO142" i="1" l="1"/>
  <c r="GN142" i="1"/>
  <c r="GM142" i="1"/>
  <c r="GL142" i="1"/>
  <c r="GK142" i="1"/>
  <c r="GJ142" i="1"/>
  <c r="GI142" i="1"/>
  <c r="GH142" i="1"/>
  <c r="GG142" i="1"/>
  <c r="GF142" i="1"/>
  <c r="GE142" i="1"/>
  <c r="GD142" i="1"/>
  <c r="GC142" i="1"/>
  <c r="GB142" i="1"/>
  <c r="GA142" i="1"/>
  <c r="FZ142" i="1"/>
  <c r="FY142" i="1"/>
  <c r="FX142" i="1"/>
  <c r="FW142" i="1"/>
  <c r="FV142" i="1"/>
  <c r="FU142" i="1"/>
  <c r="FT142" i="1"/>
  <c r="FS142" i="1"/>
  <c r="FR142" i="1"/>
  <c r="FP142" i="1"/>
  <c r="FO142" i="1"/>
  <c r="FN142" i="1"/>
  <c r="FM142" i="1"/>
  <c r="FL142" i="1"/>
  <c r="FK142" i="1"/>
  <c r="FJ142" i="1"/>
  <c r="FI142" i="1"/>
  <c r="FH142" i="1"/>
  <c r="FG142" i="1"/>
  <c r="FF142" i="1"/>
  <c r="FE142" i="1"/>
  <c r="FD142" i="1"/>
  <c r="FC142" i="1"/>
  <c r="FB142" i="1"/>
  <c r="FA142" i="1"/>
  <c r="EZ142" i="1"/>
  <c r="EY142" i="1"/>
  <c r="EX142" i="1"/>
  <c r="EW142" i="1"/>
  <c r="EV142" i="1"/>
  <c r="EU142" i="1"/>
  <c r="ET142" i="1"/>
  <c r="ES142" i="1"/>
  <c r="ER142" i="1"/>
  <c r="EQ142" i="1"/>
  <c r="EP142" i="1"/>
  <c r="EO142" i="1"/>
  <c r="EN142" i="1"/>
  <c r="EM142" i="1"/>
  <c r="EL142" i="1"/>
  <c r="EK142" i="1"/>
  <c r="EJ142" i="1"/>
  <c r="EI142" i="1"/>
  <c r="EH142" i="1"/>
  <c r="GU141" i="1"/>
  <c r="GT141" i="1"/>
  <c r="GS141" i="1"/>
  <c r="GR141" i="1"/>
  <c r="GQ141" i="1"/>
  <c r="GU128" i="1"/>
  <c r="GT128" i="1"/>
  <c r="GS128" i="1"/>
  <c r="GR128" i="1"/>
  <c r="GQ128" i="1"/>
  <c r="GU127" i="1"/>
  <c r="GT127" i="1"/>
  <c r="GS127" i="1"/>
  <c r="GR127" i="1"/>
  <c r="GQ127" i="1"/>
  <c r="GU126" i="1"/>
  <c r="GT126" i="1"/>
  <c r="GS126" i="1"/>
  <c r="GR126" i="1"/>
  <c r="GQ126" i="1"/>
  <c r="GU125" i="1"/>
  <c r="GT125" i="1"/>
  <c r="GS125" i="1"/>
  <c r="GR125" i="1"/>
  <c r="GQ125" i="1"/>
  <c r="GU124" i="1"/>
  <c r="GT124" i="1"/>
  <c r="GS124" i="1"/>
  <c r="GR124" i="1"/>
  <c r="GQ124" i="1"/>
  <c r="GU123" i="1"/>
  <c r="GT123" i="1"/>
  <c r="GS123" i="1"/>
  <c r="GR123" i="1"/>
  <c r="GQ123" i="1"/>
  <c r="GU122" i="1"/>
  <c r="GT122" i="1"/>
  <c r="GS122" i="1"/>
  <c r="GR122" i="1"/>
  <c r="GQ122" i="1"/>
  <c r="GU121" i="1"/>
  <c r="GT121" i="1"/>
  <c r="GS121" i="1"/>
  <c r="GR121" i="1"/>
  <c r="GQ121" i="1"/>
  <c r="GU120" i="1"/>
  <c r="GT120" i="1"/>
  <c r="GS120" i="1"/>
  <c r="GR120" i="1"/>
  <c r="GQ120" i="1"/>
  <c r="GU119" i="1"/>
  <c r="GT119" i="1"/>
  <c r="GS119" i="1"/>
  <c r="GR119" i="1"/>
  <c r="GQ119" i="1"/>
  <c r="GU118" i="1"/>
  <c r="GT118" i="1"/>
  <c r="GS118" i="1"/>
  <c r="GR118" i="1"/>
  <c r="GQ118" i="1"/>
  <c r="GU117" i="1"/>
  <c r="GT117" i="1"/>
  <c r="GS117" i="1"/>
  <c r="GR117" i="1"/>
  <c r="GQ117" i="1"/>
  <c r="GU116" i="1"/>
  <c r="GT116" i="1"/>
  <c r="GS116" i="1"/>
  <c r="GR116" i="1"/>
  <c r="GQ116" i="1"/>
  <c r="GU115" i="1"/>
  <c r="GT115" i="1"/>
  <c r="GS115" i="1"/>
  <c r="GR115" i="1"/>
  <c r="GQ115" i="1"/>
  <c r="GU114" i="1"/>
  <c r="GT114" i="1"/>
  <c r="GS114" i="1"/>
  <c r="GR114" i="1"/>
  <c r="GQ114" i="1"/>
  <c r="GU113" i="1"/>
  <c r="GT113" i="1"/>
  <c r="GS113" i="1"/>
  <c r="GR113" i="1"/>
  <c r="GQ113" i="1"/>
  <c r="GU112" i="1"/>
  <c r="GT112" i="1"/>
  <c r="GS112" i="1"/>
  <c r="GR112" i="1"/>
  <c r="GQ112" i="1"/>
  <c r="GU111" i="1"/>
  <c r="GT111" i="1"/>
  <c r="GS111" i="1"/>
  <c r="GR111" i="1"/>
  <c r="GU110" i="1"/>
  <c r="GT110" i="1"/>
  <c r="GS110" i="1"/>
  <c r="GR110" i="1"/>
  <c r="GQ110" i="1"/>
  <c r="GU109" i="1"/>
  <c r="GT109" i="1"/>
  <c r="GS109" i="1"/>
  <c r="GR109" i="1"/>
  <c r="GQ109" i="1"/>
  <c r="GU108" i="1"/>
  <c r="GT108" i="1"/>
  <c r="GS108" i="1"/>
  <c r="GR108" i="1"/>
  <c r="GQ108" i="1"/>
  <c r="GU107" i="1"/>
  <c r="GT107" i="1"/>
  <c r="GS107" i="1"/>
  <c r="GR107" i="1"/>
  <c r="GQ107" i="1"/>
  <c r="GU106" i="1"/>
  <c r="GT106" i="1"/>
  <c r="GS106" i="1"/>
  <c r="GR106" i="1"/>
  <c r="GQ106" i="1"/>
  <c r="GU105" i="1"/>
  <c r="GT105" i="1"/>
  <c r="GS105" i="1"/>
  <c r="GR105" i="1"/>
  <c r="GQ105" i="1"/>
  <c r="GU104" i="1"/>
  <c r="GT104" i="1"/>
  <c r="GS104" i="1"/>
  <c r="GR104" i="1"/>
  <c r="GQ104" i="1"/>
  <c r="GU103" i="1"/>
  <c r="GT103" i="1"/>
  <c r="GS103" i="1"/>
  <c r="GR103" i="1"/>
  <c r="GQ103" i="1"/>
  <c r="GU102" i="1"/>
  <c r="GT102" i="1"/>
  <c r="GS102" i="1"/>
  <c r="GR102" i="1"/>
  <c r="GQ102" i="1"/>
  <c r="GU101" i="1"/>
  <c r="GT101" i="1"/>
  <c r="GS101" i="1"/>
  <c r="GR101" i="1"/>
  <c r="GQ101" i="1"/>
  <c r="GU100" i="1"/>
  <c r="GT100" i="1"/>
  <c r="GS100" i="1"/>
  <c r="GR100" i="1"/>
  <c r="GQ100" i="1"/>
  <c r="GU99" i="1"/>
  <c r="GT99" i="1"/>
  <c r="GS99" i="1"/>
  <c r="GR99" i="1"/>
  <c r="GQ99" i="1"/>
  <c r="GU98" i="1"/>
  <c r="GT98" i="1"/>
  <c r="GS98" i="1"/>
  <c r="GR98" i="1"/>
  <c r="GQ98" i="1"/>
  <c r="GU97" i="1"/>
  <c r="GT97" i="1"/>
  <c r="GS97" i="1"/>
  <c r="GR97" i="1"/>
  <c r="GQ97" i="1"/>
  <c r="GU96" i="1"/>
  <c r="GT96" i="1"/>
  <c r="GS96" i="1"/>
  <c r="GR96" i="1"/>
  <c r="GQ96" i="1"/>
  <c r="GU95" i="1"/>
  <c r="GT95" i="1"/>
  <c r="GS95" i="1"/>
  <c r="GR95" i="1"/>
  <c r="GQ95" i="1"/>
  <c r="GU94" i="1"/>
  <c r="GT94" i="1"/>
  <c r="GS94" i="1"/>
  <c r="GR94" i="1"/>
  <c r="GQ94" i="1"/>
  <c r="GU93" i="1"/>
  <c r="GT93" i="1"/>
  <c r="GS93" i="1"/>
  <c r="GR93" i="1"/>
  <c r="GQ93" i="1"/>
  <c r="GU92" i="1"/>
  <c r="GT92" i="1"/>
  <c r="GS92" i="1"/>
  <c r="GR92" i="1"/>
  <c r="GQ92" i="1"/>
  <c r="GU91" i="1"/>
  <c r="GT91" i="1"/>
  <c r="GS91" i="1"/>
  <c r="GR91" i="1"/>
  <c r="GQ91" i="1"/>
  <c r="GU90" i="1"/>
  <c r="GT90" i="1"/>
  <c r="GS90" i="1"/>
  <c r="GR90" i="1"/>
  <c r="GQ90" i="1"/>
  <c r="GU89" i="1"/>
  <c r="GT89" i="1"/>
  <c r="GS89" i="1"/>
  <c r="GR89" i="1"/>
  <c r="GQ89" i="1"/>
  <c r="GU88" i="1"/>
  <c r="GT88" i="1"/>
  <c r="GS88" i="1"/>
  <c r="GR88" i="1"/>
  <c r="GQ88" i="1"/>
  <c r="GU87" i="1"/>
  <c r="GT87" i="1"/>
  <c r="GS87" i="1"/>
  <c r="GR87" i="1"/>
  <c r="GQ87" i="1"/>
  <c r="GU86" i="1"/>
  <c r="GT86" i="1"/>
  <c r="GS86" i="1"/>
  <c r="GR86" i="1"/>
  <c r="GQ86" i="1"/>
  <c r="GU85" i="1"/>
  <c r="GT85" i="1"/>
  <c r="GS85" i="1"/>
  <c r="GR85" i="1"/>
  <c r="GQ85" i="1"/>
  <c r="GU84" i="1"/>
  <c r="GT84" i="1"/>
  <c r="GS84" i="1"/>
  <c r="GR84" i="1"/>
  <c r="GQ84" i="1"/>
  <c r="GU83" i="1"/>
  <c r="GT83" i="1"/>
  <c r="GS83" i="1"/>
  <c r="GR83" i="1"/>
  <c r="GQ83" i="1"/>
  <c r="GO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GN80" i="1"/>
  <c r="GO75" i="1"/>
  <c r="GN75" i="1"/>
  <c r="GM75" i="1"/>
  <c r="GL75" i="1"/>
  <c r="GK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GN51" i="1"/>
  <c r="GM51" i="1"/>
  <c r="GL51" i="1"/>
  <c r="GK51" i="1"/>
  <c r="GI51" i="1"/>
  <c r="GH51" i="1"/>
  <c r="GG51" i="1"/>
  <c r="GF51" i="1"/>
  <c r="GD51" i="1"/>
  <c r="GC51" i="1"/>
  <c r="GB51" i="1"/>
  <c r="GA51" i="1"/>
  <c r="FV51" i="1"/>
  <c r="FT51" i="1"/>
  <c r="FS51" i="1"/>
  <c r="FR51" i="1"/>
  <c r="FQ51" i="1"/>
  <c r="FO51" i="1"/>
  <c r="FN51" i="1"/>
  <c r="FM51" i="1"/>
  <c r="FL51" i="1"/>
  <c r="FJ51" i="1"/>
  <c r="FH51" i="1"/>
  <c r="FG51" i="1"/>
  <c r="EZ51" i="1"/>
  <c r="EY51" i="1"/>
  <c r="EX51" i="1"/>
  <c r="EW51" i="1"/>
  <c r="EU51" i="1"/>
  <c r="ES51" i="1"/>
  <c r="ER51" i="1"/>
  <c r="EP51" i="1"/>
  <c r="EO51" i="1"/>
  <c r="EN51" i="1"/>
  <c r="EM51" i="1"/>
  <c r="EK51" i="1"/>
  <c r="GT50" i="1"/>
  <c r="GR50" i="1"/>
  <c r="GO50" i="1"/>
  <c r="GU50" i="1" s="1"/>
  <c r="GS50" i="1"/>
  <c r="GT49" i="1"/>
  <c r="GR49" i="1"/>
  <c r="GO49" i="1"/>
  <c r="GU49" i="1" s="1"/>
  <c r="GS49" i="1"/>
  <c r="GT48" i="1"/>
  <c r="GO48" i="1"/>
  <c r="GU48" i="1" s="1"/>
  <c r="GT47" i="1"/>
  <c r="GR47" i="1"/>
  <c r="GO47" i="1"/>
  <c r="GU47" i="1" s="1"/>
  <c r="GS47" i="1"/>
  <c r="GT46" i="1"/>
  <c r="GO46" i="1"/>
  <c r="GT45" i="1"/>
  <c r="GO45" i="1"/>
  <c r="GT44" i="1"/>
  <c r="GO44" i="1"/>
  <c r="GJ51" i="1"/>
  <c r="FK51" i="1"/>
  <c r="FI51" i="1"/>
  <c r="FA51" i="1"/>
  <c r="EV51" i="1"/>
  <c r="EQ51" i="1"/>
  <c r="EL51" i="1"/>
  <c r="GO42" i="1"/>
  <c r="GN42" i="1"/>
  <c r="GM42" i="1"/>
  <c r="GL42" i="1"/>
  <c r="GK42" i="1"/>
  <c r="GJ42" i="1"/>
  <c r="GI42" i="1"/>
  <c r="GH42" i="1"/>
  <c r="GF42" i="1"/>
  <c r="FZ42" i="1"/>
  <c r="FY42" i="1"/>
  <c r="FX42" i="1"/>
  <c r="FW42" i="1"/>
  <c r="FV42" i="1"/>
  <c r="FU42" i="1"/>
  <c r="FT42" i="1"/>
  <c r="FR42" i="1"/>
  <c r="FQ42" i="1"/>
  <c r="FP42" i="1"/>
  <c r="FO42" i="1"/>
  <c r="FN42" i="1"/>
  <c r="FM42" i="1"/>
  <c r="FL42" i="1"/>
  <c r="FK42" i="1"/>
  <c r="FJ42" i="1"/>
  <c r="FI42" i="1"/>
  <c r="FH42" i="1"/>
  <c r="FF42" i="1"/>
  <c r="FE42" i="1"/>
  <c r="FD42" i="1"/>
  <c r="FC42" i="1"/>
  <c r="FB42" i="1"/>
  <c r="FA42" i="1"/>
  <c r="EZ42" i="1"/>
  <c r="EY42" i="1"/>
  <c r="EX42" i="1"/>
  <c r="EV42" i="1"/>
  <c r="EU42" i="1"/>
  <c r="ET42" i="1"/>
  <c r="ES42" i="1"/>
  <c r="EQ42" i="1"/>
  <c r="EL42" i="1"/>
  <c r="EK42" i="1"/>
  <c r="EI42" i="1"/>
  <c r="EH42" i="1"/>
  <c r="GN16" i="1"/>
  <c r="GL16" i="1"/>
  <c r="GK16" i="1"/>
  <c r="GI16" i="1"/>
  <c r="GG16" i="1"/>
  <c r="GD16" i="1"/>
  <c r="GC16" i="1"/>
  <c r="GB16" i="1"/>
  <c r="FZ16" i="1"/>
  <c r="FY16" i="1"/>
  <c r="FW16" i="1"/>
  <c r="FV16" i="1"/>
  <c r="FT16" i="1"/>
  <c r="FS16" i="1"/>
  <c r="FR16" i="1"/>
  <c r="FQ16" i="1"/>
  <c r="FJ16" i="1"/>
  <c r="FI16" i="1"/>
  <c r="FH16" i="1"/>
  <c r="FE16" i="1"/>
  <c r="FD16" i="1"/>
  <c r="FC16" i="1"/>
  <c r="FB16" i="1"/>
  <c r="EZ16" i="1"/>
  <c r="EY16" i="1"/>
  <c r="EX16" i="1"/>
  <c r="EU16" i="1"/>
  <c r="ET16" i="1"/>
  <c r="ES16" i="1"/>
  <c r="ER16" i="1"/>
  <c r="EP16" i="1"/>
  <c r="EO16" i="1"/>
  <c r="EN16" i="1"/>
  <c r="EM16" i="1"/>
  <c r="EK16" i="1"/>
  <c r="EJ16" i="1"/>
  <c r="EI16" i="1"/>
  <c r="EH16" i="1"/>
  <c r="GR15" i="1"/>
  <c r="GQ15" i="1"/>
  <c r="GO16" i="1"/>
  <c r="GM16" i="1"/>
  <c r="GJ16" i="1"/>
  <c r="GH16" i="1"/>
  <c r="FX16" i="1"/>
  <c r="GU15" i="1"/>
  <c r="GS15" i="1"/>
  <c r="GT14" i="1"/>
  <c r="GS14" i="1"/>
  <c r="GR14" i="1"/>
  <c r="GQ14" i="1"/>
  <c r="FK14" i="1"/>
  <c r="FA14" i="1"/>
  <c r="EL14" i="1"/>
  <c r="GT13" i="1"/>
  <c r="GS13" i="1"/>
  <c r="GR13" i="1"/>
  <c r="GQ13" i="1"/>
  <c r="FK13" i="1"/>
  <c r="FA13" i="1"/>
  <c r="EV16" i="1"/>
  <c r="EQ13" i="1"/>
  <c r="EQ16" i="1" s="1"/>
  <c r="EL13" i="1"/>
  <c r="GN11" i="1"/>
  <c r="GL11" i="1"/>
  <c r="GK11" i="1"/>
  <c r="GD11" i="1"/>
  <c r="GB11" i="1"/>
  <c r="GA11" i="1"/>
  <c r="FW11" i="1"/>
  <c r="FT11" i="1"/>
  <c r="FR11" i="1"/>
  <c r="FQ11" i="1"/>
  <c r="FO11" i="1"/>
  <c r="FM11" i="1"/>
  <c r="FL11" i="1"/>
  <c r="FJ11" i="1"/>
  <c r="FH11" i="1"/>
  <c r="FG11" i="1"/>
  <c r="FB11" i="1"/>
  <c r="EZ11" i="1"/>
  <c r="EY11" i="1"/>
  <c r="EX11" i="1"/>
  <c r="EU11" i="1"/>
  <c r="ET11" i="1"/>
  <c r="ES11" i="1"/>
  <c r="ER11" i="1"/>
  <c r="EP11" i="1"/>
  <c r="EO11" i="1"/>
  <c r="EN11" i="1"/>
  <c r="EM11" i="1"/>
  <c r="EK11" i="1"/>
  <c r="EJ11" i="1"/>
  <c r="EI11" i="1"/>
  <c r="EH11" i="1"/>
  <c r="GS10" i="1"/>
  <c r="GR10" i="1"/>
  <c r="GQ10" i="1"/>
  <c r="GT9" i="1"/>
  <c r="GS9" i="1"/>
  <c r="GR9" i="1"/>
  <c r="GQ9" i="1"/>
  <c r="GU9" i="1"/>
  <c r="GT8" i="1"/>
  <c r="GS8" i="1"/>
  <c r="GR8" i="1"/>
  <c r="GQ8" i="1"/>
  <c r="GU8" i="1"/>
  <c r="GT7" i="1"/>
  <c r="GS7" i="1"/>
  <c r="GR7" i="1"/>
  <c r="GQ7" i="1"/>
  <c r="GU7" i="1"/>
  <c r="GR6" i="1"/>
  <c r="GQ6" i="1"/>
  <c r="GM11" i="1"/>
  <c r="GC11" i="1"/>
  <c r="FS11" i="1"/>
  <c r="FP11" i="1"/>
  <c r="FN11" i="1"/>
  <c r="FK11" i="1"/>
  <c r="FI11" i="1"/>
  <c r="EV11" i="1"/>
  <c r="EQ11" i="1"/>
  <c r="EL11" i="1"/>
  <c r="FL144" i="1" l="1"/>
  <c r="GT11" i="1"/>
  <c r="FK16" i="1"/>
  <c r="FK144" i="1" s="1"/>
  <c r="GO51" i="1"/>
  <c r="FA16" i="1"/>
  <c r="FA144" i="1" s="1"/>
  <c r="GU13" i="1"/>
  <c r="GR142" i="1"/>
  <c r="FZ144" i="1"/>
  <c r="GQ11" i="1"/>
  <c r="GR11" i="1"/>
  <c r="GR80" i="1"/>
  <c r="GS80" i="1"/>
  <c r="GQ16" i="1"/>
  <c r="GT16" i="1"/>
  <c r="GU10" i="1"/>
  <c r="GT51" i="1"/>
  <c r="GU45" i="1"/>
  <c r="EL16" i="1"/>
  <c r="EL144" i="1" s="1"/>
  <c r="FF16" i="1"/>
  <c r="FF144" i="1" s="1"/>
  <c r="GR16" i="1"/>
  <c r="GS75" i="1"/>
  <c r="GR75" i="1"/>
  <c r="GT142" i="1"/>
  <c r="GQ142" i="1"/>
  <c r="GU142" i="1"/>
  <c r="GS142" i="1"/>
  <c r="GQ80" i="1"/>
  <c r="GU80" i="1"/>
  <c r="GQ75" i="1"/>
  <c r="GU75" i="1"/>
  <c r="GT75" i="1"/>
  <c r="GU46" i="1"/>
  <c r="FP144" i="1"/>
  <c r="GJ144" i="1"/>
  <c r="EQ144" i="1"/>
  <c r="FU144" i="1"/>
  <c r="GE144" i="1"/>
  <c r="GS16" i="1"/>
  <c r="EV144" i="1"/>
  <c r="GO144" i="1"/>
  <c r="GU6" i="1"/>
  <c r="GU44" i="1"/>
  <c r="GT80" i="1"/>
  <c r="GU14" i="1"/>
  <c r="ET51" i="1"/>
  <c r="GS6" i="1"/>
  <c r="GS11" i="1" s="1"/>
  <c r="GU16" i="1" l="1"/>
  <c r="GU11" i="1"/>
  <c r="GU51" i="1"/>
  <c r="DY51" i="1"/>
  <c r="DX51" i="1"/>
  <c r="DW51" i="1"/>
  <c r="DV51" i="1"/>
  <c r="GU144" i="1" l="1"/>
  <c r="EF141" i="1"/>
  <c r="EE141" i="1"/>
  <c r="ED141" i="1"/>
  <c r="EC141" i="1"/>
  <c r="EB141" i="1"/>
  <c r="EF128" i="1"/>
  <c r="EE128" i="1"/>
  <c r="ED128" i="1"/>
  <c r="EC128" i="1"/>
  <c r="EB128" i="1"/>
  <c r="EF127" i="1"/>
  <c r="EE127" i="1"/>
  <c r="ED127" i="1"/>
  <c r="EC127" i="1"/>
  <c r="EB127" i="1"/>
  <c r="EF126" i="1"/>
  <c r="EE126" i="1"/>
  <c r="ED126" i="1"/>
  <c r="EC126" i="1"/>
  <c r="EB126" i="1"/>
  <c r="EF125" i="1"/>
  <c r="EE125" i="1"/>
  <c r="ED125" i="1"/>
  <c r="EC125" i="1"/>
  <c r="EB125" i="1"/>
  <c r="EF124" i="1"/>
  <c r="EE124" i="1"/>
  <c r="ED124" i="1"/>
  <c r="EC124" i="1"/>
  <c r="EB124" i="1"/>
  <c r="EF123" i="1"/>
  <c r="EE123" i="1"/>
  <c r="ED123" i="1"/>
  <c r="EC123" i="1"/>
  <c r="EB123" i="1"/>
  <c r="EF122" i="1"/>
  <c r="EE122" i="1"/>
  <c r="ED122" i="1"/>
  <c r="EC122" i="1"/>
  <c r="EB122" i="1"/>
  <c r="EF121" i="1"/>
  <c r="EE121" i="1"/>
  <c r="ED121" i="1"/>
  <c r="EC121" i="1"/>
  <c r="EB121" i="1"/>
  <c r="EF120" i="1"/>
  <c r="EE120" i="1"/>
  <c r="ED120" i="1"/>
  <c r="EC120" i="1"/>
  <c r="EB120" i="1"/>
  <c r="EF119" i="1"/>
  <c r="EE119" i="1"/>
  <c r="ED119" i="1"/>
  <c r="EC119" i="1"/>
  <c r="EB119" i="1"/>
  <c r="EF118" i="1"/>
  <c r="EE118" i="1"/>
  <c r="ED118" i="1"/>
  <c r="EC118" i="1"/>
  <c r="EB118" i="1"/>
  <c r="EF117" i="1"/>
  <c r="EE117" i="1"/>
  <c r="ED117" i="1"/>
  <c r="EC117" i="1"/>
  <c r="EB117" i="1"/>
  <c r="EF116" i="1"/>
  <c r="EE116" i="1"/>
  <c r="ED116" i="1"/>
  <c r="EC116" i="1"/>
  <c r="EB116" i="1"/>
  <c r="EF115" i="1"/>
  <c r="EE115" i="1"/>
  <c r="ED115" i="1"/>
  <c r="EC115" i="1"/>
  <c r="EB115" i="1"/>
  <c r="EF114" i="1"/>
  <c r="EE114" i="1"/>
  <c r="ED114" i="1"/>
  <c r="EC114" i="1"/>
  <c r="EB114" i="1"/>
  <c r="EF113" i="1"/>
  <c r="EE113" i="1"/>
  <c r="ED113" i="1"/>
  <c r="EC113" i="1"/>
  <c r="EB113" i="1"/>
  <c r="EF112" i="1"/>
  <c r="EE112" i="1"/>
  <c r="ED112" i="1"/>
  <c r="EC112" i="1"/>
  <c r="EB112" i="1"/>
  <c r="EF111" i="1"/>
  <c r="EE111" i="1"/>
  <c r="ED111" i="1"/>
  <c r="EC111" i="1"/>
  <c r="EB111" i="1"/>
  <c r="EF110" i="1"/>
  <c r="EE110" i="1"/>
  <c r="ED110" i="1"/>
  <c r="EC110" i="1"/>
  <c r="EB110" i="1"/>
  <c r="EF109" i="1"/>
  <c r="EE109" i="1"/>
  <c r="ED109" i="1"/>
  <c r="EC109" i="1"/>
  <c r="EB109" i="1"/>
  <c r="EF108" i="1"/>
  <c r="EE108" i="1"/>
  <c r="ED108" i="1"/>
  <c r="EC108" i="1"/>
  <c r="EB108" i="1"/>
  <c r="EF107" i="1"/>
  <c r="EE107" i="1"/>
  <c r="ED107" i="1"/>
  <c r="EC107" i="1"/>
  <c r="EB107" i="1"/>
  <c r="EF106" i="1"/>
  <c r="EE106" i="1"/>
  <c r="ED106" i="1"/>
  <c r="EC106" i="1"/>
  <c r="EB106" i="1"/>
  <c r="EF105" i="1"/>
  <c r="EE105" i="1"/>
  <c r="ED105" i="1"/>
  <c r="EC105" i="1"/>
  <c r="EB105" i="1"/>
  <c r="EF104" i="1"/>
  <c r="EE104" i="1"/>
  <c r="ED104" i="1"/>
  <c r="EC104" i="1"/>
  <c r="EB104" i="1"/>
  <c r="EF103" i="1"/>
  <c r="EE103" i="1"/>
  <c r="ED103" i="1"/>
  <c r="EC103" i="1"/>
  <c r="EB103" i="1"/>
  <c r="EF102" i="1"/>
  <c r="EE102" i="1"/>
  <c r="ED102" i="1"/>
  <c r="EC102" i="1"/>
  <c r="EB102" i="1"/>
  <c r="EF101" i="1"/>
  <c r="EE101" i="1"/>
  <c r="ED101" i="1"/>
  <c r="EC101" i="1"/>
  <c r="EB101" i="1"/>
  <c r="EF100" i="1"/>
  <c r="EE100" i="1"/>
  <c r="ED100" i="1"/>
  <c r="EC100" i="1"/>
  <c r="EB100" i="1"/>
  <c r="EF99" i="1"/>
  <c r="EE99" i="1"/>
  <c r="ED99" i="1"/>
  <c r="EC99" i="1"/>
  <c r="EB99" i="1"/>
  <c r="EF98" i="1"/>
  <c r="EE98" i="1"/>
  <c r="ED98" i="1"/>
  <c r="EC98" i="1"/>
  <c r="EB98" i="1"/>
  <c r="EF97" i="1"/>
  <c r="EE97" i="1"/>
  <c r="ED97" i="1"/>
  <c r="EC97" i="1"/>
  <c r="EB97" i="1"/>
  <c r="EF96" i="1"/>
  <c r="EE96" i="1"/>
  <c r="ED96" i="1"/>
  <c r="EC96" i="1"/>
  <c r="EB96" i="1"/>
  <c r="EF95" i="1"/>
  <c r="EE95" i="1"/>
  <c r="ED95" i="1"/>
  <c r="EC95" i="1"/>
  <c r="EB95" i="1"/>
  <c r="EF94" i="1"/>
  <c r="EE94" i="1"/>
  <c r="ED94" i="1"/>
  <c r="EC94" i="1"/>
  <c r="EB94" i="1"/>
  <c r="EF93" i="1"/>
  <c r="EE93" i="1"/>
  <c r="ED93" i="1"/>
  <c r="EC93" i="1"/>
  <c r="EB93" i="1"/>
  <c r="EF92" i="1"/>
  <c r="EE92" i="1"/>
  <c r="ED92" i="1"/>
  <c r="EC92" i="1"/>
  <c r="EB92" i="1"/>
  <c r="EF91" i="1"/>
  <c r="EE91" i="1"/>
  <c r="ED91" i="1"/>
  <c r="EC91" i="1"/>
  <c r="EB91" i="1"/>
  <c r="EF90" i="1"/>
  <c r="EE90" i="1"/>
  <c r="ED90" i="1"/>
  <c r="EC90" i="1"/>
  <c r="EB90" i="1"/>
  <c r="EF89" i="1"/>
  <c r="EE89" i="1"/>
  <c r="ED89" i="1"/>
  <c r="EC89" i="1"/>
  <c r="EB89" i="1"/>
  <c r="EF88" i="1"/>
  <c r="EE88" i="1"/>
  <c r="ED88" i="1"/>
  <c r="EC88" i="1"/>
  <c r="EB88" i="1"/>
  <c r="EF87" i="1"/>
  <c r="EE87" i="1"/>
  <c r="ED87" i="1"/>
  <c r="EC87" i="1"/>
  <c r="EB87" i="1"/>
  <c r="EF86" i="1"/>
  <c r="EE86" i="1"/>
  <c r="ED86" i="1"/>
  <c r="EC86" i="1"/>
  <c r="EB86" i="1"/>
  <c r="EF85" i="1"/>
  <c r="EE85" i="1"/>
  <c r="ED85" i="1"/>
  <c r="EC85" i="1"/>
  <c r="EB85" i="1"/>
  <c r="EF84" i="1"/>
  <c r="EE84" i="1"/>
  <c r="ED84" i="1"/>
  <c r="EC84" i="1"/>
  <c r="EB84" i="1"/>
  <c r="EF83" i="1"/>
  <c r="EE83" i="1"/>
  <c r="ED83" i="1"/>
  <c r="EC83" i="1"/>
  <c r="EB83" i="1"/>
  <c r="EF79" i="1"/>
  <c r="ED79" i="1"/>
  <c r="EC79" i="1"/>
  <c r="EB79" i="1"/>
  <c r="EF78" i="1"/>
  <c r="EE78" i="1"/>
  <c r="ED78" i="1"/>
  <c r="EC78" i="1"/>
  <c r="EB78" i="1"/>
  <c r="EF74" i="1"/>
  <c r="EE74" i="1"/>
  <c r="ED74" i="1"/>
  <c r="EC74" i="1"/>
  <c r="EB74" i="1"/>
  <c r="EF73" i="1"/>
  <c r="EE73" i="1"/>
  <c r="ED73" i="1"/>
  <c r="EC73" i="1"/>
  <c r="EB73" i="1"/>
  <c r="EF72" i="1"/>
  <c r="EE72" i="1"/>
  <c r="ED72" i="1"/>
  <c r="EC72" i="1"/>
  <c r="EB72" i="1"/>
  <c r="EF71" i="1"/>
  <c r="EE71" i="1"/>
  <c r="ED71" i="1"/>
  <c r="EC71" i="1"/>
  <c r="EB71" i="1"/>
  <c r="EF70" i="1"/>
  <c r="EE70" i="1"/>
  <c r="ED70" i="1"/>
  <c r="EC70" i="1"/>
  <c r="EB70" i="1"/>
  <c r="EF69" i="1"/>
  <c r="EE69" i="1"/>
  <c r="ED69" i="1"/>
  <c r="EC69" i="1"/>
  <c r="EB69" i="1"/>
  <c r="EF68" i="1"/>
  <c r="EE68" i="1"/>
  <c r="ED68" i="1"/>
  <c r="EC68" i="1"/>
  <c r="EB68" i="1"/>
  <c r="EF67" i="1"/>
  <c r="EE67" i="1"/>
  <c r="ED67" i="1"/>
  <c r="EC67" i="1"/>
  <c r="EB67" i="1"/>
  <c r="EF66" i="1"/>
  <c r="EE66" i="1"/>
  <c r="ED66" i="1"/>
  <c r="EC66" i="1"/>
  <c r="EB66" i="1"/>
  <c r="EF65" i="1"/>
  <c r="EE65" i="1"/>
  <c r="ED65" i="1"/>
  <c r="EC65" i="1"/>
  <c r="EB65" i="1"/>
  <c r="EF64" i="1"/>
  <c r="EE64" i="1"/>
  <c r="ED64" i="1"/>
  <c r="EC64" i="1"/>
  <c r="EB64" i="1"/>
  <c r="EF63" i="1"/>
  <c r="EE63" i="1"/>
  <c r="ED63" i="1"/>
  <c r="EC63" i="1"/>
  <c r="EB63" i="1"/>
  <c r="EF62" i="1"/>
  <c r="EE62" i="1"/>
  <c r="ED62" i="1"/>
  <c r="EC62" i="1"/>
  <c r="EB62" i="1"/>
  <c r="EF61" i="1"/>
  <c r="EE61" i="1"/>
  <c r="ED61" i="1"/>
  <c r="EC61" i="1"/>
  <c r="EB61" i="1"/>
  <c r="EF60" i="1"/>
  <c r="EE60" i="1"/>
  <c r="ED60" i="1"/>
  <c r="EC60" i="1"/>
  <c r="EB60" i="1"/>
  <c r="EF59" i="1"/>
  <c r="EE59" i="1"/>
  <c r="ED59" i="1"/>
  <c r="EC59" i="1"/>
  <c r="EB59" i="1"/>
  <c r="EF58" i="1"/>
  <c r="EE58" i="1"/>
  <c r="ED58" i="1"/>
  <c r="EC58" i="1"/>
  <c r="EB58" i="1"/>
  <c r="EF57" i="1"/>
  <c r="EE57" i="1"/>
  <c r="ED57" i="1"/>
  <c r="EC57" i="1"/>
  <c r="EB57" i="1"/>
  <c r="EF56" i="1"/>
  <c r="EE56" i="1"/>
  <c r="ED56" i="1"/>
  <c r="EC56" i="1"/>
  <c r="EB56" i="1"/>
  <c r="EF55" i="1"/>
  <c r="EE55" i="1"/>
  <c r="ED55" i="1"/>
  <c r="EC55" i="1"/>
  <c r="EB55" i="1"/>
  <c r="EE50" i="1"/>
  <c r="EC50" i="1"/>
  <c r="EB50" i="1"/>
  <c r="EE49" i="1"/>
  <c r="EC49" i="1"/>
  <c r="EB49" i="1"/>
  <c r="EE48" i="1"/>
  <c r="EC48" i="1"/>
  <c r="EB48" i="1"/>
  <c r="EE47" i="1"/>
  <c r="EC47" i="1"/>
  <c r="EB47" i="1"/>
  <c r="EE46" i="1"/>
  <c r="EC46" i="1"/>
  <c r="EB46" i="1"/>
  <c r="EE45" i="1"/>
  <c r="EC45" i="1"/>
  <c r="EB45" i="1"/>
  <c r="EE44" i="1"/>
  <c r="EC44" i="1"/>
  <c r="EB44" i="1"/>
  <c r="EF41" i="1"/>
  <c r="EE41" i="1"/>
  <c r="ED41" i="1"/>
  <c r="EC41" i="1"/>
  <c r="EB41" i="1"/>
  <c r="EF40" i="1"/>
  <c r="EE40" i="1"/>
  <c r="ED40" i="1"/>
  <c r="EC40" i="1"/>
  <c r="EB40" i="1"/>
  <c r="EF39" i="1"/>
  <c r="EE39" i="1"/>
  <c r="ED39" i="1"/>
  <c r="EC39" i="1"/>
  <c r="EB39" i="1"/>
  <c r="EF38" i="1"/>
  <c r="EE38" i="1"/>
  <c r="ED38" i="1"/>
  <c r="EC38" i="1"/>
  <c r="EB38" i="1"/>
  <c r="EF37" i="1"/>
  <c r="EE37" i="1"/>
  <c r="ED37" i="1"/>
  <c r="EC37" i="1"/>
  <c r="EB37" i="1"/>
  <c r="EF36" i="1"/>
  <c r="EE36" i="1"/>
  <c r="ED36" i="1"/>
  <c r="EC36" i="1"/>
  <c r="EB36" i="1"/>
  <c r="EF35" i="1"/>
  <c r="EE35" i="1"/>
  <c r="ED35" i="1"/>
  <c r="EC35" i="1"/>
  <c r="EB35" i="1"/>
  <c r="EF34" i="1"/>
  <c r="EE34" i="1"/>
  <c r="ED34" i="1"/>
  <c r="EC34" i="1"/>
  <c r="EB34" i="1"/>
  <c r="EF31" i="1"/>
  <c r="EE31" i="1"/>
  <c r="ED31" i="1"/>
  <c r="EC31" i="1"/>
  <c r="EB31" i="1"/>
  <c r="EF30" i="1"/>
  <c r="EE30" i="1"/>
  <c r="ED30" i="1"/>
  <c r="EC30" i="1"/>
  <c r="EB30" i="1"/>
  <c r="EF29" i="1"/>
  <c r="EE29" i="1"/>
  <c r="ED29" i="1"/>
  <c r="EC29" i="1"/>
  <c r="EB29" i="1"/>
  <c r="EF28" i="1"/>
  <c r="EE28" i="1"/>
  <c r="ED28" i="1"/>
  <c r="EC28" i="1"/>
  <c r="EB28" i="1"/>
  <c r="EF27" i="1"/>
  <c r="EE27" i="1"/>
  <c r="ED27" i="1"/>
  <c r="EC27" i="1"/>
  <c r="EB27" i="1"/>
  <c r="EF26" i="1"/>
  <c r="EE26" i="1"/>
  <c r="ED26" i="1"/>
  <c r="EC26" i="1"/>
  <c r="EB26" i="1"/>
  <c r="EF25" i="1"/>
  <c r="EE25" i="1"/>
  <c r="ED25" i="1"/>
  <c r="EC25" i="1"/>
  <c r="EB25" i="1"/>
  <c r="EF24" i="1"/>
  <c r="EE24" i="1"/>
  <c r="ED24" i="1"/>
  <c r="EC24" i="1"/>
  <c r="EB24" i="1"/>
  <c r="EF23" i="1"/>
  <c r="EE23" i="1"/>
  <c r="ED23" i="1"/>
  <c r="EC23" i="1"/>
  <c r="EB23" i="1"/>
  <c r="EF22" i="1"/>
  <c r="EE22" i="1"/>
  <c r="ED22" i="1"/>
  <c r="EC22" i="1"/>
  <c r="EB22" i="1"/>
  <c r="EF21" i="1"/>
  <c r="EE21" i="1"/>
  <c r="ED21" i="1"/>
  <c r="EC21" i="1"/>
  <c r="EB21" i="1"/>
  <c r="EF20" i="1"/>
  <c r="EE20" i="1"/>
  <c r="ED20" i="1"/>
  <c r="EC20" i="1"/>
  <c r="EB20" i="1"/>
  <c r="EF19" i="1"/>
  <c r="EE19" i="1"/>
  <c r="ED19" i="1"/>
  <c r="EC19" i="1"/>
  <c r="EB19" i="1"/>
  <c r="EF18" i="1"/>
  <c r="EE18" i="1"/>
  <c r="ED18" i="1"/>
  <c r="EC18" i="1"/>
  <c r="EB18" i="1"/>
  <c r="EE15" i="1"/>
  <c r="EC15" i="1"/>
  <c r="EB15" i="1"/>
  <c r="EE14" i="1"/>
  <c r="ED14" i="1"/>
  <c r="EC14" i="1"/>
  <c r="EB14" i="1"/>
  <c r="EE13" i="1"/>
  <c r="ED13" i="1"/>
  <c r="EC13" i="1"/>
  <c r="EB13" i="1"/>
  <c r="EE10" i="1"/>
  <c r="ED10" i="1"/>
  <c r="EC10" i="1"/>
  <c r="EB10" i="1"/>
  <c r="EE9" i="1"/>
  <c r="ED9" i="1"/>
  <c r="EC9" i="1"/>
  <c r="EB9" i="1"/>
  <c r="EE8" i="1"/>
  <c r="ED8" i="1"/>
  <c r="EC8" i="1"/>
  <c r="EB8" i="1"/>
  <c r="EE7" i="1"/>
  <c r="ED7" i="1"/>
  <c r="EC7" i="1"/>
  <c r="EB7" i="1"/>
  <c r="EE6" i="1"/>
  <c r="EC6" i="1"/>
  <c r="EB6" i="1"/>
  <c r="DX15" i="1" l="1"/>
  <c r="DZ80" i="1"/>
  <c r="DX80" i="1"/>
  <c r="DW80" i="1"/>
  <c r="DY79" i="1"/>
  <c r="EE79" i="1" s="1"/>
  <c r="DY80" i="1" l="1"/>
  <c r="DX6" i="1" l="1"/>
  <c r="DV16" i="1" l="1"/>
  <c r="DV11" i="1"/>
  <c r="DZ142" i="1"/>
  <c r="DY142" i="1"/>
  <c r="DX142" i="1"/>
  <c r="DW142" i="1"/>
  <c r="DV142" i="1"/>
  <c r="DV80" i="1"/>
  <c r="DZ75" i="1"/>
  <c r="DY75" i="1"/>
  <c r="DX75" i="1"/>
  <c r="DW75" i="1"/>
  <c r="DV75" i="1"/>
  <c r="DZ50" i="1"/>
  <c r="DZ49" i="1"/>
  <c r="DZ48" i="1"/>
  <c r="GR48" i="1" s="1"/>
  <c r="DZ47" i="1"/>
  <c r="DZ46" i="1"/>
  <c r="GR46" i="1" s="1"/>
  <c r="DZ45" i="1"/>
  <c r="GR45" i="1" s="1"/>
  <c r="DZ44" i="1"/>
  <c r="DZ42" i="1"/>
  <c r="DY42" i="1"/>
  <c r="DX42" i="1"/>
  <c r="DW42" i="1"/>
  <c r="DV42" i="1"/>
  <c r="DY16" i="1"/>
  <c r="DW16" i="1"/>
  <c r="DZ15" i="1"/>
  <c r="DZ16" i="1" s="1"/>
  <c r="DX16" i="1"/>
  <c r="DY11" i="1"/>
  <c r="DW11" i="1"/>
  <c r="DZ9" i="1"/>
  <c r="DZ8" i="1"/>
  <c r="DZ7" i="1"/>
  <c r="DZ6" i="1"/>
  <c r="DX11" i="1"/>
  <c r="EI51" i="1" l="1"/>
  <c r="GR44" i="1"/>
  <c r="GR51" i="1" s="1"/>
  <c r="DZ51" i="1"/>
  <c r="DZ11" i="1"/>
  <c r="DU50" i="1"/>
  <c r="DU49" i="1"/>
  <c r="DU48" i="1"/>
  <c r="DU47" i="1"/>
  <c r="DU46" i="1"/>
  <c r="DU45" i="1"/>
  <c r="DU44" i="1"/>
  <c r="DZ144" i="1" l="1"/>
  <c r="DU51" i="1"/>
  <c r="DU15" i="1"/>
  <c r="DS15" i="1"/>
  <c r="DU9" i="1" l="1"/>
  <c r="DU8" i="1"/>
  <c r="DU7" i="1"/>
  <c r="DU6" i="1"/>
  <c r="DS6" i="1"/>
  <c r="DU11" i="1" l="1"/>
  <c r="DJ42" i="1"/>
  <c r="DI42" i="1"/>
  <c r="DP50" i="1" l="1"/>
  <c r="DP49" i="1"/>
  <c r="DP48" i="1"/>
  <c r="DP47" i="1"/>
  <c r="DP46" i="1"/>
  <c r="DP45" i="1"/>
  <c r="DP44" i="1"/>
  <c r="DK50" i="1"/>
  <c r="DK49" i="1"/>
  <c r="DK48" i="1"/>
  <c r="DK47" i="1"/>
  <c r="DK46" i="1"/>
  <c r="DK45" i="1"/>
  <c r="DK44" i="1"/>
  <c r="DP42" i="1" l="1"/>
  <c r="DP15" i="1" l="1"/>
  <c r="DP9" i="1" l="1"/>
  <c r="DP8" i="1"/>
  <c r="DP7" i="1"/>
  <c r="DP6" i="1"/>
  <c r="DN6" i="1"/>
  <c r="DK15" i="1" l="1"/>
  <c r="DI15" i="1"/>
  <c r="DI16" i="1" s="1"/>
  <c r="DH16" i="1"/>
  <c r="DJ16" i="1"/>
  <c r="DG16" i="1" l="1"/>
  <c r="DK8" i="1"/>
  <c r="DK9" i="1" l="1"/>
  <c r="DK7" i="1"/>
  <c r="DK6" i="1"/>
  <c r="DI6" i="1"/>
  <c r="DK11" i="1" l="1"/>
  <c r="CX51" i="1" l="1"/>
  <c r="DA50" i="1"/>
  <c r="DA49" i="1"/>
  <c r="DA48" i="1"/>
  <c r="DA47" i="1"/>
  <c r="DA46" i="1"/>
  <c r="DA45" i="1"/>
  <c r="DA44" i="1"/>
  <c r="DF50" i="1"/>
  <c r="DF49" i="1"/>
  <c r="DF48" i="1"/>
  <c r="DF47" i="1"/>
  <c r="DF46" i="1"/>
  <c r="DF45" i="1"/>
  <c r="DF44" i="1"/>
  <c r="DF15" i="1" l="1"/>
  <c r="DF14" i="1"/>
  <c r="DF13" i="1"/>
  <c r="DF9" i="1" l="1"/>
  <c r="DF8" i="1"/>
  <c r="DF7" i="1"/>
  <c r="DF6" i="1"/>
  <c r="DD6" i="1"/>
  <c r="DA15" i="1" l="1"/>
  <c r="DA14" i="1"/>
  <c r="DA13" i="1"/>
  <c r="CV15" i="1"/>
  <c r="CV14" i="1"/>
  <c r="CV13" i="1"/>
  <c r="CW51" i="1"/>
  <c r="CV50" i="1"/>
  <c r="CV49" i="1"/>
  <c r="CV48" i="1"/>
  <c r="CV47" i="1"/>
  <c r="CV46" i="1"/>
  <c r="CV45" i="1"/>
  <c r="CV44" i="1"/>
  <c r="CT50" i="1"/>
  <c r="CT49" i="1"/>
  <c r="CT48" i="1"/>
  <c r="CT47" i="1"/>
  <c r="CT46" i="1"/>
  <c r="CT45" i="1"/>
  <c r="CT44" i="1"/>
  <c r="CR51" i="1"/>
  <c r="CO50" i="1"/>
  <c r="CO49" i="1"/>
  <c r="CO48" i="1"/>
  <c r="CO47" i="1"/>
  <c r="CO46" i="1"/>
  <c r="CO45" i="1"/>
  <c r="CO44" i="1"/>
  <c r="CQ50" i="1"/>
  <c r="CQ49" i="1"/>
  <c r="CQ48" i="1"/>
  <c r="CQ47" i="1"/>
  <c r="CQ46" i="1"/>
  <c r="CQ45" i="1"/>
  <c r="CQ44" i="1"/>
  <c r="CV16" i="1" l="1"/>
  <c r="DA16" i="1"/>
  <c r="CY6" i="1" l="1"/>
  <c r="EE11" i="1" s="1"/>
  <c r="DA9" i="1"/>
  <c r="DA8" i="1"/>
  <c r="DA7" i="1"/>
  <c r="DA6" i="1"/>
  <c r="DA11" i="1" l="1"/>
  <c r="CV9" i="1"/>
  <c r="CV8" i="1"/>
  <c r="CV7" i="1"/>
  <c r="CV6" i="1"/>
  <c r="CT6" i="1"/>
  <c r="ED6" i="1" s="1"/>
  <c r="CQ15" i="1" l="1"/>
  <c r="CQ14" i="1"/>
  <c r="CQ13" i="1"/>
  <c r="CM142" i="1"/>
  <c r="CM16" i="1" l="1"/>
  <c r="CQ9" i="1" l="1"/>
  <c r="CQ8" i="1"/>
  <c r="CQ7" i="1"/>
  <c r="CQ6" i="1"/>
  <c r="CL50" i="1" l="1"/>
  <c r="CG50" i="1"/>
  <c r="CL49" i="1"/>
  <c r="CL48" i="1"/>
  <c r="CL47" i="1"/>
  <c r="CL46" i="1"/>
  <c r="CL45" i="1"/>
  <c r="CL44" i="1"/>
  <c r="CG49" i="1"/>
  <c r="CG48" i="1"/>
  <c r="CL15" i="1" l="1"/>
  <c r="CL14" i="1"/>
  <c r="CL13" i="1"/>
  <c r="CL9" i="1" l="1"/>
  <c r="CL8" i="1"/>
  <c r="CL7" i="1"/>
  <c r="CL6" i="1"/>
  <c r="CG15" i="1" l="1"/>
  <c r="CG14" i="1"/>
  <c r="CG13" i="1"/>
  <c r="CE50" i="1" l="1"/>
  <c r="ED50" i="1" s="1"/>
  <c r="CE49" i="1"/>
  <c r="ED49" i="1" s="1"/>
  <c r="CE48" i="1"/>
  <c r="ED48" i="1" s="1"/>
  <c r="CE47" i="1"/>
  <c r="ED47" i="1" s="1"/>
  <c r="CE46" i="1"/>
  <c r="ED46" i="1" s="1"/>
  <c r="CE45" i="1"/>
  <c r="ED45" i="1" s="1"/>
  <c r="CE44" i="1"/>
  <c r="ED44" i="1" s="1"/>
  <c r="CH51" i="1"/>
  <c r="CF51" i="1"/>
  <c r="CG47" i="1"/>
  <c r="CG46" i="1"/>
  <c r="CG45" i="1"/>
  <c r="CG44" i="1"/>
  <c r="EH51" i="1" l="1"/>
  <c r="GQ51" i="1"/>
  <c r="CG51" i="1"/>
  <c r="CE51" i="1"/>
  <c r="CG10" i="1"/>
  <c r="CG9" i="1"/>
  <c r="CG8" i="1"/>
  <c r="CG7" i="1"/>
  <c r="CG6" i="1"/>
  <c r="CG11" i="1" l="1"/>
  <c r="CB50" i="1"/>
  <c r="CB49" i="1"/>
  <c r="CB48" i="1"/>
  <c r="CB47" i="1"/>
  <c r="CB46" i="1"/>
  <c r="CB45" i="1"/>
  <c r="CB44" i="1"/>
  <c r="BW50" i="1"/>
  <c r="BW49" i="1"/>
  <c r="BW48" i="1"/>
  <c r="BW47" i="1"/>
  <c r="BW46" i="1"/>
  <c r="BW45" i="1"/>
  <c r="BW44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V51" i="1"/>
  <c r="CU51" i="1"/>
  <c r="CT51" i="1"/>
  <c r="CS51" i="1"/>
  <c r="CQ51" i="1"/>
  <c r="CP51" i="1"/>
  <c r="CO51" i="1"/>
  <c r="CN51" i="1"/>
  <c r="CM51" i="1"/>
  <c r="CL51" i="1"/>
  <c r="CK51" i="1"/>
  <c r="CJ51" i="1"/>
  <c r="CI51" i="1"/>
  <c r="CD51" i="1"/>
  <c r="CC51" i="1"/>
  <c r="BV51" i="1"/>
  <c r="BT51" i="1"/>
  <c r="BS51" i="1"/>
  <c r="EF47" i="1" l="1"/>
  <c r="EF44" i="1"/>
  <c r="EF46" i="1"/>
  <c r="GS46" i="1" s="1"/>
  <c r="EF48" i="1"/>
  <c r="GS48" i="1" s="1"/>
  <c r="EF49" i="1"/>
  <c r="EF45" i="1"/>
  <c r="GS45" i="1" s="1"/>
  <c r="EF50" i="1"/>
  <c r="GS44" i="1"/>
  <c r="EJ51" i="1"/>
  <c r="BW51" i="1"/>
  <c r="CB51" i="1"/>
  <c r="BX51" i="1"/>
  <c r="CA51" i="1"/>
  <c r="BY51" i="1"/>
  <c r="BU51" i="1"/>
  <c r="CB15" i="1"/>
  <c r="CB14" i="1"/>
  <c r="CB13" i="1"/>
  <c r="BW15" i="1"/>
  <c r="BW14" i="1"/>
  <c r="BW13" i="1"/>
  <c r="BU15" i="1"/>
  <c r="ED15" i="1" s="1"/>
  <c r="GS51" i="1" l="1"/>
  <c r="EF13" i="1"/>
  <c r="EF15" i="1"/>
  <c r="EF14" i="1"/>
  <c r="BZ51" i="1"/>
  <c r="CB10" i="1"/>
  <c r="EF10" i="1" s="1"/>
  <c r="CB9" i="1"/>
  <c r="CB8" i="1"/>
  <c r="CB7" i="1"/>
  <c r="CB6" i="1"/>
  <c r="BW7" i="1" l="1"/>
  <c r="EF7" i="1" s="1"/>
  <c r="BW9" i="1" l="1"/>
  <c r="EF9" i="1" s="1"/>
  <c r="BW8" i="1"/>
  <c r="EF8" i="1" s="1"/>
  <c r="BW6" i="1"/>
  <c r="EF6" i="1" s="1"/>
  <c r="BP15" i="1" l="1"/>
  <c r="DU142" i="1"/>
  <c r="DT142" i="1"/>
  <c r="DS142" i="1"/>
  <c r="DR142" i="1"/>
  <c r="DQ142" i="1"/>
  <c r="DP142" i="1"/>
  <c r="DO142" i="1"/>
  <c r="DN142" i="1"/>
  <c r="DM142" i="1"/>
  <c r="DL142" i="1"/>
  <c r="DK142" i="1"/>
  <c r="DJ142" i="1"/>
  <c r="DI142" i="1"/>
  <c r="DH142" i="1"/>
  <c r="DG142" i="1"/>
  <c r="DF142" i="1"/>
  <c r="DE142" i="1"/>
  <c r="DD142" i="1"/>
  <c r="DC142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DU42" i="1"/>
  <c r="DT42" i="1"/>
  <c r="DS42" i="1"/>
  <c r="DR42" i="1"/>
  <c r="DQ42" i="1"/>
  <c r="DO42" i="1"/>
  <c r="DN42" i="1"/>
  <c r="DM42" i="1"/>
  <c r="DL42" i="1"/>
  <c r="DK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DT16" i="1"/>
  <c r="DR16" i="1"/>
  <c r="DQ16" i="1"/>
  <c r="DO16" i="1"/>
  <c r="DN16" i="1"/>
  <c r="DM16" i="1"/>
  <c r="DL16" i="1"/>
  <c r="DE16" i="1"/>
  <c r="DD16" i="1"/>
  <c r="DC16" i="1"/>
  <c r="DB16" i="1"/>
  <c r="CZ16" i="1"/>
  <c r="CX16" i="1"/>
  <c r="CW16" i="1"/>
  <c r="CU16" i="1"/>
  <c r="CT16" i="1"/>
  <c r="CS16" i="1"/>
  <c r="CR16" i="1"/>
  <c r="CP16" i="1"/>
  <c r="CO16" i="1"/>
  <c r="CN16" i="1"/>
  <c r="CK16" i="1"/>
  <c r="CJ16" i="1"/>
  <c r="CI16" i="1"/>
  <c r="CH16" i="1"/>
  <c r="CF16" i="1"/>
  <c r="CE16" i="1"/>
  <c r="CD16" i="1"/>
  <c r="CC16" i="1"/>
  <c r="CA16" i="1"/>
  <c r="BZ16" i="1"/>
  <c r="BY16" i="1"/>
  <c r="BX16" i="1"/>
  <c r="BV16" i="1"/>
  <c r="BU16" i="1"/>
  <c r="BT16" i="1"/>
  <c r="BS16" i="1"/>
  <c r="DS16" i="1"/>
  <c r="DP16" i="1"/>
  <c r="DK16" i="1"/>
  <c r="DF16" i="1"/>
  <c r="CY16" i="1"/>
  <c r="CQ16" i="1"/>
  <c r="CL16" i="1"/>
  <c r="BW16" i="1"/>
  <c r="DT11" i="1"/>
  <c r="DS11" i="1"/>
  <c r="DR11" i="1"/>
  <c r="DQ11" i="1"/>
  <c r="DO11" i="1"/>
  <c r="DM11" i="1"/>
  <c r="DL11" i="1"/>
  <c r="DJ11" i="1"/>
  <c r="DH11" i="1"/>
  <c r="DG11" i="1"/>
  <c r="DE11" i="1"/>
  <c r="DC11" i="1"/>
  <c r="DB11" i="1"/>
  <c r="CZ11" i="1"/>
  <c r="CY11" i="1"/>
  <c r="CX11" i="1"/>
  <c r="CW11" i="1"/>
  <c r="CU11" i="1"/>
  <c r="CT11" i="1"/>
  <c r="CS11" i="1"/>
  <c r="CR11" i="1"/>
  <c r="CP11" i="1"/>
  <c r="CN11" i="1"/>
  <c r="CM11" i="1"/>
  <c r="CK11" i="1"/>
  <c r="CI11" i="1"/>
  <c r="CH11" i="1"/>
  <c r="CF11" i="1"/>
  <c r="CE11" i="1"/>
  <c r="CD11" i="1"/>
  <c r="CC11" i="1"/>
  <c r="CA11" i="1"/>
  <c r="BY11" i="1"/>
  <c r="BX11" i="1"/>
  <c r="BV11" i="1"/>
  <c r="BU11" i="1"/>
  <c r="BT11" i="1"/>
  <c r="BS11" i="1"/>
  <c r="DD11" i="1"/>
  <c r="CO11" i="1"/>
  <c r="CV11" i="1"/>
  <c r="DN11" i="1"/>
  <c r="DF11" i="1"/>
  <c r="CL11" i="1"/>
  <c r="BZ11" i="1"/>
  <c r="EE80" i="1" l="1"/>
  <c r="EF142" i="1"/>
  <c r="EF75" i="1"/>
  <c r="DF144" i="1"/>
  <c r="CG16" i="1"/>
  <c r="CG144" i="1" s="1"/>
  <c r="DI11" i="1"/>
  <c r="CJ11" i="1"/>
  <c r="EE16" i="1"/>
  <c r="CB16" i="1"/>
  <c r="DU16" i="1"/>
  <c r="EF11" i="1"/>
  <c r="CL144" i="1"/>
  <c r="DP11" i="1"/>
  <c r="CQ11" i="1"/>
  <c r="CQ144" i="1" s="1"/>
  <c r="EF42" i="1"/>
  <c r="EE51" i="1"/>
  <c r="DK144" i="1"/>
  <c r="EE75" i="1"/>
  <c r="EF80" i="1"/>
  <c r="EE142" i="1"/>
  <c r="EE42" i="1"/>
  <c r="DA144" i="1"/>
  <c r="CB11" i="1"/>
  <c r="BW11" i="1"/>
  <c r="BW144" i="1" s="1"/>
  <c r="BQ127" i="1"/>
  <c r="BQ126" i="1"/>
  <c r="BQ125" i="1"/>
  <c r="BQ124" i="1"/>
  <c r="BQ123" i="1"/>
  <c r="BQ122" i="1"/>
  <c r="BQ121" i="1"/>
  <c r="BQ120" i="1"/>
  <c r="BQ119" i="1"/>
  <c r="BQ118" i="1"/>
  <c r="BQ117" i="1"/>
  <c r="BQ116" i="1"/>
  <c r="BQ115" i="1"/>
  <c r="BQ114" i="1"/>
  <c r="BQ113" i="1"/>
  <c r="BQ112" i="1"/>
  <c r="BQ111" i="1"/>
  <c r="BQ110" i="1"/>
  <c r="BQ109" i="1"/>
  <c r="BQ108" i="1"/>
  <c r="BQ107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DU144" i="1" l="1"/>
  <c r="CB144" i="1"/>
  <c r="CV144" i="1"/>
  <c r="DP144" i="1"/>
  <c r="EF51" i="1"/>
  <c r="EF16" i="1"/>
  <c r="EF144" i="1" l="1"/>
  <c r="BK50" i="1"/>
  <c r="BK49" i="1"/>
  <c r="BK48" i="1"/>
  <c r="BK47" i="1"/>
  <c r="BK46" i="1"/>
  <c r="BK45" i="1"/>
  <c r="BK44" i="1"/>
  <c r="BK51" i="1" l="1"/>
  <c r="BK15" i="1"/>
  <c r="BK14" i="1"/>
  <c r="BK13" i="1"/>
  <c r="BI15" i="1"/>
  <c r="BI13" i="1"/>
  <c r="BK10" i="1" l="1"/>
  <c r="BK9" i="1"/>
  <c r="BK8" i="1"/>
  <c r="BK7" i="1"/>
  <c r="BK6" i="1"/>
  <c r="BK11" i="1" l="1"/>
  <c r="BF15" i="1"/>
  <c r="BF14" i="1"/>
  <c r="BF13" i="1"/>
  <c r="BF16" i="1" l="1"/>
  <c r="BF50" i="1"/>
  <c r="BF48" i="1"/>
  <c r="BF47" i="1"/>
  <c r="BF45" i="1"/>
  <c r="BF44" i="1"/>
  <c r="BF46" i="1" l="1"/>
  <c r="BF49" i="1"/>
  <c r="BD9" i="1"/>
  <c r="BD51" i="1" l="1"/>
  <c r="BD8" i="1"/>
  <c r="BD7" i="1"/>
  <c r="BD10" i="1"/>
  <c r="BD6" i="1"/>
  <c r="BF10" i="1" l="1"/>
  <c r="BF9" i="1"/>
  <c r="BF8" i="1"/>
  <c r="BF7" i="1"/>
  <c r="BF6" i="1"/>
  <c r="BF11" i="1" l="1"/>
  <c r="BA50" i="1"/>
  <c r="BA49" i="1"/>
  <c r="BA48" i="1"/>
  <c r="BA47" i="1"/>
  <c r="BA46" i="1"/>
  <c r="BA45" i="1"/>
  <c r="BA44" i="1"/>
  <c r="BA15" i="1" l="1"/>
  <c r="BA14" i="1"/>
  <c r="BA13" i="1"/>
  <c r="AY15" i="1"/>
  <c r="AY13" i="1"/>
  <c r="AY6" i="1"/>
  <c r="BA16" i="1" l="1"/>
  <c r="AY10" i="1"/>
  <c r="BA10" i="1" l="1"/>
  <c r="BA9" i="1"/>
  <c r="BA8" i="1"/>
  <c r="BA7" i="1"/>
  <c r="BA6" i="1"/>
  <c r="BA11" i="1" l="1"/>
  <c r="AT9" i="1" l="1"/>
  <c r="AV15" i="1" l="1"/>
  <c r="AV14" i="1"/>
  <c r="AV13" i="1"/>
  <c r="AV16" i="1" l="1"/>
  <c r="AV50" i="1"/>
  <c r="AV49" i="1"/>
  <c r="AV48" i="1"/>
  <c r="AV47" i="1"/>
  <c r="AV46" i="1"/>
  <c r="AV45" i="1"/>
  <c r="AV44" i="1"/>
  <c r="AT10" i="1" l="1"/>
  <c r="AQ9" i="1" l="1"/>
  <c r="AV10" i="1"/>
  <c r="AV9" i="1"/>
  <c r="AV8" i="1"/>
  <c r="AV7" i="1"/>
  <c r="AV6" i="1"/>
  <c r="AV11" i="1" l="1"/>
  <c r="AQ142" i="1"/>
  <c r="AQ42" i="1" l="1"/>
  <c r="AL42" i="1"/>
  <c r="BN15" i="1" l="1"/>
  <c r="BM15" i="1"/>
  <c r="BP14" i="1"/>
  <c r="BO14" i="1"/>
  <c r="BN14" i="1"/>
  <c r="BM14" i="1"/>
  <c r="BP10" i="1"/>
  <c r="BN10" i="1"/>
  <c r="BM10" i="1"/>
  <c r="BP9" i="1"/>
  <c r="BN9" i="1"/>
  <c r="BM9" i="1"/>
  <c r="BP8" i="1"/>
  <c r="BN8" i="1"/>
  <c r="BM8" i="1"/>
  <c r="BP7" i="1"/>
  <c r="BN7" i="1"/>
  <c r="BM7" i="1"/>
  <c r="AM16" i="1" l="1"/>
  <c r="AN16" i="1"/>
  <c r="AP16" i="1"/>
  <c r="AQ15" i="1"/>
  <c r="AQ14" i="1"/>
  <c r="AQ13" i="1"/>
  <c r="AO15" i="1"/>
  <c r="BO15" i="1" s="1"/>
  <c r="AO13" i="1"/>
  <c r="AO16" i="1" l="1"/>
  <c r="AQ16" i="1"/>
  <c r="AJ49" i="1"/>
  <c r="AJ48" i="1"/>
  <c r="AJ46" i="1"/>
  <c r="AJ45" i="1"/>
  <c r="AJ44" i="1"/>
  <c r="AQ50" i="1"/>
  <c r="AQ49" i="1"/>
  <c r="AQ48" i="1"/>
  <c r="AQ47" i="1"/>
  <c r="AQ46" i="1"/>
  <c r="AQ45" i="1"/>
  <c r="AQ44" i="1"/>
  <c r="AL49" i="1"/>
  <c r="AL48" i="1"/>
  <c r="AL47" i="1"/>
  <c r="AL46" i="1"/>
  <c r="AL45" i="1"/>
  <c r="AL44" i="1"/>
  <c r="AQ51" i="1" l="1"/>
  <c r="AQ10" i="1"/>
  <c r="AQ6" i="1"/>
  <c r="AQ8" i="1"/>
  <c r="AQ7" i="1"/>
  <c r="AK42" i="1" l="1"/>
  <c r="AJ42" i="1"/>
  <c r="AI42" i="1"/>
  <c r="AH42" i="1"/>
  <c r="BQ141" i="1" l="1"/>
  <c r="BP141" i="1"/>
  <c r="BO141" i="1"/>
  <c r="BN141" i="1"/>
  <c r="BM141" i="1"/>
  <c r="BQ128" i="1"/>
  <c r="ED142" i="1" s="1"/>
  <c r="BP128" i="1"/>
  <c r="EC142" i="1" s="1"/>
  <c r="BO128" i="1"/>
  <c r="BN128" i="1"/>
  <c r="BM128" i="1"/>
  <c r="BO127" i="1"/>
  <c r="BN127" i="1"/>
  <c r="BM127" i="1"/>
  <c r="BO126" i="1"/>
  <c r="BN126" i="1"/>
  <c r="BM126" i="1"/>
  <c r="AL15" i="1"/>
  <c r="AL14" i="1"/>
  <c r="AL13" i="1"/>
  <c r="AL16" i="1" l="1"/>
  <c r="AL10" i="1" l="1"/>
  <c r="AL9" i="1"/>
  <c r="AL8" i="1"/>
  <c r="AL7" i="1"/>
  <c r="AL6" i="1"/>
  <c r="AG15" i="1" l="1"/>
  <c r="AG14" i="1"/>
  <c r="AG13" i="1"/>
  <c r="AG50" i="1" l="1"/>
  <c r="AG47" i="1"/>
  <c r="AG49" i="1"/>
  <c r="AG48" i="1"/>
  <c r="AG46" i="1"/>
  <c r="AG45" i="1"/>
  <c r="AG44" i="1"/>
  <c r="AG10" i="1" l="1"/>
  <c r="AE9" i="1"/>
  <c r="AG9" i="1"/>
  <c r="AG8" i="1"/>
  <c r="AG7" i="1"/>
  <c r="AG6" i="1"/>
  <c r="AG11" i="1" l="1"/>
  <c r="BO125" i="1"/>
  <c r="BN125" i="1"/>
  <c r="BM125" i="1"/>
  <c r="BO124" i="1"/>
  <c r="BN124" i="1"/>
  <c r="BM124" i="1"/>
  <c r="BO123" i="1"/>
  <c r="BN123" i="1"/>
  <c r="BM123" i="1"/>
  <c r="BO122" i="1"/>
  <c r="BN122" i="1"/>
  <c r="BM122" i="1"/>
  <c r="BO121" i="1"/>
  <c r="BN121" i="1"/>
  <c r="BM121" i="1"/>
  <c r="BO120" i="1"/>
  <c r="BN120" i="1"/>
  <c r="BM120" i="1"/>
  <c r="BO119" i="1"/>
  <c r="BN119" i="1"/>
  <c r="BM119" i="1"/>
  <c r="BO118" i="1"/>
  <c r="BN118" i="1"/>
  <c r="BM118" i="1"/>
  <c r="BO117" i="1"/>
  <c r="BN117" i="1"/>
  <c r="BM117" i="1"/>
  <c r="BO116" i="1"/>
  <c r="BN116" i="1"/>
  <c r="BM116" i="1"/>
  <c r="BO115" i="1"/>
  <c r="BN115" i="1"/>
  <c r="BM115" i="1"/>
  <c r="BO114" i="1"/>
  <c r="BN114" i="1"/>
  <c r="BM114" i="1"/>
  <c r="BO113" i="1"/>
  <c r="BN113" i="1"/>
  <c r="BM113" i="1"/>
  <c r="BO112" i="1"/>
  <c r="BN112" i="1"/>
  <c r="BM112" i="1"/>
  <c r="BO111" i="1"/>
  <c r="BN111" i="1"/>
  <c r="BM111" i="1"/>
  <c r="BO110" i="1"/>
  <c r="BN110" i="1"/>
  <c r="BM110" i="1"/>
  <c r="BO109" i="1"/>
  <c r="BN109" i="1"/>
  <c r="BM109" i="1"/>
  <c r="BO108" i="1"/>
  <c r="BN108" i="1"/>
  <c r="BM108" i="1"/>
  <c r="BO107" i="1"/>
  <c r="BN107" i="1"/>
  <c r="BM107" i="1"/>
  <c r="BO106" i="1"/>
  <c r="BN106" i="1"/>
  <c r="BM106" i="1"/>
  <c r="BO105" i="1"/>
  <c r="BN105" i="1"/>
  <c r="BM105" i="1"/>
  <c r="BO104" i="1"/>
  <c r="BN104" i="1"/>
  <c r="BM104" i="1"/>
  <c r="BO103" i="1"/>
  <c r="BN103" i="1"/>
  <c r="BM103" i="1"/>
  <c r="BO102" i="1"/>
  <c r="BN102" i="1"/>
  <c r="BM102" i="1"/>
  <c r="BO101" i="1"/>
  <c r="BN101" i="1"/>
  <c r="BM101" i="1"/>
  <c r="BO100" i="1"/>
  <c r="BN100" i="1"/>
  <c r="BM100" i="1"/>
  <c r="BO99" i="1"/>
  <c r="BN99" i="1"/>
  <c r="BM99" i="1"/>
  <c r="BO98" i="1"/>
  <c r="BN98" i="1"/>
  <c r="BM98" i="1"/>
  <c r="BO97" i="1"/>
  <c r="BN97" i="1"/>
  <c r="BM97" i="1"/>
  <c r="BO96" i="1"/>
  <c r="BN96" i="1"/>
  <c r="BM96" i="1"/>
  <c r="BO95" i="1"/>
  <c r="BN95" i="1"/>
  <c r="BM95" i="1"/>
  <c r="BO94" i="1"/>
  <c r="BN94" i="1"/>
  <c r="BM94" i="1"/>
  <c r="BO93" i="1"/>
  <c r="BN93" i="1"/>
  <c r="BM93" i="1"/>
  <c r="BO92" i="1"/>
  <c r="BN92" i="1"/>
  <c r="BM92" i="1"/>
  <c r="BO91" i="1"/>
  <c r="BN91" i="1"/>
  <c r="BM91" i="1"/>
  <c r="BO90" i="1"/>
  <c r="BN90" i="1"/>
  <c r="BM90" i="1"/>
  <c r="BO89" i="1"/>
  <c r="BN89" i="1"/>
  <c r="BM89" i="1"/>
  <c r="BO88" i="1"/>
  <c r="BN88" i="1"/>
  <c r="BM88" i="1"/>
  <c r="BO87" i="1"/>
  <c r="BN87" i="1"/>
  <c r="BM87" i="1"/>
  <c r="BO86" i="1"/>
  <c r="BN86" i="1"/>
  <c r="BM86" i="1"/>
  <c r="BO85" i="1"/>
  <c r="BN85" i="1"/>
  <c r="BM85" i="1"/>
  <c r="BO84" i="1"/>
  <c r="BN84" i="1"/>
  <c r="BM84" i="1"/>
  <c r="BO83" i="1"/>
  <c r="EB142" i="1" s="1"/>
  <c r="BN83" i="1"/>
  <c r="BM83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AB15" i="1" l="1"/>
  <c r="AB14" i="1"/>
  <c r="AB13" i="1"/>
  <c r="AB50" i="1" l="1"/>
  <c r="AB49" i="1"/>
  <c r="AB48" i="1"/>
  <c r="AB47" i="1"/>
  <c r="AB46" i="1"/>
  <c r="AB45" i="1"/>
  <c r="AB44" i="1"/>
  <c r="Z49" i="1"/>
  <c r="Z48" i="1"/>
  <c r="Z46" i="1"/>
  <c r="Z45" i="1"/>
  <c r="Z44" i="1"/>
  <c r="Z8" i="1" l="1"/>
  <c r="BO8" i="1" s="1"/>
  <c r="Z7" i="1"/>
  <c r="BO7" i="1" s="1"/>
  <c r="AB10" i="1"/>
  <c r="AB9" i="1"/>
  <c r="AB8" i="1"/>
  <c r="AB7" i="1"/>
  <c r="AB6" i="1"/>
  <c r="Z10" i="1"/>
  <c r="Z9" i="1"/>
  <c r="BO9" i="1" s="1"/>
  <c r="AB11" i="1" l="1"/>
  <c r="BQ142" i="1"/>
  <c r="BP142" i="1"/>
  <c r="BO142" i="1"/>
  <c r="BN142" i="1"/>
  <c r="BM142" i="1"/>
  <c r="W142" i="1" l="1"/>
  <c r="V142" i="1"/>
  <c r="U142" i="1"/>
  <c r="T142" i="1"/>
  <c r="R142" i="1"/>
  <c r="Q142" i="1"/>
  <c r="P142" i="1"/>
  <c r="O142" i="1"/>
  <c r="N142" i="1"/>
  <c r="M142" i="1"/>
  <c r="L142" i="1"/>
  <c r="K142" i="1"/>
  <c r="J142" i="1"/>
  <c r="I142" i="1"/>
  <c r="S142" i="1"/>
  <c r="H142" i="1" l="1"/>
  <c r="G142" i="1"/>
  <c r="F142" i="1"/>
  <c r="E142" i="1"/>
  <c r="D142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BQ79" i="1"/>
  <c r="BP79" i="1"/>
  <c r="BO79" i="1"/>
  <c r="BN79" i="1"/>
  <c r="BM79" i="1"/>
  <c r="BQ78" i="1"/>
  <c r="ED80" i="1" s="1"/>
  <c r="BP78" i="1"/>
  <c r="BO78" i="1"/>
  <c r="BN78" i="1"/>
  <c r="BM78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BQ74" i="1"/>
  <c r="BP74" i="1"/>
  <c r="BO74" i="1"/>
  <c r="BN74" i="1"/>
  <c r="BM74" i="1"/>
  <c r="BQ73" i="1"/>
  <c r="BP73" i="1"/>
  <c r="BO73" i="1"/>
  <c r="BN73" i="1"/>
  <c r="BM73" i="1"/>
  <c r="BQ72" i="1"/>
  <c r="BP72" i="1"/>
  <c r="BO72" i="1"/>
  <c r="BN72" i="1"/>
  <c r="BM72" i="1"/>
  <c r="BQ71" i="1"/>
  <c r="BP71" i="1"/>
  <c r="BO71" i="1"/>
  <c r="BN71" i="1"/>
  <c r="BM71" i="1"/>
  <c r="BQ70" i="1"/>
  <c r="BP70" i="1"/>
  <c r="BO70" i="1"/>
  <c r="BN70" i="1"/>
  <c r="BM70" i="1"/>
  <c r="BQ69" i="1"/>
  <c r="BP69" i="1"/>
  <c r="BO69" i="1"/>
  <c r="BN69" i="1"/>
  <c r="BM69" i="1"/>
  <c r="BQ68" i="1"/>
  <c r="BP68" i="1"/>
  <c r="BO68" i="1"/>
  <c r="BN68" i="1"/>
  <c r="BM68" i="1"/>
  <c r="BQ67" i="1"/>
  <c r="BP67" i="1"/>
  <c r="BO67" i="1"/>
  <c r="BN67" i="1"/>
  <c r="BM67" i="1"/>
  <c r="BQ66" i="1"/>
  <c r="BP66" i="1"/>
  <c r="BO66" i="1"/>
  <c r="BN66" i="1"/>
  <c r="BM66" i="1"/>
  <c r="BQ65" i="1"/>
  <c r="BP65" i="1"/>
  <c r="BO65" i="1"/>
  <c r="BN65" i="1"/>
  <c r="BM65" i="1"/>
  <c r="BQ64" i="1"/>
  <c r="BP64" i="1"/>
  <c r="BO64" i="1"/>
  <c r="BN64" i="1"/>
  <c r="BM64" i="1"/>
  <c r="BQ63" i="1"/>
  <c r="BP63" i="1"/>
  <c r="BO63" i="1"/>
  <c r="BN63" i="1"/>
  <c r="BM63" i="1"/>
  <c r="BQ62" i="1"/>
  <c r="BP62" i="1"/>
  <c r="BO62" i="1"/>
  <c r="BN62" i="1"/>
  <c r="BM62" i="1"/>
  <c r="BQ61" i="1"/>
  <c r="BP61" i="1"/>
  <c r="BO61" i="1"/>
  <c r="BN61" i="1"/>
  <c r="BM61" i="1"/>
  <c r="BQ60" i="1"/>
  <c r="BP60" i="1"/>
  <c r="BO60" i="1"/>
  <c r="BN60" i="1"/>
  <c r="BM60" i="1"/>
  <c r="BQ59" i="1"/>
  <c r="BP59" i="1"/>
  <c r="BO59" i="1"/>
  <c r="BN59" i="1"/>
  <c r="BM59" i="1"/>
  <c r="BQ58" i="1"/>
  <c r="BP58" i="1"/>
  <c r="BO58" i="1"/>
  <c r="BN58" i="1"/>
  <c r="BM58" i="1"/>
  <c r="BQ57" i="1"/>
  <c r="BP57" i="1"/>
  <c r="BO57" i="1"/>
  <c r="BN57" i="1"/>
  <c r="BM57" i="1"/>
  <c r="BQ56" i="1"/>
  <c r="BP56" i="1"/>
  <c r="BO56" i="1"/>
  <c r="BN56" i="1"/>
  <c r="BM56" i="1"/>
  <c r="BQ55" i="1"/>
  <c r="BP55" i="1"/>
  <c r="BO55" i="1"/>
  <c r="BN55" i="1"/>
  <c r="BM55" i="1"/>
  <c r="BG51" i="1"/>
  <c r="BF51" i="1"/>
  <c r="BE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V51" i="1"/>
  <c r="T51" i="1"/>
  <c r="S51" i="1"/>
  <c r="Q51" i="1"/>
  <c r="O51" i="1"/>
  <c r="N51" i="1"/>
  <c r="L51" i="1"/>
  <c r="K51" i="1"/>
  <c r="J51" i="1"/>
  <c r="I51" i="1"/>
  <c r="H51" i="1"/>
  <c r="G51" i="1"/>
  <c r="F51" i="1"/>
  <c r="E51" i="1"/>
  <c r="D51" i="1"/>
  <c r="BP50" i="1"/>
  <c r="BO50" i="1"/>
  <c r="BN50" i="1"/>
  <c r="BM50" i="1"/>
  <c r="W50" i="1"/>
  <c r="R50" i="1"/>
  <c r="M50" i="1"/>
  <c r="BP49" i="1"/>
  <c r="BN49" i="1"/>
  <c r="BM49" i="1"/>
  <c r="W49" i="1"/>
  <c r="U49" i="1"/>
  <c r="R49" i="1"/>
  <c r="P49" i="1"/>
  <c r="M49" i="1"/>
  <c r="BP48" i="1"/>
  <c r="BN48" i="1"/>
  <c r="BM48" i="1"/>
  <c r="W48" i="1"/>
  <c r="U48" i="1"/>
  <c r="R48" i="1"/>
  <c r="P48" i="1"/>
  <c r="M48" i="1"/>
  <c r="BP47" i="1"/>
  <c r="BN47" i="1"/>
  <c r="BM47" i="1"/>
  <c r="W47" i="1"/>
  <c r="U47" i="1"/>
  <c r="BO47" i="1" s="1"/>
  <c r="R47" i="1"/>
  <c r="M47" i="1"/>
  <c r="BP46" i="1"/>
  <c r="BN46" i="1"/>
  <c r="BM46" i="1"/>
  <c r="W46" i="1"/>
  <c r="U46" i="1"/>
  <c r="R46" i="1"/>
  <c r="P46" i="1"/>
  <c r="M46" i="1"/>
  <c r="BP45" i="1"/>
  <c r="BN45" i="1"/>
  <c r="BM45" i="1"/>
  <c r="W45" i="1"/>
  <c r="U45" i="1"/>
  <c r="R45" i="1"/>
  <c r="P45" i="1"/>
  <c r="M45" i="1"/>
  <c r="BP44" i="1"/>
  <c r="BN44" i="1"/>
  <c r="BM44" i="1"/>
  <c r="W44" i="1"/>
  <c r="U44" i="1"/>
  <c r="R44" i="1"/>
  <c r="P44" i="1"/>
  <c r="M44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P42" i="1"/>
  <c r="AO42" i="1"/>
  <c r="AN42" i="1"/>
  <c r="AM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BQ41" i="1"/>
  <c r="BP41" i="1"/>
  <c r="BO41" i="1"/>
  <c r="BN41" i="1"/>
  <c r="BM41" i="1"/>
  <c r="BQ40" i="1"/>
  <c r="BP40" i="1"/>
  <c r="BO40" i="1"/>
  <c r="BN40" i="1"/>
  <c r="BM40" i="1"/>
  <c r="BQ39" i="1"/>
  <c r="BP39" i="1"/>
  <c r="BO39" i="1"/>
  <c r="BN39" i="1"/>
  <c r="BM39" i="1"/>
  <c r="BQ38" i="1"/>
  <c r="BP38" i="1"/>
  <c r="BO38" i="1"/>
  <c r="BN38" i="1"/>
  <c r="BM38" i="1"/>
  <c r="BQ37" i="1"/>
  <c r="BP37" i="1"/>
  <c r="BO37" i="1"/>
  <c r="BN37" i="1"/>
  <c r="BM37" i="1"/>
  <c r="BQ36" i="1"/>
  <c r="BP36" i="1"/>
  <c r="BO36" i="1"/>
  <c r="BN36" i="1"/>
  <c r="BM36" i="1"/>
  <c r="BQ35" i="1"/>
  <c r="BP35" i="1"/>
  <c r="BO35" i="1"/>
  <c r="BN35" i="1"/>
  <c r="BM35" i="1"/>
  <c r="BQ34" i="1"/>
  <c r="BP34" i="1"/>
  <c r="BO34" i="1"/>
  <c r="BN34" i="1"/>
  <c r="BM34" i="1"/>
  <c r="BQ31" i="1"/>
  <c r="BP31" i="1"/>
  <c r="BO31" i="1"/>
  <c r="BN31" i="1"/>
  <c r="BM31" i="1"/>
  <c r="BQ30" i="1"/>
  <c r="BP30" i="1"/>
  <c r="BO30" i="1"/>
  <c r="BN30" i="1"/>
  <c r="BM30" i="1"/>
  <c r="BQ29" i="1"/>
  <c r="BP29" i="1"/>
  <c r="BO29" i="1"/>
  <c r="BN29" i="1"/>
  <c r="BM29" i="1"/>
  <c r="BQ28" i="1"/>
  <c r="BP28" i="1"/>
  <c r="BO28" i="1"/>
  <c r="BN28" i="1"/>
  <c r="BM28" i="1"/>
  <c r="BQ27" i="1"/>
  <c r="BP27" i="1"/>
  <c r="BO27" i="1"/>
  <c r="BN27" i="1"/>
  <c r="BM27" i="1"/>
  <c r="BQ26" i="1"/>
  <c r="BP26" i="1"/>
  <c r="BO26" i="1"/>
  <c r="BN26" i="1"/>
  <c r="BM26" i="1"/>
  <c r="BQ25" i="1"/>
  <c r="BP25" i="1"/>
  <c r="BO25" i="1"/>
  <c r="BN25" i="1"/>
  <c r="BM25" i="1"/>
  <c r="BQ24" i="1"/>
  <c r="BP24" i="1"/>
  <c r="BO24" i="1"/>
  <c r="BN24" i="1"/>
  <c r="BM24" i="1"/>
  <c r="BQ23" i="1"/>
  <c r="BP23" i="1"/>
  <c r="BO23" i="1"/>
  <c r="BN23" i="1"/>
  <c r="BM23" i="1"/>
  <c r="BQ22" i="1"/>
  <c r="BP22" i="1"/>
  <c r="BO22" i="1"/>
  <c r="BN22" i="1"/>
  <c r="BM22" i="1"/>
  <c r="BQ21" i="1"/>
  <c r="BP21" i="1"/>
  <c r="BO21" i="1"/>
  <c r="BN21" i="1"/>
  <c r="BM21" i="1"/>
  <c r="BQ20" i="1"/>
  <c r="BP20" i="1"/>
  <c r="BO20" i="1"/>
  <c r="BN20" i="1"/>
  <c r="BM20" i="1"/>
  <c r="BQ19" i="1"/>
  <c r="BP19" i="1"/>
  <c r="BO19" i="1"/>
  <c r="BN19" i="1"/>
  <c r="BM19" i="1"/>
  <c r="BQ18" i="1"/>
  <c r="BP18" i="1"/>
  <c r="BO18" i="1"/>
  <c r="BN18" i="1"/>
  <c r="BM18" i="1"/>
  <c r="BK16" i="1"/>
  <c r="BJ16" i="1"/>
  <c r="BI16" i="1"/>
  <c r="BH16" i="1"/>
  <c r="BG16" i="1"/>
  <c r="BE16" i="1"/>
  <c r="BD16" i="1"/>
  <c r="BC16" i="1"/>
  <c r="BB16" i="1"/>
  <c r="AZ16" i="1"/>
  <c r="AY16" i="1"/>
  <c r="AX16" i="1"/>
  <c r="AW16" i="1"/>
  <c r="AU16" i="1"/>
  <c r="AT16" i="1"/>
  <c r="AS16" i="1"/>
  <c r="AR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V16" i="1"/>
  <c r="U16" i="1"/>
  <c r="T16" i="1"/>
  <c r="S16" i="1"/>
  <c r="Q16" i="1"/>
  <c r="P16" i="1"/>
  <c r="O16" i="1"/>
  <c r="N16" i="1"/>
  <c r="L16" i="1"/>
  <c r="K16" i="1"/>
  <c r="J16" i="1"/>
  <c r="I16" i="1"/>
  <c r="H16" i="1"/>
  <c r="G16" i="1"/>
  <c r="F16" i="1"/>
  <c r="E16" i="1"/>
  <c r="D16" i="1"/>
  <c r="W15" i="1"/>
  <c r="R15" i="1"/>
  <c r="M15" i="1"/>
  <c r="W14" i="1"/>
  <c r="R14" i="1"/>
  <c r="M14" i="1"/>
  <c r="BP13" i="1"/>
  <c r="EC16" i="1" s="1"/>
  <c r="BO13" i="1"/>
  <c r="EB16" i="1" s="1"/>
  <c r="BN13" i="1"/>
  <c r="BM13" i="1"/>
  <c r="W13" i="1"/>
  <c r="R13" i="1"/>
  <c r="M13" i="1"/>
  <c r="BJ11" i="1"/>
  <c r="BI11" i="1"/>
  <c r="BH11" i="1"/>
  <c r="BG11" i="1"/>
  <c r="BE11" i="1"/>
  <c r="BD11" i="1"/>
  <c r="BC11" i="1"/>
  <c r="BB11" i="1"/>
  <c r="AZ11" i="1"/>
  <c r="AY11" i="1"/>
  <c r="AX11" i="1"/>
  <c r="AW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F11" i="1"/>
  <c r="AE11" i="1"/>
  <c r="AD11" i="1"/>
  <c r="AC11" i="1"/>
  <c r="AA11" i="1"/>
  <c r="Z11" i="1"/>
  <c r="Y11" i="1"/>
  <c r="X11" i="1"/>
  <c r="V11" i="1"/>
  <c r="U11" i="1"/>
  <c r="T11" i="1"/>
  <c r="S11" i="1"/>
  <c r="Q11" i="1"/>
  <c r="O11" i="1"/>
  <c r="N11" i="1"/>
  <c r="L11" i="1"/>
  <c r="K11" i="1"/>
  <c r="J11" i="1"/>
  <c r="I11" i="1"/>
  <c r="H11" i="1"/>
  <c r="G11" i="1"/>
  <c r="F11" i="1"/>
  <c r="E11" i="1"/>
  <c r="D11" i="1"/>
  <c r="W10" i="1"/>
  <c r="R10" i="1"/>
  <c r="P10" i="1"/>
  <c r="BO10" i="1" s="1"/>
  <c r="M10" i="1"/>
  <c r="W9" i="1"/>
  <c r="R9" i="1"/>
  <c r="M9" i="1"/>
  <c r="W8" i="1"/>
  <c r="R8" i="1"/>
  <c r="M8" i="1"/>
  <c r="W7" i="1"/>
  <c r="R7" i="1"/>
  <c r="M7" i="1"/>
  <c r="BP6" i="1"/>
  <c r="EC11" i="1" s="1"/>
  <c r="BN6" i="1"/>
  <c r="BM6" i="1"/>
  <c r="W6" i="1"/>
  <c r="R6" i="1"/>
  <c r="P6" i="1"/>
  <c r="BO6" i="1" s="1"/>
  <c r="M6" i="1"/>
  <c r="EC80" i="1" l="1"/>
  <c r="ED75" i="1"/>
  <c r="EB11" i="1"/>
  <c r="ED42" i="1"/>
  <c r="EC75" i="1"/>
  <c r="EC51" i="1"/>
  <c r="EB42" i="1"/>
  <c r="EC42" i="1"/>
  <c r="EB75" i="1"/>
  <c r="EB80" i="1"/>
  <c r="BA144" i="1"/>
  <c r="BQ10" i="1"/>
  <c r="AL144" i="1"/>
  <c r="BQ15" i="1"/>
  <c r="BQ9" i="1"/>
  <c r="BQ14" i="1"/>
  <c r="BQ8" i="1"/>
  <c r="BQ7" i="1"/>
  <c r="BO49" i="1"/>
  <c r="BN80" i="1"/>
  <c r="AG144" i="1"/>
  <c r="BN16" i="1"/>
  <c r="BN11" i="1"/>
  <c r="M16" i="1"/>
  <c r="BN42" i="1"/>
  <c r="BO44" i="1"/>
  <c r="BM51" i="1"/>
  <c r="BM75" i="1"/>
  <c r="BQ75" i="1"/>
  <c r="BM80" i="1"/>
  <c r="BQ80" i="1"/>
  <c r="BQ13" i="1"/>
  <c r="M51" i="1"/>
  <c r="W16" i="1"/>
  <c r="BM42" i="1"/>
  <c r="BQ42" i="1"/>
  <c r="BQ45" i="1"/>
  <c r="W51" i="1"/>
  <c r="BQ46" i="1"/>
  <c r="BF144" i="1"/>
  <c r="BN75" i="1"/>
  <c r="BP16" i="1"/>
  <c r="BM16" i="1"/>
  <c r="BO80" i="1"/>
  <c r="BP11" i="1"/>
  <c r="BQ6" i="1"/>
  <c r="BM11" i="1"/>
  <c r="H144" i="1"/>
  <c r="AB144" i="1"/>
  <c r="AV144" i="1"/>
  <c r="BP42" i="1"/>
  <c r="U51" i="1"/>
  <c r="BP51" i="1"/>
  <c r="BO46" i="1"/>
  <c r="BQ47" i="1"/>
  <c r="BO48" i="1"/>
  <c r="BP75" i="1"/>
  <c r="BP80" i="1"/>
  <c r="BO16" i="1"/>
  <c r="BQ44" i="1"/>
  <c r="R11" i="1"/>
  <c r="R16" i="1"/>
  <c r="W11" i="1"/>
  <c r="AQ144" i="1"/>
  <c r="BK144" i="1"/>
  <c r="BO42" i="1"/>
  <c r="R51" i="1"/>
  <c r="BN51" i="1"/>
  <c r="BO45" i="1"/>
  <c r="EB51" i="1" s="1"/>
  <c r="BQ48" i="1"/>
  <c r="BQ49" i="1"/>
  <c r="BQ50" i="1"/>
  <c r="BO75" i="1"/>
  <c r="BO11" i="1"/>
  <c r="P51" i="1"/>
  <c r="P11" i="1"/>
  <c r="M11" i="1"/>
  <c r="ED16" i="1" l="1"/>
  <c r="ED11" i="1"/>
  <c r="ED51" i="1"/>
  <c r="W144" i="1"/>
  <c r="M144" i="1"/>
  <c r="BQ16" i="1"/>
  <c r="BQ11" i="1"/>
  <c r="BO51" i="1"/>
  <c r="R144" i="1"/>
  <c r="BQ51" i="1"/>
  <c r="BQ144" i="1" l="1"/>
  <c r="HZ51" i="1" l="1"/>
  <c r="IA146" i="1" s="1"/>
  <c r="HY51" i="1"/>
  <c r="JP51" i="1"/>
  <c r="IA47" i="1"/>
  <c r="JQ47" i="1" s="1"/>
  <c r="IA46" i="1"/>
  <c r="JQ46" i="1" s="1"/>
  <c r="JQ51" i="1" l="1"/>
  <c r="JQ144" i="1" s="1"/>
  <c r="IA51" i="1"/>
  <c r="IA144" i="1" s="1"/>
  <c r="JO51" i="1"/>
  <c r="ML6" i="1" l="1"/>
  <c r="ML11" i="1" s="1"/>
  <c r="ML144" i="1" s="1"/>
  <c r="MJ6" i="1"/>
  <c r="MJ11" i="1" s="1"/>
  <c r="MK6" i="1"/>
  <c r="MK11" i="1" s="1"/>
  <c r="JW11" i="1"/>
  <c r="F6" i="3" s="1"/>
  <c r="JV11" i="1"/>
  <c r="JU11" i="1"/>
  <c r="JU144" i="1" s="1"/>
  <c r="JW144" i="1" l="1"/>
  <c r="JV144" i="1"/>
  <c r="E6" i="3"/>
  <c r="F19" i="3"/>
  <c r="BC6" i="3"/>
  <c r="F13" i="3"/>
  <c r="C43" i="3"/>
  <c r="JW146" i="1"/>
  <c r="F14" i="3" l="1"/>
  <c r="E19" i="3"/>
  <c r="E13" i="3"/>
  <c r="E14" i="3" s="1"/>
  <c r="BB6" i="3"/>
  <c r="Q31" i="3"/>
  <c r="C39" i="4"/>
  <c r="C4" i="6" s="1"/>
  <c r="O4" i="6" s="1"/>
  <c r="Q27" i="6" s="1"/>
  <c r="O39" i="4"/>
  <c r="C50" i="3"/>
  <c r="O43" i="3"/>
  <c r="BG6" i="3"/>
  <c r="BC13" i="3"/>
  <c r="BG13" i="3" s="1"/>
  <c r="F26" i="3"/>
  <c r="N19" i="3"/>
  <c r="N26" i="3" s="1"/>
  <c r="AD19" i="3"/>
  <c r="C43" i="4" l="1"/>
  <c r="C8" i="6" s="1"/>
  <c r="Q38" i="3"/>
  <c r="AC31" i="3"/>
  <c r="BF6" i="3"/>
  <c r="BD6" i="3"/>
  <c r="BB13" i="3"/>
  <c r="M19" i="3"/>
  <c r="M26" i="3" s="1"/>
  <c r="AC19" i="3"/>
  <c r="E26" i="3"/>
  <c r="C5" i="4"/>
  <c r="O5" i="4" s="1"/>
  <c r="C96" i="3"/>
  <c r="C97" i="3" s="1"/>
  <c r="C97" i="4" s="1"/>
  <c r="C93" i="3"/>
  <c r="C87" i="3"/>
  <c r="C88" i="3" s="1"/>
  <c r="C46" i="4" s="1"/>
  <c r="C48" i="4" s="1"/>
  <c r="C13" i="6" s="1"/>
  <c r="Q28" i="6"/>
  <c r="O8" i="6"/>
  <c r="Q30" i="6"/>
  <c r="Q29" i="6"/>
  <c r="C44" i="4"/>
  <c r="C9" i="6" s="1"/>
  <c r="O43" i="4"/>
  <c r="O44" i="4" s="1"/>
  <c r="AD26" i="3"/>
  <c r="AH19" i="3" s="1"/>
  <c r="O50" i="3"/>
  <c r="C90" i="3"/>
  <c r="C84" i="3"/>
  <c r="C9" i="4" l="1"/>
  <c r="C14" i="4" s="1"/>
  <c r="C15" i="4" s="1"/>
  <c r="AC26" i="3"/>
  <c r="AI19" i="3"/>
  <c r="BD13" i="3"/>
  <c r="BF13" i="3"/>
  <c r="AD31" i="3"/>
  <c r="AC38" i="3"/>
  <c r="AD38" i="3" s="1"/>
  <c r="C17" i="4"/>
  <c r="C26" i="8"/>
  <c r="O26" i="8" s="1"/>
  <c r="C24" i="8"/>
  <c r="O24" i="8" s="1"/>
  <c r="C23" i="8"/>
  <c r="O23" i="8" s="1"/>
  <c r="C25" i="8"/>
  <c r="O25" i="8" s="1"/>
  <c r="C22" i="8"/>
  <c r="O22" i="8" s="1"/>
  <c r="C21" i="8"/>
  <c r="C94" i="3"/>
  <c r="C80" i="4" s="1"/>
  <c r="C102" i="4"/>
  <c r="O97" i="4"/>
  <c r="O102" i="4" s="1"/>
  <c r="C99" i="4"/>
  <c r="P43" i="3"/>
  <c r="P77" i="3"/>
  <c r="O93" i="3"/>
  <c r="C85" i="3"/>
  <c r="C29" i="4" s="1"/>
  <c r="C11" i="5" s="1"/>
  <c r="O11" i="5" s="1"/>
  <c r="C25" i="5"/>
  <c r="O25" i="5" s="1"/>
  <c r="C26" i="5"/>
  <c r="O26" i="5" s="1"/>
  <c r="C24" i="5"/>
  <c r="O24" i="5" s="1"/>
  <c r="C23" i="5"/>
  <c r="C28" i="5"/>
  <c r="O28" i="5" s="1"/>
  <c r="C27" i="5"/>
  <c r="O27" i="5" s="1"/>
  <c r="C91" i="3"/>
  <c r="C63" i="4" s="1"/>
  <c r="C26" i="7"/>
  <c r="O26" i="7" s="1"/>
  <c r="C25" i="7"/>
  <c r="C24" i="7"/>
  <c r="O24" i="7" s="1"/>
  <c r="Q24" i="7" s="1"/>
  <c r="C21" i="7"/>
  <c r="C23" i="7"/>
  <c r="O23" i="7" s="1"/>
  <c r="C22" i="7"/>
  <c r="O22" i="7" s="1"/>
  <c r="C21" i="6"/>
  <c r="C26" i="6"/>
  <c r="O26" i="6" s="1"/>
  <c r="C25" i="6"/>
  <c r="O25" i="6" s="1"/>
  <c r="C23" i="6"/>
  <c r="O23" i="6" s="1"/>
  <c r="Q23" i="6" s="1"/>
  <c r="C22" i="6"/>
  <c r="O22" i="6" s="1"/>
  <c r="C24" i="6"/>
  <c r="O24" i="6" s="1"/>
  <c r="C11" i="6"/>
  <c r="O11" i="6" s="1"/>
  <c r="O16" i="6" s="1"/>
  <c r="O46" i="4"/>
  <c r="O51" i="4" s="1"/>
  <c r="C51" i="4"/>
  <c r="C16" i="6" s="1"/>
  <c r="O9" i="6"/>
  <c r="O87" i="3"/>
  <c r="C49" i="4"/>
  <c r="C14" i="6" s="1"/>
  <c r="O48" i="4"/>
  <c r="O49" i="4" s="1"/>
  <c r="C10" i="4"/>
  <c r="O9" i="4"/>
  <c r="O17" i="4"/>
  <c r="P71" i="3"/>
  <c r="O84" i="3"/>
  <c r="P67" i="3"/>
  <c r="P74" i="3"/>
  <c r="P44" i="3"/>
  <c r="P68" i="3"/>
  <c r="P69" i="3"/>
  <c r="P46" i="3"/>
  <c r="P45" i="3"/>
  <c r="P49" i="3"/>
  <c r="P78" i="3"/>
  <c r="P72" i="3"/>
  <c r="P48" i="3"/>
  <c r="P79" i="3"/>
  <c r="P76" i="3"/>
  <c r="P73" i="3"/>
  <c r="P47" i="3"/>
  <c r="P70" i="3"/>
  <c r="P75" i="3"/>
  <c r="O90" i="3"/>
  <c r="O91" i="3" s="1"/>
  <c r="AH22" i="3"/>
  <c r="AH20" i="3"/>
  <c r="AH23" i="3"/>
  <c r="AH26" i="3"/>
  <c r="AH21" i="3"/>
  <c r="AH24" i="3"/>
  <c r="AH25" i="3"/>
  <c r="AG19" i="3" l="1"/>
  <c r="AG22" i="3"/>
  <c r="AG20" i="3"/>
  <c r="AG21" i="3"/>
  <c r="AG24" i="3"/>
  <c r="AG26" i="3"/>
  <c r="AG23" i="3"/>
  <c r="AG25" i="3"/>
  <c r="Q26" i="8"/>
  <c r="Q25" i="8"/>
  <c r="Q24" i="8"/>
  <c r="Q24" i="6"/>
  <c r="C100" i="4"/>
  <c r="O99" i="4"/>
  <c r="O100" i="4" s="1"/>
  <c r="C11" i="8"/>
  <c r="O11" i="8" s="1"/>
  <c r="O16" i="8" s="1"/>
  <c r="C85" i="4"/>
  <c r="C16" i="8" s="1"/>
  <c r="C82" i="4"/>
  <c r="O80" i="4"/>
  <c r="O85" i="4" s="1"/>
  <c r="Q25" i="6"/>
  <c r="C56" i="5"/>
  <c r="C34" i="8"/>
  <c r="O21" i="8"/>
  <c r="Q26" i="6"/>
  <c r="Q22" i="8"/>
  <c r="Q23" i="8"/>
  <c r="R25" i="5"/>
  <c r="C34" i="4"/>
  <c r="C16" i="5" s="1"/>
  <c r="O16" i="5" s="1"/>
  <c r="O29" i="4"/>
  <c r="O34" i="4" s="1"/>
  <c r="C31" i="4"/>
  <c r="C13" i="5" s="1"/>
  <c r="O13" i="5" s="1"/>
  <c r="O88" i="3"/>
  <c r="O97" i="3"/>
  <c r="Q26" i="7"/>
  <c r="C11" i="7"/>
  <c r="O11" i="7" s="1"/>
  <c r="O16" i="7" s="1"/>
  <c r="O63" i="4"/>
  <c r="O68" i="4" s="1"/>
  <c r="C68" i="4"/>
  <c r="C16" i="7" s="1"/>
  <c r="C65" i="4"/>
  <c r="Q28" i="5"/>
  <c r="R28" i="5"/>
  <c r="O23" i="5"/>
  <c r="O21" i="6"/>
  <c r="C31" i="6"/>
  <c r="Q24" i="5"/>
  <c r="R24" i="5"/>
  <c r="Q22" i="7"/>
  <c r="R26" i="5"/>
  <c r="Q26" i="5"/>
  <c r="Q22" i="6"/>
  <c r="Q23" i="7"/>
  <c r="O85" i="3"/>
  <c r="O94" i="3"/>
  <c r="O13" i="6"/>
  <c r="O14" i="6" s="1"/>
  <c r="C40" i="7"/>
  <c r="O21" i="7"/>
  <c r="O10" i="4"/>
  <c r="O14" i="4"/>
  <c r="O15" i="4" s="1"/>
  <c r="C83" i="4" l="1"/>
  <c r="C14" i="8" s="1"/>
  <c r="C13" i="8"/>
  <c r="O13" i="8" s="1"/>
  <c r="O14" i="8" s="1"/>
  <c r="O82" i="4"/>
  <c r="O83" i="4" s="1"/>
  <c r="Q21" i="8"/>
  <c r="O34" i="8"/>
  <c r="Q25" i="5"/>
  <c r="C32" i="4"/>
  <c r="C14" i="5" s="1"/>
  <c r="O31" i="4"/>
  <c r="O32" i="4" s="1"/>
  <c r="C13" i="7"/>
  <c r="O13" i="7" s="1"/>
  <c r="O14" i="7" s="1"/>
  <c r="C66" i="4"/>
  <c r="C14" i="7" s="1"/>
  <c r="O65" i="4"/>
  <c r="O66" i="4" s="1"/>
  <c r="Q21" i="6"/>
  <c r="O31" i="6"/>
  <c r="O56" i="5"/>
  <c r="R23" i="5"/>
  <c r="Q23" i="5"/>
  <c r="Q21" i="7"/>
  <c r="O40" i="7"/>
  <c r="P25" i="7" l="1"/>
  <c r="P33" i="7"/>
  <c r="P39" i="7"/>
  <c r="P34" i="7"/>
  <c r="P35" i="7"/>
  <c r="P30" i="7"/>
  <c r="P36" i="7"/>
  <c r="P32" i="7"/>
  <c r="P38" i="7"/>
  <c r="P31" i="7"/>
  <c r="P37" i="7"/>
  <c r="P29" i="8"/>
  <c r="P30" i="8"/>
  <c r="P31" i="8"/>
  <c r="P27" i="8"/>
  <c r="P32" i="8"/>
  <c r="P33" i="8"/>
  <c r="P28" i="8"/>
  <c r="P26" i="8"/>
  <c r="P25" i="8"/>
  <c r="P24" i="8"/>
  <c r="P21" i="8"/>
  <c r="Q34" i="8"/>
  <c r="P34" i="8"/>
  <c r="P22" i="8"/>
  <c r="P23" i="8"/>
  <c r="P21" i="6"/>
  <c r="P27" i="6"/>
  <c r="P24" i="6"/>
  <c r="P26" i="6"/>
  <c r="P25" i="6"/>
  <c r="P47" i="5"/>
  <c r="P48" i="5"/>
  <c r="P23" i="5"/>
  <c r="P39" i="5"/>
  <c r="P24" i="7"/>
  <c r="P27" i="7"/>
  <c r="Q40" i="7"/>
  <c r="P40" i="7"/>
  <c r="P28" i="7"/>
  <c r="P29" i="7"/>
  <c r="P22" i="7"/>
  <c r="P26" i="7"/>
  <c r="P23" i="7"/>
  <c r="P38" i="5"/>
  <c r="P45" i="5"/>
  <c r="P37" i="5"/>
  <c r="P41" i="5"/>
  <c r="P44" i="5"/>
  <c r="P43" i="5"/>
  <c r="R56" i="5"/>
  <c r="P36" i="5"/>
  <c r="P42" i="5"/>
  <c r="P40" i="5"/>
  <c r="P29" i="5"/>
  <c r="P46" i="5"/>
  <c r="Q56" i="5"/>
  <c r="P26" i="5"/>
  <c r="P25" i="5"/>
  <c r="P24" i="5"/>
  <c r="P28" i="5"/>
  <c r="P23" i="6"/>
  <c r="P28" i="6"/>
  <c r="Q31" i="6"/>
  <c r="P29" i="6"/>
  <c r="P30" i="6"/>
  <c r="P31" i="6"/>
  <c r="P22" i="6"/>
  <c r="P21" i="7"/>
</calcChain>
</file>

<file path=xl/sharedStrings.xml><?xml version="1.0" encoding="utf-8"?>
<sst xmlns="http://schemas.openxmlformats.org/spreadsheetml/2006/main" count="1809" uniqueCount="274">
  <si>
    <t>Total</t>
  </si>
  <si>
    <t>Unit</t>
  </si>
  <si>
    <t>Store</t>
  </si>
  <si>
    <t>Qty</t>
  </si>
  <si>
    <t>Gross</t>
  </si>
  <si>
    <t>Discount</t>
  </si>
  <si>
    <t>Nsv</t>
  </si>
  <si>
    <t>Recivable</t>
  </si>
  <si>
    <t>LFS</t>
  </si>
  <si>
    <t>Lifestyle</t>
  </si>
  <si>
    <t>Central</t>
  </si>
  <si>
    <t>Brand Factory</t>
  </si>
  <si>
    <t>Grand Total</t>
  </si>
  <si>
    <t>EBO</t>
  </si>
  <si>
    <t>SEASONS MALL</t>
  </si>
  <si>
    <t>SSTV</t>
  </si>
  <si>
    <t>COSOMOS</t>
  </si>
  <si>
    <t>SIS</t>
  </si>
  <si>
    <t>E-COM</t>
  </si>
  <si>
    <t>AJIO</t>
  </si>
  <si>
    <t>FLIPKART</t>
  </si>
  <si>
    <t>SHOPIFY</t>
  </si>
  <si>
    <t xml:space="preserve"> MBO</t>
  </si>
  <si>
    <t>Distributors</t>
  </si>
  <si>
    <t xml:space="preserve"> MRP VALUE</t>
  </si>
  <si>
    <t xml:space="preserve"> GROSS AMT</t>
  </si>
  <si>
    <t xml:space="preserve"> RATE/PAK</t>
  </si>
  <si>
    <t xml:space="preserve"> NET AMT</t>
  </si>
  <si>
    <t>TAX</t>
  </si>
  <si>
    <t>Tax</t>
  </si>
  <si>
    <t>AMBALA SALES DEPOT            -GURGOAN</t>
  </si>
  <si>
    <t>Exports</t>
  </si>
  <si>
    <t>NA</t>
  </si>
  <si>
    <t>SYNERGY TRADERS               -KATHMANDU</t>
  </si>
  <si>
    <t>Row Labels</t>
  </si>
  <si>
    <t xml:space="preserve">MRP Value </t>
  </si>
  <si>
    <t>Net</t>
  </si>
  <si>
    <t>PARTHAS                       -TRIVANDRUM</t>
  </si>
  <si>
    <t xml:space="preserve">SHIV SHAKTI  DRESSES                                                                                </t>
  </si>
  <si>
    <t>SHREE MAAN                    -BHANWAR</t>
  </si>
  <si>
    <t xml:space="preserve">ANAND APPARELS ( MASK )                                                                             </t>
  </si>
  <si>
    <t xml:space="preserve">VIDYA ENTERPRISES                                                                                   </t>
  </si>
  <si>
    <t xml:space="preserve">STYLE HUB (PUNE)                                                                                    </t>
  </si>
  <si>
    <t xml:space="preserve">ONE &amp; ONLY                                                                                          </t>
  </si>
  <si>
    <t>S G FASHION (MASK)            -HARYANA</t>
  </si>
  <si>
    <t>SHREE KALA NIKETAN            -AGRA</t>
  </si>
  <si>
    <t xml:space="preserve">PAHANAWA                                                                                            </t>
  </si>
  <si>
    <t>SHREYAS COLLECTION            -HALDWANI</t>
  </si>
  <si>
    <t>OLYMPIC TRADERS               -PATNA</t>
  </si>
  <si>
    <t>AMAZON_IN</t>
  </si>
  <si>
    <t>MYNTRA_B2B</t>
  </si>
  <si>
    <t>Dealer</t>
  </si>
  <si>
    <t>SIDDHANTA MEGA MART</t>
  </si>
  <si>
    <t>J.JAKKI MULL &amp; SONS           -BADDI</t>
  </si>
  <si>
    <t>JAPP ENTERPRISES              -PATNA</t>
  </si>
  <si>
    <t>MONARCH                       -KULLU</t>
  </si>
  <si>
    <t>MONARCH COLLECTION            -BHUNTAR</t>
  </si>
  <si>
    <t>VIJAY BEAUTY CENTRE           -MORADABAD</t>
  </si>
  <si>
    <t xml:space="preserve"> Gross Amt</t>
  </si>
  <si>
    <t>Rate/Pack</t>
  </si>
  <si>
    <t>Net Amt</t>
  </si>
  <si>
    <t xml:space="preserve"> MRP Value</t>
  </si>
  <si>
    <t>MANGLA APPARELS               -ALMORA</t>
  </si>
  <si>
    <t>CHAWLA FASHION,PATIALA        -AMBALA</t>
  </si>
  <si>
    <t>CHAWLA FASHIONS,MOHALI        -MOHALI</t>
  </si>
  <si>
    <t>VARIETY GARMENT (MANISH JI)   -AGRA</t>
  </si>
  <si>
    <t>M CHANDIRAM AND SON ( WOOLLEN STORE ) -OOTY</t>
  </si>
  <si>
    <t>AMP .CORP                     -AHMEDABAD</t>
  </si>
  <si>
    <t>MRP Value</t>
  </si>
  <si>
    <t>Gross Amt</t>
  </si>
  <si>
    <t>Net Value</t>
  </si>
  <si>
    <t>SARDAR SONS                   -NAINITAL</t>
  </si>
  <si>
    <t>Dis</t>
  </si>
  <si>
    <t>BHARNE CREATIONS              -GOA</t>
  </si>
  <si>
    <t>JIO</t>
  </si>
  <si>
    <t>COMFORT SQUARE</t>
  </si>
  <si>
    <t xml:space="preserve">FASHION ZONE </t>
  </si>
  <si>
    <t>READY STAR GARMENTS</t>
  </si>
  <si>
    <t>Centro</t>
  </si>
  <si>
    <t>Fashio Factory</t>
  </si>
  <si>
    <t>AADINATH AGENCIES             -INDORE</t>
  </si>
  <si>
    <t>ACE CLOTHING                  -NOIDA</t>
  </si>
  <si>
    <t>ALEKH APPARELS                -GUWAHATI</t>
  </si>
  <si>
    <t>ALTO ENTERPRISES              -MUMBAI</t>
  </si>
  <si>
    <t>KS SELECTIONS PRIVATE LIMITED -DELHI</t>
  </si>
  <si>
    <t>KUMAR CLOTHING CO             -LUDHIANA</t>
  </si>
  <si>
    <t>LIBERTY MARKETERS             -ERNAKULAM</t>
  </si>
  <si>
    <t>A R CLOTHING CO               -ZIRAKPUR</t>
  </si>
  <si>
    <t>PANCHAJANYA FASHIONS PVT LTD  -BENGALURU</t>
  </si>
  <si>
    <t>PRISHA APPARELS               -JAMMU TAWI</t>
  </si>
  <si>
    <t>S HARLALKA                    -KOLKATTA</t>
  </si>
  <si>
    <t>SONU AGENCIES ( CHANDIGARH )  -CHANDIGARH</t>
  </si>
  <si>
    <t>SHAKUNTLAM APPARELS           -JAIPUR</t>
  </si>
  <si>
    <t>JOONUS SAIT                   -CHENNAI</t>
  </si>
  <si>
    <t>NEW  FANCY WOOL STORE         -DEHRADUN</t>
  </si>
  <si>
    <t>AHUJA CLOTHIERS</t>
  </si>
  <si>
    <t>AMW LIFESTYLE</t>
  </si>
  <si>
    <t>BOMBAY STORES</t>
  </si>
  <si>
    <t>FOREVER</t>
  </si>
  <si>
    <t>MONALISA STORE</t>
  </si>
  <si>
    <t>RIDDHISHA VENTURES</t>
  </si>
  <si>
    <t>RAMESH DYEING RETAIL LLP      -PUNE</t>
  </si>
  <si>
    <t>R.M DISTRIBUTORS              -PUNE</t>
  </si>
  <si>
    <t xml:space="preserve">FASHION HUB ( MASK )                                                                   </t>
  </si>
  <si>
    <t xml:space="preserve">JAWALA ENTERPRISE                                                  </t>
  </si>
  <si>
    <t xml:space="preserve">LIFESTYLE READYMADES                                </t>
  </si>
  <si>
    <t xml:space="preserve">M.G. RETAIL &amp; CO.                              </t>
  </si>
  <si>
    <t xml:space="preserve">GREENLAND PEST MANAGEMENT PVT.LTD                             </t>
  </si>
  <si>
    <t>KHALSA COLLECTION</t>
  </si>
  <si>
    <t>SHEKHAWATH DEPT.STR</t>
  </si>
  <si>
    <t>NEW PREM NAGAR                -MIRZAPUR</t>
  </si>
  <si>
    <t>MONARCH EXCLUSIVE             -KULLU</t>
  </si>
  <si>
    <t>RANGOLI READYWEAR             -MADIKERI</t>
  </si>
  <si>
    <t>OTHERS</t>
  </si>
  <si>
    <t>JAY KAY SONS                  -RAMPUR</t>
  </si>
  <si>
    <t>ANISHK TEXTILES EDCON         -KOLKATA</t>
  </si>
  <si>
    <t>CYCLONE RETAILING &amp; CLOTHING PVT LTD -MUMBAI</t>
  </si>
  <si>
    <t>SKR AGENCIES                  -LUCKNOW</t>
  </si>
  <si>
    <t>GOYAL SON</t>
  </si>
  <si>
    <t>AKASHDEEP EMPORIUM PVT LTD    -PAURI GARHWAL</t>
  </si>
  <si>
    <t>DEE WEARS                     -NEW DELHI</t>
  </si>
  <si>
    <t>FA GARMENTS                   -SRINAGAR</t>
  </si>
  <si>
    <t>Gross Amount</t>
  </si>
  <si>
    <t>Net Amount</t>
  </si>
  <si>
    <t>GOAGODIA FASHION</t>
  </si>
  <si>
    <t>NSV</t>
  </si>
  <si>
    <t>Grand total Recivable</t>
  </si>
  <si>
    <t>ASHRAFIA AND COMPANY          -PUNE</t>
  </si>
  <si>
    <t xml:space="preserve">BAGS EMPORIUM                                                                                       </t>
  </si>
  <si>
    <t>DARE                          -ARA BHOJPUR</t>
  </si>
  <si>
    <t>FINE DRESSES                  -GORAKHAPUR</t>
  </si>
  <si>
    <t>FASHION ERA                   -AGRA</t>
  </si>
  <si>
    <t xml:space="preserve">GARMENT CENTRE                                                          </t>
  </si>
  <si>
    <t xml:space="preserve">GOYAL GARMENTS (BILASPUR )                                                         </t>
  </si>
  <si>
    <t>MERRY KING                    -HARIDWAR</t>
  </si>
  <si>
    <t>POOJA HINDUSTAN               -SILIGURI</t>
  </si>
  <si>
    <t>TODAYS FASHION                -ARA BHOJPUR</t>
  </si>
  <si>
    <t>UDUPI POWER CORPORATION LIMITED</t>
  </si>
  <si>
    <t>23-24 Total</t>
  </si>
  <si>
    <t>JMD CLOTHING</t>
  </si>
  <si>
    <t>SWADESHI KHADI TRADERS</t>
  </si>
  <si>
    <t>SANDHYA GARMENT</t>
  </si>
  <si>
    <t>DEV GARMENTS                  -PUNE</t>
  </si>
  <si>
    <t>saleAmt</t>
  </si>
  <si>
    <t>saleQty</t>
  </si>
  <si>
    <t>MRPAmt</t>
  </si>
  <si>
    <t>netAmt</t>
  </si>
  <si>
    <t>BACHOOMAL SONS</t>
  </si>
  <si>
    <t>PICASSO INTERNATIONAL         -PATNA</t>
  </si>
  <si>
    <t>Format</t>
  </si>
  <si>
    <t>TOTAL 22-23</t>
  </si>
  <si>
    <t>QTY</t>
  </si>
  <si>
    <t>MRP</t>
  </si>
  <si>
    <t>RCV</t>
  </si>
  <si>
    <t>AMRP</t>
  </si>
  <si>
    <t>ASP</t>
  </si>
  <si>
    <t>ECOM</t>
  </si>
  <si>
    <t>MBO</t>
  </si>
  <si>
    <t>Direct Dealers</t>
  </si>
  <si>
    <t>Quarterly Sales</t>
  </si>
  <si>
    <t>Q1 - Apr-Jun</t>
  </si>
  <si>
    <t>Q2 - Jul-Sep</t>
  </si>
  <si>
    <t>H1 - Apr - Sep</t>
  </si>
  <si>
    <t>Q3 - Oct-Dec</t>
  </si>
  <si>
    <t>Q4 - Jan-Mar</t>
  </si>
  <si>
    <t>H2 - Oct -Mar</t>
  </si>
  <si>
    <t>Contribution</t>
  </si>
  <si>
    <t>Avg Disc</t>
  </si>
  <si>
    <t>Fashion Factory</t>
  </si>
  <si>
    <t xml:space="preserve"> </t>
  </si>
  <si>
    <t>Recovery  21-22</t>
  </si>
  <si>
    <t>Q1</t>
  </si>
  <si>
    <t>Q2</t>
  </si>
  <si>
    <t>Q3</t>
  </si>
  <si>
    <t>Q4</t>
  </si>
  <si>
    <t>TTL</t>
  </si>
  <si>
    <t>22-23</t>
  </si>
  <si>
    <t>Quantity</t>
  </si>
  <si>
    <t>Cost to Recovery</t>
  </si>
  <si>
    <t>IL Corporate Cost</t>
  </si>
  <si>
    <t>CORPORATE TBASE COST</t>
  </si>
  <si>
    <t>DESIGN COST</t>
  </si>
  <si>
    <t>EBO COSMOS COST</t>
  </si>
  <si>
    <t>EBO SEASON COST</t>
  </si>
  <si>
    <t>EBO SSTV COST</t>
  </si>
  <si>
    <t>LFR COST</t>
  </si>
  <si>
    <t>MARKETING COST</t>
  </si>
  <si>
    <t>MBO COST</t>
  </si>
  <si>
    <t>ONLINE COST</t>
  </si>
  <si>
    <t>WAREHOUSE COST</t>
  </si>
  <si>
    <t>Total Cost</t>
  </si>
  <si>
    <t>Corporate Cost</t>
  </si>
  <si>
    <t>LFR</t>
  </si>
  <si>
    <t>TBASE - 2024 -2025</t>
  </si>
  <si>
    <t>TOTAL 24-25</t>
  </si>
  <si>
    <t>MRP Sales 2024 -2025</t>
  </si>
  <si>
    <t>Recovery -2024-2025</t>
  </si>
  <si>
    <t>COGS 2024-2025</t>
  </si>
  <si>
    <t>COST 2024 - 2025</t>
  </si>
  <si>
    <t>Company P&amp; L Statement</t>
  </si>
  <si>
    <t xml:space="preserve">TBASE </t>
  </si>
  <si>
    <t>Recovery</t>
  </si>
  <si>
    <t>COGS</t>
  </si>
  <si>
    <t>GP</t>
  </si>
  <si>
    <t>Cost</t>
  </si>
  <si>
    <t>Earnings</t>
  </si>
  <si>
    <t>Cost to Sales</t>
  </si>
  <si>
    <t>Cont</t>
  </si>
  <si>
    <t>% Rec</t>
  </si>
  <si>
    <t>% to Rec</t>
  </si>
  <si>
    <t xml:space="preserve">Total </t>
  </si>
  <si>
    <t>SOURCING COST</t>
  </si>
  <si>
    <t xml:space="preserve">EBO </t>
  </si>
  <si>
    <t>2024-2025 Total</t>
  </si>
  <si>
    <t>NSV Sales 2024-2025</t>
  </si>
  <si>
    <t xml:space="preserve">ROAD SHOW EXPENCES                                                                                  </t>
  </si>
  <si>
    <t xml:space="preserve">SALARY EXPENSES                                                                                     </t>
  </si>
  <si>
    <t xml:space="preserve">SALES PROMOTION                                                                                     </t>
  </si>
  <si>
    <t xml:space="preserve">STAFF AND LABOUR WELFARE                                                                            </t>
  </si>
  <si>
    <t>SUNIL KUMAR                   -DELHI</t>
  </si>
  <si>
    <t xml:space="preserve">T BASE  DEALERS CASH DISCOUNT                                                                       </t>
  </si>
  <si>
    <t xml:space="preserve">T BASE ADVERTISEMENT EXPENSES                                                                       </t>
  </si>
  <si>
    <t xml:space="preserve">T BASE DIST. CASH DISCOUNT                                                                          </t>
  </si>
  <si>
    <t xml:space="preserve">T BASE DIST. INTEREST PAYMENT                                                                       </t>
  </si>
  <si>
    <t xml:space="preserve">T BASE DIST. REIMBURSEMENT EXPENSES                                                                 </t>
  </si>
  <si>
    <t xml:space="preserve">T BASE DIST. TRADE DISCOUNT                                                                         </t>
  </si>
  <si>
    <t xml:space="preserve">T BASE DIST. TRANSIT LOSS (SHORT RECD)                                                              </t>
  </si>
  <si>
    <t xml:space="preserve">T BASE DIST. VENUE BOOKING EXPENSES                                                                 </t>
  </si>
  <si>
    <t xml:space="preserve">T BASE SALES EXPENSES - ASM - AMIT DARJI                                                            </t>
  </si>
  <si>
    <t xml:space="preserve">T BASE SALES EXPENSES - ASM - ASHISH TYAGI                                                          </t>
  </si>
  <si>
    <t xml:space="preserve">T BASE SALES EXPENSES - ASM - DINESH KUMAR D.B                                                      </t>
  </si>
  <si>
    <t xml:space="preserve">T BASE SALES EXPENSES - ASM - SOURABH  GOSWAMI                                                      </t>
  </si>
  <si>
    <t xml:space="preserve">T BASE SALES EXPENSES - ASM - SUDHANSHU SINGH                                                       </t>
  </si>
  <si>
    <t xml:space="preserve">T BASE SALES EXPENSES - ASM - SUNIL KUMAR                                                           </t>
  </si>
  <si>
    <t xml:space="preserve">T BASE SALES EXPENSES - ASM -CHANDAN KUMAR DAS                                                      </t>
  </si>
  <si>
    <t xml:space="preserve">T BASE SALES EXPENSES - NSM- ANIL SOOD                                                              </t>
  </si>
  <si>
    <t xml:space="preserve">T BASE SALES EXPENSES- PUSHPENDER                                                                   </t>
  </si>
  <si>
    <t xml:space="preserve">TRANSIT LOSS                                                                                        </t>
  </si>
  <si>
    <t xml:space="preserve">TRAVELLING EXPENSES                                                                                 </t>
  </si>
  <si>
    <t xml:space="preserve">LFS - FREIGHT CHARGES                                                                               </t>
  </si>
  <si>
    <t xml:space="preserve">LFS SHRINKAGE EXPENSES                                                                              </t>
  </si>
  <si>
    <t xml:space="preserve">SUPPORT SERVICE EXPENSES - LFR                                                                      </t>
  </si>
  <si>
    <t xml:space="preserve">ADVERTISEMENT CHARGES - AJIO                                                                        </t>
  </si>
  <si>
    <t xml:space="preserve">ADVERTISEMENT CHARGES - MYNTRA                                                                      </t>
  </si>
  <si>
    <t xml:space="preserve">COLLECTION &amp; OTHER CHARGES - MYNTRA DESIGNS                                                         </t>
  </si>
  <si>
    <t xml:space="preserve">COMMISSION CHARGES - MYNTRA                                                                         </t>
  </si>
  <si>
    <t xml:space="preserve">COURIER CHARGES                                                                                     </t>
  </si>
  <si>
    <t xml:space="preserve">FEES &amp; RENEWALS                                                                                     </t>
  </si>
  <si>
    <t xml:space="preserve">FIXED FEES &amp; OTHER CHARGES - MYNTRA DESIGNS                                                         </t>
  </si>
  <si>
    <t xml:space="preserve">FREIGHT CHARGES RECOVERY-RELIANCE RETAIL LIMITED-AJIO                                               </t>
  </si>
  <si>
    <t xml:space="preserve">SHIPPING &amp; OTHER CHARGES - MYNTRA DESIGNS                                                           </t>
  </si>
  <si>
    <t xml:space="preserve">SUPPORT SERVICE EXPENSES - ONLINE                                                                   </t>
  </si>
  <si>
    <t xml:space="preserve">T BASE ONLINE SALES OTHER EXPENSES                                                                  </t>
  </si>
  <si>
    <t xml:space="preserve">COSMOS MALL - SILIGURI - HVAC CHARGES                                                               </t>
  </si>
  <si>
    <t xml:space="preserve">COSMOS MALL - SILIGURI -ELECTRICITY CHARGES                                                         </t>
  </si>
  <si>
    <t xml:space="preserve">COSMOS MALL- SILIGURI- CAM CHARGES                                                                  </t>
  </si>
  <si>
    <t xml:space="preserve">COSMOS MALL- SILLIGURI- RENT EXPENSES                                                               </t>
  </si>
  <si>
    <t xml:space="preserve">COSMOSS MALL- SILLIGURI- STORE EXPENSES                                                             </t>
  </si>
  <si>
    <t xml:space="preserve">T BASE EBO CREDIT CARD BANK CHARGES                                                                 </t>
  </si>
  <si>
    <t>BACHOOMAL COLLECTION</t>
  </si>
  <si>
    <t>CHAWLA FASHION-MOHALI</t>
  </si>
  <si>
    <t>CHARMS COLLECTIONS</t>
  </si>
  <si>
    <t>SHREE GURUDAS COLLECTION</t>
  </si>
  <si>
    <t>KALPANA DRESSES</t>
  </si>
  <si>
    <t>VARDHMAN CREATIONS</t>
  </si>
  <si>
    <t>OVERALLS SONS</t>
  </si>
  <si>
    <t>AMIT ENTERPRISES              -RANCHI</t>
  </si>
  <si>
    <t>INDKOBSFORENINGEN AF 1964 AMBA -GREENS BORO</t>
  </si>
  <si>
    <t>B.R GARMENTS                  -ETAWAH</t>
  </si>
  <si>
    <t>MY STUDIO CORPORATION         -PUNE</t>
  </si>
  <si>
    <t>SHRI RAM APPARELS PRIVATE LIMITED -BAHRAICH</t>
  </si>
  <si>
    <t xml:space="preserve">BONUS FOR WORKERS                                                                                   </t>
  </si>
  <si>
    <t xml:space="preserve">LEAVE ENCASHMENT (STAFF) EXPENSES                                                                   </t>
  </si>
  <si>
    <t xml:space="preserve">T BASE INCENTIVES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</si>
</sst>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_ * #,##0_ ;_ * \-#,##0_ ;_ * &quot;-&quot;??_ ;_ @_ "/>
    <numFmt numFmtId="168" formatCode="0.0%"/>
    <numFmt numFmtId="169" formatCode="_ * #,##0.0_ ;_ * \-#,##0.0_ ;_ * &quot;-&quot;??_ ;_ @_ "/>
    <numFmt numFmtId="170" formatCode="0.0"/>
    <numFmt numFmtId="171" formatCode="#,##0.00;[Red]#,##0.00"/>
    <numFmt numFmtId="172" formatCode="#,##0.00_ ;[Red]\-#,##0.0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Tahoma"/>
      <family val="2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4F8F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theme="4" tint="0.79998168889431442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4">
    <xf numFmtId="0" fontId="0" fillId="0" borderId="0" xfId="0"/>
    <xf numFmtId="0" fontId="2" fillId="0" borderId="0" xfId="0" applyFont="1"/>
    <xf numFmtId="17" fontId="2" fillId="0" borderId="0" xfId="0" applyNumberFormat="1" applyFont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6" xfId="0" applyFont="1" applyBorder="1"/>
    <xf numFmtId="0" fontId="2" fillId="0" borderId="0" xfId="0" applyFont="1" applyAlignment="1">
      <alignment horizontal="center"/>
    </xf>
    <xf numFmtId="1" fontId="0" fillId="0" borderId="6" xfId="0" applyNumberFormat="1" applyBorder="1" applyAlignment="1">
      <alignment horizontal="center"/>
    </xf>
    <xf numFmtId="165" fontId="1" fillId="0" borderId="6" xfId="1" applyNumberFormat="1" applyFont="1" applyBorder="1"/>
    <xf numFmtId="165" fontId="0" fillId="0" borderId="6" xfId="0" applyNumberFormat="1" applyBorder="1" applyAlignment="1">
      <alignment horizontal="center"/>
    </xf>
    <xf numFmtId="0" fontId="2" fillId="0" borderId="9" xfId="0" applyFont="1" applyBorder="1"/>
    <xf numFmtId="0" fontId="0" fillId="0" borderId="6" xfId="0" applyBorder="1" applyAlignment="1">
      <alignment horizontal="center"/>
    </xf>
    <xf numFmtId="1" fontId="2" fillId="0" borderId="6" xfId="1" applyNumberFormat="1" applyFont="1" applyBorder="1" applyAlignment="1">
      <alignment horizontal="center"/>
    </xf>
    <xf numFmtId="0" fontId="2" fillId="0" borderId="6" xfId="1" applyNumberFormat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5" fontId="2" fillId="0" borderId="0" xfId="1" applyNumberFormat="1" applyFont="1" applyFill="1" applyBorder="1"/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6" xfId="0" applyNumberFormat="1" applyBorder="1"/>
    <xf numFmtId="165" fontId="3" fillId="0" borderId="1" xfId="1" applyNumberFormat="1" applyFont="1" applyBorder="1" applyAlignment="1">
      <alignment horizontal="right"/>
    </xf>
    <xf numFmtId="2" fontId="0" fillId="0" borderId="6" xfId="0" applyNumberFormat="1" applyBorder="1"/>
    <xf numFmtId="0" fontId="3" fillId="0" borderId="6" xfId="0" applyFont="1" applyBorder="1" applyAlignment="1">
      <alignment horizontal="right"/>
    </xf>
    <xf numFmtId="0" fontId="2" fillId="0" borderId="1" xfId="0" applyFont="1" applyBorder="1"/>
    <xf numFmtId="164" fontId="2" fillId="0" borderId="6" xfId="1" applyFont="1" applyBorder="1"/>
    <xf numFmtId="164" fontId="2" fillId="0" borderId="6" xfId="1" applyFont="1" applyBorder="1" applyAlignment="1">
      <alignment horizontal="center"/>
    </xf>
    <xf numFmtId="165" fontId="0" fillId="0" borderId="6" xfId="1" applyNumberFormat="1" applyFont="1" applyBorder="1"/>
    <xf numFmtId="165" fontId="0" fillId="0" borderId="6" xfId="1" applyNumberFormat="1" applyFont="1" applyBorder="1" applyAlignment="1">
      <alignment horizontal="center"/>
    </xf>
    <xf numFmtId="165" fontId="0" fillId="0" borderId="6" xfId="1" applyNumberFormat="1" applyFont="1" applyBorder="1" applyAlignment="1">
      <alignment horizontal="right"/>
    </xf>
    <xf numFmtId="165" fontId="0" fillId="0" borderId="6" xfId="1" applyNumberFormat="1" applyFont="1" applyBorder="1" applyAlignment="1">
      <alignment horizontal="right" vertical="center"/>
    </xf>
    <xf numFmtId="165" fontId="2" fillId="0" borderId="6" xfId="1" applyNumberFormat="1" applyFont="1" applyBorder="1" applyAlignment="1">
      <alignment horizontal="left"/>
    </xf>
    <xf numFmtId="1" fontId="0" fillId="0" borderId="6" xfId="1" applyNumberFormat="1" applyFont="1" applyBorder="1" applyAlignment="1">
      <alignment horizontal="right" vertical="center"/>
    </xf>
    <xf numFmtId="165" fontId="0" fillId="0" borderId="0" xfId="1" applyNumberFormat="1" applyFont="1"/>
    <xf numFmtId="165" fontId="0" fillId="0" borderId="6" xfId="1" applyNumberFormat="1" applyFon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65" fontId="0" fillId="0" borderId="7" xfId="1" applyNumberFormat="1" applyFont="1" applyBorder="1"/>
    <xf numFmtId="164" fontId="0" fillId="0" borderId="6" xfId="1" applyFont="1" applyBorder="1"/>
    <xf numFmtId="166" fontId="0" fillId="0" borderId="6" xfId="1" applyNumberFormat="1" applyFont="1" applyBorder="1" applyAlignment="1">
      <alignment horizontal="center"/>
    </xf>
    <xf numFmtId="167" fontId="0" fillId="0" borderId="6" xfId="1" applyNumberFormat="1" applyFont="1" applyBorder="1"/>
    <xf numFmtId="165" fontId="0" fillId="0" borderId="6" xfId="1" applyNumberFormat="1" applyFont="1" applyBorder="1" applyAlignment="1"/>
    <xf numFmtId="1" fontId="0" fillId="0" borderId="6" xfId="1" applyNumberFormat="1" applyFont="1" applyBorder="1" applyAlignment="1">
      <alignment horizontal="center"/>
    </xf>
    <xf numFmtId="165" fontId="0" fillId="0" borderId="6" xfId="1" applyNumberFormat="1" applyFont="1" applyBorder="1" applyAlignment="1">
      <alignment horizontal="left" vertical="center"/>
    </xf>
    <xf numFmtId="9" fontId="0" fillId="0" borderId="6" xfId="1" applyNumberFormat="1" applyFont="1" applyBorder="1"/>
    <xf numFmtId="1" fontId="2" fillId="0" borderId="2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2" fillId="0" borderId="7" xfId="0" applyFont="1" applyBorder="1"/>
    <xf numFmtId="17" fontId="2" fillId="0" borderId="1" xfId="0" applyNumberFormat="1" applyFont="1" applyBorder="1" applyAlignment="1">
      <alignment horizontal="center"/>
    </xf>
    <xf numFmtId="165" fontId="0" fillId="0" borderId="6" xfId="1" applyNumberFormat="1" applyFont="1" applyFill="1" applyBorder="1" applyAlignment="1">
      <alignment horizontal="center"/>
    </xf>
    <xf numFmtId="165" fontId="2" fillId="0" borderId="6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2" fillId="0" borderId="7" xfId="0" applyNumberFormat="1" applyFont="1" applyBorder="1"/>
    <xf numFmtId="165" fontId="0" fillId="0" borderId="2" xfId="1" applyNumberFormat="1" applyFont="1" applyBorder="1"/>
    <xf numFmtId="1" fontId="2" fillId="0" borderId="7" xfId="1" applyNumberFormat="1" applyFont="1" applyBorder="1" applyAlignment="1">
      <alignment horizontal="center"/>
    </xf>
    <xf numFmtId="165" fontId="2" fillId="0" borderId="7" xfId="1" applyNumberFormat="1" applyFont="1" applyBorder="1" applyAlignment="1">
      <alignment horizontal="center"/>
    </xf>
    <xf numFmtId="0" fontId="2" fillId="0" borderId="7" xfId="1" applyNumberFormat="1" applyFont="1" applyBorder="1" applyAlignment="1">
      <alignment horizontal="center"/>
    </xf>
    <xf numFmtId="43" fontId="0" fillId="0" borderId="6" xfId="1" applyNumberFormat="1" applyFont="1" applyBorder="1"/>
    <xf numFmtId="0" fontId="0" fillId="0" borderId="0" xfId="0" applyAlignment="1">
      <alignment horizontal="center"/>
    </xf>
    <xf numFmtId="0" fontId="0" fillId="0" borderId="6" xfId="0" applyBorder="1"/>
    <xf numFmtId="1" fontId="2" fillId="0" borderId="0" xfId="0" applyNumberFormat="1" applyFont="1"/>
    <xf numFmtId="1" fontId="0" fillId="0" borderId="0" xfId="0" applyNumberFormat="1" applyAlignment="1">
      <alignment horizontal="center"/>
    </xf>
    <xf numFmtId="165" fontId="0" fillId="0" borderId="1" xfId="1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2" fillId="0" borderId="0" xfId="0" applyNumberFormat="1" applyFont="1"/>
    <xf numFmtId="0" fontId="2" fillId="0" borderId="6" xfId="0" applyFont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43" fontId="2" fillId="0" borderId="0" xfId="0" applyNumberFormat="1" applyFont="1" applyAlignment="1">
      <alignment horizontal="center"/>
    </xf>
    <xf numFmtId="2" fontId="2" fillId="0" borderId="6" xfId="0" applyNumberFormat="1" applyFont="1" applyBorder="1"/>
    <xf numFmtId="0" fontId="2" fillId="0" borderId="6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left"/>
    </xf>
    <xf numFmtId="165" fontId="2" fillId="0" borderId="9" xfId="1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43" fontId="2" fillId="0" borderId="0" xfId="0" applyNumberFormat="1" applyFont="1"/>
    <xf numFmtId="9" fontId="2" fillId="0" borderId="0" xfId="0" applyNumberFormat="1" applyFont="1"/>
    <xf numFmtId="164" fontId="0" fillId="0" borderId="0" xfId="1" applyFont="1"/>
    <xf numFmtId="17" fontId="2" fillId="0" borderId="6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" fontId="0" fillId="0" borderId="0" xfId="0" applyNumberFormat="1"/>
    <xf numFmtId="1" fontId="0" fillId="0" borderId="6" xfId="1" applyNumberFormat="1" applyFont="1" applyFill="1" applyBorder="1" applyAlignment="1">
      <alignment horizontal="center"/>
    </xf>
    <xf numFmtId="165" fontId="0" fillId="0" borderId="6" xfId="0" applyNumberFormat="1" applyBorder="1" applyAlignment="1">
      <alignment horizontal="right" wrapText="1"/>
    </xf>
    <xf numFmtId="43" fontId="0" fillId="0" borderId="0" xfId="1" applyNumberFormat="1" applyFont="1" applyFill="1" applyBorder="1" applyAlignment="1">
      <alignment horizontal="center"/>
    </xf>
    <xf numFmtId="165" fontId="0" fillId="0" borderId="9" xfId="1" applyNumberFormat="1" applyFont="1" applyBorder="1"/>
    <xf numFmtId="165" fontId="0" fillId="0" borderId="6" xfId="1" applyNumberFormat="1" applyFont="1" applyFill="1" applyBorder="1" applyAlignment="1">
      <alignment horizontal="right"/>
    </xf>
    <xf numFmtId="9" fontId="0" fillId="0" borderId="6" xfId="0" applyNumberFormat="1" applyBorder="1" applyAlignment="1">
      <alignment horizontal="center"/>
    </xf>
    <xf numFmtId="37" fontId="0" fillId="0" borderId="6" xfId="0" applyNumberFormat="1" applyBorder="1"/>
    <xf numFmtId="9" fontId="0" fillId="0" borderId="0" xfId="0" applyNumberFormat="1" applyAlignment="1">
      <alignment horizontal="center"/>
    </xf>
    <xf numFmtId="165" fontId="0" fillId="0" borderId="6" xfId="1" applyNumberFormat="1" applyFont="1" applyBorder="1" applyAlignment="1">
      <alignment horizontal="left"/>
    </xf>
    <xf numFmtId="165" fontId="0" fillId="0" borderId="6" xfId="0" applyNumberFormat="1" applyBorder="1" applyAlignment="1">
      <alignment horizontal="left"/>
    </xf>
    <xf numFmtId="164" fontId="0" fillId="0" borderId="6" xfId="0" applyNumberFormat="1" applyBorder="1"/>
    <xf numFmtId="0" fontId="0" fillId="0" borderId="6" xfId="0" applyBorder="1" applyAlignment="1">
      <alignment horizontal="center" vertical="center"/>
    </xf>
    <xf numFmtId="167" fontId="0" fillId="0" borderId="6" xfId="0" applyNumberFormat="1" applyBorder="1"/>
    <xf numFmtId="165" fontId="0" fillId="0" borderId="0" xfId="1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9" xfId="1" applyNumberFormat="1" applyFont="1" applyBorder="1" applyAlignment="1">
      <alignment horizontal="center"/>
    </xf>
    <xf numFmtId="9" fontId="0" fillId="0" borderId="0" xfId="1" applyNumberFormat="1" applyFont="1" applyBorder="1" applyAlignment="1">
      <alignment horizontal="center"/>
    </xf>
    <xf numFmtId="0" fontId="3" fillId="0" borderId="0" xfId="0" applyFont="1" applyAlignment="1">
      <alignment vertical="center"/>
    </xf>
    <xf numFmtId="0" fontId="6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165" fontId="3" fillId="0" borderId="6" xfId="1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37" fontId="0" fillId="0" borderId="6" xfId="0" applyNumberFormat="1" applyBorder="1" applyAlignment="1">
      <alignment horizontal="center"/>
    </xf>
    <xf numFmtId="43" fontId="0" fillId="0" borderId="6" xfId="0" applyNumberFormat="1" applyBorder="1"/>
    <xf numFmtId="1" fontId="0" fillId="0" borderId="6" xfId="0" applyNumberFormat="1" applyBorder="1"/>
    <xf numFmtId="165" fontId="3" fillId="0" borderId="6" xfId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7" fillId="0" borderId="6" xfId="0" applyFont="1" applyBorder="1" applyAlignment="1">
      <alignment horizontal="left" vertical="top"/>
    </xf>
    <xf numFmtId="1" fontId="3" fillId="0" borderId="6" xfId="0" applyNumberFormat="1" applyFont="1" applyBorder="1" applyAlignment="1">
      <alignment horizontal="right" vertical="center"/>
    </xf>
    <xf numFmtId="37" fontId="0" fillId="0" borderId="0" xfId="0" applyNumberFormat="1" applyAlignment="1">
      <alignment horizontal="center"/>
    </xf>
    <xf numFmtId="37" fontId="0" fillId="0" borderId="0" xfId="0" applyNumberFormat="1"/>
    <xf numFmtId="165" fontId="0" fillId="0" borderId="0" xfId="0" applyNumberFormat="1"/>
    <xf numFmtId="0" fontId="0" fillId="0" borderId="1" xfId="0" applyBorder="1"/>
    <xf numFmtId="9" fontId="0" fillId="0" borderId="0" xfId="0" applyNumberFormat="1"/>
    <xf numFmtId="165" fontId="0" fillId="0" borderId="0" xfId="1" applyNumberFormat="1" applyFont="1" applyBorder="1"/>
    <xf numFmtId="9" fontId="0" fillId="0" borderId="0" xfId="1" applyNumberFormat="1" applyFont="1" applyBorder="1"/>
    <xf numFmtId="43" fontId="0" fillId="0" borderId="0" xfId="0" applyNumberFormat="1"/>
    <xf numFmtId="165" fontId="0" fillId="0" borderId="0" xfId="1" applyNumberFormat="1" applyFont="1" applyAlignment="1">
      <alignment horizontal="left" vertical="center"/>
    </xf>
    <xf numFmtId="1" fontId="0" fillId="0" borderId="6" xfId="0" applyNumberFormat="1" applyBorder="1" applyAlignment="1">
      <alignment horizontal="center" vertical="center"/>
    </xf>
    <xf numFmtId="164" fontId="0" fillId="0" borderId="6" xfId="1" applyFont="1" applyBorder="1" applyAlignment="1">
      <alignment horizontal="center"/>
    </xf>
    <xf numFmtId="165" fontId="0" fillId="0" borderId="6" xfId="0" applyNumberFormat="1" applyBorder="1" applyAlignment="1">
      <alignment horizontal="right" vertical="center"/>
    </xf>
    <xf numFmtId="165" fontId="0" fillId="0" borderId="6" xfId="0" applyNumberFormat="1" applyBorder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/>
    </xf>
    <xf numFmtId="0" fontId="2" fillId="0" borderId="2" xfId="0" applyFont="1" applyBorder="1"/>
    <xf numFmtId="43" fontId="0" fillId="0" borderId="6" xfId="0" applyNumberFormat="1" applyBorder="1" applyAlignment="1">
      <alignment horizontal="center"/>
    </xf>
    <xf numFmtId="167" fontId="0" fillId="0" borderId="6" xfId="1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1" fontId="2" fillId="0" borderId="6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left" vertical="center"/>
    </xf>
    <xf numFmtId="165" fontId="2" fillId="0" borderId="6" xfId="1" applyNumberFormat="1" applyFont="1" applyFill="1" applyBorder="1" applyAlignment="1">
      <alignment horizontal="left" vertical="center"/>
    </xf>
    <xf numFmtId="165" fontId="0" fillId="0" borderId="2" xfId="1" applyNumberFormat="1" applyFont="1" applyBorder="1" applyAlignment="1">
      <alignment horizontal="center"/>
    </xf>
    <xf numFmtId="165" fontId="0" fillId="0" borderId="11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9" fontId="0" fillId="0" borderId="0" xfId="1" applyNumberFormat="1" applyFont="1" applyFill="1" applyBorder="1" applyAlignment="1">
      <alignment horizontal="center"/>
    </xf>
    <xf numFmtId="37" fontId="8" fillId="2" borderId="6" xfId="0" applyNumberFormat="1" applyFont="1" applyFill="1" applyBorder="1" applyAlignment="1">
      <alignment horizontal="right" vertical="center"/>
    </xf>
    <xf numFmtId="37" fontId="8" fillId="2" borderId="6" xfId="0" applyNumberFormat="1" applyFont="1" applyFill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" fontId="0" fillId="0" borderId="0" xfId="1" applyNumberFormat="1" applyFont="1" applyBorder="1" applyAlignment="1">
      <alignment horizontal="center"/>
    </xf>
    <xf numFmtId="165" fontId="2" fillId="0" borderId="0" xfId="1" applyNumberFormat="1" applyFont="1" applyFill="1" applyBorder="1" applyAlignment="1">
      <alignment horizontal="left" vertical="center"/>
    </xf>
    <xf numFmtId="167" fontId="0" fillId="0" borderId="0" xfId="0" applyNumberFormat="1"/>
    <xf numFmtId="165" fontId="0" fillId="0" borderId="0" xfId="0" applyNumberFormat="1" applyAlignment="1">
      <alignment horizontal="right" vertical="center"/>
    </xf>
    <xf numFmtId="165" fontId="0" fillId="0" borderId="0" xfId="1" applyNumberFormat="1" applyFont="1" applyBorder="1" applyAlignment="1">
      <alignment horizontal="right" vertical="center"/>
    </xf>
    <xf numFmtId="0" fontId="9" fillId="0" borderId="6" xfId="0" applyFont="1" applyBorder="1" applyAlignment="1">
      <alignment horizontal="center"/>
    </xf>
    <xf numFmtId="165" fontId="9" fillId="0" borderId="6" xfId="1" applyNumberFormat="1" applyFont="1" applyBorder="1"/>
    <xf numFmtId="1" fontId="9" fillId="0" borderId="6" xfId="0" applyNumberFormat="1" applyFont="1" applyBorder="1" applyAlignment="1">
      <alignment horizontal="center"/>
    </xf>
    <xf numFmtId="165" fontId="2" fillId="0" borderId="6" xfId="1" applyNumberFormat="1" applyFont="1" applyBorder="1"/>
    <xf numFmtId="1" fontId="8" fillId="2" borderId="6" xfId="0" applyNumberFormat="1" applyFont="1" applyFill="1" applyBorder="1" applyAlignment="1">
      <alignment horizontal="center" vertical="center"/>
    </xf>
    <xf numFmtId="9" fontId="2" fillId="0" borderId="6" xfId="0" applyNumberFormat="1" applyFont="1" applyBorder="1"/>
    <xf numFmtId="1" fontId="10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6" xfId="0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164" fontId="2" fillId="0" borderId="7" xfId="1" applyFont="1" applyBorder="1" applyAlignment="1">
      <alignment horizontal="center"/>
    </xf>
    <xf numFmtId="165" fontId="2" fillId="0" borderId="7" xfId="1" applyNumberFormat="1" applyFont="1" applyFill="1" applyBorder="1"/>
    <xf numFmtId="0" fontId="0" fillId="0" borderId="7" xfId="0" applyBorder="1"/>
    <xf numFmtId="165" fontId="2" fillId="0" borderId="7" xfId="1" applyNumberFormat="1" applyFont="1" applyBorder="1" applyAlignment="1"/>
    <xf numFmtId="165" fontId="0" fillId="0" borderId="7" xfId="0" applyNumberFormat="1" applyBorder="1"/>
    <xf numFmtId="165" fontId="2" fillId="0" borderId="5" xfId="1" applyNumberFormat="1" applyFon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0" fontId="0" fillId="0" borderId="11" xfId="0" applyBorder="1"/>
    <xf numFmtId="0" fontId="2" fillId="0" borderId="11" xfId="0" applyFont="1" applyBorder="1" applyAlignment="1">
      <alignment horizontal="center" vertical="center"/>
    </xf>
    <xf numFmtId="165" fontId="0" fillId="0" borderId="11" xfId="0" applyNumberFormat="1" applyBorder="1"/>
    <xf numFmtId="165" fontId="0" fillId="0" borderId="11" xfId="0" applyNumberFormat="1" applyBorder="1" applyAlignment="1">
      <alignment horizontal="center"/>
    </xf>
    <xf numFmtId="1" fontId="0" fillId="0" borderId="11" xfId="1" applyNumberFormat="1" applyFont="1" applyBorder="1" applyAlignment="1">
      <alignment horizontal="center"/>
    </xf>
    <xf numFmtId="0" fontId="10" fillId="0" borderId="0" xfId="0" applyFont="1"/>
    <xf numFmtId="165" fontId="2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left"/>
    </xf>
    <xf numFmtId="1" fontId="10" fillId="0" borderId="6" xfId="0" applyNumberFormat="1" applyFont="1" applyBorder="1" applyAlignment="1">
      <alignment horizontal="center"/>
    </xf>
    <xf numFmtId="165" fontId="10" fillId="0" borderId="6" xfId="1" applyNumberFormat="1" applyFont="1" applyBorder="1" applyAlignment="1">
      <alignment horizontal="center"/>
    </xf>
    <xf numFmtId="165" fontId="2" fillId="0" borderId="6" xfId="0" applyNumberFormat="1" applyFont="1" applyBorder="1"/>
    <xf numFmtId="0" fontId="11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6" xfId="0" applyFont="1" applyBorder="1"/>
    <xf numFmtId="17" fontId="11" fillId="3" borderId="6" xfId="0" applyNumberFormat="1" applyFont="1" applyFill="1" applyBorder="1" applyAlignment="1">
      <alignment horizontal="center" vertical="center"/>
    </xf>
    <xf numFmtId="17" fontId="11" fillId="4" borderId="6" xfId="0" applyNumberFormat="1" applyFont="1" applyFill="1" applyBorder="1" applyAlignment="1">
      <alignment horizontal="center" vertical="center"/>
    </xf>
    <xf numFmtId="17" fontId="11" fillId="5" borderId="6" xfId="0" applyNumberFormat="1" applyFont="1" applyFill="1" applyBorder="1" applyAlignment="1">
      <alignment horizontal="center" vertical="center"/>
    </xf>
    <xf numFmtId="17" fontId="11" fillId="6" borderId="6" xfId="0" applyNumberFormat="1" applyFont="1" applyFill="1" applyBorder="1" applyAlignment="1">
      <alignment horizontal="center" vertical="center"/>
    </xf>
    <xf numFmtId="17" fontId="11" fillId="0" borderId="6" xfId="0" applyNumberFormat="1" applyFont="1" applyBorder="1" applyAlignment="1">
      <alignment horizontal="center" vertical="center"/>
    </xf>
    <xf numFmtId="17" fontId="12" fillId="7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17" fontId="12" fillId="8" borderId="6" xfId="0" applyNumberFormat="1" applyFont="1" applyFill="1" applyBorder="1" applyAlignment="1">
      <alignment horizontal="center" vertical="center"/>
    </xf>
    <xf numFmtId="1" fontId="10" fillId="3" borderId="6" xfId="0" applyNumberFormat="1" applyFont="1" applyFill="1" applyBorder="1" applyAlignment="1">
      <alignment horizontal="center"/>
    </xf>
    <xf numFmtId="2" fontId="10" fillId="3" borderId="6" xfId="0" applyNumberFormat="1" applyFont="1" applyFill="1" applyBorder="1" applyAlignment="1">
      <alignment horizontal="center"/>
    </xf>
    <xf numFmtId="1" fontId="10" fillId="4" borderId="6" xfId="0" applyNumberFormat="1" applyFont="1" applyFill="1" applyBorder="1" applyAlignment="1">
      <alignment horizontal="center"/>
    </xf>
    <xf numFmtId="2" fontId="10" fillId="4" borderId="6" xfId="0" applyNumberFormat="1" applyFont="1" applyFill="1" applyBorder="1" applyAlignment="1">
      <alignment horizontal="center"/>
    </xf>
    <xf numFmtId="1" fontId="10" fillId="5" borderId="6" xfId="0" applyNumberFormat="1" applyFont="1" applyFill="1" applyBorder="1" applyAlignment="1">
      <alignment horizontal="center"/>
    </xf>
    <xf numFmtId="2" fontId="10" fillId="5" borderId="6" xfId="0" applyNumberFormat="1" applyFont="1" applyFill="1" applyBorder="1" applyAlignment="1">
      <alignment horizontal="center"/>
    </xf>
    <xf numFmtId="1" fontId="10" fillId="6" borderId="6" xfId="0" applyNumberFormat="1" applyFont="1" applyFill="1" applyBorder="1" applyAlignment="1">
      <alignment horizontal="center"/>
    </xf>
    <xf numFmtId="2" fontId="10" fillId="6" borderId="6" xfId="0" applyNumberFormat="1" applyFont="1" applyFill="1" applyBorder="1" applyAlignment="1">
      <alignment horizontal="center"/>
    </xf>
    <xf numFmtId="1" fontId="10" fillId="7" borderId="6" xfId="0" applyNumberFormat="1" applyFont="1" applyFill="1" applyBorder="1" applyAlignment="1">
      <alignment horizontal="center"/>
    </xf>
    <xf numFmtId="164" fontId="10" fillId="7" borderId="6" xfId="1" applyFont="1" applyFill="1" applyBorder="1" applyAlignment="1">
      <alignment horizontal="center"/>
    </xf>
    <xf numFmtId="168" fontId="10" fillId="0" borderId="0" xfId="5" applyNumberFormat="1" applyFont="1" applyAlignment="1">
      <alignment horizontal="center"/>
    </xf>
    <xf numFmtId="168" fontId="10" fillId="0" borderId="0" xfId="5" applyNumberFormat="1" applyFont="1"/>
    <xf numFmtId="1" fontId="11" fillId="3" borderId="6" xfId="0" applyNumberFormat="1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1" fontId="11" fillId="4" borderId="6" xfId="0" applyNumberFormat="1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1" fontId="11" fillId="5" borderId="6" xfId="0" applyNumberFormat="1" applyFont="1" applyFill="1" applyBorder="1" applyAlignment="1">
      <alignment horizontal="center"/>
    </xf>
    <xf numFmtId="2" fontId="11" fillId="5" borderId="6" xfId="0" applyNumberFormat="1" applyFont="1" applyFill="1" applyBorder="1" applyAlignment="1">
      <alignment horizontal="center"/>
    </xf>
    <xf numFmtId="1" fontId="11" fillId="6" borderId="6" xfId="0" applyNumberFormat="1" applyFont="1" applyFill="1" applyBorder="1" applyAlignment="1">
      <alignment horizontal="center"/>
    </xf>
    <xf numFmtId="2" fontId="11" fillId="6" borderId="6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" fontId="11" fillId="7" borderId="6" xfId="0" applyNumberFormat="1" applyFont="1" applyFill="1" applyBorder="1" applyAlignment="1">
      <alignment horizontal="center"/>
    </xf>
    <xf numFmtId="164" fontId="11" fillId="7" borderId="6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1" fillId="3" borderId="21" xfId="0" applyFont="1" applyFill="1" applyBorder="1" applyAlignment="1">
      <alignment horizontal="center" vertical="center"/>
    </xf>
    <xf numFmtId="17" fontId="11" fillId="3" borderId="22" xfId="0" applyNumberFormat="1" applyFont="1" applyFill="1" applyBorder="1" applyAlignment="1">
      <alignment horizontal="center" vertical="center"/>
    </xf>
    <xf numFmtId="17" fontId="11" fillId="3" borderId="23" xfId="0" applyNumberFormat="1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/>
    </xf>
    <xf numFmtId="17" fontId="11" fillId="4" borderId="22" xfId="0" applyNumberFormat="1" applyFont="1" applyFill="1" applyBorder="1" applyAlignment="1">
      <alignment horizontal="center" vertical="center"/>
    </xf>
    <xf numFmtId="17" fontId="11" fillId="4" borderId="24" xfId="0" applyNumberFormat="1" applyFont="1" applyFill="1" applyBorder="1" applyAlignment="1">
      <alignment horizontal="center" vertical="center"/>
    </xf>
    <xf numFmtId="0" fontId="14" fillId="9" borderId="25" xfId="0" applyFont="1" applyFill="1" applyBorder="1" applyAlignment="1">
      <alignment horizontal="center" vertical="center"/>
    </xf>
    <xf numFmtId="17" fontId="14" fillId="9" borderId="25" xfId="0" applyNumberFormat="1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17" fontId="11" fillId="5" borderId="22" xfId="0" applyNumberFormat="1" applyFont="1" applyFill="1" applyBorder="1" applyAlignment="1">
      <alignment horizontal="center" vertical="center"/>
    </xf>
    <xf numFmtId="17" fontId="11" fillId="5" borderId="23" xfId="0" applyNumberFormat="1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17" fontId="11" fillId="6" borderId="22" xfId="0" applyNumberFormat="1" applyFont="1" applyFill="1" applyBorder="1" applyAlignment="1">
      <alignment horizontal="center" vertical="center"/>
    </xf>
    <xf numFmtId="17" fontId="11" fillId="6" borderId="23" xfId="0" applyNumberFormat="1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17" fontId="11" fillId="7" borderId="22" xfId="0" applyNumberFormat="1" applyFont="1" applyFill="1" applyBorder="1" applyAlignment="1">
      <alignment horizontal="center" vertical="center"/>
    </xf>
    <xf numFmtId="17" fontId="11" fillId="7" borderId="24" xfId="0" applyNumberFormat="1" applyFont="1" applyFill="1" applyBorder="1" applyAlignment="1">
      <alignment horizontal="center" vertical="center"/>
    </xf>
    <xf numFmtId="0" fontId="11" fillId="10" borderId="21" xfId="0" applyFont="1" applyFill="1" applyBorder="1" applyAlignment="1">
      <alignment horizontal="center" vertical="center"/>
    </xf>
    <xf numFmtId="17" fontId="11" fillId="10" borderId="22" xfId="0" applyNumberFormat="1" applyFont="1" applyFill="1" applyBorder="1" applyAlignment="1">
      <alignment horizontal="center" vertical="center"/>
    </xf>
    <xf numFmtId="17" fontId="11" fillId="10" borderId="23" xfId="0" applyNumberFormat="1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1" fontId="15" fillId="9" borderId="27" xfId="0" applyNumberFormat="1" applyFont="1" applyFill="1" applyBorder="1" applyAlignment="1">
      <alignment horizontal="center"/>
    </xf>
    <xf numFmtId="2" fontId="15" fillId="9" borderId="27" xfId="0" applyNumberFormat="1" applyFont="1" applyFill="1" applyBorder="1" applyAlignment="1">
      <alignment horizontal="center"/>
    </xf>
    <xf numFmtId="1" fontId="10" fillId="5" borderId="2" xfId="0" applyNumberFormat="1" applyFont="1" applyFill="1" applyBorder="1" applyAlignment="1">
      <alignment horizontal="center"/>
    </xf>
    <xf numFmtId="2" fontId="10" fillId="7" borderId="6" xfId="0" applyNumberFormat="1" applyFont="1" applyFill="1" applyBorder="1" applyAlignment="1">
      <alignment horizontal="center"/>
    </xf>
    <xf numFmtId="168" fontId="10" fillId="10" borderId="6" xfId="5" applyNumberFormat="1" applyFont="1" applyFill="1" applyBorder="1" applyAlignment="1">
      <alignment horizontal="center"/>
    </xf>
    <xf numFmtId="9" fontId="10" fillId="0" borderId="0" xfId="5" applyFont="1" applyAlignment="1">
      <alignment horizontal="center"/>
    </xf>
    <xf numFmtId="1" fontId="15" fillId="9" borderId="28" xfId="0" applyNumberFormat="1" applyFont="1" applyFill="1" applyBorder="1" applyAlignment="1">
      <alignment horizontal="center"/>
    </xf>
    <xf numFmtId="2" fontId="11" fillId="4" borderId="1" xfId="0" applyNumberFormat="1" applyFont="1" applyFill="1" applyBorder="1" applyAlignment="1">
      <alignment horizontal="center"/>
    </xf>
    <xf numFmtId="1" fontId="14" fillId="9" borderId="17" xfId="0" applyNumberFormat="1" applyFont="1" applyFill="1" applyBorder="1" applyAlignment="1">
      <alignment horizontal="center"/>
    </xf>
    <xf numFmtId="2" fontId="14" fillId="9" borderId="18" xfId="0" applyNumberFormat="1" applyFont="1" applyFill="1" applyBorder="1" applyAlignment="1">
      <alignment horizontal="center"/>
    </xf>
    <xf numFmtId="2" fontId="14" fillId="9" borderId="19" xfId="0" applyNumberFormat="1" applyFont="1" applyFill="1" applyBorder="1" applyAlignment="1">
      <alignment horizontal="center"/>
    </xf>
    <xf numFmtId="1" fontId="11" fillId="5" borderId="2" xfId="0" applyNumberFormat="1" applyFont="1" applyFill="1" applyBorder="1" applyAlignment="1">
      <alignment horizontal="center"/>
    </xf>
    <xf numFmtId="2" fontId="11" fillId="7" borderId="6" xfId="0" applyNumberFormat="1" applyFont="1" applyFill="1" applyBorder="1" applyAlignment="1">
      <alignment horizontal="center"/>
    </xf>
    <xf numFmtId="168" fontId="11" fillId="10" borderId="6" xfId="5" applyNumberFormat="1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17" fontId="12" fillId="7" borderId="6" xfId="0" applyNumberFormat="1" applyFont="1" applyFill="1" applyBorder="1" applyAlignment="1">
      <alignment vertical="center" wrapText="1"/>
    </xf>
    <xf numFmtId="2" fontId="10" fillId="0" borderId="6" xfId="0" applyNumberFormat="1" applyFont="1" applyBorder="1" applyAlignment="1">
      <alignment horizontal="center"/>
    </xf>
    <xf numFmtId="164" fontId="11" fillId="0" borderId="6" xfId="1" applyFont="1" applyBorder="1" applyAlignment="1">
      <alignment horizontal="center"/>
    </xf>
    <xf numFmtId="167" fontId="10" fillId="0" borderId="0" xfId="0" applyNumberFormat="1" applyFont="1" applyAlignment="1">
      <alignment horizontal="center" vertical="center"/>
    </xf>
    <xf numFmtId="167" fontId="10" fillId="0" borderId="0" xfId="0" applyNumberFormat="1" applyFont="1" applyAlignment="1">
      <alignment horizontal="center"/>
    </xf>
    <xf numFmtId="167" fontId="11" fillId="0" borderId="0" xfId="0" applyNumberFormat="1" applyFont="1" applyAlignment="1">
      <alignment horizontal="center" vertical="center"/>
    </xf>
    <xf numFmtId="167" fontId="11" fillId="0" borderId="0" xfId="0" applyNumberFormat="1" applyFont="1" applyAlignment="1">
      <alignment horizontal="center"/>
    </xf>
    <xf numFmtId="0" fontId="11" fillId="3" borderId="0" xfId="0" applyFont="1" applyFill="1"/>
    <xf numFmtId="0" fontId="0" fillId="3" borderId="0" xfId="0" applyFill="1" applyAlignment="1">
      <alignment horizontal="center" vertical="center"/>
    </xf>
    <xf numFmtId="0" fontId="11" fillId="3" borderId="6" xfId="0" applyFont="1" applyFill="1" applyBorder="1"/>
    <xf numFmtId="17" fontId="2" fillId="3" borderId="6" xfId="0" applyNumberFormat="1" applyFont="1" applyFill="1" applyBorder="1" applyAlignment="1">
      <alignment horizontal="center" vertical="center"/>
    </xf>
    <xf numFmtId="17" fontId="2" fillId="5" borderId="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70" fontId="0" fillId="3" borderId="6" xfId="0" applyNumberFormat="1" applyFill="1" applyBorder="1" applyAlignment="1">
      <alignment horizontal="center" vertical="center"/>
    </xf>
    <xf numFmtId="170" fontId="0" fillId="5" borderId="6" xfId="0" applyNumberFormat="1" applyFill="1" applyBorder="1" applyAlignment="1">
      <alignment horizontal="center" vertical="center"/>
    </xf>
    <xf numFmtId="43" fontId="2" fillId="3" borderId="6" xfId="1" applyNumberFormat="1" applyFont="1" applyFill="1" applyBorder="1" applyAlignment="1">
      <alignment horizontal="center" vertical="center"/>
    </xf>
    <xf numFmtId="164" fontId="10" fillId="0" borderId="0" xfId="0" applyNumberFormat="1" applyFont="1" applyAlignment="1">
      <alignment horizontal="center"/>
    </xf>
    <xf numFmtId="43" fontId="10" fillId="0" borderId="0" xfId="0" applyNumberFormat="1" applyFont="1" applyAlignment="1">
      <alignment horizontal="center"/>
    </xf>
    <xf numFmtId="170" fontId="2" fillId="3" borderId="6" xfId="0" applyNumberFormat="1" applyFont="1" applyFill="1" applyBorder="1" applyAlignment="1">
      <alignment horizontal="center" vertical="center"/>
    </xf>
    <xf numFmtId="170" fontId="2" fillId="5" borderId="6" xfId="0" applyNumberFormat="1" applyFont="1" applyFill="1" applyBorder="1" applyAlignment="1">
      <alignment horizontal="center" vertical="center"/>
    </xf>
    <xf numFmtId="170" fontId="10" fillId="0" borderId="0" xfId="0" applyNumberFormat="1" applyFont="1" applyAlignment="1">
      <alignment horizontal="center"/>
    </xf>
    <xf numFmtId="170" fontId="10" fillId="0" borderId="0" xfId="0" applyNumberFormat="1" applyFont="1"/>
    <xf numFmtId="2" fontId="10" fillId="0" borderId="0" xfId="0" applyNumberFormat="1" applyFont="1" applyAlignment="1">
      <alignment horizontal="center"/>
    </xf>
    <xf numFmtId="165" fontId="11" fillId="0" borderId="6" xfId="1" applyNumberFormat="1" applyFont="1" applyBorder="1" applyAlignment="1">
      <alignment horizontal="center"/>
    </xf>
    <xf numFmtId="0" fontId="11" fillId="0" borderId="7" xfId="0" applyFont="1" applyBorder="1"/>
    <xf numFmtId="17" fontId="12" fillId="7" borderId="7" xfId="0" applyNumberFormat="1" applyFont="1" applyFill="1" applyBorder="1" applyAlignment="1">
      <alignment vertical="center" wrapText="1"/>
    </xf>
    <xf numFmtId="0" fontId="10" fillId="0" borderId="0" xfId="0" applyFont="1" applyAlignment="1">
      <alignment horizontal="center" wrapText="1"/>
    </xf>
    <xf numFmtId="0" fontId="11" fillId="0" borderId="21" xfId="0" applyFont="1" applyBorder="1"/>
    <xf numFmtId="0" fontId="11" fillId="0" borderId="29" xfId="0" applyFont="1" applyBorder="1"/>
    <xf numFmtId="0" fontId="11" fillId="0" borderId="31" xfId="0" applyFont="1" applyBorder="1"/>
    <xf numFmtId="0" fontId="2" fillId="0" borderId="33" xfId="0" applyFont="1" applyBorder="1" applyAlignment="1">
      <alignment horizontal="left"/>
    </xf>
    <xf numFmtId="164" fontId="11" fillId="0" borderId="34" xfId="1" applyFont="1" applyBorder="1" applyAlignment="1">
      <alignment horizontal="center"/>
    </xf>
    <xf numFmtId="2" fontId="10" fillId="0" borderId="22" xfId="0" applyNumberFormat="1" applyFont="1" applyBorder="1" applyAlignment="1">
      <alignment horizontal="center"/>
    </xf>
    <xf numFmtId="2" fontId="10" fillId="0" borderId="23" xfId="0" applyNumberFormat="1" applyFont="1" applyBorder="1" applyAlignment="1">
      <alignment horizontal="center"/>
    </xf>
    <xf numFmtId="0" fontId="10" fillId="0" borderId="29" xfId="0" applyFont="1" applyBorder="1"/>
    <xf numFmtId="0" fontId="10" fillId="0" borderId="6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168" fontId="10" fillId="0" borderId="6" xfId="5" applyNumberFormat="1" applyFont="1" applyBorder="1" applyAlignment="1">
      <alignment horizontal="center"/>
    </xf>
    <xf numFmtId="168" fontId="10" fillId="0" borderId="30" xfId="5" applyNumberFormat="1" applyFont="1" applyBorder="1" applyAlignment="1">
      <alignment horizontal="center"/>
    </xf>
    <xf numFmtId="2" fontId="10" fillId="0" borderId="30" xfId="0" applyNumberFormat="1" applyFont="1" applyBorder="1" applyAlignment="1">
      <alignment horizontal="center"/>
    </xf>
    <xf numFmtId="9" fontId="10" fillId="0" borderId="6" xfId="5" applyFont="1" applyBorder="1" applyAlignment="1">
      <alignment horizontal="center"/>
    </xf>
    <xf numFmtId="9" fontId="10" fillId="0" borderId="6" xfId="5" applyFont="1" applyBorder="1" applyAlignment="1">
      <alignment vertical="center"/>
    </xf>
    <xf numFmtId="9" fontId="10" fillId="0" borderId="30" xfId="5" applyFont="1" applyBorder="1" applyAlignment="1">
      <alignment horizontal="center"/>
    </xf>
    <xf numFmtId="164" fontId="10" fillId="0" borderId="37" xfId="1" applyFont="1" applyBorder="1" applyAlignment="1">
      <alignment horizontal="center"/>
    </xf>
    <xf numFmtId="164" fontId="10" fillId="0" borderId="37" xfId="1" applyFont="1" applyBorder="1" applyAlignment="1">
      <alignment vertical="center"/>
    </xf>
    <xf numFmtId="164" fontId="10" fillId="0" borderId="32" xfId="1" applyFont="1" applyBorder="1" applyAlignment="1">
      <alignment horizontal="center"/>
    </xf>
    <xf numFmtId="17" fontId="11" fillId="3" borderId="15" xfId="0" applyNumberFormat="1" applyFont="1" applyFill="1" applyBorder="1" applyAlignment="1">
      <alignment horizontal="center" vertical="center"/>
    </xf>
    <xf numFmtId="17" fontId="11" fillId="4" borderId="14" xfId="0" applyNumberFormat="1" applyFont="1" applyFill="1" applyBorder="1" applyAlignment="1">
      <alignment horizontal="center" vertical="center"/>
    </xf>
    <xf numFmtId="17" fontId="11" fillId="5" borderId="14" xfId="0" applyNumberFormat="1" applyFont="1" applyFill="1" applyBorder="1" applyAlignment="1">
      <alignment horizontal="center" vertical="center"/>
    </xf>
    <xf numFmtId="17" fontId="11" fillId="5" borderId="15" xfId="0" applyNumberFormat="1" applyFont="1" applyFill="1" applyBorder="1" applyAlignment="1">
      <alignment horizontal="center" vertical="center"/>
    </xf>
    <xf numFmtId="0" fontId="11" fillId="11" borderId="38" xfId="0" applyFont="1" applyFill="1" applyBorder="1"/>
    <xf numFmtId="17" fontId="11" fillId="11" borderId="14" xfId="0" applyNumberFormat="1" applyFont="1" applyFill="1" applyBorder="1" applyAlignment="1">
      <alignment horizontal="center" vertical="center"/>
    </xf>
    <xf numFmtId="0" fontId="11" fillId="11" borderId="21" xfId="0" applyFont="1" applyFill="1" applyBorder="1" applyAlignment="1">
      <alignment horizontal="left"/>
    </xf>
    <xf numFmtId="164" fontId="11" fillId="11" borderId="22" xfId="1" applyFont="1" applyFill="1" applyBorder="1" applyAlignment="1">
      <alignment horizontal="center" vertical="center"/>
    </xf>
    <xf numFmtId="0" fontId="10" fillId="11" borderId="29" xfId="0" applyFont="1" applyFill="1" applyBorder="1"/>
    <xf numFmtId="0" fontId="10" fillId="11" borderId="6" xfId="0" applyFont="1" applyFill="1" applyBorder="1"/>
    <xf numFmtId="0" fontId="10" fillId="11" borderId="30" xfId="0" applyFont="1" applyFill="1" applyBorder="1"/>
    <xf numFmtId="0" fontId="11" fillId="11" borderId="29" xfId="0" applyFont="1" applyFill="1" applyBorder="1"/>
    <xf numFmtId="164" fontId="11" fillId="11" borderId="6" xfId="1" applyFont="1" applyFill="1" applyBorder="1" applyAlignment="1">
      <alignment horizontal="center" vertical="center"/>
    </xf>
    <xf numFmtId="164" fontId="11" fillId="11" borderId="30" xfId="1" applyFont="1" applyFill="1" applyBorder="1" applyAlignment="1">
      <alignment horizontal="center" vertical="center"/>
    </xf>
    <xf numFmtId="168" fontId="10" fillId="11" borderId="6" xfId="5" applyNumberFormat="1" applyFont="1" applyFill="1" applyBorder="1" applyAlignment="1">
      <alignment horizontal="center" vertical="center"/>
    </xf>
    <xf numFmtId="168" fontId="10" fillId="11" borderId="30" xfId="5" applyNumberFormat="1" applyFont="1" applyFill="1" applyBorder="1" applyAlignment="1">
      <alignment horizontal="center" vertical="center"/>
    </xf>
    <xf numFmtId="164" fontId="11" fillId="11" borderId="6" xfId="1" applyFont="1" applyFill="1" applyBorder="1"/>
    <xf numFmtId="164" fontId="11" fillId="11" borderId="30" xfId="1" applyFont="1" applyFill="1" applyBorder="1"/>
    <xf numFmtId="171" fontId="11" fillId="11" borderId="6" xfId="1" applyNumberFormat="1" applyFont="1" applyFill="1" applyBorder="1"/>
    <xf numFmtId="0" fontId="10" fillId="11" borderId="35" xfId="0" applyFont="1" applyFill="1" applyBorder="1"/>
    <xf numFmtId="0" fontId="10" fillId="11" borderId="31" xfId="0" applyFont="1" applyFill="1" applyBorder="1"/>
    <xf numFmtId="168" fontId="10" fillId="11" borderId="37" xfId="5" applyNumberFormat="1" applyFont="1" applyFill="1" applyBorder="1" applyAlignment="1">
      <alignment horizontal="center" vertical="center"/>
    </xf>
    <xf numFmtId="168" fontId="10" fillId="11" borderId="32" xfId="5" applyNumberFormat="1" applyFont="1" applyFill="1" applyBorder="1" applyAlignment="1">
      <alignment horizontal="center" vertical="center"/>
    </xf>
    <xf numFmtId="0" fontId="11" fillId="3" borderId="38" xfId="0" applyFont="1" applyFill="1" applyBorder="1"/>
    <xf numFmtId="0" fontId="11" fillId="3" borderId="21" xfId="0" applyFont="1" applyFill="1" applyBorder="1" applyAlignment="1">
      <alignment horizontal="left"/>
    </xf>
    <xf numFmtId="164" fontId="11" fillId="3" borderId="22" xfId="1" applyFont="1" applyFill="1" applyBorder="1"/>
    <xf numFmtId="164" fontId="11" fillId="3" borderId="23" xfId="1" applyFont="1" applyFill="1" applyBorder="1"/>
    <xf numFmtId="0" fontId="10" fillId="3" borderId="29" xfId="0" applyFont="1" applyFill="1" applyBorder="1"/>
    <xf numFmtId="0" fontId="10" fillId="3" borderId="6" xfId="0" applyFont="1" applyFill="1" applyBorder="1"/>
    <xf numFmtId="164" fontId="10" fillId="3" borderId="30" xfId="1" applyFont="1" applyFill="1" applyBorder="1"/>
    <xf numFmtId="0" fontId="11" fillId="3" borderId="29" xfId="0" applyFont="1" applyFill="1" applyBorder="1"/>
    <xf numFmtId="164" fontId="11" fillId="3" borderId="6" xfId="1" applyFont="1" applyFill="1" applyBorder="1"/>
    <xf numFmtId="164" fontId="11" fillId="3" borderId="30" xfId="1" applyFont="1" applyFill="1" applyBorder="1"/>
    <xf numFmtId="168" fontId="10" fillId="3" borderId="6" xfId="5" applyNumberFormat="1" applyFont="1" applyFill="1" applyBorder="1" applyAlignment="1">
      <alignment horizontal="center" vertical="center"/>
    </xf>
    <xf numFmtId="168" fontId="10" fillId="3" borderId="30" xfId="5" applyNumberFormat="1" applyFont="1" applyFill="1" applyBorder="1" applyAlignment="1">
      <alignment horizontal="center" vertical="center"/>
    </xf>
    <xf numFmtId="171" fontId="11" fillId="3" borderId="6" xfId="1" applyNumberFormat="1" applyFont="1" applyFill="1" applyBorder="1"/>
    <xf numFmtId="171" fontId="11" fillId="3" borderId="30" xfId="1" applyNumberFormat="1" applyFont="1" applyFill="1" applyBorder="1"/>
    <xf numFmtId="0" fontId="10" fillId="3" borderId="35" xfId="0" applyFont="1" applyFill="1" applyBorder="1"/>
    <xf numFmtId="0" fontId="10" fillId="3" borderId="31" xfId="0" applyFont="1" applyFill="1" applyBorder="1"/>
    <xf numFmtId="168" fontId="10" fillId="3" borderId="37" xfId="5" applyNumberFormat="1" applyFont="1" applyFill="1" applyBorder="1" applyAlignment="1">
      <alignment horizontal="center" vertical="center"/>
    </xf>
    <xf numFmtId="168" fontId="10" fillId="3" borderId="32" xfId="5" applyNumberFormat="1" applyFont="1" applyFill="1" applyBorder="1" applyAlignment="1">
      <alignment horizontal="center" vertical="center"/>
    </xf>
    <xf numFmtId="0" fontId="11" fillId="4" borderId="38" xfId="0" applyFont="1" applyFill="1" applyBorder="1"/>
    <xf numFmtId="17" fontId="11" fillId="4" borderId="15" xfId="0" applyNumberFormat="1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left"/>
    </xf>
    <xf numFmtId="164" fontId="11" fillId="4" borderId="22" xfId="1" applyFont="1" applyFill="1" applyBorder="1"/>
    <xf numFmtId="164" fontId="11" fillId="4" borderId="23" xfId="0" applyNumberFormat="1" applyFont="1" applyFill="1" applyBorder="1"/>
    <xf numFmtId="0" fontId="10" fillId="4" borderId="29" xfId="0" applyFont="1" applyFill="1" applyBorder="1"/>
    <xf numFmtId="0" fontId="10" fillId="4" borderId="6" xfId="0" applyFont="1" applyFill="1" applyBorder="1"/>
    <xf numFmtId="0" fontId="11" fillId="4" borderId="30" xfId="0" applyFont="1" applyFill="1" applyBorder="1"/>
    <xf numFmtId="0" fontId="11" fillId="4" borderId="29" xfId="0" applyFont="1" applyFill="1" applyBorder="1"/>
    <xf numFmtId="164" fontId="11" fillId="4" borderId="6" xfId="1" applyFont="1" applyFill="1" applyBorder="1"/>
    <xf numFmtId="164" fontId="11" fillId="4" borderId="30" xfId="0" applyNumberFormat="1" applyFont="1" applyFill="1" applyBorder="1"/>
    <xf numFmtId="0" fontId="10" fillId="4" borderId="30" xfId="0" applyFont="1" applyFill="1" applyBorder="1"/>
    <xf numFmtId="164" fontId="11" fillId="4" borderId="30" xfId="1" applyFont="1" applyFill="1" applyBorder="1"/>
    <xf numFmtId="168" fontId="10" fillId="4" borderId="6" xfId="5" applyNumberFormat="1" applyFont="1" applyFill="1" applyBorder="1" applyAlignment="1">
      <alignment horizontal="center" vertical="center"/>
    </xf>
    <xf numFmtId="168" fontId="10" fillId="4" borderId="30" xfId="5" applyNumberFormat="1" applyFont="1" applyFill="1" applyBorder="1" applyAlignment="1">
      <alignment horizontal="center" vertical="center"/>
    </xf>
    <xf numFmtId="9" fontId="10" fillId="0" borderId="0" xfId="5" applyFont="1"/>
    <xf numFmtId="171" fontId="11" fillId="4" borderId="6" xfId="1" applyNumberFormat="1" applyFont="1" applyFill="1" applyBorder="1"/>
    <xf numFmtId="171" fontId="11" fillId="4" borderId="30" xfId="1" applyNumberFormat="1" applyFont="1" applyFill="1" applyBorder="1"/>
    <xf numFmtId="0" fontId="10" fillId="4" borderId="35" xfId="0" applyFont="1" applyFill="1" applyBorder="1"/>
    <xf numFmtId="0" fontId="10" fillId="4" borderId="31" xfId="0" applyFont="1" applyFill="1" applyBorder="1"/>
    <xf numFmtId="168" fontId="10" fillId="4" borderId="37" xfId="5" applyNumberFormat="1" applyFont="1" applyFill="1" applyBorder="1" applyAlignment="1">
      <alignment horizontal="center" vertical="center"/>
    </xf>
    <xf numFmtId="168" fontId="10" fillId="4" borderId="32" xfId="5" applyNumberFormat="1" applyFont="1" applyFill="1" applyBorder="1" applyAlignment="1">
      <alignment horizontal="center" vertical="center"/>
    </xf>
    <xf numFmtId="0" fontId="11" fillId="5" borderId="38" xfId="0" applyFont="1" applyFill="1" applyBorder="1"/>
    <xf numFmtId="0" fontId="11" fillId="5" borderId="21" xfId="0" applyFont="1" applyFill="1" applyBorder="1" applyAlignment="1">
      <alignment horizontal="left"/>
    </xf>
    <xf numFmtId="164" fontId="11" fillId="5" borderId="22" xfId="1" applyFont="1" applyFill="1" applyBorder="1"/>
    <xf numFmtId="164" fontId="11" fillId="5" borderId="23" xfId="0" applyNumberFormat="1" applyFont="1" applyFill="1" applyBorder="1"/>
    <xf numFmtId="0" fontId="10" fillId="5" borderId="29" xfId="0" applyFont="1" applyFill="1" applyBorder="1"/>
    <xf numFmtId="0" fontId="10" fillId="5" borderId="6" xfId="0" applyFont="1" applyFill="1" applyBorder="1"/>
    <xf numFmtId="0" fontId="11" fillId="5" borderId="30" xfId="0" applyFont="1" applyFill="1" applyBorder="1"/>
    <xf numFmtId="0" fontId="11" fillId="5" borderId="29" xfId="0" applyFont="1" applyFill="1" applyBorder="1"/>
    <xf numFmtId="164" fontId="11" fillId="5" borderId="6" xfId="1" applyFont="1" applyFill="1" applyBorder="1"/>
    <xf numFmtId="164" fontId="11" fillId="5" borderId="30" xfId="0" applyNumberFormat="1" applyFont="1" applyFill="1" applyBorder="1"/>
    <xf numFmtId="0" fontId="10" fillId="5" borderId="30" xfId="0" applyFont="1" applyFill="1" applyBorder="1"/>
    <xf numFmtId="164" fontId="11" fillId="5" borderId="30" xfId="1" applyFont="1" applyFill="1" applyBorder="1"/>
    <xf numFmtId="168" fontId="10" fillId="5" borderId="6" xfId="5" applyNumberFormat="1" applyFont="1" applyFill="1" applyBorder="1" applyAlignment="1">
      <alignment horizontal="center" vertical="center"/>
    </xf>
    <xf numFmtId="168" fontId="10" fillId="5" borderId="30" xfId="5" applyNumberFormat="1" applyFont="1" applyFill="1" applyBorder="1" applyAlignment="1">
      <alignment horizontal="center" vertical="center"/>
    </xf>
    <xf numFmtId="164" fontId="11" fillId="5" borderId="6" xfId="1" applyFont="1" applyFill="1" applyBorder="1" applyAlignment="1"/>
    <xf numFmtId="171" fontId="11" fillId="5" borderId="6" xfId="1" applyNumberFormat="1" applyFont="1" applyFill="1" applyBorder="1" applyAlignment="1">
      <alignment horizontal="center" vertical="center"/>
    </xf>
    <xf numFmtId="171" fontId="11" fillId="5" borderId="30" xfId="1" applyNumberFormat="1" applyFont="1" applyFill="1" applyBorder="1" applyAlignment="1">
      <alignment horizontal="center" vertical="center"/>
    </xf>
    <xf numFmtId="0" fontId="10" fillId="5" borderId="35" xfId="0" applyFont="1" applyFill="1" applyBorder="1"/>
    <xf numFmtId="0" fontId="10" fillId="5" borderId="31" xfId="0" applyFont="1" applyFill="1" applyBorder="1"/>
    <xf numFmtId="168" fontId="10" fillId="5" borderId="37" xfId="5" applyNumberFormat="1" applyFont="1" applyFill="1" applyBorder="1" applyAlignment="1">
      <alignment horizontal="center" vertical="center"/>
    </xf>
    <xf numFmtId="168" fontId="10" fillId="5" borderId="32" xfId="5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17" fontId="11" fillId="0" borderId="22" xfId="0" applyNumberFormat="1" applyFont="1" applyBorder="1" applyAlignment="1">
      <alignment vertical="center"/>
    </xf>
    <xf numFmtId="17" fontId="11" fillId="0" borderId="23" xfId="0" applyNumberFormat="1" applyFont="1" applyBorder="1" applyAlignment="1">
      <alignment vertical="center"/>
    </xf>
    <xf numFmtId="164" fontId="10" fillId="0" borderId="6" xfId="1" applyFont="1" applyBorder="1" applyAlignment="1">
      <alignment vertical="center"/>
    </xf>
    <xf numFmtId="164" fontId="11" fillId="0" borderId="30" xfId="1" applyFont="1" applyBorder="1" applyAlignment="1">
      <alignment vertical="center"/>
    </xf>
    <xf numFmtId="168" fontId="10" fillId="0" borderId="6" xfId="5" applyNumberFormat="1" applyFont="1" applyBorder="1" applyAlignment="1">
      <alignment vertical="center"/>
    </xf>
    <xf numFmtId="168" fontId="11" fillId="0" borderId="30" xfId="5" applyNumberFormat="1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1" fillId="0" borderId="30" xfId="0" applyFont="1" applyBorder="1" applyAlignment="1">
      <alignment vertical="center"/>
    </xf>
    <xf numFmtId="172" fontId="10" fillId="0" borderId="6" xfId="1" applyNumberFormat="1" applyFont="1" applyBorder="1" applyAlignment="1">
      <alignment vertical="center"/>
    </xf>
    <xf numFmtId="0" fontId="10" fillId="0" borderId="31" xfId="0" applyFont="1" applyBorder="1"/>
    <xf numFmtId="168" fontId="10" fillId="0" borderId="37" xfId="5" applyNumberFormat="1" applyFont="1" applyBorder="1" applyAlignment="1">
      <alignment vertical="center"/>
    </xf>
    <xf numFmtId="0" fontId="11" fillId="12" borderId="6" xfId="0" applyFont="1" applyFill="1" applyBorder="1"/>
    <xf numFmtId="0" fontId="11" fillId="12" borderId="6" xfId="0" applyFont="1" applyFill="1" applyBorder="1" applyAlignment="1">
      <alignment vertical="center"/>
    </xf>
    <xf numFmtId="17" fontId="11" fillId="12" borderId="6" xfId="0" applyNumberFormat="1" applyFont="1" applyFill="1" applyBorder="1" applyAlignment="1">
      <alignment vertical="center"/>
    </xf>
    <xf numFmtId="0" fontId="10" fillId="0" borderId="6" xfId="0" applyFont="1" applyBorder="1"/>
    <xf numFmtId="0" fontId="10" fillId="11" borderId="6" xfId="0" applyFont="1" applyFill="1" applyBorder="1" applyAlignment="1">
      <alignment horizontal="left" vertical="center"/>
    </xf>
    <xf numFmtId="165" fontId="10" fillId="11" borderId="6" xfId="1" applyNumberFormat="1" applyFont="1" applyFill="1" applyBorder="1" applyAlignment="1">
      <alignment vertical="center"/>
    </xf>
    <xf numFmtId="165" fontId="11" fillId="11" borderId="6" xfId="1" applyNumberFormat="1" applyFont="1" applyFill="1" applyBorder="1" applyAlignment="1">
      <alignment vertical="center"/>
    </xf>
    <xf numFmtId="1" fontId="10" fillId="0" borderId="0" xfId="0" applyNumberFormat="1" applyFont="1"/>
    <xf numFmtId="10" fontId="10" fillId="0" borderId="0" xfId="5" applyNumberFormat="1" applyFont="1"/>
    <xf numFmtId="0" fontId="10" fillId="13" borderId="6" xfId="0" applyFont="1" applyFill="1" applyBorder="1" applyAlignment="1">
      <alignment horizontal="left" vertical="center"/>
    </xf>
    <xf numFmtId="165" fontId="10" fillId="13" borderId="6" xfId="1" applyNumberFormat="1" applyFont="1" applyFill="1" applyBorder="1" applyAlignment="1">
      <alignment vertical="center"/>
    </xf>
    <xf numFmtId="0" fontId="11" fillId="12" borderId="6" xfId="0" applyFont="1" applyFill="1" applyBorder="1" applyAlignment="1">
      <alignment horizontal="left"/>
    </xf>
    <xf numFmtId="165" fontId="11" fillId="12" borderId="6" xfId="1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6" fillId="4" borderId="38" xfId="0" applyFont="1" applyFill="1" applyBorder="1"/>
    <xf numFmtId="164" fontId="11" fillId="4" borderId="22" xfId="1" applyFont="1" applyFill="1" applyBorder="1" applyAlignment="1">
      <alignment horizontal="center" vertical="center"/>
    </xf>
    <xf numFmtId="164" fontId="11" fillId="4" borderId="23" xfId="0" applyNumberFormat="1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1" fillId="4" borderId="30" xfId="0" applyFont="1" applyFill="1" applyBorder="1" applyAlignment="1">
      <alignment horizontal="center" vertical="center"/>
    </xf>
    <xf numFmtId="164" fontId="11" fillId="4" borderId="6" xfId="1" applyFont="1" applyFill="1" applyBorder="1" applyAlignment="1">
      <alignment horizontal="center" vertical="center"/>
    </xf>
    <xf numFmtId="164" fontId="11" fillId="4" borderId="30" xfId="0" applyNumberFormat="1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171" fontId="11" fillId="4" borderId="6" xfId="1" applyNumberFormat="1" applyFont="1" applyFill="1" applyBorder="1" applyAlignment="1">
      <alignment horizontal="center" vertical="center"/>
    </xf>
    <xf numFmtId="171" fontId="11" fillId="4" borderId="30" xfId="1" applyNumberFormat="1" applyFont="1" applyFill="1" applyBorder="1" applyAlignment="1">
      <alignment horizontal="center" vertical="center"/>
    </xf>
    <xf numFmtId="0" fontId="11" fillId="4" borderId="31" xfId="0" applyFont="1" applyFill="1" applyBorder="1"/>
    <xf numFmtId="0" fontId="16" fillId="0" borderId="0" xfId="0" applyFont="1"/>
    <xf numFmtId="0" fontId="11" fillId="12" borderId="21" xfId="0" applyFont="1" applyFill="1" applyBorder="1"/>
    <xf numFmtId="17" fontId="11" fillId="12" borderId="22" xfId="0" applyNumberFormat="1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10" fillId="11" borderId="29" xfId="0" applyFont="1" applyFill="1" applyBorder="1" applyAlignment="1">
      <alignment horizontal="left" vertical="center"/>
    </xf>
    <xf numFmtId="165" fontId="0" fillId="11" borderId="6" xfId="1" applyNumberFormat="1" applyFont="1" applyFill="1" applyBorder="1" applyAlignment="1">
      <alignment horizontal="center" vertical="center"/>
    </xf>
    <xf numFmtId="165" fontId="2" fillId="11" borderId="30" xfId="1" applyNumberFormat="1" applyFont="1" applyFill="1" applyBorder="1" applyAlignment="1">
      <alignment horizontal="center" vertical="center"/>
    </xf>
    <xf numFmtId="9" fontId="0" fillId="0" borderId="0" xfId="5" applyFont="1"/>
    <xf numFmtId="0" fontId="0" fillId="13" borderId="29" xfId="0" applyFill="1" applyBorder="1"/>
    <xf numFmtId="165" fontId="0" fillId="13" borderId="6" xfId="1" applyNumberFormat="1" applyFont="1" applyFill="1" applyBorder="1" applyAlignment="1">
      <alignment horizontal="center" vertical="center"/>
    </xf>
    <xf numFmtId="165" fontId="2" fillId="13" borderId="30" xfId="1" applyNumberFormat="1" applyFont="1" applyFill="1" applyBorder="1" applyAlignment="1">
      <alignment horizontal="center" vertical="center"/>
    </xf>
    <xf numFmtId="0" fontId="2" fillId="0" borderId="31" xfId="0" applyFont="1" applyBorder="1" applyAlignment="1">
      <alignment horizontal="left" indent="1"/>
    </xf>
    <xf numFmtId="165" fontId="2" fillId="0" borderId="37" xfId="1" applyNumberFormat="1" applyFont="1" applyBorder="1" applyAlignment="1">
      <alignment horizontal="center" vertical="center"/>
    </xf>
    <xf numFmtId="165" fontId="2" fillId="0" borderId="32" xfId="1" applyNumberFormat="1" applyFont="1" applyBorder="1" applyAlignment="1">
      <alignment horizontal="center" vertical="center"/>
    </xf>
    <xf numFmtId="0" fontId="17" fillId="5" borderId="38" xfId="0" applyFont="1" applyFill="1" applyBorder="1"/>
    <xf numFmtId="0" fontId="11" fillId="14" borderId="13" xfId="0" applyFont="1" applyFill="1" applyBorder="1"/>
    <xf numFmtId="17" fontId="11" fillId="14" borderId="14" xfId="0" applyNumberFormat="1" applyFont="1" applyFill="1" applyBorder="1" applyAlignment="1">
      <alignment horizontal="center" vertical="center"/>
    </xf>
    <xf numFmtId="0" fontId="11" fillId="14" borderId="15" xfId="0" applyFont="1" applyFill="1" applyBorder="1" applyAlignment="1">
      <alignment horizontal="center" vertical="center"/>
    </xf>
    <xf numFmtId="0" fontId="10" fillId="11" borderId="21" xfId="0" applyFont="1" applyFill="1" applyBorder="1" applyAlignment="1">
      <alignment vertical="center"/>
    </xf>
    <xf numFmtId="165" fontId="0" fillId="11" borderId="22" xfId="1" applyNumberFormat="1" applyFont="1" applyFill="1" applyBorder="1" applyAlignment="1">
      <alignment horizontal="center" vertical="center"/>
    </xf>
    <xf numFmtId="165" fontId="2" fillId="11" borderId="23" xfId="1" applyNumberFormat="1" applyFont="1" applyFill="1" applyBorder="1" applyAlignment="1">
      <alignment horizontal="center" vertical="center"/>
    </xf>
    <xf numFmtId="0" fontId="10" fillId="11" borderId="29" xfId="0" applyFont="1" applyFill="1" applyBorder="1" applyAlignment="1">
      <alignment vertical="center"/>
    </xf>
    <xf numFmtId="0" fontId="0" fillId="4" borderId="29" xfId="0" applyFill="1" applyBorder="1"/>
    <xf numFmtId="165" fontId="0" fillId="4" borderId="6" xfId="1" applyNumberFormat="1" applyFont="1" applyFill="1" applyBorder="1"/>
    <xf numFmtId="165" fontId="2" fillId="4" borderId="30" xfId="1" applyNumberFormat="1" applyFont="1" applyFill="1" applyBorder="1"/>
    <xf numFmtId="0" fontId="2" fillId="4" borderId="34" xfId="0" applyFont="1" applyFill="1" applyBorder="1" applyAlignment="1">
      <alignment horizontal="left" indent="1"/>
    </xf>
    <xf numFmtId="165" fontId="2" fillId="4" borderId="39" xfId="0" applyNumberFormat="1" applyFont="1" applyFill="1" applyBorder="1"/>
    <xf numFmtId="165" fontId="2" fillId="4" borderId="40" xfId="0" applyNumberFormat="1" applyFont="1" applyFill="1" applyBorder="1"/>
    <xf numFmtId="9" fontId="11" fillId="4" borderId="6" xfId="5" applyFont="1" applyFill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2" fontId="10" fillId="0" borderId="42" xfId="0" applyNumberFormat="1" applyFont="1" applyBorder="1" applyAlignment="1">
      <alignment horizontal="center" vertical="center"/>
    </xf>
    <xf numFmtId="164" fontId="11" fillId="0" borderId="6" xfId="1" applyFont="1" applyBorder="1" applyAlignment="1">
      <alignment horizontal="center" vertical="center"/>
    </xf>
    <xf numFmtId="168" fontId="11" fillId="0" borderId="0" xfId="5" applyNumberFormat="1" applyFont="1" applyAlignment="1">
      <alignment horizontal="center"/>
    </xf>
    <xf numFmtId="0" fontId="10" fillId="0" borderId="43" xfId="0" applyFont="1" applyBorder="1" applyAlignment="1">
      <alignment horizontal="center" vertical="center"/>
    </xf>
    <xf numFmtId="164" fontId="10" fillId="0" borderId="7" xfId="1" applyFont="1" applyBorder="1" applyAlignment="1">
      <alignment horizontal="center"/>
    </xf>
    <xf numFmtId="164" fontId="10" fillId="0" borderId="7" xfId="1" applyFont="1" applyBorder="1" applyAlignment="1">
      <alignment vertical="center"/>
    </xf>
    <xf numFmtId="164" fontId="10" fillId="0" borderId="41" xfId="1" applyFont="1" applyBorder="1" applyAlignment="1">
      <alignment horizontal="center"/>
    </xf>
    <xf numFmtId="169" fontId="0" fillId="0" borderId="0" xfId="6" applyNumberFormat="1" applyFont="1" applyBorder="1" applyAlignment="1">
      <alignment horizontal="center"/>
    </xf>
    <xf numFmtId="169" fontId="2" fillId="0" borderId="0" xfId="6" applyNumberFormat="1" applyFont="1" applyBorder="1" applyAlignment="1">
      <alignment horizontal="center"/>
    </xf>
    <xf numFmtId="165" fontId="0" fillId="0" borderId="6" xfId="1" applyNumberFormat="1" applyFont="1" applyFill="1" applyBorder="1"/>
    <xf numFmtId="165" fontId="0" fillId="0" borderId="9" xfId="1" applyNumberFormat="1" applyFont="1" applyFill="1" applyBorder="1"/>
    <xf numFmtId="1" fontId="2" fillId="0" borderId="6" xfId="1" applyNumberFormat="1" applyFont="1" applyFill="1" applyBorder="1" applyAlignment="1">
      <alignment horizontal="center"/>
    </xf>
    <xf numFmtId="165" fontId="2" fillId="0" borderId="6" xfId="1" applyNumberFormat="1" applyFont="1" applyFill="1" applyBorder="1" applyAlignment="1">
      <alignment horizontal="center"/>
    </xf>
    <xf numFmtId="165" fontId="0" fillId="0" borderId="6" xfId="1" applyNumberFormat="1" applyFont="1" applyFill="1" applyBorder="1" applyAlignment="1">
      <alignment horizontal="right" vertical="center"/>
    </xf>
    <xf numFmtId="165" fontId="2" fillId="0" borderId="6" xfId="1" applyNumberFormat="1" applyFont="1" applyFill="1" applyBorder="1"/>
    <xf numFmtId="1" fontId="0" fillId="0" borderId="9" xfId="1" applyNumberFormat="1" applyFont="1" applyFill="1" applyBorder="1" applyAlignment="1">
      <alignment horizontal="center"/>
    </xf>
    <xf numFmtId="165" fontId="0" fillId="0" borderId="9" xfId="1" applyNumberFormat="1" applyFont="1" applyFill="1" applyBorder="1" applyAlignment="1">
      <alignment horizontal="center"/>
    </xf>
    <xf numFmtId="164" fontId="0" fillId="0" borderId="0" xfId="1" applyFont="1" applyFill="1"/>
    <xf numFmtId="165" fontId="1" fillId="0" borderId="6" xfId="1" applyNumberFormat="1" applyFont="1" applyFill="1" applyBorder="1" applyAlignment="1">
      <alignment horizontal="center"/>
    </xf>
    <xf numFmtId="165" fontId="1" fillId="0" borderId="6" xfId="1" applyNumberFormat="1" applyFont="1" applyBorder="1" applyAlignment="1">
      <alignment horizontal="right"/>
    </xf>
    <xf numFmtId="1" fontId="1" fillId="0" borderId="6" xfId="1" applyNumberFormat="1" applyFont="1" applyBorder="1" applyAlignment="1">
      <alignment horizontal="center"/>
    </xf>
    <xf numFmtId="165" fontId="1" fillId="0" borderId="6" xfId="1" applyNumberFormat="1" applyFont="1" applyBorder="1" applyAlignment="1">
      <alignment horizontal="center"/>
    </xf>
    <xf numFmtId="0" fontId="17" fillId="0" borderId="6" xfId="0" applyFont="1" applyBorder="1" applyAlignment="1">
      <alignment horizontal="left"/>
    </xf>
    <xf numFmtId="0" fontId="17" fillId="0" borderId="6" xfId="0" applyFont="1" applyBorder="1"/>
    <xf numFmtId="17" fontId="2" fillId="0" borderId="3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17" fontId="2" fillId="0" borderId="6" xfId="0" applyNumberFormat="1" applyFont="1" applyBorder="1" applyAlignment="1">
      <alignment horizontal="center"/>
    </xf>
    <xf numFmtId="17" fontId="12" fillId="7" borderId="6" xfId="0" applyNumberFormat="1" applyFont="1" applyFill="1" applyBorder="1" applyAlignment="1">
      <alignment horizontal="center" vertical="center"/>
    </xf>
    <xf numFmtId="17" fontId="11" fillId="3" borderId="13" xfId="0" applyNumberFormat="1" applyFont="1" applyFill="1" applyBorder="1" applyAlignment="1">
      <alignment horizontal="center" vertical="center"/>
    </xf>
    <xf numFmtId="17" fontId="11" fillId="3" borderId="14" xfId="0" applyNumberFormat="1" applyFont="1" applyFill="1" applyBorder="1" applyAlignment="1">
      <alignment horizontal="center" vertical="center"/>
    </xf>
    <xf numFmtId="17" fontId="11" fillId="3" borderId="15" xfId="0" applyNumberFormat="1" applyFont="1" applyFill="1" applyBorder="1" applyAlignment="1">
      <alignment horizontal="center" vertical="center"/>
    </xf>
    <xf numFmtId="17" fontId="11" fillId="4" borderId="13" xfId="0" applyNumberFormat="1" applyFont="1" applyFill="1" applyBorder="1" applyAlignment="1">
      <alignment horizontal="center" vertical="center"/>
    </xf>
    <xf numFmtId="17" fontId="11" fillId="4" borderId="14" xfId="0" applyNumberFormat="1" applyFont="1" applyFill="1" applyBorder="1" applyAlignment="1">
      <alignment horizontal="center" vertical="center"/>
    </xf>
    <xf numFmtId="17" fontId="11" fillId="4" borderId="16" xfId="0" applyNumberFormat="1" applyFont="1" applyFill="1" applyBorder="1" applyAlignment="1">
      <alignment horizontal="center" vertical="center"/>
    </xf>
    <xf numFmtId="17" fontId="14" fillId="9" borderId="17" xfId="0" applyNumberFormat="1" applyFont="1" applyFill="1" applyBorder="1" applyAlignment="1">
      <alignment horizontal="center" vertical="center"/>
    </xf>
    <xf numFmtId="17" fontId="14" fillId="9" borderId="18" xfId="0" applyNumberFormat="1" applyFont="1" applyFill="1" applyBorder="1" applyAlignment="1">
      <alignment horizontal="center" vertical="center"/>
    </xf>
    <xf numFmtId="17" fontId="14" fillId="9" borderId="19" xfId="0" applyNumberFormat="1" applyFont="1" applyFill="1" applyBorder="1" applyAlignment="1">
      <alignment horizontal="center" vertical="center"/>
    </xf>
    <xf numFmtId="17" fontId="11" fillId="5" borderId="20" xfId="0" applyNumberFormat="1" applyFont="1" applyFill="1" applyBorder="1" applyAlignment="1">
      <alignment horizontal="center" vertical="center"/>
    </xf>
    <xf numFmtId="17" fontId="11" fillId="5" borderId="14" xfId="0" applyNumberFormat="1" applyFont="1" applyFill="1" applyBorder="1" applyAlignment="1">
      <alignment horizontal="center" vertical="center"/>
    </xf>
    <xf numFmtId="17" fontId="11" fillId="5" borderId="15" xfId="0" applyNumberFormat="1" applyFont="1" applyFill="1" applyBorder="1" applyAlignment="1">
      <alignment horizontal="center" vertical="center"/>
    </xf>
    <xf numFmtId="17" fontId="11" fillId="6" borderId="13" xfId="0" applyNumberFormat="1" applyFont="1" applyFill="1" applyBorder="1" applyAlignment="1">
      <alignment horizontal="center" vertical="center"/>
    </xf>
    <xf numFmtId="17" fontId="11" fillId="6" borderId="14" xfId="0" applyNumberFormat="1" applyFont="1" applyFill="1" applyBorder="1" applyAlignment="1">
      <alignment horizontal="center" vertical="center"/>
    </xf>
    <xf numFmtId="17" fontId="11" fillId="6" borderId="15" xfId="0" applyNumberFormat="1" applyFont="1" applyFill="1" applyBorder="1" applyAlignment="1">
      <alignment horizontal="center" vertical="center"/>
    </xf>
    <xf numFmtId="17" fontId="11" fillId="7" borderId="13" xfId="0" applyNumberFormat="1" applyFont="1" applyFill="1" applyBorder="1" applyAlignment="1">
      <alignment horizontal="center" vertical="center"/>
    </xf>
    <xf numFmtId="17" fontId="11" fillId="7" borderId="14" xfId="0" applyNumberFormat="1" applyFont="1" applyFill="1" applyBorder="1" applyAlignment="1">
      <alignment horizontal="center" vertical="center"/>
    </xf>
    <xf numFmtId="17" fontId="11" fillId="7" borderId="16" xfId="0" applyNumberFormat="1" applyFont="1" applyFill="1" applyBorder="1" applyAlignment="1">
      <alignment horizontal="center" vertical="center"/>
    </xf>
    <xf numFmtId="17" fontId="11" fillId="10" borderId="13" xfId="0" applyNumberFormat="1" applyFont="1" applyFill="1" applyBorder="1" applyAlignment="1">
      <alignment horizontal="center" vertical="center"/>
    </xf>
    <xf numFmtId="17" fontId="11" fillId="10" borderId="14" xfId="0" applyNumberFormat="1" applyFont="1" applyFill="1" applyBorder="1" applyAlignment="1">
      <alignment horizontal="center" vertical="center"/>
    </xf>
    <xf numFmtId="17" fontId="11" fillId="10" borderId="15" xfId="0" applyNumberFormat="1" applyFont="1" applyFill="1" applyBorder="1" applyAlignment="1">
      <alignment horizontal="center" vertical="center"/>
    </xf>
    <xf numFmtId="17" fontId="11" fillId="5" borderId="6" xfId="0" applyNumberFormat="1" applyFont="1" applyFill="1" applyBorder="1" applyAlignment="1">
      <alignment horizontal="center" vertical="center"/>
    </xf>
    <xf numFmtId="17" fontId="11" fillId="6" borderId="6" xfId="0" applyNumberFormat="1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17" fontId="11" fillId="3" borderId="6" xfId="0" applyNumberFormat="1" applyFont="1" applyFill="1" applyBorder="1" applyAlignment="1">
      <alignment horizontal="center" vertical="center"/>
    </xf>
    <xf numFmtId="17" fontId="11" fillId="4" borderId="6" xfId="0" applyNumberFormat="1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17" fontId="2" fillId="0" borderId="1" xfId="0" applyNumberFormat="1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17" fontId="2" fillId="0" borderId="2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2" fillId="0" borderId="6" xfId="0" applyNumberFormat="1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165" fontId="18" fillId="4" borderId="6" xfId="1" applyNumberFormat="1" applyFont="1" applyFill="1" applyBorder="1"/>
  </cellXfs>
  <cellStyles count="7">
    <cellStyle name="Comma" xfId="1" builtinId="3"/>
    <cellStyle name="Comma 2" xfId="4" xr:uid="{00000000-0005-0000-0000-000001000000}"/>
    <cellStyle name="Comma 2 2" xfId="6" xr:uid="{35B453D7-215B-40CA-801E-071D173E6040}"/>
    <cellStyle name="Normal" xfId="0" builtinId="0"/>
    <cellStyle name="Normal 2" xfId="2" xr:uid="{00000000-0005-0000-0000-000003000000}"/>
    <cellStyle name="Normal 2 2" xfId="3" xr:uid="{00000000-0005-0000-0000-000004000000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35"/>
  <sheetViews>
    <sheetView workbookViewId="0"/>
  </sheetViews>
  <sheetFormatPr defaultRowHeight="14.4" x14ac:dyDescent="0.3"/>
  <cols>
    <col min="2" max="2" width="4" customWidth="1"/>
    <col min="3" max="3" width="4.88671875" bestFit="1" customWidth="1"/>
    <col min="4" max="4" width="3.33203125" customWidth="1"/>
    <col min="5" max="5" width="5" bestFit="1" customWidth="1"/>
    <col min="6" max="6" width="14.33203125" bestFit="1" customWidth="1"/>
    <col min="7" max="7" width="13.109375" bestFit="1" customWidth="1"/>
    <col min="8" max="8" width="14.33203125" bestFit="1" customWidth="1"/>
    <col min="9" max="9" width="13.33203125" bestFit="1" customWidth="1"/>
    <col min="10" max="10" width="12" bestFit="1" customWidth="1"/>
    <col min="11" max="11" width="12.109375" bestFit="1" customWidth="1"/>
    <col min="12" max="12" width="10.5546875" bestFit="1" customWidth="1"/>
    <col min="13" max="13" width="2.5546875" customWidth="1"/>
    <col min="17" max="17" width="3" customWidth="1"/>
    <col min="19" max="19" width="13.6640625" bestFit="1" customWidth="1"/>
    <col min="20" max="20" width="6" customWidth="1"/>
    <col min="21" max="21" width="17.109375" bestFit="1" customWidth="1"/>
    <col min="22" max="22" width="14.33203125" bestFit="1" customWidth="1"/>
    <col min="23" max="23" width="15.5546875" bestFit="1" customWidth="1"/>
    <col min="24" max="24" width="10.5546875" bestFit="1" customWidth="1"/>
    <col min="25" max="25" width="8" customWidth="1"/>
  </cols>
  <sheetData>
    <row r="4" spans="3:11" x14ac:dyDescent="0.3">
      <c r="C4" s="5"/>
      <c r="D4" s="5"/>
      <c r="E4" s="490">
        <v>45413</v>
      </c>
      <c r="F4" s="490"/>
      <c r="G4" s="490"/>
      <c r="H4" s="490"/>
      <c r="I4" s="490"/>
    </row>
    <row r="5" spans="3:11" x14ac:dyDescent="0.3">
      <c r="C5" s="64" t="s">
        <v>1</v>
      </c>
      <c r="D5" s="5" t="s">
        <v>2</v>
      </c>
      <c r="E5" s="3" t="s">
        <v>3</v>
      </c>
      <c r="F5" s="64" t="s">
        <v>4</v>
      </c>
      <c r="G5" s="64" t="s">
        <v>5</v>
      </c>
      <c r="H5" s="64" t="s">
        <v>6</v>
      </c>
      <c r="I5" s="77" t="s">
        <v>7</v>
      </c>
    </row>
    <row r="6" spans="3:11" x14ac:dyDescent="0.3">
      <c r="C6" s="489" t="s">
        <v>8</v>
      </c>
      <c r="D6" s="5" t="s">
        <v>9</v>
      </c>
      <c r="E6" s="11">
        <v>6090</v>
      </c>
      <c r="F6" s="58">
        <v>12334510</v>
      </c>
      <c r="G6" s="29">
        <f>F6-H6</f>
        <v>1324042.209999986</v>
      </c>
      <c r="H6" s="27">
        <v>11010467.790000014</v>
      </c>
      <c r="I6" s="48">
        <f>(F6*0.5429*12%)+(H6*0.5429)</f>
        <v>6781151.6206710078</v>
      </c>
    </row>
    <row r="7" spans="3:11" x14ac:dyDescent="0.3">
      <c r="C7" s="489"/>
      <c r="D7" s="5" t="s">
        <v>78</v>
      </c>
      <c r="E7" s="11">
        <v>1421</v>
      </c>
      <c r="F7" s="27">
        <v>2539889</v>
      </c>
      <c r="G7" s="27">
        <v>325996</v>
      </c>
      <c r="H7" s="27">
        <v>2213893</v>
      </c>
      <c r="I7" s="48">
        <f>(F7*0.5629*10%)+H7*0.5629</f>
        <v>1389170.7215099998</v>
      </c>
      <c r="J7" s="111"/>
    </row>
    <row r="8" spans="3:11" x14ac:dyDescent="0.3">
      <c r="C8" s="489"/>
      <c r="D8" s="5" t="s">
        <v>79</v>
      </c>
      <c r="E8" s="11">
        <v>1837</v>
      </c>
      <c r="F8" s="27">
        <v>3019913</v>
      </c>
      <c r="G8" s="27">
        <f>F8-H8</f>
        <v>1655158</v>
      </c>
      <c r="H8" s="33">
        <v>1364755</v>
      </c>
      <c r="I8" s="48">
        <f>(H8*0.66*10%)+G8*0.66</f>
        <v>1182478.1100000001</v>
      </c>
    </row>
    <row r="9" spans="3:11" x14ac:dyDescent="0.3">
      <c r="C9" s="486" t="s">
        <v>12</v>
      </c>
      <c r="D9" s="486"/>
      <c r="E9" s="12">
        <f>SUM(E6:E8)</f>
        <v>9348</v>
      </c>
      <c r="F9" s="49">
        <f t="shared" ref="F9:I9" si="0">SUM(F6:F8)</f>
        <v>17894312</v>
      </c>
      <c r="G9" s="49">
        <f t="shared" si="0"/>
        <v>3305196.209999986</v>
      </c>
      <c r="H9" s="49">
        <f t="shared" si="0"/>
        <v>14589115.790000014</v>
      </c>
      <c r="I9" s="49">
        <f t="shared" si="0"/>
        <v>9352800.4521810077</v>
      </c>
    </row>
    <row r="11" spans="3:11" x14ac:dyDescent="0.3">
      <c r="G11" s="111"/>
    </row>
    <row r="13" spans="3:11" x14ac:dyDescent="0.3">
      <c r="E13" s="24"/>
      <c r="F13" s="125"/>
      <c r="G13" s="480">
        <v>45444</v>
      </c>
      <c r="H13" s="481"/>
      <c r="I13" s="481"/>
      <c r="J13" s="481"/>
      <c r="K13" s="482"/>
    </row>
    <row r="14" spans="3:11" x14ac:dyDescent="0.3">
      <c r="E14" s="64" t="s">
        <v>1</v>
      </c>
      <c r="F14" s="5" t="s">
        <v>2</v>
      </c>
      <c r="G14" s="3" t="s">
        <v>3</v>
      </c>
      <c r="H14" s="64" t="s">
        <v>4</v>
      </c>
      <c r="I14" s="64" t="s">
        <v>5</v>
      </c>
      <c r="J14" s="64" t="s">
        <v>6</v>
      </c>
      <c r="K14" s="77" t="s">
        <v>7</v>
      </c>
    </row>
    <row r="15" spans="3:11" x14ac:dyDescent="0.3">
      <c r="E15" s="6"/>
      <c r="F15" s="1"/>
      <c r="G15" s="45"/>
      <c r="H15" s="46"/>
      <c r="I15" s="51"/>
      <c r="J15" s="75"/>
      <c r="K15" s="51"/>
    </row>
    <row r="16" spans="3:11" x14ac:dyDescent="0.3">
      <c r="E16" s="483" t="s">
        <v>8</v>
      </c>
      <c r="F16" s="5" t="s">
        <v>9</v>
      </c>
      <c r="G16" s="11">
        <v>7565</v>
      </c>
      <c r="H16" s="27">
        <v>14927285</v>
      </c>
      <c r="I16" s="29">
        <f>H16-J16</f>
        <v>3539582.2500000875</v>
      </c>
      <c r="J16" s="27">
        <v>11387702.749999912</v>
      </c>
      <c r="K16" s="48">
        <f>(H16*0.5429*12%)+(J16*0.5429)</f>
        <v>7154866.5861549526</v>
      </c>
    </row>
    <row r="17" spans="5:24" x14ac:dyDescent="0.3">
      <c r="E17" s="484"/>
      <c r="F17" s="5" t="s">
        <v>10</v>
      </c>
      <c r="G17" s="11"/>
      <c r="H17" s="27"/>
      <c r="I17" s="29"/>
      <c r="J17" s="27"/>
      <c r="K17" s="48">
        <f t="shared" ref="K17" si="1">(H17*0.66*10%)+J17*0.66</f>
        <v>0</v>
      </c>
    </row>
    <row r="18" spans="5:24" x14ac:dyDescent="0.3">
      <c r="E18" s="484"/>
      <c r="F18" s="5" t="s">
        <v>11</v>
      </c>
      <c r="G18" s="41"/>
      <c r="H18" s="29"/>
      <c r="I18" s="29"/>
      <c r="J18" s="29"/>
      <c r="K18" s="48">
        <f>(H18*0.66*10%)+J18*0.66</f>
        <v>0</v>
      </c>
    </row>
    <row r="19" spans="5:24" x14ac:dyDescent="0.3">
      <c r="E19" s="484"/>
      <c r="F19" s="10" t="s">
        <v>78</v>
      </c>
      <c r="G19" s="11">
        <v>1736</v>
      </c>
      <c r="H19" s="27">
        <v>3050982</v>
      </c>
      <c r="I19" s="27">
        <v>888685</v>
      </c>
      <c r="J19" s="27">
        <v>2162309</v>
      </c>
      <c r="K19" s="48">
        <f>(H19*0.5629*10%)+J19*0.5629</f>
        <v>1388903.5128799998</v>
      </c>
    </row>
    <row r="20" spans="5:24" x14ac:dyDescent="0.3">
      <c r="E20" s="485"/>
      <c r="F20" s="10" t="s">
        <v>79</v>
      </c>
      <c r="G20" s="41">
        <v>1026</v>
      </c>
      <c r="H20" s="33">
        <v>1643824</v>
      </c>
      <c r="I20" s="27">
        <v>735972</v>
      </c>
      <c r="J20" s="33">
        <v>907852</v>
      </c>
      <c r="K20" s="48">
        <f>(J20*0.66*10%)+I20*0.66</f>
        <v>545659.75199999998</v>
      </c>
    </row>
    <row r="21" spans="5:24" x14ac:dyDescent="0.3">
      <c r="E21" s="487" t="s">
        <v>12</v>
      </c>
      <c r="F21" s="488"/>
      <c r="G21" s="12">
        <f t="shared" ref="G21:K21" si="2">SUM(G16:G20)</f>
        <v>10327</v>
      </c>
      <c r="H21" s="49">
        <f t="shared" si="2"/>
        <v>19622091</v>
      </c>
      <c r="I21" s="49">
        <f t="shared" si="2"/>
        <v>5164239.2500000875</v>
      </c>
      <c r="J21" s="49">
        <f t="shared" si="2"/>
        <v>14457863.749999912</v>
      </c>
      <c r="K21" s="49">
        <f t="shared" si="2"/>
        <v>9089429.8510349523</v>
      </c>
    </row>
    <row r="22" spans="5:24" x14ac:dyDescent="0.3">
      <c r="R22" s="24"/>
      <c r="S22" s="125"/>
      <c r="T22" s="480">
        <v>45474</v>
      </c>
      <c r="U22" s="481"/>
      <c r="V22" s="481"/>
      <c r="W22" s="481"/>
      <c r="X22" s="482"/>
    </row>
    <row r="23" spans="5:24" x14ac:dyDescent="0.3">
      <c r="R23" s="64" t="s">
        <v>1</v>
      </c>
      <c r="S23" s="5" t="s">
        <v>2</v>
      </c>
      <c r="T23" s="3" t="s">
        <v>3</v>
      </c>
      <c r="U23" s="64" t="s">
        <v>4</v>
      </c>
      <c r="V23" s="64" t="s">
        <v>5</v>
      </c>
      <c r="W23" s="64" t="s">
        <v>6</v>
      </c>
      <c r="X23" s="77" t="s">
        <v>7</v>
      </c>
    </row>
    <row r="24" spans="5:24" x14ac:dyDescent="0.3">
      <c r="R24" s="6"/>
      <c r="S24" s="1"/>
      <c r="T24" s="45"/>
      <c r="U24" s="46"/>
      <c r="V24" s="51"/>
      <c r="W24" s="75"/>
      <c r="X24" s="51"/>
    </row>
    <row r="25" spans="5:24" x14ac:dyDescent="0.3">
      <c r="R25" s="483" t="s">
        <v>8</v>
      </c>
      <c r="S25" s="5" t="s">
        <v>9</v>
      </c>
      <c r="T25" s="11">
        <v>7784</v>
      </c>
      <c r="U25" s="27">
        <v>15344316</v>
      </c>
      <c r="V25" s="29">
        <f>U25-W25</f>
        <v>5345810.2699998561</v>
      </c>
      <c r="W25" s="27">
        <v>9998505.7300001439</v>
      </c>
      <c r="X25" s="48">
        <f>(U25*0.5429*12%)+(W25*0.5429)</f>
        <v>6427840.2595850788</v>
      </c>
    </row>
    <row r="26" spans="5:24" ht="12.75" customHeight="1" x14ac:dyDescent="0.3">
      <c r="R26" s="484"/>
      <c r="S26" s="10" t="s">
        <v>78</v>
      </c>
      <c r="T26" s="11">
        <v>2904</v>
      </c>
      <c r="U26" s="27">
        <v>5034696</v>
      </c>
      <c r="V26" s="29">
        <f>U26-W26</f>
        <v>2332451</v>
      </c>
      <c r="W26" s="27">
        <v>2702245</v>
      </c>
      <c r="X26" s="48">
        <f>(U26*0.5629*10%)+W26*0.5629</f>
        <v>1804496.7483399999</v>
      </c>
    </row>
    <row r="27" spans="5:24" x14ac:dyDescent="0.3">
      <c r="F27" s="24"/>
      <c r="G27" s="125"/>
      <c r="H27" s="480">
        <v>45444</v>
      </c>
      <c r="I27" s="481"/>
      <c r="J27" s="481"/>
      <c r="K27" s="481"/>
      <c r="L27" s="482"/>
      <c r="R27" s="485"/>
      <c r="S27" s="10" t="s">
        <v>79</v>
      </c>
      <c r="T27" s="11">
        <v>1484</v>
      </c>
      <c r="U27" s="27">
        <v>2297458</v>
      </c>
      <c r="V27" s="29">
        <f t="shared" ref="V27" si="3">U27-W27</f>
        <v>980375</v>
      </c>
      <c r="W27" s="27">
        <v>1317083</v>
      </c>
      <c r="X27" s="48">
        <f>(W27*0.66*10%)+V27*0.66</f>
        <v>733974.978</v>
      </c>
    </row>
    <row r="28" spans="5:24" x14ac:dyDescent="0.3">
      <c r="F28" s="64" t="s">
        <v>1</v>
      </c>
      <c r="G28" s="5" t="s">
        <v>2</v>
      </c>
      <c r="H28" s="3" t="s">
        <v>3</v>
      </c>
      <c r="I28" s="64" t="s">
        <v>4</v>
      </c>
      <c r="J28" s="64" t="s">
        <v>5</v>
      </c>
      <c r="K28" s="64" t="s">
        <v>6</v>
      </c>
      <c r="L28" s="77" t="s">
        <v>7</v>
      </c>
      <c r="R28" s="486" t="s">
        <v>12</v>
      </c>
      <c r="S28" s="486"/>
      <c r="T28" s="12">
        <f>SUM(T25:T27)</f>
        <v>12172</v>
      </c>
      <c r="U28" s="49">
        <f>SUM(U25:U27)</f>
        <v>22676470</v>
      </c>
      <c r="V28" s="49">
        <f>SUM(V25:V27)</f>
        <v>8658636.2699998561</v>
      </c>
      <c r="W28" s="49">
        <f>SUM(W25:W27)</f>
        <v>14017833.730000144</v>
      </c>
      <c r="X28" s="49">
        <f>SUM(X25:X27)</f>
        <v>8966311.9859250784</v>
      </c>
    </row>
    <row r="29" spans="5:24" x14ac:dyDescent="0.3">
      <c r="F29" s="6"/>
      <c r="G29" s="1"/>
      <c r="H29" s="45"/>
      <c r="I29" s="46"/>
      <c r="J29" s="51"/>
      <c r="K29" s="75"/>
      <c r="L29" s="51"/>
    </row>
    <row r="30" spans="5:24" x14ac:dyDescent="0.3">
      <c r="F30" s="483" t="s">
        <v>8</v>
      </c>
      <c r="G30" s="5" t="s">
        <v>9</v>
      </c>
      <c r="H30" s="11">
        <v>7565</v>
      </c>
      <c r="I30" s="27">
        <v>14927285</v>
      </c>
      <c r="J30" s="29">
        <f>I30-K30</f>
        <v>3539582.2500000875</v>
      </c>
      <c r="K30" s="27">
        <v>11387702.749999912</v>
      </c>
      <c r="L30" s="48">
        <f>(I30*0.5429*12%)+(K30*0.5429)</f>
        <v>7154866.5861549526</v>
      </c>
    </row>
    <row r="31" spans="5:24" x14ac:dyDescent="0.3">
      <c r="F31" s="484"/>
      <c r="G31" s="10" t="s">
        <v>78</v>
      </c>
      <c r="H31" s="11">
        <v>1736</v>
      </c>
      <c r="I31" s="27">
        <v>3050982</v>
      </c>
      <c r="J31" s="27">
        <v>888685</v>
      </c>
      <c r="K31" s="27">
        <v>2162309</v>
      </c>
      <c r="L31" s="48">
        <f>(I31*0.5629*10%)+K31*0.5629</f>
        <v>1388903.5128799998</v>
      </c>
    </row>
    <row r="32" spans="5:24" x14ac:dyDescent="0.3">
      <c r="F32" s="485"/>
      <c r="G32" s="10" t="s">
        <v>79</v>
      </c>
      <c r="H32" s="41">
        <v>1026</v>
      </c>
      <c r="I32" s="33">
        <v>1643824</v>
      </c>
      <c r="J32" s="27">
        <v>735972</v>
      </c>
      <c r="K32" s="33">
        <v>907852</v>
      </c>
      <c r="L32" s="48">
        <f>(K32*0.66*10%)+J32*0.66</f>
        <v>545659.75199999998</v>
      </c>
    </row>
    <row r="33" spans="6:23" x14ac:dyDescent="0.3">
      <c r="F33" s="486" t="s">
        <v>12</v>
      </c>
      <c r="G33" s="486"/>
      <c r="H33" s="12">
        <f>SUM(H30:H32)</f>
        <v>10327</v>
      </c>
      <c r="I33" s="49">
        <f>SUM(I30:I32)</f>
        <v>19622091</v>
      </c>
      <c r="J33" s="49">
        <f>SUM(J30:J32)</f>
        <v>5164239.2500000875</v>
      </c>
      <c r="K33" s="49">
        <f>SUM(K30:K32)</f>
        <v>14457863.749999912</v>
      </c>
      <c r="L33" s="49">
        <f>SUM(L30:L32)</f>
        <v>9089429.8510349523</v>
      </c>
    </row>
    <row r="35" spans="6:23" x14ac:dyDescent="0.3">
      <c r="W35">
        <v>4803644</v>
      </c>
    </row>
  </sheetData>
  <mergeCells count="12">
    <mergeCell ref="E21:F21"/>
    <mergeCell ref="H27:L27"/>
    <mergeCell ref="C6:C8"/>
    <mergeCell ref="C9:D9"/>
    <mergeCell ref="E4:I4"/>
    <mergeCell ref="G13:K13"/>
    <mergeCell ref="E16:E20"/>
    <mergeCell ref="T22:X22"/>
    <mergeCell ref="R25:R27"/>
    <mergeCell ref="R28:S28"/>
    <mergeCell ref="F30:F32"/>
    <mergeCell ref="F33:G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D421A-A883-4613-8CE9-BB84DA45D81C}">
  <dimension ref="B3:P102"/>
  <sheetViews>
    <sheetView zoomScale="130" zoomScaleNormal="130" workbookViewId="0"/>
  </sheetViews>
  <sheetFormatPr defaultRowHeight="13.8" x14ac:dyDescent="0.3"/>
  <cols>
    <col min="1" max="1" width="8.88671875" style="177"/>
    <col min="2" max="2" width="21.44140625" style="177" bestFit="1" customWidth="1"/>
    <col min="3" max="14" width="7.6640625" style="177" bestFit="1" customWidth="1"/>
    <col min="15" max="15" width="10.21875" style="177" bestFit="1" customWidth="1"/>
    <col min="16" max="16" width="9" style="177" bestFit="1" customWidth="1"/>
    <col min="17" max="16384" width="8.88671875" style="177"/>
  </cols>
  <sheetData>
    <row r="3" spans="2:15" ht="14.4" thickBot="1" x14ac:dyDescent="0.35">
      <c r="B3" s="183" t="s">
        <v>199</v>
      </c>
    </row>
    <row r="4" spans="2:15" ht="14.4" thickBot="1" x14ac:dyDescent="0.35">
      <c r="B4" s="309" t="s">
        <v>200</v>
      </c>
      <c r="C4" s="310">
        <v>45383</v>
      </c>
      <c r="D4" s="310">
        <v>45413</v>
      </c>
      <c r="E4" s="310">
        <v>45444</v>
      </c>
      <c r="F4" s="310">
        <v>45474</v>
      </c>
      <c r="G4" s="310">
        <v>45505</v>
      </c>
      <c r="H4" s="310">
        <v>45536</v>
      </c>
      <c r="I4" s="310">
        <v>45566</v>
      </c>
      <c r="J4" s="310">
        <v>45597</v>
      </c>
      <c r="K4" s="310">
        <v>45627</v>
      </c>
      <c r="L4" s="310">
        <v>45658</v>
      </c>
      <c r="M4" s="310">
        <v>45689</v>
      </c>
      <c r="N4" s="310">
        <v>45717</v>
      </c>
      <c r="O4" s="310" t="s">
        <v>175</v>
      </c>
    </row>
    <row r="5" spans="2:15" x14ac:dyDescent="0.3">
      <c r="B5" s="311" t="s">
        <v>201</v>
      </c>
      <c r="C5" s="312">
        <f>'Actuals 24-25'!C50</f>
        <v>179.4577009885451</v>
      </c>
      <c r="D5" s="312">
        <f>'Actuals 24-25'!D50</f>
        <v>122.62871625649871</v>
      </c>
      <c r="E5" s="312">
        <f>'Actuals 24-25'!E50</f>
        <v>112.52650063311953</v>
      </c>
      <c r="F5" s="312">
        <f>'Actuals 24-25'!F50</f>
        <v>134.93680462357068</v>
      </c>
      <c r="G5" s="312">
        <f>'Actuals 24-25'!G50</f>
        <v>230.56527668666132</v>
      </c>
      <c r="H5" s="312">
        <f>'Actuals 24-25'!H50</f>
        <v>238.88223123364955</v>
      </c>
      <c r="I5" s="312">
        <f>'Actuals 24-25'!I50</f>
        <v>318.89788881842031</v>
      </c>
      <c r="J5" s="312">
        <f>'Actuals 24-25'!J50</f>
        <v>295.93390112472451</v>
      </c>
      <c r="K5" s="312"/>
      <c r="L5" s="312"/>
      <c r="M5" s="312"/>
      <c r="N5" s="312"/>
      <c r="O5" s="318">
        <f>SUM(C5:N5)</f>
        <v>1633.8290203651898</v>
      </c>
    </row>
    <row r="6" spans="2:15" x14ac:dyDescent="0.3">
      <c r="B6" s="313"/>
      <c r="C6" s="314"/>
      <c r="D6" s="314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5"/>
    </row>
    <row r="7" spans="2:15" x14ac:dyDescent="0.3">
      <c r="B7" s="316" t="s">
        <v>202</v>
      </c>
      <c r="C7" s="317">
        <f>'Actuals 24-25'!C62</f>
        <v>111.88322565807327</v>
      </c>
      <c r="D7" s="317">
        <f>'Actuals 24-25'!D62</f>
        <v>86.685977625508826</v>
      </c>
      <c r="E7" s="317">
        <f>'Actuals 24-25'!E62</f>
        <v>85.159474758028026</v>
      </c>
      <c r="F7" s="317">
        <f>'Actuals 24-25'!F62</f>
        <v>109.69610279963817</v>
      </c>
      <c r="G7" s="317">
        <f>'Actuals 24-25'!G62</f>
        <v>155.65288919945726</v>
      </c>
      <c r="H7" s="317">
        <f>'Actuals 24-25'!H62</f>
        <v>154.56232825870649</v>
      </c>
      <c r="I7" s="317">
        <f>'Actuals 24-25'!I62</f>
        <v>207.10685877431024</v>
      </c>
      <c r="J7" s="317">
        <f>'Actuals 24-25'!J62</f>
        <v>199.7924727679783</v>
      </c>
      <c r="K7" s="317"/>
      <c r="L7" s="317"/>
      <c r="M7" s="317"/>
      <c r="N7" s="317"/>
      <c r="O7" s="318">
        <f>SUM(C7:N7)</f>
        <v>1110.5393298417007</v>
      </c>
    </row>
    <row r="8" spans="2:15" x14ac:dyDescent="0.3">
      <c r="B8" s="313"/>
      <c r="C8" s="314"/>
      <c r="D8" s="314"/>
      <c r="E8" s="314"/>
      <c r="F8" s="314"/>
      <c r="G8" s="314"/>
      <c r="H8" s="314"/>
      <c r="I8" s="314"/>
      <c r="J8" s="314"/>
      <c r="K8" s="314"/>
      <c r="L8" s="314"/>
      <c r="M8" s="314"/>
      <c r="N8" s="314"/>
      <c r="O8" s="315"/>
    </row>
    <row r="9" spans="2:15" x14ac:dyDescent="0.3">
      <c r="B9" s="316" t="s">
        <v>203</v>
      </c>
      <c r="C9" s="317">
        <f>+C5-C7</f>
        <v>67.574475330471827</v>
      </c>
      <c r="D9" s="317">
        <f t="shared" ref="D9:F9" si="0">+D5-D7</f>
        <v>35.942738630989879</v>
      </c>
      <c r="E9" s="317">
        <f t="shared" si="0"/>
        <v>27.3670258750915</v>
      </c>
      <c r="F9" s="317">
        <f t="shared" si="0"/>
        <v>25.240701823932511</v>
      </c>
      <c r="G9" s="317">
        <f t="shared" ref="G9:I9" si="1">+G5-G7</f>
        <v>74.912387487204057</v>
      </c>
      <c r="H9" s="317">
        <f t="shared" si="1"/>
        <v>84.319902974943062</v>
      </c>
      <c r="I9" s="317">
        <f t="shared" si="1"/>
        <v>111.79103004411007</v>
      </c>
      <c r="J9" s="317">
        <f t="shared" ref="J9" si="2">+J5-J7</f>
        <v>96.141428356746218</v>
      </c>
      <c r="K9" s="317"/>
      <c r="L9" s="317"/>
      <c r="M9" s="317"/>
      <c r="N9" s="317"/>
      <c r="O9" s="318">
        <f>+O5-O7</f>
        <v>523.28969052348907</v>
      </c>
    </row>
    <row r="10" spans="2:15" x14ac:dyDescent="0.3">
      <c r="B10" s="316"/>
      <c r="C10" s="319">
        <f t="shared" ref="C10" si="3">+C9/C5</f>
        <v>0.37654820583478416</v>
      </c>
      <c r="D10" s="319">
        <f t="shared" ref="D10:F10" si="4">+D9/D5</f>
        <v>0.29310213568418642</v>
      </c>
      <c r="E10" s="319">
        <f t="shared" si="4"/>
        <v>0.2432051625271697</v>
      </c>
      <c r="F10" s="319">
        <f t="shared" si="4"/>
        <v>0.18705572504362891</v>
      </c>
      <c r="G10" s="319">
        <f t="shared" ref="G10:I10" si="5">+G9/G5</f>
        <v>0.32490749935867463</v>
      </c>
      <c r="H10" s="319">
        <f t="shared" si="5"/>
        <v>0.35297687291136431</v>
      </c>
      <c r="I10" s="319">
        <f t="shared" si="5"/>
        <v>0.35055431209757432</v>
      </c>
      <c r="J10" s="319">
        <f t="shared" ref="J10" si="6">+J9/J5</f>
        <v>0.32487466961828881</v>
      </c>
      <c r="K10" s="319"/>
      <c r="L10" s="319"/>
      <c r="M10" s="319"/>
      <c r="N10" s="319"/>
      <c r="O10" s="320">
        <f>+O9/O5</f>
        <v>0.32028424272114137</v>
      </c>
    </row>
    <row r="11" spans="2:15" x14ac:dyDescent="0.3">
      <c r="B11" s="316"/>
      <c r="C11" s="314"/>
      <c r="D11" s="314"/>
      <c r="E11" s="314"/>
      <c r="F11" s="314"/>
      <c r="G11" s="314"/>
      <c r="H11" s="314"/>
      <c r="I11" s="314"/>
      <c r="J11" s="314"/>
      <c r="K11" s="314"/>
      <c r="L11" s="314"/>
      <c r="M11" s="314"/>
      <c r="N11" s="314"/>
      <c r="O11" s="315"/>
    </row>
    <row r="12" spans="2:15" x14ac:dyDescent="0.3">
      <c r="B12" s="316" t="s">
        <v>204</v>
      </c>
      <c r="C12" s="321">
        <f>'Actuals 24-25'!C79</f>
        <v>68.951834289999994</v>
      </c>
      <c r="D12" s="321">
        <f>'Actuals 24-25'!D79</f>
        <v>79.976995400000021</v>
      </c>
      <c r="E12" s="321">
        <f>'Actuals 24-25'!E79</f>
        <v>78.412353930000009</v>
      </c>
      <c r="F12" s="321">
        <f>'Actuals 24-25'!F79</f>
        <v>77.024063429999984</v>
      </c>
      <c r="G12" s="321">
        <f>'Actuals 24-25'!G79</f>
        <v>72.344475889999984</v>
      </c>
      <c r="H12" s="321">
        <f>'Actuals 24-25'!H79</f>
        <v>64.918972769999996</v>
      </c>
      <c r="I12" s="321">
        <f>'Actuals 24-25'!I79</f>
        <v>60.30614890999999</v>
      </c>
      <c r="J12" s="321">
        <f>'Actuals 24-25'!J79</f>
        <v>65.180320159999994</v>
      </c>
      <c r="K12" s="321"/>
      <c r="L12" s="321"/>
      <c r="M12" s="321"/>
      <c r="N12" s="321"/>
      <c r="O12" s="318">
        <f>SUM(C12:N12)</f>
        <v>567.11516477999999</v>
      </c>
    </row>
    <row r="13" spans="2:15" x14ac:dyDescent="0.3">
      <c r="B13" s="316"/>
      <c r="C13" s="314"/>
      <c r="D13" s="314"/>
      <c r="E13" s="314"/>
      <c r="F13" s="314"/>
      <c r="G13" s="314"/>
      <c r="H13" s="314"/>
      <c r="I13" s="314"/>
      <c r="J13" s="314"/>
      <c r="K13" s="314"/>
      <c r="L13" s="314"/>
      <c r="M13" s="314"/>
      <c r="N13" s="314"/>
      <c r="O13" s="315"/>
    </row>
    <row r="14" spans="2:15" x14ac:dyDescent="0.3">
      <c r="B14" s="316" t="s">
        <v>205</v>
      </c>
      <c r="C14" s="323">
        <f>+C9-C12</f>
        <v>-1.3773589595281663</v>
      </c>
      <c r="D14" s="323">
        <f t="shared" ref="D14:F14" si="7">+D9-D12</f>
        <v>-44.034256769010142</v>
      </c>
      <c r="E14" s="323">
        <f t="shared" si="7"/>
        <v>-51.045328054908509</v>
      </c>
      <c r="F14" s="323">
        <f t="shared" si="7"/>
        <v>-51.783361606067473</v>
      </c>
      <c r="G14" s="323">
        <f t="shared" ref="G14:I14" si="8">+G9-G12</f>
        <v>2.5679115972040734</v>
      </c>
      <c r="H14" s="323">
        <f t="shared" si="8"/>
        <v>19.400930204943066</v>
      </c>
      <c r="I14" s="323">
        <f t="shared" si="8"/>
        <v>51.484881134110083</v>
      </c>
      <c r="J14" s="323">
        <f t="shared" ref="J14" si="9">+J9-J12</f>
        <v>30.961108196746224</v>
      </c>
      <c r="K14" s="323"/>
      <c r="L14" s="323"/>
      <c r="M14" s="323"/>
      <c r="N14" s="323"/>
      <c r="O14" s="322">
        <f t="shared" ref="O14" si="10">+O9-O12</f>
        <v>-43.825474256510915</v>
      </c>
    </row>
    <row r="15" spans="2:15" x14ac:dyDescent="0.3">
      <c r="B15" s="313"/>
      <c r="C15" s="319">
        <f t="shared" ref="C15" si="11">+C14/C5</f>
        <v>-7.675117601200542E-3</v>
      </c>
      <c r="D15" s="319">
        <f t="shared" ref="D15:F15" si="12">+D14/D5</f>
        <v>-0.3590860127484744</v>
      </c>
      <c r="E15" s="319">
        <f t="shared" si="12"/>
        <v>-0.45362939190063573</v>
      </c>
      <c r="F15" s="319">
        <f t="shared" si="12"/>
        <v>-0.38376009977801112</v>
      </c>
      <c r="G15" s="319">
        <f t="shared" ref="G15:I15" si="13">+G14/G5</f>
        <v>1.1137460219970028E-2</v>
      </c>
      <c r="H15" s="319">
        <f t="shared" si="13"/>
        <v>8.1215459621051145E-2</v>
      </c>
      <c r="I15" s="319">
        <f t="shared" si="13"/>
        <v>0.16144629029960575</v>
      </c>
      <c r="J15" s="319">
        <f t="shared" ref="J15" si="14">+J14/J5</f>
        <v>0.10462170126192245</v>
      </c>
      <c r="K15" s="319"/>
      <c r="L15" s="319"/>
      <c r="M15" s="319"/>
      <c r="N15" s="319"/>
      <c r="O15" s="320">
        <f>+O14/O5</f>
        <v>-2.6823782482891106E-2</v>
      </c>
    </row>
    <row r="16" spans="2:15" ht="19.8" customHeight="1" x14ac:dyDescent="0.3">
      <c r="B16" s="324"/>
      <c r="C16" s="314"/>
      <c r="D16" s="314"/>
      <c r="E16" s="314"/>
      <c r="F16" s="314"/>
      <c r="G16" s="314"/>
      <c r="H16" s="314"/>
      <c r="I16" s="314"/>
      <c r="J16" s="314"/>
      <c r="K16" s="314"/>
      <c r="L16" s="314"/>
      <c r="M16" s="314"/>
      <c r="N16" s="314"/>
      <c r="O16" s="315"/>
    </row>
    <row r="17" spans="2:15" ht="14.4" thickBot="1" x14ac:dyDescent="0.35">
      <c r="B17" s="325" t="s">
        <v>206</v>
      </c>
      <c r="C17" s="326">
        <f t="shared" ref="C17:F17" si="15">+C12/C5</f>
        <v>0.3842233234359847</v>
      </c>
      <c r="D17" s="326">
        <f t="shared" si="15"/>
        <v>0.65218814843266082</v>
      </c>
      <c r="E17" s="326">
        <f t="shared" si="15"/>
        <v>0.6968345544278054</v>
      </c>
      <c r="F17" s="326">
        <f t="shared" si="15"/>
        <v>0.57081582482163995</v>
      </c>
      <c r="G17" s="326">
        <f t="shared" ref="G17:I17" si="16">+G12/G5</f>
        <v>0.3137700391387046</v>
      </c>
      <c r="H17" s="326">
        <f t="shared" si="16"/>
        <v>0.27176141329031317</v>
      </c>
      <c r="I17" s="326">
        <f t="shared" si="16"/>
        <v>0.1891080217979686</v>
      </c>
      <c r="J17" s="326">
        <f t="shared" ref="J17" si="17">+J12/J5</f>
        <v>0.22025296835636635</v>
      </c>
      <c r="K17" s="326"/>
      <c r="L17" s="326"/>
      <c r="M17" s="326"/>
      <c r="N17" s="326"/>
      <c r="O17" s="327">
        <f>+O12/O5</f>
        <v>0.3471080252040325</v>
      </c>
    </row>
    <row r="20" spans="2:15" ht="14.4" thickBot="1" x14ac:dyDescent="0.35"/>
    <row r="21" spans="2:15" ht="14.4" thickBot="1" x14ac:dyDescent="0.35">
      <c r="B21" s="328" t="s">
        <v>157</v>
      </c>
      <c r="C21" s="310">
        <v>45383</v>
      </c>
      <c r="D21" s="310">
        <v>45413</v>
      </c>
      <c r="E21" s="310">
        <v>45444</v>
      </c>
      <c r="F21" s="310">
        <v>45474</v>
      </c>
      <c r="G21" s="310">
        <v>45505</v>
      </c>
      <c r="H21" s="310">
        <v>45536</v>
      </c>
      <c r="I21" s="310">
        <v>45566</v>
      </c>
      <c r="J21" s="310">
        <v>45597</v>
      </c>
      <c r="K21" s="310">
        <v>45627</v>
      </c>
      <c r="L21" s="310">
        <v>45658</v>
      </c>
      <c r="M21" s="310">
        <v>45689</v>
      </c>
      <c r="N21" s="310">
        <v>45717</v>
      </c>
      <c r="O21" s="305" t="s">
        <v>175</v>
      </c>
    </row>
    <row r="22" spans="2:15" x14ac:dyDescent="0.3">
      <c r="B22" s="329" t="s">
        <v>201</v>
      </c>
      <c r="C22" s="330">
        <f>'Actuals 24-25'!C45+'Actuals 24-25'!C47+'Actuals 24-25'!C49</f>
        <v>77.007942698467517</v>
      </c>
      <c r="D22" s="330">
        <f>'Actuals 24-25'!D45+'Actuals 24-25'!D47+'Actuals 24-25'!D49</f>
        <v>29.891150457593707</v>
      </c>
      <c r="E22" s="330">
        <f>'Actuals 24-25'!E45+'Actuals 24-25'!E47+'Actuals 24-25'!E49</f>
        <v>23.414212517370004</v>
      </c>
      <c r="F22" s="330">
        <f>'Actuals 24-25'!F45+'Actuals 24-25'!F47+'Actuals 24-25'!F49</f>
        <v>40.678054300399936</v>
      </c>
      <c r="G22" s="330">
        <f>'Actuals 24-25'!G45+'Actuals 24-25'!G47+'Actuals 24-25'!G49</f>
        <v>140.36772664066132</v>
      </c>
      <c r="H22" s="330">
        <f>'Actuals 24-25'!H45+'Actuals 24-25'!H47+'Actuals 24-25'!H49</f>
        <v>164.16356190775949</v>
      </c>
      <c r="I22" s="330">
        <f>'Actuals 24-25'!I45+'Actuals 24-25'!I47+'Actuals 24-25'!I49</f>
        <v>219.20297172372031</v>
      </c>
      <c r="J22" s="330">
        <f>'Actuals 24-25'!J45+'Actuals 24-25'!J47+'Actuals 24-25'!J49</f>
        <v>173.69950033256961</v>
      </c>
      <c r="K22" s="330"/>
      <c r="L22" s="330"/>
      <c r="M22" s="330"/>
      <c r="N22" s="330"/>
      <c r="O22" s="331">
        <f>SUM(C22:N22)</f>
        <v>868.42512057854196</v>
      </c>
    </row>
    <row r="23" spans="2:15" x14ac:dyDescent="0.3">
      <c r="B23" s="332"/>
      <c r="C23" s="333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4"/>
    </row>
    <row r="24" spans="2:15" x14ac:dyDescent="0.3">
      <c r="B24" s="335" t="s">
        <v>202</v>
      </c>
      <c r="C24" s="336">
        <f>'Actuals 24-25'!C57+'Actuals 24-25'!C59+'Actuals 24-25'!C61</f>
        <v>48.314216666666667</v>
      </c>
      <c r="D24" s="336">
        <f>'Actuals 24-25'!D57+'Actuals 24-25'!D59+'Actuals 24-25'!D61</f>
        <v>23.21358</v>
      </c>
      <c r="E24" s="336">
        <f>'Actuals 24-25'!E57+'Actuals 24-25'!E59+'Actuals 24-25'!E61</f>
        <v>20.30255</v>
      </c>
      <c r="F24" s="336">
        <f>'Actuals 24-25'!F57+'Actuals 24-25'!F59+'Actuals 24-25'!F61</f>
        <v>31.063703333333336</v>
      </c>
      <c r="G24" s="336">
        <f>'Actuals 24-25'!G57+'Actuals 24-25'!G59+'Actuals 24-25'!G61</f>
        <v>93.11924333333333</v>
      </c>
      <c r="H24" s="336">
        <f>'Actuals 24-25'!H57+'Actuals 24-25'!H59+'Actuals 24-25'!H61</f>
        <v>108.26772666666668</v>
      </c>
      <c r="I24" s="336">
        <f>'Actuals 24-25'!I57+'Actuals 24-25'!I59+'Actuals 24-25'!I61</f>
        <v>142.88200666666665</v>
      </c>
      <c r="J24" s="336">
        <f>'Actuals 24-25'!J57+'Actuals 24-25'!J59+'Actuals 24-25'!J61</f>
        <v>116.84814999999999</v>
      </c>
      <c r="K24" s="336"/>
      <c r="L24" s="336"/>
      <c r="M24" s="336"/>
      <c r="N24" s="336"/>
      <c r="O24" s="337">
        <f>SUM(C24:N24)</f>
        <v>584.01117666666664</v>
      </c>
    </row>
    <row r="25" spans="2:15" x14ac:dyDescent="0.3">
      <c r="B25" s="332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4"/>
    </row>
    <row r="26" spans="2:15" x14ac:dyDescent="0.3">
      <c r="B26" s="335" t="s">
        <v>203</v>
      </c>
      <c r="C26" s="336">
        <f>+C22-C24</f>
        <v>28.69372603180085</v>
      </c>
      <c r="D26" s="336">
        <f t="shared" ref="D26:F26" si="18">+D22-D24</f>
        <v>6.6775704575937063</v>
      </c>
      <c r="E26" s="336">
        <f t="shared" si="18"/>
        <v>3.1116625173700037</v>
      </c>
      <c r="F26" s="336">
        <f t="shared" si="18"/>
        <v>9.6143509670665992</v>
      </c>
      <c r="G26" s="336">
        <f t="shared" ref="G26:I26" si="19">+G22-G24</f>
        <v>47.248483307327987</v>
      </c>
      <c r="H26" s="336">
        <f t="shared" si="19"/>
        <v>55.895835241092811</v>
      </c>
      <c r="I26" s="336">
        <f t="shared" si="19"/>
        <v>76.320965057053655</v>
      </c>
      <c r="J26" s="336">
        <f t="shared" ref="J26" si="20">+J22-J24</f>
        <v>56.851350332569623</v>
      </c>
      <c r="K26" s="336"/>
      <c r="L26" s="336"/>
      <c r="M26" s="336"/>
      <c r="N26" s="336"/>
      <c r="O26" s="337">
        <f>SUM(C26:N26)</f>
        <v>284.41394391187526</v>
      </c>
    </row>
    <row r="27" spans="2:15" x14ac:dyDescent="0.3">
      <c r="B27" s="335"/>
      <c r="C27" s="338">
        <f t="shared" ref="C27:F27" si="21">+C26/C22</f>
        <v>0.37260735745342621</v>
      </c>
      <c r="D27" s="338">
        <f t="shared" si="21"/>
        <v>0.22339623451653734</v>
      </c>
      <c r="E27" s="338">
        <f t="shared" si="21"/>
        <v>0.13289631308597691</v>
      </c>
      <c r="F27" s="338">
        <f t="shared" si="21"/>
        <v>0.2363522821437424</v>
      </c>
      <c r="G27" s="338">
        <f t="shared" ref="G27:I27" si="22">+G26/G22</f>
        <v>0.33660503335131442</v>
      </c>
      <c r="H27" s="338">
        <f t="shared" si="22"/>
        <v>0.34048868452610492</v>
      </c>
      <c r="I27" s="338">
        <f t="shared" si="22"/>
        <v>0.3481748648610809</v>
      </c>
      <c r="J27" s="338">
        <f t="shared" ref="J27" si="23">+J26/J22</f>
        <v>0.32729714376679575</v>
      </c>
      <c r="K27" s="338"/>
      <c r="L27" s="338"/>
      <c r="M27" s="338"/>
      <c r="N27" s="338"/>
      <c r="O27" s="339">
        <f>+O26/O22</f>
        <v>0.32750543158217216</v>
      </c>
    </row>
    <row r="28" spans="2:15" x14ac:dyDescent="0.3">
      <c r="B28" s="335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4"/>
    </row>
    <row r="29" spans="2:15" x14ac:dyDescent="0.3">
      <c r="B29" s="335" t="s">
        <v>204</v>
      </c>
      <c r="C29" s="336">
        <f>'Actuals 24-25'!C85+'Actuals 24-25'!C75</f>
        <v>26.318562806191906</v>
      </c>
      <c r="D29" s="336">
        <f>'Actuals 24-25'!D85+'Actuals 24-25'!D75</f>
        <v>33.748618300791371</v>
      </c>
      <c r="E29" s="336">
        <f>'Actuals 24-25'!E85+'Actuals 24-25'!E75</f>
        <v>29.092185530119146</v>
      </c>
      <c r="F29" s="336">
        <f>'Actuals 24-25'!F85+'Actuals 24-25'!F75</f>
        <v>29.955216667076325</v>
      </c>
      <c r="G29" s="336">
        <f>'Actuals 24-25'!G85+'Actuals 24-25'!G75</f>
        <v>33.027897213230119</v>
      </c>
      <c r="H29" s="336">
        <f>'Actuals 24-25'!H85+'Actuals 24-25'!H75</f>
        <v>31.799058917849251</v>
      </c>
      <c r="I29" s="336">
        <f>'Actuals 24-25'!I85+'Actuals 24-25'!I75</f>
        <v>30.380218646368458</v>
      </c>
      <c r="J29" s="336">
        <f>'Actuals 24-25'!J85+'Actuals 24-25'!J75</f>
        <v>29.773925712367198</v>
      </c>
      <c r="K29" s="336"/>
      <c r="L29" s="336"/>
      <c r="M29" s="336"/>
      <c r="N29" s="336"/>
      <c r="O29" s="337">
        <f>SUM(C29:N29)</f>
        <v>244.09568379399377</v>
      </c>
    </row>
    <row r="30" spans="2:15" x14ac:dyDescent="0.3">
      <c r="B30" s="335"/>
      <c r="C30" s="333"/>
      <c r="D30" s="333"/>
      <c r="E30" s="333"/>
      <c r="F30" s="333"/>
      <c r="G30" s="333"/>
      <c r="H30" s="333"/>
      <c r="I30" s="333"/>
      <c r="J30" s="333"/>
      <c r="K30" s="333"/>
      <c r="L30" s="333"/>
      <c r="M30" s="333"/>
      <c r="N30" s="333"/>
      <c r="O30" s="334"/>
    </row>
    <row r="31" spans="2:15" x14ac:dyDescent="0.3">
      <c r="B31" s="335" t="s">
        <v>205</v>
      </c>
      <c r="C31" s="340">
        <f>+C26-C29</f>
        <v>2.3751632256089437</v>
      </c>
      <c r="D31" s="340">
        <f t="shared" ref="D31:F31" si="24">+D26-D29</f>
        <v>-27.071047843197665</v>
      </c>
      <c r="E31" s="340">
        <f t="shared" si="24"/>
        <v>-25.980523012749142</v>
      </c>
      <c r="F31" s="340">
        <f t="shared" si="24"/>
        <v>-20.340865700009726</v>
      </c>
      <c r="G31" s="340">
        <f t="shared" ref="G31:I31" si="25">+G26-G29</f>
        <v>14.220586094097868</v>
      </c>
      <c r="H31" s="340">
        <f t="shared" si="25"/>
        <v>24.09677632324356</v>
      </c>
      <c r="I31" s="340">
        <f t="shared" si="25"/>
        <v>45.940746410685193</v>
      </c>
      <c r="J31" s="340">
        <f t="shared" ref="J31" si="26">+J26-J29</f>
        <v>27.077424620202425</v>
      </c>
      <c r="K31" s="340"/>
      <c r="L31" s="340"/>
      <c r="M31" s="340"/>
      <c r="N31" s="340"/>
      <c r="O31" s="341">
        <f>SUM(C31:N31)</f>
        <v>40.318260117881451</v>
      </c>
    </row>
    <row r="32" spans="2:15" x14ac:dyDescent="0.3">
      <c r="B32" s="332"/>
      <c r="C32" s="338">
        <f t="shared" ref="C32:F32" si="27">+C31/C22</f>
        <v>3.0843094132629128E-2</v>
      </c>
      <c r="D32" s="338">
        <f t="shared" si="27"/>
        <v>-0.90565426317742792</v>
      </c>
      <c r="E32" s="338">
        <f t="shared" si="27"/>
        <v>-1.1096048177351812</v>
      </c>
      <c r="F32" s="338">
        <f t="shared" si="27"/>
        <v>-0.50004519758482502</v>
      </c>
      <c r="G32" s="338">
        <f t="shared" ref="G32:I32" si="28">+G31/G22</f>
        <v>0.10130951347885184</v>
      </c>
      <c r="H32" s="338">
        <f t="shared" si="28"/>
        <v>0.14678516988308951</v>
      </c>
      <c r="I32" s="338">
        <f t="shared" si="28"/>
        <v>0.20958085581334238</v>
      </c>
      <c r="J32" s="338">
        <f t="shared" ref="J32" si="29">+J31/J22</f>
        <v>0.1558866005276888</v>
      </c>
      <c r="K32" s="338"/>
      <c r="L32" s="338"/>
      <c r="M32" s="338"/>
      <c r="N32" s="338"/>
      <c r="O32" s="339">
        <f>+O31/O22</f>
        <v>4.6426869930963718E-2</v>
      </c>
    </row>
    <row r="33" spans="2:16" x14ac:dyDescent="0.3">
      <c r="B33" s="342"/>
      <c r="C33" s="333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4"/>
    </row>
    <row r="34" spans="2:16" ht="14.4" thickBot="1" x14ac:dyDescent="0.35">
      <c r="B34" s="343" t="s">
        <v>206</v>
      </c>
      <c r="C34" s="344">
        <f t="shared" ref="C34:F34" si="30">+C29/C22</f>
        <v>0.34176426332079707</v>
      </c>
      <c r="D34" s="344">
        <f t="shared" si="30"/>
        <v>1.1290504976939653</v>
      </c>
      <c r="E34" s="344">
        <f t="shared" si="30"/>
        <v>1.2425011308211582</v>
      </c>
      <c r="F34" s="344">
        <f t="shared" si="30"/>
        <v>0.73639747972856739</v>
      </c>
      <c r="G34" s="344">
        <f t="shared" ref="G34:I34" si="31">+G29/G22</f>
        <v>0.23529551987246258</v>
      </c>
      <c r="H34" s="344">
        <f t="shared" si="31"/>
        <v>0.19370351464301538</v>
      </c>
      <c r="I34" s="344">
        <f t="shared" si="31"/>
        <v>0.1385940090477385</v>
      </c>
      <c r="J34" s="344">
        <f t="shared" ref="J34" si="32">+J29/J22</f>
        <v>0.17141054323910696</v>
      </c>
      <c r="K34" s="344"/>
      <c r="L34" s="344"/>
      <c r="M34" s="344"/>
      <c r="N34" s="344"/>
      <c r="O34" s="345">
        <f>+O29/O22</f>
        <v>0.28107856165120837</v>
      </c>
    </row>
    <row r="37" spans="2:16" ht="14.4" thickBot="1" x14ac:dyDescent="0.35"/>
    <row r="38" spans="2:16" ht="14.4" thickBot="1" x14ac:dyDescent="0.35">
      <c r="B38" s="346" t="s">
        <v>192</v>
      </c>
      <c r="C38" s="310">
        <v>45383</v>
      </c>
      <c r="D38" s="310">
        <v>45413</v>
      </c>
      <c r="E38" s="310">
        <v>45444</v>
      </c>
      <c r="F38" s="310">
        <v>45474</v>
      </c>
      <c r="G38" s="310">
        <v>45505</v>
      </c>
      <c r="H38" s="310">
        <v>45536</v>
      </c>
      <c r="I38" s="310">
        <v>45566</v>
      </c>
      <c r="J38" s="310">
        <v>45597</v>
      </c>
      <c r="K38" s="310">
        <v>45627</v>
      </c>
      <c r="L38" s="310">
        <v>45658</v>
      </c>
      <c r="M38" s="310">
        <v>45689</v>
      </c>
      <c r="N38" s="310">
        <v>45717</v>
      </c>
      <c r="O38" s="347" t="s">
        <v>175</v>
      </c>
    </row>
    <row r="39" spans="2:16" x14ac:dyDescent="0.3">
      <c r="B39" s="348" t="s">
        <v>201</v>
      </c>
      <c r="C39" s="349">
        <f>'Actuals 24-25'!C43</f>
        <v>81.783934909010043</v>
      </c>
      <c r="D39" s="349">
        <f>'Actuals 24-25'!D43</f>
        <v>83.16187612891008</v>
      </c>
      <c r="E39" s="349">
        <f>'Actuals 24-25'!E43</f>
        <v>78.852890790749527</v>
      </c>
      <c r="F39" s="349">
        <f>'Actuals 24-25'!F43</f>
        <v>75.963299713170784</v>
      </c>
      <c r="G39" s="349">
        <f>'Actuals 24-25'!G43</f>
        <v>69.560431546000004</v>
      </c>
      <c r="H39" s="349">
        <f>'Actuals 24-25'!H43</f>
        <v>53.67880289089009</v>
      </c>
      <c r="I39" s="349">
        <f>'Actuals 24-25'!I43</f>
        <v>73.955525469700049</v>
      </c>
      <c r="J39" s="349">
        <f>'Actuals 24-25'!J43</f>
        <v>90.322743472154954</v>
      </c>
      <c r="K39" s="349"/>
      <c r="L39" s="349"/>
      <c r="M39" s="349"/>
      <c r="N39" s="349"/>
      <c r="O39" s="350">
        <f>SUM(C39:N39)</f>
        <v>607.27950492058551</v>
      </c>
    </row>
    <row r="40" spans="2:16" x14ac:dyDescent="0.3">
      <c r="B40" s="351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3"/>
    </row>
    <row r="41" spans="2:16" x14ac:dyDescent="0.3">
      <c r="B41" s="354" t="s">
        <v>202</v>
      </c>
      <c r="C41" s="355">
        <f>'Actuals 24-25'!C55</f>
        <v>50.76608656716418</v>
      </c>
      <c r="D41" s="355">
        <f>'Actuals 24-25'!D55</f>
        <v>53.415856716417906</v>
      </c>
      <c r="E41" s="355">
        <f>'Actuals 24-25'!E55</f>
        <v>58.573405970149253</v>
      </c>
      <c r="F41" s="355">
        <f>'Actuals 24-25'!F55</f>
        <v>67.690955223880593</v>
      </c>
      <c r="G41" s="355">
        <f>'Actuals 24-25'!G55</f>
        <v>55.323832835820902</v>
      </c>
      <c r="H41" s="355">
        <f>'Actuals 24-25'!H55</f>
        <v>33.080414925373134</v>
      </c>
      <c r="I41" s="355">
        <f>'Actuals 24-25'!I55</f>
        <v>47.247420895522389</v>
      </c>
      <c r="J41" s="355">
        <f>'Actuals 24-25'!J55</f>
        <v>63.014737313432832</v>
      </c>
      <c r="K41" s="355"/>
      <c r="L41" s="355"/>
      <c r="M41" s="355"/>
      <c r="N41" s="355"/>
      <c r="O41" s="356">
        <f>SUM(C41:N41)</f>
        <v>429.11271044776117</v>
      </c>
    </row>
    <row r="42" spans="2:16" x14ac:dyDescent="0.3">
      <c r="B42" s="351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2"/>
      <c r="N42" s="352"/>
      <c r="O42" s="357"/>
    </row>
    <row r="43" spans="2:16" x14ac:dyDescent="0.3">
      <c r="B43" s="354" t="s">
        <v>203</v>
      </c>
      <c r="C43" s="355">
        <f>+C39-C41</f>
        <v>31.017848341845863</v>
      </c>
      <c r="D43" s="355">
        <f t="shared" ref="D43:F43" si="33">+D39-D41</f>
        <v>29.746019412492174</v>
      </c>
      <c r="E43" s="355">
        <f t="shared" si="33"/>
        <v>20.279484820600274</v>
      </c>
      <c r="F43" s="355">
        <f t="shared" si="33"/>
        <v>8.2723444892901909</v>
      </c>
      <c r="G43" s="355">
        <f t="shared" ref="G43:I43" si="34">+G39-G41</f>
        <v>14.236598710179102</v>
      </c>
      <c r="H43" s="355">
        <f t="shared" si="34"/>
        <v>20.598387965516956</v>
      </c>
      <c r="I43" s="355">
        <f t="shared" si="34"/>
        <v>26.708104574177661</v>
      </c>
      <c r="J43" s="355">
        <f t="shared" ref="J43" si="35">+J39-J41</f>
        <v>27.308006158722122</v>
      </c>
      <c r="K43" s="355"/>
      <c r="L43" s="355"/>
      <c r="M43" s="355"/>
      <c r="N43" s="355"/>
      <c r="O43" s="358">
        <f>SUM(C43:N43)</f>
        <v>178.16679447282436</v>
      </c>
    </row>
    <row r="44" spans="2:16" x14ac:dyDescent="0.3">
      <c r="B44" s="354"/>
      <c r="C44" s="359">
        <f t="shared" ref="C44:F44" si="36">+C43/C39</f>
        <v>0.37926578583379777</v>
      </c>
      <c r="D44" s="359">
        <f t="shared" si="36"/>
        <v>0.35768817151722943</v>
      </c>
      <c r="E44" s="359">
        <f t="shared" si="36"/>
        <v>0.25718124747532178</v>
      </c>
      <c r="F44" s="359">
        <f t="shared" si="36"/>
        <v>0.10889922529070842</v>
      </c>
      <c r="G44" s="359">
        <f t="shared" ref="G44:I44" si="37">+G43/G39</f>
        <v>0.20466518671271472</v>
      </c>
      <c r="H44" s="359">
        <f t="shared" si="37"/>
        <v>0.38373411581823369</v>
      </c>
      <c r="I44" s="359">
        <f t="shared" si="37"/>
        <v>0.3611373782357899</v>
      </c>
      <c r="J44" s="359">
        <f t="shared" ref="J44" si="38">+J43/J39</f>
        <v>0.30233809458124733</v>
      </c>
      <c r="K44" s="359"/>
      <c r="L44" s="359"/>
      <c r="M44" s="359"/>
      <c r="N44" s="359"/>
      <c r="O44" s="360">
        <f>+O43/O39</f>
        <v>0.29338515959981787</v>
      </c>
    </row>
    <row r="45" spans="2:16" x14ac:dyDescent="0.3">
      <c r="B45" s="354"/>
      <c r="C45" s="352"/>
      <c r="D45" s="352"/>
      <c r="E45" s="352"/>
      <c r="F45" s="352"/>
      <c r="G45" s="352"/>
      <c r="H45" s="352"/>
      <c r="I45" s="352"/>
      <c r="J45" s="352"/>
      <c r="K45" s="352"/>
      <c r="L45" s="352"/>
      <c r="M45" s="352"/>
      <c r="N45" s="352"/>
      <c r="O45" s="357"/>
    </row>
    <row r="46" spans="2:16" x14ac:dyDescent="0.3">
      <c r="B46" s="354" t="s">
        <v>204</v>
      </c>
      <c r="C46" s="355">
        <f>'Actuals 24-25'!C73+'Actuals 24-25'!C88</f>
        <v>35.726322608060656</v>
      </c>
      <c r="D46" s="355">
        <f>'Actuals 24-25'!D73+'Actuals 24-25'!D88</f>
        <v>35.066585169296545</v>
      </c>
      <c r="E46" s="355">
        <f>'Actuals 24-25'!E73+'Actuals 24-25'!E88</f>
        <v>36.609806687063653</v>
      </c>
      <c r="F46" s="355">
        <f>'Actuals 24-25'!F73+'Actuals 24-25'!F88</f>
        <v>36.196009774261654</v>
      </c>
      <c r="G46" s="355">
        <f>'Actuals 24-25'!G73+'Actuals 24-25'!G88</f>
        <v>25.213486760039494</v>
      </c>
      <c r="H46" s="355">
        <f>'Actuals 24-25'!H73+'Actuals 24-25'!H88</f>
        <v>19.904123363121005</v>
      </c>
      <c r="I46" s="355">
        <f>'Actuals 24-25'!I73+'Actuals 24-25'!I88</f>
        <v>18.726502150405082</v>
      </c>
      <c r="J46" s="355">
        <f>'Actuals 24-25'!J73+'Actuals 24-25'!J88</f>
        <v>22.58542638419619</v>
      </c>
      <c r="K46" s="355"/>
      <c r="L46" s="355"/>
      <c r="M46" s="355"/>
      <c r="N46" s="355"/>
      <c r="O46" s="358">
        <f>SUM(C46:N46)</f>
        <v>230.02826289644429</v>
      </c>
      <c r="P46" s="361"/>
    </row>
    <row r="47" spans="2:16" x14ac:dyDescent="0.3">
      <c r="B47" s="354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2"/>
      <c r="N47" s="352"/>
      <c r="O47" s="357"/>
    </row>
    <row r="48" spans="2:16" x14ac:dyDescent="0.3">
      <c r="B48" s="354" t="s">
        <v>205</v>
      </c>
      <c r="C48" s="362">
        <f>+C43-C46</f>
        <v>-4.7084742662147931</v>
      </c>
      <c r="D48" s="362">
        <f t="shared" ref="D48:F48" si="39">+D43-D46</f>
        <v>-5.3205657568043705</v>
      </c>
      <c r="E48" s="362">
        <f t="shared" si="39"/>
        <v>-16.330321866463379</v>
      </c>
      <c r="F48" s="362">
        <f t="shared" si="39"/>
        <v>-27.923665284971463</v>
      </c>
      <c r="G48" s="362">
        <f t="shared" ref="G48:I48" si="40">+G43-G46</f>
        <v>-10.976888049860392</v>
      </c>
      <c r="H48" s="362">
        <f t="shared" si="40"/>
        <v>0.69426460239595045</v>
      </c>
      <c r="I48" s="362">
        <f t="shared" si="40"/>
        <v>7.9816024237725784</v>
      </c>
      <c r="J48" s="362">
        <f t="shared" ref="J48" si="41">+J43-J46</f>
        <v>4.7225797745259328</v>
      </c>
      <c r="K48" s="362"/>
      <c r="L48" s="362"/>
      <c r="M48" s="362"/>
      <c r="N48" s="362"/>
      <c r="O48" s="363">
        <f>SUM(C48:N48)</f>
        <v>-51.861468423619939</v>
      </c>
    </row>
    <row r="49" spans="2:15" x14ac:dyDescent="0.3">
      <c r="B49" s="351"/>
      <c r="C49" s="359">
        <f t="shared" ref="C49:F49" si="42">+C48/C39</f>
        <v>-5.7572116962252763E-2</v>
      </c>
      <c r="D49" s="359">
        <f t="shared" si="42"/>
        <v>-6.3978423821955469E-2</v>
      </c>
      <c r="E49" s="359">
        <f t="shared" si="42"/>
        <v>-0.20709858196320102</v>
      </c>
      <c r="F49" s="359">
        <f t="shared" si="42"/>
        <v>-0.36759415915854377</v>
      </c>
      <c r="G49" s="359">
        <f t="shared" ref="G49:I49" si="43">+G48/G39</f>
        <v>-0.15780362205777038</v>
      </c>
      <c r="H49" s="359">
        <f t="shared" si="43"/>
        <v>1.2933682664405602E-2</v>
      </c>
      <c r="I49" s="359">
        <f t="shared" si="43"/>
        <v>0.10792435552422221</v>
      </c>
      <c r="J49" s="359">
        <f t="shared" ref="J49" si="44">+J48/J39</f>
        <v>5.2285610389833079E-2</v>
      </c>
      <c r="K49" s="359"/>
      <c r="L49" s="359"/>
      <c r="M49" s="359"/>
      <c r="N49" s="359"/>
      <c r="O49" s="360">
        <f>+O48/O39</f>
        <v>-8.5399668527265563E-2</v>
      </c>
    </row>
    <row r="50" spans="2:15" x14ac:dyDescent="0.3">
      <c r="B50" s="364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7"/>
    </row>
    <row r="51" spans="2:15" ht="14.4" thickBot="1" x14ac:dyDescent="0.35">
      <c r="B51" s="365" t="s">
        <v>206</v>
      </c>
      <c r="C51" s="366">
        <f t="shared" ref="C51:F51" si="45">+C46/C39</f>
        <v>0.43683790279605056</v>
      </c>
      <c r="D51" s="366">
        <f t="shared" si="45"/>
        <v>0.42166659533918488</v>
      </c>
      <c r="E51" s="366">
        <f t="shared" si="45"/>
        <v>0.46427982943852275</v>
      </c>
      <c r="F51" s="366">
        <f t="shared" si="45"/>
        <v>0.47649338444925216</v>
      </c>
      <c r="G51" s="366">
        <f t="shared" ref="G51:I51" si="46">+G46/G39</f>
        <v>0.3624688087704851</v>
      </c>
      <c r="H51" s="366">
        <f t="shared" si="46"/>
        <v>0.3708004331538281</v>
      </c>
      <c r="I51" s="366">
        <f t="shared" si="46"/>
        <v>0.2532130227115677</v>
      </c>
      <c r="J51" s="366">
        <f t="shared" ref="J51" si="47">+J46/J39</f>
        <v>0.25005248419141424</v>
      </c>
      <c r="K51" s="366"/>
      <c r="L51" s="366"/>
      <c r="M51" s="366"/>
      <c r="N51" s="366"/>
      <c r="O51" s="367">
        <f>+O46/O39</f>
        <v>0.37878482812708342</v>
      </c>
    </row>
    <row r="54" spans="2:15" ht="14.4" thickBot="1" x14ac:dyDescent="0.35"/>
    <row r="55" spans="2:15" ht="14.4" thickBot="1" x14ac:dyDescent="0.35">
      <c r="B55" s="368" t="s">
        <v>156</v>
      </c>
      <c r="C55" s="310">
        <v>45383</v>
      </c>
      <c r="D55" s="310">
        <v>45413</v>
      </c>
      <c r="E55" s="310">
        <v>45444</v>
      </c>
      <c r="F55" s="310">
        <v>45474</v>
      </c>
      <c r="G55" s="310">
        <v>45505</v>
      </c>
      <c r="H55" s="310">
        <v>45536</v>
      </c>
      <c r="I55" s="310">
        <v>45566</v>
      </c>
      <c r="J55" s="310">
        <v>45597</v>
      </c>
      <c r="K55" s="310">
        <v>45627</v>
      </c>
      <c r="L55" s="310">
        <v>45658</v>
      </c>
      <c r="M55" s="310">
        <v>45689</v>
      </c>
      <c r="N55" s="310">
        <v>45717</v>
      </c>
      <c r="O55" s="308" t="s">
        <v>175</v>
      </c>
    </row>
    <row r="56" spans="2:15" x14ac:dyDescent="0.3">
      <c r="B56" s="369" t="s">
        <v>201</v>
      </c>
      <c r="C56" s="370">
        <f>'Actuals 24-25'!C46</f>
        <v>15.247967481067535</v>
      </c>
      <c r="D56" s="370">
        <f>'Actuals 24-25'!D46</f>
        <v>6.6916897699949285</v>
      </c>
      <c r="E56" s="370">
        <f>'Actuals 24-25'!E46</f>
        <v>8.7326273250000011</v>
      </c>
      <c r="F56" s="370">
        <f>'Actuals 24-25'!F46</f>
        <v>17.011436609999997</v>
      </c>
      <c r="G56" s="370">
        <f>'Actuals 24-25'!G46</f>
        <v>19.060566299999998</v>
      </c>
      <c r="H56" s="370">
        <f>'Actuals 24-25'!H46</f>
        <v>19.257354435</v>
      </c>
      <c r="I56" s="370">
        <f>'Actuals 24-25'!I46</f>
        <v>20.195051924999998</v>
      </c>
      <c r="J56" s="370">
        <f>'Actuals 24-25'!J46</f>
        <v>25.801708019999996</v>
      </c>
      <c r="K56" s="370"/>
      <c r="L56" s="370"/>
      <c r="M56" s="370"/>
      <c r="N56" s="370"/>
      <c r="O56" s="371">
        <f>SUM(C56:N56)</f>
        <v>131.99840186606247</v>
      </c>
    </row>
    <row r="57" spans="2:15" x14ac:dyDescent="0.3">
      <c r="B57" s="372"/>
      <c r="C57" s="373"/>
      <c r="D57" s="373"/>
      <c r="E57" s="373"/>
      <c r="F57" s="373"/>
      <c r="G57" s="373"/>
      <c r="H57" s="373"/>
      <c r="I57" s="373"/>
      <c r="J57" s="373"/>
      <c r="K57" s="373"/>
      <c r="L57" s="373"/>
      <c r="M57" s="373"/>
      <c r="N57" s="373"/>
      <c r="O57" s="374"/>
    </row>
    <row r="58" spans="2:15" x14ac:dyDescent="0.3">
      <c r="B58" s="375" t="s">
        <v>202</v>
      </c>
      <c r="C58" s="376">
        <f>'Actuals 24-25'!C58</f>
        <v>10.258875757575758</v>
      </c>
      <c r="D58" s="376">
        <f>'Actuals 24-25'!D58</f>
        <v>8.4584242424242433</v>
      </c>
      <c r="E58" s="376">
        <f>'Actuals 24-25'!E58</f>
        <v>5.6497121212121213</v>
      </c>
      <c r="F58" s="376">
        <f>'Actuals 24-25'!F58</f>
        <v>10.279857575757577</v>
      </c>
      <c r="G58" s="376">
        <f>'Actuals 24-25'!G58</f>
        <v>6.4111363636363636</v>
      </c>
      <c r="H58" s="376">
        <f>'Actuals 24-25'!H58</f>
        <v>12.452466666666666</v>
      </c>
      <c r="I58" s="376">
        <f>'Actuals 24-25'!I58</f>
        <v>13.47438787878788</v>
      </c>
      <c r="J58" s="376">
        <f>'Actuals 24-25'!J58</f>
        <v>16.669078787878789</v>
      </c>
      <c r="K58" s="376"/>
      <c r="L58" s="376"/>
      <c r="M58" s="376"/>
      <c r="N58" s="376"/>
      <c r="O58" s="377">
        <f>SUM(C58:N58)</f>
        <v>83.653939393939396</v>
      </c>
    </row>
    <row r="59" spans="2:15" x14ac:dyDescent="0.3">
      <c r="B59" s="372"/>
      <c r="C59" s="373"/>
      <c r="D59" s="373"/>
      <c r="E59" s="373"/>
      <c r="F59" s="373"/>
      <c r="G59" s="373"/>
      <c r="H59" s="373"/>
      <c r="I59" s="373"/>
      <c r="J59" s="373"/>
      <c r="K59" s="373"/>
      <c r="L59" s="373"/>
      <c r="M59" s="373"/>
      <c r="N59" s="373"/>
      <c r="O59" s="378"/>
    </row>
    <row r="60" spans="2:15" x14ac:dyDescent="0.3">
      <c r="B60" s="375" t="s">
        <v>203</v>
      </c>
      <c r="C60" s="376">
        <f>+C56-C58</f>
        <v>4.9890917234917769</v>
      </c>
      <c r="D60" s="376">
        <f t="shared" ref="D60:F60" si="48">+D56-D58</f>
        <v>-1.7667344724293148</v>
      </c>
      <c r="E60" s="376">
        <f t="shared" si="48"/>
        <v>3.0829152037878798</v>
      </c>
      <c r="F60" s="376">
        <f t="shared" si="48"/>
        <v>6.7315790342424204</v>
      </c>
      <c r="G60" s="376">
        <f t="shared" ref="G60:I60" si="49">+G56-G58</f>
        <v>12.649429936363635</v>
      </c>
      <c r="H60" s="376">
        <f t="shared" si="49"/>
        <v>6.8048877683333338</v>
      </c>
      <c r="I60" s="376">
        <f t="shared" si="49"/>
        <v>6.7206640462121179</v>
      </c>
      <c r="J60" s="376">
        <f t="shared" ref="J60" si="50">+J56-J58</f>
        <v>9.1326292321212073</v>
      </c>
      <c r="K60" s="376"/>
      <c r="L60" s="376"/>
      <c r="M60" s="376"/>
      <c r="N60" s="376"/>
      <c r="O60" s="379">
        <f>SUM(C60:N60)</f>
        <v>48.344462472123055</v>
      </c>
    </row>
    <row r="61" spans="2:15" x14ac:dyDescent="0.3">
      <c r="B61" s="375"/>
      <c r="C61" s="380">
        <f t="shared" ref="C61" si="51">+C60/C56</f>
        <v>0.32719716445397889</v>
      </c>
      <c r="D61" s="380">
        <f t="shared" ref="D61:F61" si="52">+D60/D56</f>
        <v>-0.26401918396624263</v>
      </c>
      <c r="E61" s="380">
        <f t="shared" si="52"/>
        <v>0.35303409719111989</v>
      </c>
      <c r="F61" s="380">
        <f t="shared" si="52"/>
        <v>0.39570902731902907</v>
      </c>
      <c r="G61" s="380">
        <f t="shared" ref="G61:I61" si="53">+G60/G56</f>
        <v>0.66364397244396856</v>
      </c>
      <c r="H61" s="380">
        <f t="shared" si="53"/>
        <v>0.35336566044427864</v>
      </c>
      <c r="I61" s="380">
        <f t="shared" si="53"/>
        <v>0.33278765863891774</v>
      </c>
      <c r="J61" s="380">
        <f t="shared" ref="J61" si="54">+J60/J56</f>
        <v>0.35395444460661751</v>
      </c>
      <c r="K61" s="380"/>
      <c r="L61" s="380"/>
      <c r="M61" s="380"/>
      <c r="N61" s="380"/>
      <c r="O61" s="381">
        <f>+O60/O56</f>
        <v>0.3662503620398202</v>
      </c>
    </row>
    <row r="62" spans="2:15" x14ac:dyDescent="0.3">
      <c r="B62" s="375"/>
      <c r="C62" s="373"/>
      <c r="D62" s="373"/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8"/>
    </row>
    <row r="63" spans="2:15" x14ac:dyDescent="0.3">
      <c r="B63" s="375" t="s">
        <v>204</v>
      </c>
      <c r="C63" s="382">
        <f>'Actuals 24-25'!C76+'Actuals 24-25'!C91</f>
        <v>4.7903942858788398</v>
      </c>
      <c r="D63" s="382">
        <f>'Actuals 24-25'!D76+'Actuals 24-25'!D91</f>
        <v>9.196131184609861</v>
      </c>
      <c r="E63" s="382">
        <f>'Actuals 24-25'!E76+'Actuals 24-25'!E91</f>
        <v>10.890925046012072</v>
      </c>
      <c r="F63" s="382">
        <f>'Actuals 24-25'!F76+'Actuals 24-25'!F91</f>
        <v>9.454284750457262</v>
      </c>
      <c r="G63" s="382">
        <f>'Actuals 24-25'!G76+'Actuals 24-25'!G91</f>
        <v>12.718313627075428</v>
      </c>
      <c r="H63" s="382">
        <f>'Actuals 24-25'!H76+'Actuals 24-25'!H91</f>
        <v>11.738500542872888</v>
      </c>
      <c r="I63" s="382">
        <f>'Actuals 24-25'!I76+'Actuals 24-25'!I91</f>
        <v>9.6013752995363042</v>
      </c>
      <c r="J63" s="382">
        <f>'Actuals 24-25'!J76+'Actuals 24-25'!J91</f>
        <v>11.050065908694913</v>
      </c>
      <c r="K63" s="382"/>
      <c r="L63" s="382"/>
      <c r="M63" s="382"/>
      <c r="N63" s="382"/>
      <c r="O63" s="377">
        <f>SUM(C63:N63)</f>
        <v>79.43999064513757</v>
      </c>
    </row>
    <row r="64" spans="2:15" x14ac:dyDescent="0.3">
      <c r="B64" s="375"/>
      <c r="C64" s="373"/>
      <c r="D64" s="373"/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8"/>
    </row>
    <row r="65" spans="2:15" x14ac:dyDescent="0.3">
      <c r="B65" s="375" t="s">
        <v>205</v>
      </c>
      <c r="C65" s="383">
        <f>+C60-C63</f>
        <v>0.19869743761293712</v>
      </c>
      <c r="D65" s="383">
        <f t="shared" ref="D65:F65" si="55">+D60-D63</f>
        <v>-10.962865657039176</v>
      </c>
      <c r="E65" s="383">
        <f t="shared" si="55"/>
        <v>-7.8080098422241919</v>
      </c>
      <c r="F65" s="383">
        <f t="shared" si="55"/>
        <v>-2.7227057162148416</v>
      </c>
      <c r="G65" s="383">
        <f t="shared" ref="G65:I65" si="56">+G60-G63</f>
        <v>-6.8883690711793122E-2</v>
      </c>
      <c r="H65" s="383">
        <f t="shared" si="56"/>
        <v>-4.9336127745395544</v>
      </c>
      <c r="I65" s="383">
        <f t="shared" si="56"/>
        <v>-2.8807112533241863</v>
      </c>
      <c r="J65" s="383">
        <f t="shared" ref="J65" si="57">+J60-J63</f>
        <v>-1.9174366765737059</v>
      </c>
      <c r="K65" s="383"/>
      <c r="L65" s="383"/>
      <c r="M65" s="383"/>
      <c r="N65" s="383"/>
      <c r="O65" s="384">
        <f>SUM(C65:N65)</f>
        <v>-31.095528173014515</v>
      </c>
    </row>
    <row r="66" spans="2:15" x14ac:dyDescent="0.3">
      <c r="B66" s="372"/>
      <c r="C66" s="380">
        <f t="shared" ref="C66" si="58">+C65/C56</f>
        <v>1.3031076952364145E-2</v>
      </c>
      <c r="D66" s="380">
        <f t="shared" ref="D66:F66" si="59">+D65/D56</f>
        <v>-1.6382806187752312</v>
      </c>
      <c r="E66" s="380">
        <f t="shared" si="59"/>
        <v>-0.8941192096760171</v>
      </c>
      <c r="F66" s="380">
        <f t="shared" si="59"/>
        <v>-0.16005148645790016</v>
      </c>
      <c r="G66" s="380">
        <f t="shared" ref="G66:I66" si="60">+G65/G56</f>
        <v>-3.6139372580862475E-3</v>
      </c>
      <c r="H66" s="380">
        <f t="shared" si="60"/>
        <v>-0.25619369426844918</v>
      </c>
      <c r="I66" s="380">
        <f t="shared" si="60"/>
        <v>-0.14264440933464878</v>
      </c>
      <c r="J66" s="380">
        <f t="shared" ref="J66" si="61">+J65/J56</f>
        <v>-7.4314331248435936E-2</v>
      </c>
      <c r="K66" s="380"/>
      <c r="L66" s="380"/>
      <c r="M66" s="380"/>
      <c r="N66" s="380"/>
      <c r="O66" s="381">
        <f>+O65/O56</f>
        <v>-0.23557503525358478</v>
      </c>
    </row>
    <row r="67" spans="2:15" x14ac:dyDescent="0.3">
      <c r="B67" s="385"/>
      <c r="C67" s="373"/>
      <c r="D67" s="373"/>
      <c r="E67" s="373"/>
      <c r="F67" s="373"/>
      <c r="G67" s="373"/>
      <c r="H67" s="373"/>
      <c r="I67" s="373"/>
      <c r="J67" s="373"/>
      <c r="K67" s="373"/>
      <c r="L67" s="373"/>
      <c r="M67" s="373"/>
      <c r="N67" s="373"/>
      <c r="O67" s="378"/>
    </row>
    <row r="68" spans="2:15" ht="14.4" thickBot="1" x14ac:dyDescent="0.35">
      <c r="B68" s="386" t="s">
        <v>206</v>
      </c>
      <c r="C68" s="387">
        <f t="shared" ref="C68:F68" si="62">+C63/C56</f>
        <v>0.31416608750161479</v>
      </c>
      <c r="D68" s="387">
        <f t="shared" si="62"/>
        <v>1.3742614348089885</v>
      </c>
      <c r="E68" s="387">
        <f t="shared" si="62"/>
        <v>1.247153306867137</v>
      </c>
      <c r="F68" s="387">
        <f t="shared" si="62"/>
        <v>0.55576051377692925</v>
      </c>
      <c r="G68" s="387">
        <f t="shared" ref="G68:I68" si="63">+G63/G56</f>
        <v>0.6672579097020549</v>
      </c>
      <c r="H68" s="387">
        <f t="shared" si="63"/>
        <v>0.60955935471272782</v>
      </c>
      <c r="I68" s="387">
        <f t="shared" si="63"/>
        <v>0.47543206797356652</v>
      </c>
      <c r="J68" s="387">
        <f t="shared" ref="J68" si="64">+J63/J56</f>
        <v>0.42826877585505346</v>
      </c>
      <c r="K68" s="387"/>
      <c r="L68" s="387"/>
      <c r="M68" s="387"/>
      <c r="N68" s="387"/>
      <c r="O68" s="388">
        <f>+O63/O56</f>
        <v>0.60182539729340501</v>
      </c>
    </row>
    <row r="71" spans="2:15" ht="14.4" thickBot="1" x14ac:dyDescent="0.35"/>
    <row r="72" spans="2:15" ht="14.4" thickBot="1" x14ac:dyDescent="0.35">
      <c r="B72" s="368" t="s">
        <v>13</v>
      </c>
      <c r="C72" s="310">
        <v>45383</v>
      </c>
      <c r="D72" s="310">
        <v>45413</v>
      </c>
      <c r="E72" s="310">
        <v>45444</v>
      </c>
      <c r="F72" s="310">
        <v>45474</v>
      </c>
      <c r="G72" s="310">
        <v>45505</v>
      </c>
      <c r="H72" s="310">
        <v>45536</v>
      </c>
      <c r="I72" s="310">
        <v>45566</v>
      </c>
      <c r="J72" s="310">
        <v>45597</v>
      </c>
      <c r="K72" s="310">
        <v>45627</v>
      </c>
      <c r="L72" s="310">
        <v>45658</v>
      </c>
      <c r="M72" s="310">
        <v>45689</v>
      </c>
      <c r="N72" s="310">
        <v>45717</v>
      </c>
      <c r="O72" s="308" t="s">
        <v>175</v>
      </c>
    </row>
    <row r="73" spans="2:15" x14ac:dyDescent="0.3">
      <c r="B73" s="369" t="s">
        <v>201</v>
      </c>
      <c r="C73" s="370">
        <f>'Actuals 24-25'!C44</f>
        <v>1.3806858999999989</v>
      </c>
      <c r="D73" s="370">
        <f>'Actuals 24-25'!D44</f>
        <v>1.3405098999999987</v>
      </c>
      <c r="E73" s="370">
        <f>'Actuals 24-25'!E44</f>
        <v>1.526769999999998</v>
      </c>
      <c r="F73" s="370">
        <f>'Actuals 24-25'!F44</f>
        <v>1.2840139999999975</v>
      </c>
      <c r="G73" s="370">
        <f>'Actuals 24-25'!G44</f>
        <v>1.5765521999999985</v>
      </c>
      <c r="H73" s="370">
        <f>'Actuals 24-25'!H44</f>
        <v>1.7825120000000036</v>
      </c>
      <c r="I73" s="370">
        <f>'Actuals 24-25'!I44</f>
        <v>2.8979197000000019</v>
      </c>
      <c r="J73" s="370">
        <f>'Actuals 24-25'!J44</f>
        <v>4.3270293000000049</v>
      </c>
      <c r="K73" s="370"/>
      <c r="L73" s="370"/>
      <c r="M73" s="370"/>
      <c r="N73" s="370"/>
      <c r="O73" s="371">
        <f>SUM(C73:N73)</f>
        <v>16.115993000000003</v>
      </c>
    </row>
    <row r="74" spans="2:15" x14ac:dyDescent="0.3">
      <c r="B74" s="372"/>
      <c r="C74" s="373"/>
      <c r="D74" s="373"/>
      <c r="E74" s="373"/>
      <c r="F74" s="373"/>
      <c r="G74" s="373"/>
      <c r="H74" s="373"/>
      <c r="I74" s="373"/>
      <c r="J74" s="373"/>
      <c r="K74" s="373"/>
      <c r="L74" s="373"/>
      <c r="M74" s="373"/>
      <c r="N74" s="373"/>
      <c r="O74" s="374"/>
    </row>
    <row r="75" spans="2:15" x14ac:dyDescent="0.3">
      <c r="B75" s="375" t="s">
        <v>202</v>
      </c>
      <c r="C75" s="376">
        <f>'Actuals 24-25'!C56</f>
        <v>0.47988333333333338</v>
      </c>
      <c r="D75" s="376">
        <f>'Actuals 24-25'!D56</f>
        <v>0.46406333333333333</v>
      </c>
      <c r="E75" s="376">
        <f>'Actuals 24-25'!E56</f>
        <v>0.63380666666666674</v>
      </c>
      <c r="F75" s="376">
        <f>'Actuals 24-25'!F56</f>
        <v>0.66158666666666666</v>
      </c>
      <c r="G75" s="376">
        <f>'Actuals 24-25'!G56</f>
        <v>0.7986766666666667</v>
      </c>
      <c r="H75" s="376">
        <f>'Actuals 24-25'!H56</f>
        <v>0.76171999999999995</v>
      </c>
      <c r="I75" s="376">
        <f>'Actuals 24-25'!I56</f>
        <v>0.98263999999999996</v>
      </c>
      <c r="J75" s="376">
        <f>'Actuals 24-25'!J56</f>
        <v>1.5664800000000001</v>
      </c>
      <c r="K75" s="376"/>
      <c r="L75" s="376"/>
      <c r="M75" s="376"/>
      <c r="N75" s="376"/>
      <c r="O75" s="377">
        <f>SUM(C75:N75)</f>
        <v>6.3488566666666664</v>
      </c>
    </row>
    <row r="76" spans="2:15" x14ac:dyDescent="0.3">
      <c r="B76" s="372"/>
      <c r="C76" s="373"/>
      <c r="D76" s="373"/>
      <c r="E76" s="373"/>
      <c r="F76" s="373"/>
      <c r="G76" s="373"/>
      <c r="H76" s="373"/>
      <c r="I76" s="373"/>
      <c r="J76" s="373"/>
      <c r="K76" s="373"/>
      <c r="L76" s="373"/>
      <c r="M76" s="373"/>
      <c r="N76" s="373"/>
      <c r="O76" s="378"/>
    </row>
    <row r="77" spans="2:15" x14ac:dyDescent="0.3">
      <c r="B77" s="375" t="s">
        <v>203</v>
      </c>
      <c r="C77" s="376">
        <f>+C73-C75</f>
        <v>0.90080256666666547</v>
      </c>
      <c r="D77" s="376">
        <f t="shared" ref="D77:F77" si="65">+D73-D75</f>
        <v>0.87644656666666543</v>
      </c>
      <c r="E77" s="376">
        <f t="shared" si="65"/>
        <v>0.89296333333333122</v>
      </c>
      <c r="F77" s="376">
        <f t="shared" si="65"/>
        <v>0.62242733333333089</v>
      </c>
      <c r="G77" s="376">
        <f t="shared" ref="G77:I77" si="66">+G73-G75</f>
        <v>0.77787553333333181</v>
      </c>
      <c r="H77" s="376">
        <f t="shared" si="66"/>
        <v>1.0207920000000037</v>
      </c>
      <c r="I77" s="376">
        <f t="shared" si="66"/>
        <v>1.9152797000000019</v>
      </c>
      <c r="J77" s="376">
        <f t="shared" ref="J77" si="67">+J73-J75</f>
        <v>2.7605493000000045</v>
      </c>
      <c r="K77" s="376"/>
      <c r="L77" s="376"/>
      <c r="M77" s="376"/>
      <c r="N77" s="376"/>
      <c r="O77" s="379">
        <f>SUM(C77:N77)</f>
        <v>9.767136333333335</v>
      </c>
    </row>
    <row r="78" spans="2:15" x14ac:dyDescent="0.3">
      <c r="B78" s="375"/>
      <c r="C78" s="380">
        <f t="shared" ref="C78:F78" si="68">+C77/C73</f>
        <v>0.65243120587141956</v>
      </c>
      <c r="D78" s="380">
        <f t="shared" si="68"/>
        <v>0.65381581043651094</v>
      </c>
      <c r="E78" s="380">
        <f t="shared" si="68"/>
        <v>0.58487089301815753</v>
      </c>
      <c r="F78" s="380">
        <f t="shared" si="68"/>
        <v>0.48475120468572158</v>
      </c>
      <c r="G78" s="380">
        <f t="shared" ref="G78:I78" si="69">+G77/G73</f>
        <v>0.49340296714141946</v>
      </c>
      <c r="H78" s="380">
        <f t="shared" si="69"/>
        <v>0.57267047851571351</v>
      </c>
      <c r="I78" s="380">
        <f t="shared" si="69"/>
        <v>0.66091538009145001</v>
      </c>
      <c r="J78" s="380">
        <f t="shared" ref="J78" si="70">+J77/J73</f>
        <v>0.63797795406654667</v>
      </c>
      <c r="K78" s="380"/>
      <c r="L78" s="380"/>
      <c r="M78" s="380"/>
      <c r="N78" s="380"/>
      <c r="O78" s="381">
        <f>+O77/O73</f>
        <v>0.60605240603748911</v>
      </c>
    </row>
    <row r="79" spans="2:15" x14ac:dyDescent="0.3">
      <c r="B79" s="375"/>
      <c r="C79" s="373"/>
      <c r="D79" s="373"/>
      <c r="E79" s="373"/>
      <c r="F79" s="373"/>
      <c r="G79" s="373"/>
      <c r="H79" s="373"/>
      <c r="I79" s="373"/>
      <c r="J79" s="373"/>
      <c r="K79" s="373"/>
      <c r="L79" s="373"/>
      <c r="M79" s="373"/>
      <c r="N79" s="373"/>
      <c r="O79" s="378"/>
    </row>
    <row r="80" spans="2:15" x14ac:dyDescent="0.3">
      <c r="B80" s="375" t="s">
        <v>204</v>
      </c>
      <c r="C80" s="382">
        <f>'Actuals 24-25'!C94+'Actuals 24-25'!C70</f>
        <v>1.4904465724902118</v>
      </c>
      <c r="D80" s="382">
        <f>'Actuals 24-25'!D94+'Actuals 24-25'!D70</f>
        <v>1.5996915761401436</v>
      </c>
      <c r="E80" s="382">
        <f>'Actuals 24-25'!E94+'Actuals 24-25'!E70</f>
        <v>1.8194366668051241</v>
      </c>
      <c r="F80" s="382">
        <f>'Actuals 24-25'!F94+'Actuals 24-25'!F70</f>
        <v>1.4185522382047675</v>
      </c>
      <c r="G80" s="382">
        <f>'Actuals 24-25'!G94+'Actuals 24-25'!G70</f>
        <v>1.3847782896549552</v>
      </c>
      <c r="H80" s="382">
        <f>'Actuals 24-25'!H94+'Actuals 24-25'!H70</f>
        <v>1.477289946156864</v>
      </c>
      <c r="I80" s="382">
        <f>'Actuals 24-25'!I94+'Actuals 24-25'!I70</f>
        <v>1.3890476959831886</v>
      </c>
      <c r="J80" s="382">
        <f>'Actuals 24-25'!J94+'Actuals 24-25'!J70</f>
        <v>1.6009887154710867</v>
      </c>
      <c r="K80" s="382"/>
      <c r="L80" s="382"/>
      <c r="M80" s="382"/>
      <c r="N80" s="382"/>
      <c r="O80" s="377">
        <f>SUM(C80:N80)</f>
        <v>12.180231700906342</v>
      </c>
    </row>
    <row r="81" spans="2:15" x14ac:dyDescent="0.3">
      <c r="B81" s="375"/>
      <c r="C81" s="373"/>
      <c r="D81" s="373"/>
      <c r="E81" s="373"/>
      <c r="F81" s="373"/>
      <c r="G81" s="373"/>
      <c r="H81" s="373"/>
      <c r="I81" s="373"/>
      <c r="J81" s="373"/>
      <c r="K81" s="373"/>
      <c r="L81" s="373"/>
      <c r="M81" s="373"/>
      <c r="N81" s="373"/>
      <c r="O81" s="378"/>
    </row>
    <row r="82" spans="2:15" x14ac:dyDescent="0.3">
      <c r="B82" s="375" t="s">
        <v>205</v>
      </c>
      <c r="C82" s="383">
        <f>+C77-C80</f>
        <v>-0.58964400582354637</v>
      </c>
      <c r="D82" s="383">
        <f t="shared" ref="D82:F82" si="71">+D77-D80</f>
        <v>-0.72324500947347814</v>
      </c>
      <c r="E82" s="383">
        <f t="shared" si="71"/>
        <v>-0.92647333347179284</v>
      </c>
      <c r="F82" s="383">
        <f t="shared" si="71"/>
        <v>-0.79612490487143661</v>
      </c>
      <c r="G82" s="383">
        <f t="shared" ref="G82:I82" si="72">+G77-G80</f>
        <v>-0.60690275632162338</v>
      </c>
      <c r="H82" s="383">
        <f t="shared" si="72"/>
        <v>-0.45649794615686035</v>
      </c>
      <c r="I82" s="383">
        <f t="shared" si="72"/>
        <v>0.52623200401681336</v>
      </c>
      <c r="J82" s="383">
        <f t="shared" ref="J82" si="73">+J77-J80</f>
        <v>1.1595605845289179</v>
      </c>
      <c r="K82" s="383"/>
      <c r="L82" s="383"/>
      <c r="M82" s="383"/>
      <c r="N82" s="383"/>
      <c r="O82" s="384">
        <f>SUM(C82:N82)</f>
        <v>-2.413095367573006</v>
      </c>
    </row>
    <row r="83" spans="2:15" x14ac:dyDescent="0.3">
      <c r="B83" s="372"/>
      <c r="C83" s="380">
        <f t="shared" ref="C83:F83" si="74">+C82/C73</f>
        <v>-0.42706600090835056</v>
      </c>
      <c r="D83" s="380">
        <f t="shared" si="74"/>
        <v>-0.53952977853686779</v>
      </c>
      <c r="E83" s="380">
        <f t="shared" si="74"/>
        <v>-0.60681918918487665</v>
      </c>
      <c r="F83" s="380">
        <f t="shared" si="74"/>
        <v>-0.62002821220908666</v>
      </c>
      <c r="G83" s="380">
        <f t="shared" ref="G83:I83" si="75">+G82/G73</f>
        <v>-0.38495570037048182</v>
      </c>
      <c r="H83" s="380">
        <f t="shared" si="75"/>
        <v>-0.25609810545839773</v>
      </c>
      <c r="I83" s="380">
        <f t="shared" si="75"/>
        <v>0.18158957407163939</v>
      </c>
      <c r="J83" s="380">
        <f t="shared" ref="J83" si="76">+J82/J73</f>
        <v>0.26798075634221302</v>
      </c>
      <c r="K83" s="380"/>
      <c r="L83" s="380"/>
      <c r="M83" s="380"/>
      <c r="N83" s="380"/>
      <c r="O83" s="381">
        <f>+O82/O73</f>
        <v>-0.14973296200693345</v>
      </c>
    </row>
    <row r="84" spans="2:15" x14ac:dyDescent="0.3">
      <c r="B84" s="385"/>
      <c r="C84" s="373"/>
      <c r="D84" s="373"/>
      <c r="E84" s="373"/>
      <c r="F84" s="373"/>
      <c r="G84" s="373"/>
      <c r="H84" s="373"/>
      <c r="I84" s="373"/>
      <c r="J84" s="373"/>
      <c r="K84" s="373"/>
      <c r="L84" s="373"/>
      <c r="M84" s="373"/>
      <c r="N84" s="373"/>
      <c r="O84" s="378"/>
    </row>
    <row r="85" spans="2:15" ht="14.4" thickBot="1" x14ac:dyDescent="0.35">
      <c r="B85" s="386" t="s">
        <v>206</v>
      </c>
      <c r="C85" s="387">
        <f t="shared" ref="C85:F85" si="77">+C80/C73</f>
        <v>1.0794972067797701</v>
      </c>
      <c r="D85" s="387">
        <f t="shared" si="77"/>
        <v>1.1933455889733788</v>
      </c>
      <c r="E85" s="387">
        <f t="shared" si="77"/>
        <v>1.1916900822030341</v>
      </c>
      <c r="F85" s="387">
        <f t="shared" si="77"/>
        <v>1.1047794168948082</v>
      </c>
      <c r="G85" s="387">
        <f t="shared" ref="G85:I85" si="78">+G80/G73</f>
        <v>0.87835866751190128</v>
      </c>
      <c r="H85" s="387">
        <f t="shared" si="78"/>
        <v>0.82876858397411124</v>
      </c>
      <c r="I85" s="387">
        <f t="shared" si="78"/>
        <v>0.47932580601981056</v>
      </c>
      <c r="J85" s="387">
        <f t="shared" ref="J85" si="79">+J80/J73</f>
        <v>0.36999719772433359</v>
      </c>
      <c r="K85" s="387"/>
      <c r="L85" s="387"/>
      <c r="M85" s="387"/>
      <c r="N85" s="387"/>
      <c r="O85" s="388">
        <f>+O80/O73</f>
        <v>0.75578536804442265</v>
      </c>
    </row>
    <row r="88" spans="2:15" ht="14.4" thickBot="1" x14ac:dyDescent="0.35"/>
    <row r="89" spans="2:15" ht="14.4" thickBot="1" x14ac:dyDescent="0.35">
      <c r="B89" s="368" t="s">
        <v>31</v>
      </c>
      <c r="C89" s="310">
        <v>45383</v>
      </c>
      <c r="D89" s="310">
        <v>45413</v>
      </c>
      <c r="E89" s="310">
        <v>45444</v>
      </c>
      <c r="F89" s="310">
        <v>45474</v>
      </c>
      <c r="G89" s="310">
        <v>45505</v>
      </c>
      <c r="H89" s="310">
        <v>45536</v>
      </c>
      <c r="I89" s="310">
        <v>45566</v>
      </c>
      <c r="J89" s="310">
        <v>45597</v>
      </c>
      <c r="K89" s="310">
        <v>45627</v>
      </c>
      <c r="L89" s="310">
        <v>45658</v>
      </c>
      <c r="M89" s="310">
        <v>45689</v>
      </c>
      <c r="N89" s="310">
        <v>45717</v>
      </c>
      <c r="O89" s="308" t="s">
        <v>175</v>
      </c>
    </row>
    <row r="90" spans="2:15" x14ac:dyDescent="0.3">
      <c r="B90" s="369" t="s">
        <v>201</v>
      </c>
      <c r="C90" s="370">
        <f>'Actuals 24-25'!C48</f>
        <v>4.0371699999999944</v>
      </c>
      <c r="D90" s="370">
        <f>'Actuals 24-25'!D48</f>
        <v>1.5434900000000003</v>
      </c>
      <c r="E90" s="370"/>
      <c r="F90" s="370"/>
      <c r="G90" s="370"/>
      <c r="H90" s="370"/>
      <c r="I90" s="370">
        <f>'Actuals 24-25'!I48</f>
        <v>2.6464199999999987</v>
      </c>
      <c r="J90" s="370">
        <f>'Actuals 24-25'!J48</f>
        <v>1.7829199999999996</v>
      </c>
      <c r="K90" s="370"/>
      <c r="L90" s="370"/>
      <c r="M90" s="370"/>
      <c r="N90" s="370"/>
      <c r="O90" s="371">
        <f>SUM(C90:N90)</f>
        <v>10.009999999999993</v>
      </c>
    </row>
    <row r="91" spans="2:15" x14ac:dyDescent="0.3">
      <c r="B91" s="372"/>
      <c r="C91" s="373"/>
      <c r="D91" s="373"/>
      <c r="E91" s="373"/>
      <c r="F91" s="373"/>
      <c r="G91" s="373"/>
      <c r="H91" s="373"/>
      <c r="I91" s="373"/>
      <c r="J91" s="373"/>
      <c r="K91" s="373"/>
      <c r="L91" s="373"/>
      <c r="M91" s="373"/>
      <c r="N91" s="373"/>
      <c r="O91" s="374"/>
    </row>
    <row r="92" spans="2:15" x14ac:dyDescent="0.3">
      <c r="B92" s="375" t="s">
        <v>202</v>
      </c>
      <c r="C92" s="376">
        <f>'Actuals 24-25'!C60</f>
        <v>2.0641633333333358</v>
      </c>
      <c r="D92" s="376">
        <f>'Actuals 24-25'!D60</f>
        <v>1.1340533333333316</v>
      </c>
      <c r="E92" s="376"/>
      <c r="F92" s="376"/>
      <c r="G92" s="376"/>
      <c r="H92" s="376"/>
      <c r="I92" s="376">
        <f>'Actuals 24-25'!I60</f>
        <v>2.5204033333333333</v>
      </c>
      <c r="J92" s="376">
        <f>'Actuals 24-25'!J60</f>
        <v>1.6940266666666668</v>
      </c>
      <c r="K92" s="376"/>
      <c r="L92" s="376"/>
      <c r="M92" s="376"/>
      <c r="N92" s="376"/>
      <c r="O92" s="377">
        <f>SUM(C92:N92)</f>
        <v>7.4126466666666673</v>
      </c>
    </row>
    <row r="93" spans="2:15" x14ac:dyDescent="0.3">
      <c r="B93" s="372"/>
      <c r="C93" s="373"/>
      <c r="D93" s="373"/>
      <c r="E93" s="373"/>
      <c r="F93" s="373"/>
      <c r="G93" s="373"/>
      <c r="H93" s="373"/>
      <c r="I93" s="373"/>
      <c r="J93" s="373"/>
      <c r="K93" s="373"/>
      <c r="L93" s="373"/>
      <c r="M93" s="373"/>
      <c r="N93" s="373"/>
      <c r="O93" s="378"/>
    </row>
    <row r="94" spans="2:15" x14ac:dyDescent="0.3">
      <c r="B94" s="375" t="s">
        <v>203</v>
      </c>
      <c r="C94" s="376">
        <f>+C90-C92</f>
        <v>1.9730066666666586</v>
      </c>
      <c r="D94" s="376">
        <f t="shared" ref="D94:I94" si="80">+D90-D92</f>
        <v>0.40943666666666867</v>
      </c>
      <c r="E94" s="376"/>
      <c r="F94" s="376"/>
      <c r="G94" s="376"/>
      <c r="H94" s="376"/>
      <c r="I94" s="376">
        <f t="shared" si="80"/>
        <v>0.12601666666666533</v>
      </c>
      <c r="J94" s="376">
        <f t="shared" ref="J94" si="81">+J90-J92</f>
        <v>8.8893333333332825E-2</v>
      </c>
      <c r="K94" s="376"/>
      <c r="L94" s="376"/>
      <c r="M94" s="376"/>
      <c r="N94" s="376"/>
      <c r="O94" s="379">
        <f>SUM(C94:N94)</f>
        <v>2.5973533333333254</v>
      </c>
    </row>
    <row r="95" spans="2:15" x14ac:dyDescent="0.3">
      <c r="B95" s="375"/>
      <c r="C95" s="380">
        <f t="shared" ref="C95:D95" si="82">+C94/C90</f>
        <v>0.48871032596265734</v>
      </c>
      <c r="D95" s="380">
        <f t="shared" si="82"/>
        <v>0.26526680876887354</v>
      </c>
      <c r="E95" s="380"/>
      <c r="F95" s="380"/>
      <c r="G95" s="380"/>
      <c r="H95" s="380"/>
      <c r="I95" s="380">
        <f t="shared" ref="I95:J95" si="83">+I94/I90</f>
        <v>4.7617788055813286E-2</v>
      </c>
      <c r="J95" s="380">
        <f t="shared" si="83"/>
        <v>4.9858284910894959E-2</v>
      </c>
      <c r="K95" s="380"/>
      <c r="L95" s="380"/>
      <c r="M95" s="380"/>
      <c r="N95" s="380"/>
      <c r="O95" s="381">
        <f>+O94/O90</f>
        <v>0.25947585747585689</v>
      </c>
    </row>
    <row r="96" spans="2:15" x14ac:dyDescent="0.3">
      <c r="B96" s="375"/>
      <c r="C96" s="373"/>
      <c r="D96" s="373"/>
      <c r="E96" s="373"/>
      <c r="F96" s="373"/>
      <c r="G96" s="373"/>
      <c r="H96" s="373"/>
      <c r="I96" s="373"/>
      <c r="J96" s="373"/>
      <c r="K96" s="373"/>
      <c r="L96" s="373"/>
      <c r="M96" s="373"/>
      <c r="N96" s="373"/>
      <c r="O96" s="378"/>
    </row>
    <row r="97" spans="2:15" x14ac:dyDescent="0.3">
      <c r="B97" s="375" t="s">
        <v>204</v>
      </c>
      <c r="C97" s="382">
        <f>'Actuals 24-25'!C97</f>
        <v>0.62610801737839694</v>
      </c>
      <c r="D97" s="382">
        <f>'Actuals 24-25'!D97</f>
        <v>0.36596916916208594</v>
      </c>
      <c r="E97" s="382"/>
      <c r="F97" s="382"/>
      <c r="G97" s="382"/>
      <c r="H97" s="382"/>
      <c r="I97" s="382">
        <f>'Actuals 24-25'!I97</f>
        <v>0.2090051177069637</v>
      </c>
      <c r="J97" s="382">
        <f>'Actuals 24-25'!J97</f>
        <v>0.16991343927061203</v>
      </c>
      <c r="K97" s="382"/>
      <c r="L97" s="382"/>
      <c r="M97" s="382"/>
      <c r="N97" s="382"/>
      <c r="O97" s="377">
        <f>SUM(C97:N97)</f>
        <v>1.3709957435180586</v>
      </c>
    </row>
    <row r="98" spans="2:15" x14ac:dyDescent="0.3">
      <c r="B98" s="375"/>
      <c r="C98" s="373"/>
      <c r="D98" s="373"/>
      <c r="E98" s="373"/>
      <c r="F98" s="373"/>
      <c r="G98" s="373"/>
      <c r="H98" s="373"/>
      <c r="I98" s="373"/>
      <c r="J98" s="373"/>
      <c r="K98" s="373"/>
      <c r="L98" s="373"/>
      <c r="M98" s="373"/>
      <c r="N98" s="373"/>
      <c r="O98" s="378"/>
    </row>
    <row r="99" spans="2:15" x14ac:dyDescent="0.3">
      <c r="B99" s="375" t="s">
        <v>205</v>
      </c>
      <c r="C99" s="383">
        <f>+C94-C97</f>
        <v>1.3468986492882618</v>
      </c>
      <c r="D99" s="383">
        <f t="shared" ref="D99:I99" si="84">+D94-D97</f>
        <v>4.3467497504582731E-2</v>
      </c>
      <c r="E99" s="383"/>
      <c r="F99" s="383"/>
      <c r="G99" s="383"/>
      <c r="H99" s="383"/>
      <c r="I99" s="383">
        <f t="shared" si="84"/>
        <v>-8.2988451040298367E-2</v>
      </c>
      <c r="J99" s="383">
        <f t="shared" ref="J99" si="85">+J94-J97</f>
        <v>-8.1020105937279208E-2</v>
      </c>
      <c r="K99" s="383"/>
      <c r="L99" s="383"/>
      <c r="M99" s="383"/>
      <c r="N99" s="383"/>
      <c r="O99" s="384">
        <f>SUM(C99:N99)</f>
        <v>1.226357589815267</v>
      </c>
    </row>
    <row r="100" spans="2:15" x14ac:dyDescent="0.3">
      <c r="B100" s="372"/>
      <c r="C100" s="380">
        <f t="shared" ref="C100:D100" si="86">+C99/C90</f>
        <v>0.33362445705488342</v>
      </c>
      <c r="D100" s="380">
        <f t="shared" si="86"/>
        <v>2.8161826448232723E-2</v>
      </c>
      <c r="E100" s="380"/>
      <c r="F100" s="380"/>
      <c r="G100" s="380"/>
      <c r="H100" s="380"/>
      <c r="I100" s="380">
        <f t="shared" ref="I100:J100" si="87">+I99/I90</f>
        <v>-3.1358760529431616E-2</v>
      </c>
      <c r="J100" s="380">
        <f t="shared" si="87"/>
        <v>-4.5442367541605473E-2</v>
      </c>
      <c r="K100" s="380"/>
      <c r="L100" s="380"/>
      <c r="M100" s="380"/>
      <c r="N100" s="380"/>
      <c r="O100" s="381">
        <f>+O99/O90</f>
        <v>0.122513245735791</v>
      </c>
    </row>
    <row r="101" spans="2:15" x14ac:dyDescent="0.3">
      <c r="B101" s="385"/>
      <c r="C101" s="373"/>
      <c r="D101" s="373"/>
      <c r="E101" s="373"/>
      <c r="F101" s="373"/>
      <c r="G101" s="373"/>
      <c r="H101" s="373"/>
      <c r="I101" s="373"/>
      <c r="J101" s="373"/>
      <c r="K101" s="373"/>
      <c r="L101" s="373"/>
      <c r="M101" s="373"/>
      <c r="N101" s="373"/>
      <c r="O101" s="378"/>
    </row>
    <row r="102" spans="2:15" ht="14.4" thickBot="1" x14ac:dyDescent="0.35">
      <c r="B102" s="386" t="s">
        <v>206</v>
      </c>
      <c r="C102" s="387">
        <f t="shared" ref="C102:D102" si="88">+C97/C90</f>
        <v>0.15508586890777395</v>
      </c>
      <c r="D102" s="387">
        <f t="shared" si="88"/>
        <v>0.23710498232064081</v>
      </c>
      <c r="E102" s="387"/>
      <c r="F102" s="387"/>
      <c r="G102" s="387"/>
      <c r="H102" s="387"/>
      <c r="I102" s="387">
        <f t="shared" ref="I102:J102" si="89">+I97/I90</f>
        <v>7.8976548585244902E-2</v>
      </c>
      <c r="J102" s="387">
        <f t="shared" si="89"/>
        <v>9.5300652452500426E-2</v>
      </c>
      <c r="K102" s="387"/>
      <c r="L102" s="387"/>
      <c r="M102" s="387"/>
      <c r="N102" s="387"/>
      <c r="O102" s="388">
        <f>+O97/O90</f>
        <v>0.13696261174006591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EC965-B4C9-49E1-BD08-81DCD46B2DBE}">
  <dimension ref="A3:BN97"/>
  <sheetViews>
    <sheetView zoomScale="75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9" defaultRowHeight="13.8" x14ac:dyDescent="0.3"/>
  <cols>
    <col min="1" max="1" width="3.44140625" style="177" bestFit="1" customWidth="1"/>
    <col min="2" max="2" width="20.88671875" style="177" bestFit="1" customWidth="1"/>
    <col min="3" max="6" width="12.5546875" style="185" bestFit="1" customWidth="1"/>
    <col min="7" max="10" width="7.77734375" style="185" bestFit="1" customWidth="1"/>
    <col min="11" max="11" width="7" style="185" bestFit="1" customWidth="1"/>
    <col min="12" max="12" width="7.5546875" style="185" bestFit="1" customWidth="1"/>
    <col min="13" max="13" width="7.6640625" style="185" bestFit="1" customWidth="1"/>
    <col min="14" max="14" width="12.44140625" style="185" bestFit="1" customWidth="1"/>
    <col min="15" max="15" width="14.109375" style="185" bestFit="1" customWidth="1"/>
    <col min="16" max="16" width="10.77734375" style="185" bestFit="1" customWidth="1"/>
    <col min="17" max="17" width="17.88671875" style="185" bestFit="1" customWidth="1"/>
    <col min="18" max="20" width="7.6640625" style="185" bestFit="1" customWidth="1"/>
    <col min="21" max="24" width="7.77734375" style="185" bestFit="1" customWidth="1"/>
    <col min="25" max="25" width="6.6640625" style="185" bestFit="1" customWidth="1"/>
    <col min="26" max="26" width="7" style="185" bestFit="1" customWidth="1"/>
    <col min="27" max="27" width="7.109375" style="185" bestFit="1" customWidth="1"/>
    <col min="28" max="28" width="11.77734375" style="185" bestFit="1" customWidth="1"/>
    <col min="29" max="29" width="9.5546875" style="185" bestFit="1" customWidth="1"/>
    <col min="30" max="30" width="7.6640625" style="185" bestFit="1" customWidth="1"/>
    <col min="31" max="31" width="9.33203125" style="185" bestFit="1" customWidth="1"/>
    <col min="32" max="32" width="8.21875" style="185" bestFit="1" customWidth="1"/>
    <col min="33" max="34" width="12.44140625" style="185" bestFit="1" customWidth="1"/>
    <col min="35" max="35" width="7.5546875" style="185" bestFit="1" customWidth="1"/>
    <col min="36" max="36" width="6.33203125" style="185" bestFit="1" customWidth="1"/>
    <col min="37" max="37" width="9.33203125" style="185" bestFit="1" customWidth="1"/>
    <col min="38" max="39" width="7" style="185" bestFit="1" customWidth="1"/>
    <col min="40" max="40" width="4.77734375" style="185" bestFit="1" customWidth="1"/>
    <col min="41" max="41" width="31.6640625" style="185" bestFit="1" customWidth="1"/>
    <col min="42" max="42" width="6" style="185" bestFit="1" customWidth="1"/>
    <col min="43" max="43" width="14.44140625" style="185" bestFit="1" customWidth="1"/>
    <col min="44" max="44" width="13.77734375" style="185" bestFit="1" customWidth="1"/>
    <col min="45" max="46" width="4.5546875" style="185" bestFit="1" customWidth="1"/>
    <col min="47" max="47" width="4.21875" style="185" bestFit="1" customWidth="1"/>
    <col min="48" max="48" width="4.77734375" style="185" bestFit="1" customWidth="1"/>
    <col min="49" max="50" width="4.5546875" style="185" bestFit="1" customWidth="1"/>
    <col min="51" max="51" width="3.88671875" style="185" customWidth="1"/>
    <col min="52" max="52" width="6" style="185" bestFit="1" customWidth="1"/>
    <col min="53" max="53" width="9.109375" style="185" bestFit="1" customWidth="1"/>
    <col min="54" max="55" width="7.6640625" style="185" bestFit="1" customWidth="1"/>
    <col min="56" max="56" width="8.5546875" style="185" bestFit="1" customWidth="1"/>
    <col min="57" max="58" width="12" style="185" bestFit="1" customWidth="1"/>
    <col min="59" max="59" width="5.77734375" style="177" bestFit="1" customWidth="1"/>
    <col min="60" max="16384" width="9" style="177"/>
  </cols>
  <sheetData>
    <row r="3" spans="2:59" x14ac:dyDescent="0.3">
      <c r="B3" s="183" t="s">
        <v>193</v>
      </c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</row>
    <row r="4" spans="2:59" ht="18.600000000000001" customHeight="1" x14ac:dyDescent="0.3">
      <c r="B4" s="186" t="s">
        <v>149</v>
      </c>
      <c r="C4" s="517">
        <v>45383</v>
      </c>
      <c r="D4" s="517"/>
      <c r="E4" s="517"/>
      <c r="F4" s="517"/>
      <c r="G4" s="517">
        <v>45413</v>
      </c>
      <c r="H4" s="517"/>
      <c r="I4" s="517"/>
      <c r="J4" s="517"/>
      <c r="K4" s="517">
        <v>45444</v>
      </c>
      <c r="L4" s="517"/>
      <c r="M4" s="517"/>
      <c r="N4" s="517"/>
      <c r="O4" s="518">
        <v>45474</v>
      </c>
      <c r="P4" s="518"/>
      <c r="Q4" s="518"/>
      <c r="R4" s="518"/>
      <c r="S4" s="518">
        <v>45505</v>
      </c>
      <c r="T4" s="518"/>
      <c r="U4" s="518"/>
      <c r="V4" s="518"/>
      <c r="W4" s="518">
        <v>45536</v>
      </c>
      <c r="X4" s="518"/>
      <c r="Y4" s="518"/>
      <c r="Z4" s="518"/>
      <c r="AA4" s="513">
        <v>45566</v>
      </c>
      <c r="AB4" s="513"/>
      <c r="AC4" s="513"/>
      <c r="AD4" s="513"/>
      <c r="AE4" s="513">
        <v>45597</v>
      </c>
      <c r="AF4" s="513"/>
      <c r="AG4" s="513"/>
      <c r="AH4" s="513"/>
      <c r="AI4" s="513">
        <v>45627</v>
      </c>
      <c r="AJ4" s="513"/>
      <c r="AK4" s="513"/>
      <c r="AL4" s="513"/>
      <c r="AM4" s="514">
        <v>45658</v>
      </c>
      <c r="AN4" s="514"/>
      <c r="AO4" s="514"/>
      <c r="AP4" s="514"/>
      <c r="AQ4" s="514">
        <v>45689</v>
      </c>
      <c r="AR4" s="514"/>
      <c r="AS4" s="514"/>
      <c r="AT4" s="514"/>
      <c r="AU4" s="514">
        <v>45717</v>
      </c>
      <c r="AV4" s="514"/>
      <c r="AW4" s="514"/>
      <c r="AX4" s="514"/>
      <c r="AY4" s="191"/>
      <c r="AZ4" s="491" t="s">
        <v>194</v>
      </c>
      <c r="BA4" s="491"/>
      <c r="BB4" s="491"/>
      <c r="BC4" s="491"/>
    </row>
    <row r="5" spans="2:59" ht="18.600000000000001" customHeight="1" x14ac:dyDescent="0.3">
      <c r="B5" s="186"/>
      <c r="C5" s="193" t="s">
        <v>151</v>
      </c>
      <c r="D5" s="187" t="s">
        <v>152</v>
      </c>
      <c r="E5" s="187" t="s">
        <v>125</v>
      </c>
      <c r="F5" s="187" t="s">
        <v>153</v>
      </c>
      <c r="G5" s="193" t="s">
        <v>151</v>
      </c>
      <c r="H5" s="187" t="s">
        <v>152</v>
      </c>
      <c r="I5" s="187" t="s">
        <v>125</v>
      </c>
      <c r="J5" s="187" t="s">
        <v>153</v>
      </c>
      <c r="K5" s="193" t="s">
        <v>151</v>
      </c>
      <c r="L5" s="187" t="s">
        <v>152</v>
      </c>
      <c r="M5" s="187" t="s">
        <v>125</v>
      </c>
      <c r="N5" s="187" t="s">
        <v>153</v>
      </c>
      <c r="O5" s="194" t="s">
        <v>151</v>
      </c>
      <c r="P5" s="188" t="s">
        <v>152</v>
      </c>
      <c r="Q5" s="188" t="s">
        <v>125</v>
      </c>
      <c r="R5" s="188" t="s">
        <v>153</v>
      </c>
      <c r="S5" s="194" t="s">
        <v>151</v>
      </c>
      <c r="T5" s="188" t="s">
        <v>152</v>
      </c>
      <c r="U5" s="188" t="s">
        <v>125</v>
      </c>
      <c r="V5" s="188" t="s">
        <v>153</v>
      </c>
      <c r="W5" s="194" t="s">
        <v>151</v>
      </c>
      <c r="X5" s="188" t="s">
        <v>152</v>
      </c>
      <c r="Y5" s="188" t="s">
        <v>125</v>
      </c>
      <c r="Z5" s="188" t="s">
        <v>153</v>
      </c>
      <c r="AA5" s="195" t="s">
        <v>151</v>
      </c>
      <c r="AB5" s="189" t="s">
        <v>152</v>
      </c>
      <c r="AC5" s="189" t="s">
        <v>125</v>
      </c>
      <c r="AD5" s="189" t="s">
        <v>153</v>
      </c>
      <c r="AE5" s="195" t="s">
        <v>151</v>
      </c>
      <c r="AF5" s="189" t="s">
        <v>152</v>
      </c>
      <c r="AG5" s="189" t="s">
        <v>125</v>
      </c>
      <c r="AH5" s="189" t="s">
        <v>153</v>
      </c>
      <c r="AI5" s="195" t="s">
        <v>151</v>
      </c>
      <c r="AJ5" s="189" t="s">
        <v>152</v>
      </c>
      <c r="AK5" s="189" t="s">
        <v>125</v>
      </c>
      <c r="AL5" s="189" t="s">
        <v>153</v>
      </c>
      <c r="AM5" s="196" t="s">
        <v>151</v>
      </c>
      <c r="AN5" s="190" t="s">
        <v>152</v>
      </c>
      <c r="AO5" s="190" t="s">
        <v>125</v>
      </c>
      <c r="AP5" s="190" t="s">
        <v>153</v>
      </c>
      <c r="AQ5" s="196" t="s">
        <v>151</v>
      </c>
      <c r="AR5" s="190" t="s">
        <v>152</v>
      </c>
      <c r="AS5" s="190" t="s">
        <v>125</v>
      </c>
      <c r="AT5" s="190" t="s">
        <v>153</v>
      </c>
      <c r="AU5" s="196" t="s">
        <v>151</v>
      </c>
      <c r="AV5" s="190" t="s">
        <v>152</v>
      </c>
      <c r="AW5" s="190" t="s">
        <v>125</v>
      </c>
      <c r="AX5" s="190" t="s">
        <v>153</v>
      </c>
      <c r="AY5" s="191"/>
      <c r="AZ5" s="197" t="s">
        <v>151</v>
      </c>
      <c r="BA5" s="192" t="s">
        <v>152</v>
      </c>
      <c r="BB5" s="192" t="s">
        <v>125</v>
      </c>
      <c r="BC5" s="192" t="s">
        <v>153</v>
      </c>
      <c r="BD5" s="198" t="s">
        <v>5</v>
      </c>
      <c r="BE5" s="198" t="s">
        <v>154</v>
      </c>
      <c r="BF5" s="198" t="s">
        <v>155</v>
      </c>
    </row>
    <row r="6" spans="2:59" x14ac:dyDescent="0.3">
      <c r="B6" s="186" t="s">
        <v>8</v>
      </c>
      <c r="C6" s="199">
        <f>'Monthly Summary'!JS11</f>
        <v>8767</v>
      </c>
      <c r="D6" s="200">
        <f>'Monthly Summary'!JT11/10^5</f>
        <v>170.06639000000001</v>
      </c>
      <c r="E6" s="200">
        <f>'Monthly Summary'!JV11/10^5</f>
        <v>144.77790690000006</v>
      </c>
      <c r="F6" s="200">
        <f>'Monthly Summary'!JW11/10^5</f>
        <v>81.783934909010043</v>
      </c>
      <c r="G6" s="199">
        <f>'Monthly Summary'!JX11</f>
        <v>9348</v>
      </c>
      <c r="H6" s="200">
        <f>'Monthly Summary'!JY11/10^5</f>
        <v>178.94311999999999</v>
      </c>
      <c r="I6" s="200">
        <f>'Monthly Summary'!KA11/10^5</f>
        <v>145.89115790000014</v>
      </c>
      <c r="J6" s="200">
        <f>'Monthly Summary'!KB11/10^5</f>
        <v>83.16187612891008</v>
      </c>
      <c r="K6" s="199">
        <f>'Monthly Summary'!KC11</f>
        <v>10327</v>
      </c>
      <c r="L6" s="200">
        <f>'Monthly Summary'!KD11/10^5</f>
        <v>196.22091</v>
      </c>
      <c r="M6" s="200">
        <f>'Monthly Summary'!KF11/10^5</f>
        <v>144.57863749999913</v>
      </c>
      <c r="N6" s="200">
        <f>'Monthly Summary'!KG11/10^5</f>
        <v>78.852890790749527</v>
      </c>
      <c r="O6" s="201">
        <f>'Monthly Summary'!KH11</f>
        <v>12172</v>
      </c>
      <c r="P6" s="202">
        <f>'Monthly Summary'!KI11/10^5</f>
        <v>226.7647</v>
      </c>
      <c r="Q6" s="202">
        <f>'Monthly Summary'!KK11/10^5</f>
        <v>140.17833730000143</v>
      </c>
      <c r="R6" s="202">
        <f>'Monthly Summary'!KL11/10^5</f>
        <v>75.963299713170784</v>
      </c>
      <c r="S6" s="201">
        <f>'Monthly Summary'!KM11</f>
        <v>9791</v>
      </c>
      <c r="T6" s="202">
        <f>'Monthly Summary'!KN11/10^5</f>
        <v>185.33484000000001</v>
      </c>
      <c r="U6" s="202">
        <f>'Monthly Summary'!KP11/10^5</f>
        <v>126.43934</v>
      </c>
      <c r="V6" s="202">
        <f>'Monthly Summary'!KQ11/10^5</f>
        <v>69.560431546000004</v>
      </c>
      <c r="W6" s="201">
        <f>'Monthly Summary'!KR11</f>
        <v>5575</v>
      </c>
      <c r="X6" s="202">
        <f>'Monthly Summary'!KS11/10^5</f>
        <v>110.81939</v>
      </c>
      <c r="Y6" s="202">
        <f>'Monthly Summary'!KU11/10^5</f>
        <v>96.875124100000164</v>
      </c>
      <c r="Z6" s="202">
        <f>'Monthly Summary'!KV11/10^5</f>
        <v>53.67880289089009</v>
      </c>
      <c r="AA6" s="203">
        <f>'Monthly Summary'!KW11</f>
        <v>7449</v>
      </c>
      <c r="AB6" s="204">
        <f>'Monthly Summary'!KX11/10^5</f>
        <v>158.27886000000001</v>
      </c>
      <c r="AC6" s="204">
        <f>'Monthly Summary'!KZ11/10^5</f>
        <v>135.10152300000007</v>
      </c>
      <c r="AD6" s="204">
        <f>'Monthly Summary'!LA11/10^5</f>
        <v>73.955525469700049</v>
      </c>
      <c r="AE6" s="203">
        <f>'Monthly Summary'!LB11</f>
        <v>8713</v>
      </c>
      <c r="AF6" s="204">
        <f>'Monthly Summary'!LC11/10^5</f>
        <v>211.09936999999999</v>
      </c>
      <c r="AG6" s="204">
        <f>'Monthly Summary'!LE11/10^5</f>
        <v>161.09885451479877</v>
      </c>
      <c r="AH6" s="204">
        <f>'Monthly Summary'!LF11/10^5</f>
        <v>90.322743472154954</v>
      </c>
      <c r="AI6" s="203"/>
      <c r="AJ6" s="204"/>
      <c r="AK6" s="204"/>
      <c r="AL6" s="204"/>
      <c r="AM6" s="205"/>
      <c r="AN6" s="206"/>
      <c r="AO6" s="206"/>
      <c r="AP6" s="206"/>
      <c r="AQ6" s="205"/>
      <c r="AR6" s="206"/>
      <c r="AS6" s="206"/>
      <c r="AT6" s="206"/>
      <c r="AU6" s="205"/>
      <c r="AV6" s="206"/>
      <c r="AW6" s="206"/>
      <c r="AX6" s="206"/>
      <c r="AZ6" s="207">
        <f>+C6+G6+K6+O6+S6+W6+AA6+AE6+AI6+AM6+AQ6+AU6</f>
        <v>72142</v>
      </c>
      <c r="BA6" s="208">
        <f t="shared" ref="BA6:BC12" si="0">+D6+H6+L6+P6+T6+X6+AB6+AF6+AJ6+AN6+AR6+AV6</f>
        <v>1437.5275799999999</v>
      </c>
      <c r="BB6" s="208">
        <f t="shared" si="0"/>
        <v>1094.9408812147999</v>
      </c>
      <c r="BC6" s="208">
        <f t="shared" si="0"/>
        <v>607.27950492058551</v>
      </c>
      <c r="BD6" s="209">
        <f>+(BA6-BB6)/BA6</f>
        <v>0.23831660940042629</v>
      </c>
      <c r="BE6" s="185">
        <f>(+BA6*10^5)/AZ6</f>
        <v>1992.6361620138061</v>
      </c>
      <c r="BF6" s="185">
        <f>(+BB6*10^5)/AZ6</f>
        <v>1517.7578681139971</v>
      </c>
      <c r="BG6" s="210">
        <f>+BC6/BA6</f>
        <v>0.4224472026620773</v>
      </c>
    </row>
    <row r="7" spans="2:59" x14ac:dyDescent="0.3">
      <c r="B7" s="186" t="s">
        <v>13</v>
      </c>
      <c r="C7" s="199">
        <f>'Monthly Summary'!JS15</f>
        <v>117</v>
      </c>
      <c r="D7" s="200">
        <f>'Monthly Summary'!JT16/10^5</f>
        <v>1.4396500000000001</v>
      </c>
      <c r="E7" s="200">
        <f>'Monthly Summary'!JV16/10^5</f>
        <v>1.3806858999999989</v>
      </c>
      <c r="F7" s="200">
        <f>'Monthly Summary'!JW16/10^5</f>
        <v>1.3806858999999989</v>
      </c>
      <c r="G7" s="199">
        <f>'Monthly Summary'!JX15</f>
        <v>118</v>
      </c>
      <c r="H7" s="200">
        <f>'Monthly Summary'!JY16/10^5</f>
        <v>1.39219</v>
      </c>
      <c r="I7" s="200">
        <f>'Monthly Summary'!KA16/10^5</f>
        <v>1.3405098999999987</v>
      </c>
      <c r="J7" s="200">
        <f>'Monthly Summary'!KB16/10^5</f>
        <v>1.3405098999999987</v>
      </c>
      <c r="K7" s="199">
        <f>'Monthly Summary'!KC16</f>
        <v>157</v>
      </c>
      <c r="L7" s="200">
        <f>'Monthly Summary'!KD16/10^5</f>
        <v>1.9014200000000001</v>
      </c>
      <c r="M7" s="200">
        <f>'Monthly Summary'!KF16/10^5</f>
        <v>1.526769999999998</v>
      </c>
      <c r="N7" s="200">
        <f>'Monthly Summary'!KG16/10^5</f>
        <v>1.526769999999998</v>
      </c>
      <c r="O7" s="201">
        <f>'Monthly Summary'!KH16</f>
        <v>178</v>
      </c>
      <c r="P7" s="202">
        <f>'Monthly Summary'!KI16/10^5</f>
        <v>1.9847600000000001</v>
      </c>
      <c r="Q7" s="202">
        <f>'Monthly Summary'!KK16/10^5</f>
        <v>1.2840139999999975</v>
      </c>
      <c r="R7" s="202">
        <f>'Monthly Summary'!KL16/10^5</f>
        <v>1.2840139999999975</v>
      </c>
      <c r="S7" s="201">
        <f>'Monthly Summary'!KM16</f>
        <v>214</v>
      </c>
      <c r="T7" s="202">
        <f>'Monthly Summary'!KN16/10^5</f>
        <v>2.3960300000000001</v>
      </c>
      <c r="U7" s="202">
        <f>'Monthly Summary'!KP16/10^5</f>
        <v>1.5765521999999985</v>
      </c>
      <c r="V7" s="202">
        <f>'Monthly Summary'!KQ16/10^5</f>
        <v>1.5765521999999985</v>
      </c>
      <c r="W7" s="201">
        <f>'Monthly Summary'!KR16</f>
        <v>210</v>
      </c>
      <c r="X7" s="202">
        <f>'Monthly Summary'!KS16/10^5</f>
        <v>2.2851599999999999</v>
      </c>
      <c r="Y7" s="202">
        <f>'Monthly Summary'!KU16/10^5</f>
        <v>1.7825120000000036</v>
      </c>
      <c r="Z7" s="202">
        <f>'Monthly Summary'!KV16/10^5</f>
        <v>1.7825120000000036</v>
      </c>
      <c r="AA7" s="203">
        <f>'Monthly Summary'!KW16</f>
        <v>239</v>
      </c>
      <c r="AB7" s="204">
        <f>'Monthly Summary'!KX16/10^5</f>
        <v>2.9479199999999999</v>
      </c>
      <c r="AC7" s="204">
        <f>'Monthly Summary'!KZ16/10^5</f>
        <v>2.8979197000000019</v>
      </c>
      <c r="AD7" s="204">
        <f>'Monthly Summary'!LA16/10^5</f>
        <v>2.8979197000000019</v>
      </c>
      <c r="AE7" s="203">
        <f>'Monthly Summary'!LB16</f>
        <v>301</v>
      </c>
      <c r="AF7" s="204">
        <f>'Monthly Summary'!LC16/10^5</f>
        <v>4.6994400000000001</v>
      </c>
      <c r="AG7" s="204">
        <f>'Monthly Summary'!LE16/10^5</f>
        <v>4.3270293000000049</v>
      </c>
      <c r="AH7" s="204">
        <f>'Monthly Summary'!LF16/10^5</f>
        <v>4.3270293000000049</v>
      </c>
      <c r="AI7" s="203"/>
      <c r="AJ7" s="204"/>
      <c r="AK7" s="204"/>
      <c r="AL7" s="204"/>
      <c r="AM7" s="205"/>
      <c r="AN7" s="206"/>
      <c r="AO7" s="206"/>
      <c r="AP7" s="206"/>
      <c r="AQ7" s="205"/>
      <c r="AR7" s="206"/>
      <c r="AS7" s="206"/>
      <c r="AT7" s="206"/>
      <c r="AU7" s="205"/>
      <c r="AV7" s="206"/>
      <c r="AW7" s="206"/>
      <c r="AX7" s="206"/>
      <c r="AZ7" s="207">
        <f t="shared" ref="AZ7:AZ12" si="1">+C7+G7+K7+O7+S7+W7+AA7+AE7+AI7+AM7+AQ7+AU7</f>
        <v>1534</v>
      </c>
      <c r="BA7" s="208">
        <f t="shared" si="0"/>
        <v>19.046569999999999</v>
      </c>
      <c r="BB7" s="208">
        <f t="shared" si="0"/>
        <v>16.115993000000003</v>
      </c>
      <c r="BC7" s="208">
        <f t="shared" si="0"/>
        <v>16.115993000000003</v>
      </c>
      <c r="BD7" s="209">
        <f t="shared" ref="BD7:BD13" si="2">+(BA7-BB7)/BA7</f>
        <v>0.15386376654694237</v>
      </c>
      <c r="BE7" s="185">
        <f t="shared" ref="BE7:BE13" si="3">(+BA7*10^5)/AZ7</f>
        <v>1241.6277705345501</v>
      </c>
      <c r="BF7" s="185">
        <f t="shared" ref="BF7:BF13" si="4">(+BB7*10^5)/AZ7</f>
        <v>1050.5862451108217</v>
      </c>
      <c r="BG7" s="210">
        <f t="shared" ref="BG7:BG13" si="5">+BC7/BA7</f>
        <v>0.84613623345305766</v>
      </c>
    </row>
    <row r="8" spans="2:59" x14ac:dyDescent="0.3">
      <c r="B8" s="186" t="s">
        <v>17</v>
      </c>
      <c r="C8" s="199">
        <f>'Monthly Summary'!JS42</f>
        <v>694</v>
      </c>
      <c r="D8" s="200">
        <f>'Monthly Summary'!JT42/10^5</f>
        <v>10.902559999999999</v>
      </c>
      <c r="E8" s="200">
        <f>'Monthly Summary'!JV42/10^5</f>
        <v>10.01729156</v>
      </c>
      <c r="F8" s="200">
        <f>'Monthly Summary'!JW42/10^5</f>
        <v>5.6827771984680018</v>
      </c>
      <c r="G8" s="199">
        <f>'Monthly Summary'!JX42</f>
        <v>810</v>
      </c>
      <c r="H8" s="200">
        <f>'Monthly Summary'!JY42/10^5</f>
        <v>11.9924</v>
      </c>
      <c r="I8" s="200">
        <f>'Monthly Summary'!KA42/10^5</f>
        <v>10.832899982000001</v>
      </c>
      <c r="J8" s="200">
        <f>'Monthly Summary'!KB42/10^5</f>
        <v>6.2498267575936017</v>
      </c>
      <c r="K8" s="199">
        <f>'Monthly Summary'!KC42</f>
        <v>1107</v>
      </c>
      <c r="L8" s="200">
        <f>'Monthly Summary'!KD42/10^5</f>
        <v>16.580929999999999</v>
      </c>
      <c r="M8" s="200">
        <f>'Monthly Summary'!KF42/10^5</f>
        <v>11.448308399999997</v>
      </c>
      <c r="N8" s="200">
        <f>'Monthly Summary'!KG42/10^5</f>
        <v>7.8166772173700005</v>
      </c>
      <c r="O8" s="201">
        <f>'Monthly Summary'!KH42</f>
        <v>1464</v>
      </c>
      <c r="P8" s="202">
        <f>'Monthly Summary'!KI42/10^5</f>
        <v>22.27036</v>
      </c>
      <c r="Q8" s="202">
        <f>'Monthly Summary'!KK42/10^5</f>
        <v>13.036353799999997</v>
      </c>
      <c r="R8" s="202">
        <f>'Monthly Summary'!KL42/10^5</f>
        <v>8.6704247003999964</v>
      </c>
      <c r="S8" s="201">
        <f>'Monthly Summary'!KM42</f>
        <v>1914</v>
      </c>
      <c r="T8" s="202">
        <f>'Monthly Summary'!KN42/10^5</f>
        <v>29.97336</v>
      </c>
      <c r="U8" s="202">
        <f>'Monthly Summary'!KP42/10^5</f>
        <v>15.520381389999997</v>
      </c>
      <c r="V8" s="202">
        <f>'Monthly Summary'!KQ42/10^5</f>
        <v>11.601001040661995</v>
      </c>
      <c r="W8" s="201">
        <f>'Monthly Summary'!KR42</f>
        <v>686</v>
      </c>
      <c r="X8" s="202">
        <f>'Monthly Summary'!KS42/10^5</f>
        <v>10.95664</v>
      </c>
      <c r="Y8" s="202">
        <f>'Monthly Summary'!KU42/10^5</f>
        <v>6.6072072999999998</v>
      </c>
      <c r="Z8" s="202">
        <f>'Monthly Summary'!KV42/10^5</f>
        <v>4.6059720077600037</v>
      </c>
      <c r="AA8" s="203">
        <f>'Monthly Summary'!KW42</f>
        <v>590</v>
      </c>
      <c r="AB8" s="204">
        <f>'Monthly Summary'!KX42/10^5</f>
        <v>12.254099999999999</v>
      </c>
      <c r="AC8" s="204">
        <f>'Monthly Summary'!KZ42/10^5</f>
        <v>9.9871613000000004</v>
      </c>
      <c r="AD8" s="204">
        <f>'Monthly Summary'!LA42/10^5</f>
        <v>6.017503223720003</v>
      </c>
      <c r="AE8" s="203">
        <f>'Monthly Summary'!LB42</f>
        <v>1282</v>
      </c>
      <c r="AF8" s="204">
        <f>'Monthly Summary'!LC42/10^5</f>
        <v>28.598179999999999</v>
      </c>
      <c r="AG8" s="204">
        <f>'Monthly Summary'!LE42/10^5</f>
        <v>22.333597400000006</v>
      </c>
      <c r="AH8" s="204">
        <f>'Monthly Summary'!LF42/10^5</f>
        <v>13.632174232569996</v>
      </c>
      <c r="AI8" s="203"/>
      <c r="AJ8" s="204"/>
      <c r="AK8" s="204"/>
      <c r="AL8" s="204"/>
      <c r="AM8" s="205"/>
      <c r="AN8" s="206"/>
      <c r="AO8" s="206"/>
      <c r="AP8" s="206"/>
      <c r="AQ8" s="205"/>
      <c r="AR8" s="206"/>
      <c r="AS8" s="206"/>
      <c r="AT8" s="206"/>
      <c r="AU8" s="205"/>
      <c r="AV8" s="206"/>
      <c r="AW8" s="206"/>
      <c r="AX8" s="206"/>
      <c r="AZ8" s="207">
        <f t="shared" si="1"/>
        <v>8547</v>
      </c>
      <c r="BA8" s="208">
        <f t="shared" si="0"/>
        <v>143.52852999999999</v>
      </c>
      <c r="BB8" s="208">
        <f t="shared" si="0"/>
        <v>99.783201131999988</v>
      </c>
      <c r="BC8" s="208">
        <f t="shared" si="0"/>
        <v>64.276356378543611</v>
      </c>
      <c r="BD8" s="209">
        <f t="shared" si="2"/>
        <v>0.30478490142691494</v>
      </c>
      <c r="BE8" s="185">
        <f t="shared" si="3"/>
        <v>1679.2854802854802</v>
      </c>
      <c r="BF8" s="185">
        <f t="shared" si="4"/>
        <v>1167.4646207090207</v>
      </c>
      <c r="BG8" s="210">
        <f t="shared" si="5"/>
        <v>0.44782982434602803</v>
      </c>
    </row>
    <row r="9" spans="2:59" x14ac:dyDescent="0.3">
      <c r="B9" s="186" t="s">
        <v>156</v>
      </c>
      <c r="C9" s="199">
        <f>'Monthly Summary'!JS51</f>
        <v>1786</v>
      </c>
      <c r="D9" s="200">
        <f>'Monthly Summary'!JT51/10^5</f>
        <v>33.854289999999999</v>
      </c>
      <c r="E9" s="200">
        <f>'Monthly Summary'!JV51/10^5</f>
        <v>18.928653801525048</v>
      </c>
      <c r="F9" s="200">
        <f>'Monthly Summary'!JW51/10^5</f>
        <v>15.247967481067535</v>
      </c>
      <c r="G9" s="199">
        <f>'Monthly Summary'!JX51</f>
        <v>891</v>
      </c>
      <c r="H9" s="200">
        <f>'Monthly Summary'!JY51/10^5</f>
        <v>27.912800000000001</v>
      </c>
      <c r="I9" s="200">
        <f>'Monthly Summary'!KA51/10^5</f>
        <v>8.1712965928498988</v>
      </c>
      <c r="J9" s="200">
        <f>'Monthly Summary'!KB51/10^5</f>
        <v>6.6916897699949285</v>
      </c>
      <c r="K9" s="199">
        <f>'Monthly Summary'!KC51</f>
        <v>795</v>
      </c>
      <c r="L9" s="200">
        <f>'Monthly Summary'!KD51/10^5</f>
        <v>18.64405</v>
      </c>
      <c r="M9" s="200">
        <f>'Monthly Summary'!KF51/10^5</f>
        <v>9.1449674999999999</v>
      </c>
      <c r="N9" s="200">
        <f>'Monthly Summary'!KG51/10^5</f>
        <v>8.7326273250000011</v>
      </c>
      <c r="O9" s="201">
        <f>'Monthly Summary'!KH51</f>
        <v>1497</v>
      </c>
      <c r="P9" s="202">
        <f>'Monthly Summary'!KI51/10^5</f>
        <v>33.92353</v>
      </c>
      <c r="Q9" s="202">
        <f>'Monthly Summary'!KK51/10^5</f>
        <v>19.0233624</v>
      </c>
      <c r="R9" s="202">
        <f>'Monthly Summary'!KL51/10^5</f>
        <v>17.011436609999997</v>
      </c>
      <c r="S9" s="201">
        <f>'Monthly Summary'!KM51</f>
        <v>2262</v>
      </c>
      <c r="T9" s="202">
        <f>'Monthly Summary'!KN51/10^5</f>
        <v>21.156749999999999</v>
      </c>
      <c r="U9" s="202">
        <f>'Monthly Summary'!KP51/10^5</f>
        <v>20.545803450000001</v>
      </c>
      <c r="V9" s="202">
        <f>'Monthly Summary'!KQ51/10^5</f>
        <v>19.060566299999998</v>
      </c>
      <c r="W9" s="201">
        <f>'Monthly Summary'!KR51</f>
        <v>1836</v>
      </c>
      <c r="X9" s="202">
        <f>'Monthly Summary'!KS51/10^5</f>
        <v>41.093139999999998</v>
      </c>
      <c r="Y9" s="202">
        <f>'Monthly Summary'!KU51/10^5</f>
        <v>21.187026299999999</v>
      </c>
      <c r="Z9" s="202">
        <f>'Monthly Summary'!KV51/10^5</f>
        <v>19.257354435</v>
      </c>
      <c r="AA9" s="203">
        <f>'Monthly Summary'!KW51</f>
        <v>1961</v>
      </c>
      <c r="AB9" s="204">
        <f>'Monthly Summary'!KX51/10^5</f>
        <v>44.465479999999999</v>
      </c>
      <c r="AC9" s="204">
        <f>'Monthly Summary'!KZ51/10^5</f>
        <v>22.372674150000002</v>
      </c>
      <c r="AD9" s="204">
        <f>'Monthly Summary'!LA51/10^5</f>
        <v>20.195051924999998</v>
      </c>
      <c r="AE9" s="203">
        <f>'Monthly Summary'!LB51</f>
        <v>2304</v>
      </c>
      <c r="AF9" s="204">
        <f>'Monthly Summary'!LC51/10^5</f>
        <v>55.007959999999997</v>
      </c>
      <c r="AG9" s="204">
        <f>'Monthly Summary'!LE51/10^5</f>
        <v>27.70913715</v>
      </c>
      <c r="AH9" s="204">
        <f>'Monthly Summary'!LF51/10^5</f>
        <v>25.801708019999996</v>
      </c>
      <c r="AI9" s="203"/>
      <c r="AJ9" s="204"/>
      <c r="AK9" s="204"/>
      <c r="AL9" s="204"/>
      <c r="AM9" s="205"/>
      <c r="AN9" s="206"/>
      <c r="AO9" s="206"/>
      <c r="AP9" s="206"/>
      <c r="AQ9" s="205"/>
      <c r="AR9" s="206"/>
      <c r="AS9" s="206"/>
      <c r="AT9" s="206"/>
      <c r="AU9" s="205"/>
      <c r="AV9" s="206"/>
      <c r="AW9" s="206"/>
      <c r="AX9" s="206"/>
      <c r="AZ9" s="207">
        <f t="shared" si="1"/>
        <v>13332</v>
      </c>
      <c r="BA9" s="208">
        <f t="shared" si="0"/>
        <v>276.05799999999999</v>
      </c>
      <c r="BB9" s="208">
        <f t="shared" si="0"/>
        <v>147.08292134437497</v>
      </c>
      <c r="BC9" s="208">
        <f t="shared" si="0"/>
        <v>131.99840186606247</v>
      </c>
      <c r="BD9" s="209">
        <f t="shared" si="2"/>
        <v>0.46720282931711826</v>
      </c>
      <c r="BE9" s="185">
        <f t="shared" si="3"/>
        <v>2070.6420642064209</v>
      </c>
      <c r="BF9" s="185">
        <f t="shared" si="4"/>
        <v>1103.2322333061427</v>
      </c>
      <c r="BG9" s="210">
        <f t="shared" si="5"/>
        <v>0.4781545974616293</v>
      </c>
    </row>
    <row r="10" spans="2:59" x14ac:dyDescent="0.3">
      <c r="B10" s="186" t="s">
        <v>157</v>
      </c>
      <c r="C10" s="199">
        <f>'Monthly Summary'!JS75</f>
        <v>16233</v>
      </c>
      <c r="D10" s="200">
        <f>'Monthly Summary'!JT75/10^5</f>
        <v>131.86417</v>
      </c>
      <c r="E10" s="200">
        <f>'Monthly Summary'!JV75/10^5</f>
        <v>74.466089999999824</v>
      </c>
      <c r="F10" s="200">
        <f>'Monthly Summary'!JW75/10^5</f>
        <v>69.869475099999519</v>
      </c>
      <c r="G10" s="199">
        <f>'Monthly Summary'!JX75</f>
        <v>3396</v>
      </c>
      <c r="H10" s="200">
        <f>'Monthly Summary'!JY75/10^5</f>
        <v>52.685540000000003</v>
      </c>
      <c r="I10" s="200">
        <f>'Monthly Summary'!KA75/10^5</f>
        <v>22.483149999999998</v>
      </c>
      <c r="J10" s="200">
        <f>'Monthly Summary'!KB75/10^5</f>
        <v>21.072699100000104</v>
      </c>
      <c r="K10" s="199">
        <f>'Monthly Summary'!KC75</f>
        <v>2503</v>
      </c>
      <c r="L10" s="200">
        <f>'Monthly Summary'!KD75/10^5</f>
        <v>31.259969999999999</v>
      </c>
      <c r="M10" s="200">
        <f>'Monthly Summary'!KF75/10^5</f>
        <v>9.8212500000000365</v>
      </c>
      <c r="N10" s="200">
        <f>'Monthly Summary'!KG75/10^5</f>
        <v>9.7947487000000084</v>
      </c>
      <c r="O10" s="201">
        <f>'Monthly Summary'!KH75</f>
        <v>3319</v>
      </c>
      <c r="P10" s="202">
        <f>'Monthly Summary'!KI75/10^5</f>
        <v>65.129310000000004</v>
      </c>
      <c r="Q10" s="202">
        <f>'Monthly Summary'!KK75/10^5</f>
        <v>31.949429999999982</v>
      </c>
      <c r="R10" s="202">
        <f>'Monthly Summary'!KL75/10^5</f>
        <v>29.341158399999937</v>
      </c>
      <c r="S10" s="201">
        <f>'Monthly Summary'!KM75</f>
        <v>9503</v>
      </c>
      <c r="T10" s="202">
        <f>'Monthly Summary'!KN75/10^5</f>
        <v>231.30447000000001</v>
      </c>
      <c r="U10" s="202">
        <f>'Monthly Summary'!KP75/10^5</f>
        <v>129.58584999999988</v>
      </c>
      <c r="V10" s="202">
        <f>'Monthly Summary'!KQ75/10^5</f>
        <v>118.20261679999925</v>
      </c>
      <c r="W10" s="201">
        <f>'Monthly Summary'!KR75</f>
        <v>14762</v>
      </c>
      <c r="X10" s="202">
        <f>'Monthly Summary'!KS75/10^5</f>
        <v>307.48788000000002</v>
      </c>
      <c r="Y10" s="202">
        <f>'Monthly Summary'!KU75/10^5</f>
        <v>170.13572000000067</v>
      </c>
      <c r="Z10" s="202">
        <f>'Monthly Summary'!KV75/10^5</f>
        <v>155.79082209999947</v>
      </c>
      <c r="AA10" s="203">
        <f>'Monthly Summary'!KW75</f>
        <v>17778</v>
      </c>
      <c r="AB10" s="204">
        <f>'Monthly Summary'!KX75/10^5</f>
        <v>398.36568999999997</v>
      </c>
      <c r="AC10" s="204">
        <f>'Monthly Summary'!KZ75/10^5</f>
        <v>223.00650000000067</v>
      </c>
      <c r="AD10" s="204">
        <f>'Monthly Summary'!LA75/10^5</f>
        <v>203.04449170000026</v>
      </c>
      <c r="AE10" s="203">
        <f>'Monthly Summary'!LB75</f>
        <v>11392</v>
      </c>
      <c r="AF10" s="204">
        <f>'Monthly Summary'!LC75/10^5</f>
        <v>299.44907999999998</v>
      </c>
      <c r="AG10" s="204">
        <f>'Monthly Summary'!LE75/10^5</f>
        <v>163.79572000000101</v>
      </c>
      <c r="AH10" s="204">
        <f>'Monthly Summary'!LF75/10^5</f>
        <v>148.19772759999958</v>
      </c>
      <c r="AI10" s="203"/>
      <c r="AJ10" s="204"/>
      <c r="AK10" s="204"/>
      <c r="AL10" s="204"/>
      <c r="AM10" s="205"/>
      <c r="AN10" s="206"/>
      <c r="AO10" s="206"/>
      <c r="AP10" s="206"/>
      <c r="AQ10" s="205"/>
      <c r="AR10" s="206"/>
      <c r="AS10" s="206"/>
      <c r="AT10" s="206"/>
      <c r="AU10" s="205"/>
      <c r="AV10" s="206"/>
      <c r="AW10" s="206"/>
      <c r="AX10" s="206"/>
      <c r="AZ10" s="207">
        <f t="shared" si="1"/>
        <v>78886</v>
      </c>
      <c r="BA10" s="208">
        <f t="shared" si="0"/>
        <v>1517.5461099999998</v>
      </c>
      <c r="BB10" s="208">
        <f t="shared" si="0"/>
        <v>825.24371000000201</v>
      </c>
      <c r="BC10" s="208">
        <f t="shared" si="0"/>
        <v>755.31373949999806</v>
      </c>
      <c r="BD10" s="209">
        <f t="shared" si="2"/>
        <v>0.45619859287174996</v>
      </c>
      <c r="BE10" s="185">
        <f t="shared" si="3"/>
        <v>1923.7204446923404</v>
      </c>
      <c r="BF10" s="185">
        <f t="shared" si="4"/>
        <v>1046.1218847450775</v>
      </c>
      <c r="BG10" s="210">
        <f t="shared" si="5"/>
        <v>0.49772045443811797</v>
      </c>
    </row>
    <row r="11" spans="2:59" x14ac:dyDescent="0.3">
      <c r="B11" s="186" t="s">
        <v>31</v>
      </c>
      <c r="C11" s="199">
        <f>'Monthly Summary'!JS80</f>
        <v>700</v>
      </c>
      <c r="D11" s="200">
        <f>'Monthly Summary'!JU80/10^5</f>
        <v>6.1924900000000074</v>
      </c>
      <c r="E11" s="200">
        <f>'Monthly Summary'!JW80/10^5</f>
        <v>4.0371699999999944</v>
      </c>
      <c r="F11" s="200">
        <f>'Monthly Summary'!JW80/10^5</f>
        <v>4.0371699999999944</v>
      </c>
      <c r="G11" s="199">
        <f>'Monthly Summary'!JX80</f>
        <v>335</v>
      </c>
      <c r="H11" s="200">
        <f>'Monthly Summary'!JZ80/10^5</f>
        <v>3.402159999999995</v>
      </c>
      <c r="I11" s="200">
        <f>'Monthly Summary'!KB80/10^5</f>
        <v>1.5434900000000003</v>
      </c>
      <c r="J11" s="200">
        <f>'Monthly Summary'!KB80/10^5</f>
        <v>1.5434900000000003</v>
      </c>
      <c r="K11" s="199">
        <f>'Monthly Summary'!KC80</f>
        <v>0</v>
      </c>
      <c r="L11" s="200">
        <f>'Monthly Summary'!KD80/10^5</f>
        <v>0</v>
      </c>
      <c r="M11" s="200">
        <f>'Monthly Summary'!KF80/10^5</f>
        <v>0</v>
      </c>
      <c r="N11" s="200">
        <f>'Monthly Summary'!KG80/10^5</f>
        <v>0</v>
      </c>
      <c r="O11" s="201">
        <f>'Monthly Summary'!KH80</f>
        <v>0</v>
      </c>
      <c r="P11" s="202">
        <f>'Monthly Summary'!KI80/10^5</f>
        <v>0</v>
      </c>
      <c r="Q11" s="202">
        <f>'Monthly Summary'!KK80/10^5</f>
        <v>0</v>
      </c>
      <c r="R11" s="202">
        <f>'Monthly Summary'!KL80/10^5</f>
        <v>0</v>
      </c>
      <c r="S11" s="201"/>
      <c r="T11" s="202"/>
      <c r="U11" s="202"/>
      <c r="V11" s="202"/>
      <c r="W11" s="201"/>
      <c r="X11" s="202"/>
      <c r="Y11" s="202"/>
      <c r="Z11" s="202"/>
      <c r="AA11" s="203">
        <f>'Monthly Summary'!KW80</f>
        <v>379</v>
      </c>
      <c r="AB11" s="204">
        <f>'Monthly Summary'!KX80/10^5</f>
        <v>7.56121</v>
      </c>
      <c r="AC11" s="204">
        <f>'Monthly Summary'!KZ80/10^5</f>
        <v>2.6464199999999987</v>
      </c>
      <c r="AD11" s="204">
        <f>'Monthly Summary'!LA80/10^5</f>
        <v>2.6464199999999987</v>
      </c>
      <c r="AE11" s="203">
        <f>'Monthly Summary'!LB80</f>
        <v>192</v>
      </c>
      <c r="AF11" s="204">
        <f>'Monthly Summary'!LC80/10^5</f>
        <v>5.0820800000000004</v>
      </c>
      <c r="AG11" s="204">
        <f>'Monthly Summary'!LE80/10^5</f>
        <v>1.7829199999999996</v>
      </c>
      <c r="AH11" s="204">
        <f>'Monthly Summary'!LF80/10^5</f>
        <v>1.7829199999999996</v>
      </c>
      <c r="AI11" s="203"/>
      <c r="AJ11" s="204"/>
      <c r="AK11" s="204"/>
      <c r="AL11" s="204"/>
      <c r="AM11" s="205"/>
      <c r="AN11" s="206"/>
      <c r="AO11" s="206"/>
      <c r="AP11" s="206"/>
      <c r="AQ11" s="205"/>
      <c r="AR11" s="206"/>
      <c r="AS11" s="206"/>
      <c r="AT11" s="206"/>
      <c r="AU11" s="205"/>
      <c r="AV11" s="206"/>
      <c r="AW11" s="206"/>
      <c r="AX11" s="206"/>
      <c r="AZ11" s="207">
        <f t="shared" si="1"/>
        <v>1606</v>
      </c>
      <c r="BA11" s="208">
        <f t="shared" si="0"/>
        <v>22.237940000000002</v>
      </c>
      <c r="BB11" s="208">
        <f t="shared" si="0"/>
        <v>10.009999999999993</v>
      </c>
      <c r="BC11" s="208">
        <f t="shared" si="0"/>
        <v>10.009999999999993</v>
      </c>
      <c r="BD11" s="209">
        <f t="shared" si="2"/>
        <v>0.54986837809617295</v>
      </c>
      <c r="BE11" s="185">
        <f t="shared" si="3"/>
        <v>1384.6787048567871</v>
      </c>
      <c r="BF11" s="185">
        <f t="shared" si="4"/>
        <v>623.28767123287628</v>
      </c>
      <c r="BG11" s="210">
        <f t="shared" si="5"/>
        <v>0.45013162190382705</v>
      </c>
    </row>
    <row r="12" spans="2:59" x14ac:dyDescent="0.3">
      <c r="B12" s="186" t="s">
        <v>158</v>
      </c>
      <c r="C12" s="199">
        <f>'Monthly Summary'!JS142</f>
        <v>138</v>
      </c>
      <c r="D12" s="200">
        <f>'Monthly Summary'!JT142/10^5</f>
        <v>2.1759200000000001</v>
      </c>
      <c r="E12" s="200">
        <f>'Monthly Summary'!JV142/10^5</f>
        <v>1.5932000000000006</v>
      </c>
      <c r="F12" s="200">
        <f>'Monthly Summary'!JW142/10^5</f>
        <v>1.4556903999999997</v>
      </c>
      <c r="G12" s="199">
        <f>'Monthly Summary'!JX142</f>
        <v>320</v>
      </c>
      <c r="H12" s="200">
        <f>'Monthly Summary'!JY142/10^5</f>
        <v>4.9627999999999997</v>
      </c>
      <c r="I12" s="200">
        <f>'Monthly Summary'!KA142/10^5</f>
        <v>2.8769800000000019</v>
      </c>
      <c r="J12" s="200">
        <f>'Monthly Summary'!KB142/10^5</f>
        <v>2.5686245999999997</v>
      </c>
      <c r="K12" s="199">
        <f>'Monthly Summary'!KC142</f>
        <v>725</v>
      </c>
      <c r="L12" s="200">
        <f>'Monthly Summary'!KD142/10^5</f>
        <v>13.066750000000001</v>
      </c>
      <c r="M12" s="200">
        <f>'Monthly Summary'!KF142/10^5</f>
        <v>6.417219999999995</v>
      </c>
      <c r="N12" s="200">
        <f>'Monthly Summary'!KG142/10^5</f>
        <v>5.8027865999999948</v>
      </c>
      <c r="O12" s="201">
        <f>'Monthly Summary'!KH142</f>
        <v>156</v>
      </c>
      <c r="P12" s="202">
        <f>'Monthly Summary'!KI142/10^5</f>
        <v>5.7914399999999997</v>
      </c>
      <c r="Q12" s="202">
        <f>'Monthly Summary'!KK142/10^5</f>
        <v>2.9301300000000001</v>
      </c>
      <c r="R12" s="202">
        <f>'Monthly Summary'!KL142/10^5</f>
        <v>2.6664712000000002</v>
      </c>
      <c r="S12" s="201">
        <f>'Monthly Summary'!KM142</f>
        <v>760</v>
      </c>
      <c r="T12" s="202">
        <f>'Monthly Summary'!KN142/10^5</f>
        <v>18.079899999999999</v>
      </c>
      <c r="U12" s="202">
        <f>'Monthly Summary'!KP142/10^5</f>
        <v>11.791890000000015</v>
      </c>
      <c r="V12" s="202">
        <f>'Monthly Summary'!KQ142/10^5</f>
        <v>10.564108800000067</v>
      </c>
      <c r="W12" s="201">
        <f>'Monthly Summary'!KR142</f>
        <v>334</v>
      </c>
      <c r="X12" s="202">
        <f>'Monthly Summary'!KS142/10^5</f>
        <v>6.3586600000000004</v>
      </c>
      <c r="Y12" s="202">
        <f>'Monthly Summary'!KU142/10^5</f>
        <v>4.1563099999999995</v>
      </c>
      <c r="Z12" s="202">
        <f>'Monthly Summary'!KV142/10^5</f>
        <v>3.76676780000001</v>
      </c>
      <c r="AA12" s="203">
        <f>'Monthly Summary'!KW142</f>
        <v>777</v>
      </c>
      <c r="AB12" s="204">
        <f>'Monthly Summary'!KX142/10^5</f>
        <v>18.026230000000002</v>
      </c>
      <c r="AC12" s="204">
        <f>'Monthly Summary'!KZ142/10^5</f>
        <v>11.285169999999994</v>
      </c>
      <c r="AD12" s="204">
        <f>'Monthly Summary'!LA142/10^5</f>
        <v>10.140976800000024</v>
      </c>
      <c r="AE12" s="203">
        <f>'Monthly Summary'!LB142</f>
        <v>781</v>
      </c>
      <c r="AF12" s="204">
        <f>'Monthly Summary'!LC142/10^5</f>
        <v>22.49719</v>
      </c>
      <c r="AG12" s="204">
        <f>'Monthly Summary'!LE142/10^5</f>
        <v>13.24879</v>
      </c>
      <c r="AH12" s="204">
        <f>'Monthly Summary'!LF142/10^5</f>
        <v>11.869598500000011</v>
      </c>
      <c r="AI12" s="203"/>
      <c r="AJ12" s="204"/>
      <c r="AK12" s="204"/>
      <c r="AL12" s="204"/>
      <c r="AM12" s="205"/>
      <c r="AN12" s="206"/>
      <c r="AO12" s="206"/>
      <c r="AP12" s="206"/>
      <c r="AQ12" s="205"/>
      <c r="AR12" s="206"/>
      <c r="AS12" s="206"/>
      <c r="AT12" s="206"/>
      <c r="AU12" s="205"/>
      <c r="AV12" s="206"/>
      <c r="AW12" s="206"/>
      <c r="AX12" s="206"/>
      <c r="AZ12" s="207">
        <f t="shared" si="1"/>
        <v>3991</v>
      </c>
      <c r="BA12" s="208">
        <f t="shared" si="0"/>
        <v>90.958889999999997</v>
      </c>
      <c r="BB12" s="208">
        <f t="shared" si="0"/>
        <v>54.299690000000005</v>
      </c>
      <c r="BC12" s="208">
        <f t="shared" si="0"/>
        <v>48.835024700000105</v>
      </c>
      <c r="BD12" s="209">
        <f t="shared" si="2"/>
        <v>0.40303042396405664</v>
      </c>
      <c r="BE12" s="185">
        <f t="shared" si="3"/>
        <v>2279.1002255073918</v>
      </c>
      <c r="BF12" s="185">
        <f t="shared" si="4"/>
        <v>1360.5534953645706</v>
      </c>
      <c r="BG12" s="210">
        <f t="shared" si="5"/>
        <v>0.53689116808703474</v>
      </c>
    </row>
    <row r="13" spans="2:59" s="183" customFormat="1" x14ac:dyDescent="0.3">
      <c r="B13" s="186" t="s">
        <v>0</v>
      </c>
      <c r="C13" s="211">
        <f t="shared" ref="C13:AX13" si="6">SUM(C6:C12)</f>
        <v>28435</v>
      </c>
      <c r="D13" s="212">
        <f t="shared" si="6"/>
        <v>356.49547000000007</v>
      </c>
      <c r="E13" s="212">
        <f t="shared" si="6"/>
        <v>255.20099816152495</v>
      </c>
      <c r="F13" s="212">
        <f t="shared" si="6"/>
        <v>179.4577009885451</v>
      </c>
      <c r="G13" s="211">
        <f t="shared" si="6"/>
        <v>15218</v>
      </c>
      <c r="H13" s="212">
        <f t="shared" si="6"/>
        <v>281.29101000000003</v>
      </c>
      <c r="I13" s="212">
        <f t="shared" si="6"/>
        <v>193.13948437485004</v>
      </c>
      <c r="J13" s="212">
        <f t="shared" si="6"/>
        <v>122.62871625649871</v>
      </c>
      <c r="K13" s="211">
        <f t="shared" si="6"/>
        <v>15614</v>
      </c>
      <c r="L13" s="212">
        <f t="shared" si="6"/>
        <v>277.67403000000002</v>
      </c>
      <c r="M13" s="212">
        <f t="shared" si="6"/>
        <v>182.93715339999918</v>
      </c>
      <c r="N13" s="212">
        <f t="shared" si="6"/>
        <v>112.52650063311953</v>
      </c>
      <c r="O13" s="213">
        <f t="shared" si="6"/>
        <v>18786</v>
      </c>
      <c r="P13" s="214">
        <f t="shared" si="6"/>
        <v>355.86410000000006</v>
      </c>
      <c r="Q13" s="214">
        <f t="shared" si="6"/>
        <v>208.40162750000138</v>
      </c>
      <c r="R13" s="214">
        <f t="shared" si="6"/>
        <v>134.93680462357068</v>
      </c>
      <c r="S13" s="213">
        <f t="shared" si="6"/>
        <v>24444</v>
      </c>
      <c r="T13" s="214">
        <f t="shared" si="6"/>
        <v>488.24534999999997</v>
      </c>
      <c r="U13" s="214">
        <f t="shared" si="6"/>
        <v>305.4598170399999</v>
      </c>
      <c r="V13" s="214">
        <f t="shared" si="6"/>
        <v>230.56527668666132</v>
      </c>
      <c r="W13" s="213">
        <f t="shared" si="6"/>
        <v>23403</v>
      </c>
      <c r="X13" s="214">
        <f t="shared" si="6"/>
        <v>479.00087000000002</v>
      </c>
      <c r="Y13" s="214">
        <f t="shared" si="6"/>
        <v>300.74389970000084</v>
      </c>
      <c r="Z13" s="214">
        <f t="shared" si="6"/>
        <v>238.88223123364955</v>
      </c>
      <c r="AA13" s="215">
        <f t="shared" si="6"/>
        <v>29173</v>
      </c>
      <c r="AB13" s="216">
        <f t="shared" si="6"/>
        <v>641.89949000000001</v>
      </c>
      <c r="AC13" s="216">
        <f t="shared" si="6"/>
        <v>407.29736815000069</v>
      </c>
      <c r="AD13" s="216">
        <f t="shared" si="6"/>
        <v>318.89788881842031</v>
      </c>
      <c r="AE13" s="215">
        <f t="shared" si="6"/>
        <v>24965</v>
      </c>
      <c r="AF13" s="216">
        <f t="shared" si="6"/>
        <v>626.43330000000003</v>
      </c>
      <c r="AG13" s="216">
        <f t="shared" si="6"/>
        <v>394.29604836479973</v>
      </c>
      <c r="AH13" s="216">
        <f t="shared" si="6"/>
        <v>295.93390112472451</v>
      </c>
      <c r="AI13" s="215">
        <f t="shared" si="6"/>
        <v>0</v>
      </c>
      <c r="AJ13" s="216">
        <f t="shared" si="6"/>
        <v>0</v>
      </c>
      <c r="AK13" s="216">
        <f t="shared" si="6"/>
        <v>0</v>
      </c>
      <c r="AL13" s="216">
        <f t="shared" si="6"/>
        <v>0</v>
      </c>
      <c r="AM13" s="217">
        <f t="shared" si="6"/>
        <v>0</v>
      </c>
      <c r="AN13" s="218">
        <f t="shared" si="6"/>
        <v>0</v>
      </c>
      <c r="AO13" s="218">
        <f t="shared" si="6"/>
        <v>0</v>
      </c>
      <c r="AP13" s="218">
        <f t="shared" si="6"/>
        <v>0</v>
      </c>
      <c r="AQ13" s="217">
        <f t="shared" si="6"/>
        <v>0</v>
      </c>
      <c r="AR13" s="218">
        <f t="shared" si="6"/>
        <v>0</v>
      </c>
      <c r="AS13" s="218">
        <f t="shared" si="6"/>
        <v>0</v>
      </c>
      <c r="AT13" s="218">
        <f t="shared" si="6"/>
        <v>0</v>
      </c>
      <c r="AU13" s="217">
        <f t="shared" si="6"/>
        <v>0</v>
      </c>
      <c r="AV13" s="218">
        <f t="shared" si="6"/>
        <v>0</v>
      </c>
      <c r="AW13" s="218">
        <f t="shared" si="6"/>
        <v>0</v>
      </c>
      <c r="AX13" s="218">
        <f t="shared" si="6"/>
        <v>0</v>
      </c>
      <c r="AY13" s="219"/>
      <c r="AZ13" s="220">
        <f>SUM(AZ6:AZ12)</f>
        <v>180038</v>
      </c>
      <c r="BA13" s="221">
        <f>SUM(BA6:BA12)</f>
        <v>3506.9036199999996</v>
      </c>
      <c r="BB13" s="221">
        <f>SUM(BB6:BB12)</f>
        <v>2247.4763966911769</v>
      </c>
      <c r="BC13" s="221">
        <f>SUM(BC6:BC12)</f>
        <v>1633.8290203651898</v>
      </c>
      <c r="BD13" s="209">
        <f t="shared" si="2"/>
        <v>0.35912798290955678</v>
      </c>
      <c r="BE13" s="185">
        <f t="shared" si="3"/>
        <v>1947.868572190315</v>
      </c>
      <c r="BF13" s="185">
        <f t="shared" si="4"/>
        <v>1248.3344608866889</v>
      </c>
      <c r="BG13" s="210">
        <f t="shared" si="5"/>
        <v>0.46588934211006061</v>
      </c>
    </row>
    <row r="14" spans="2:59" x14ac:dyDescent="0.3">
      <c r="C14" s="156">
        <f>'Monthly Summary'!JS144-C13</f>
        <v>0</v>
      </c>
      <c r="D14" s="185">
        <f>D13-('Monthly Summary'!JT144/10^5)</f>
        <v>-4.0371699999999464</v>
      </c>
      <c r="E14" s="185">
        <f>E13-('Monthly Summary'!JV144/10^5)</f>
        <v>0</v>
      </c>
      <c r="F14" s="185">
        <f>F13-('Monthly Summary'!JW144/10^5)</f>
        <v>0</v>
      </c>
      <c r="G14" s="156">
        <f>'Monthly Summary'!JX144-G13</f>
        <v>0</v>
      </c>
      <c r="H14" s="185">
        <f>H13-('Monthly Summary'!JY144/10^5)</f>
        <v>-1.5434899999999629</v>
      </c>
      <c r="I14" s="185">
        <f>I13-('Monthly Summary'!KA144/10^5)</f>
        <v>0</v>
      </c>
      <c r="J14" s="185">
        <f>J13-('Monthly Summary'!KB144/10^5)</f>
        <v>0</v>
      </c>
      <c r="K14" s="156">
        <f>'Monthly Summary'!KC144-K13</f>
        <v>0</v>
      </c>
      <c r="L14" s="185">
        <f>L13-('Monthly Summary'!KD144/10^5)</f>
        <v>0</v>
      </c>
      <c r="M14" s="185">
        <f>M13-('Monthly Summary'!KF144/10^5)</f>
        <v>0</v>
      </c>
      <c r="N14" s="185">
        <f>N13-('Monthly Summary'!KG144/10^5)</f>
        <v>0</v>
      </c>
      <c r="O14" s="156">
        <f>'Monthly Summary'!KH144-O13</f>
        <v>0</v>
      </c>
      <c r="P14" s="185">
        <f>P13-('Monthly Summary'!KI144/10^5)</f>
        <v>0</v>
      </c>
      <c r="Q14" s="185">
        <f>Q13-('Monthly Summary'!KK144/10^5)</f>
        <v>0</v>
      </c>
      <c r="R14" s="185">
        <f>R13-('Monthly Summary'!KL144/10^5)</f>
        <v>0</v>
      </c>
      <c r="S14" s="156">
        <f>'Monthly Summary'!KM144-S13</f>
        <v>0</v>
      </c>
      <c r="T14" s="185">
        <f>T13-('Monthly Summary'!KN144/10^5)</f>
        <v>0</v>
      </c>
      <c r="U14" s="185">
        <f>U13-('Monthly Summary'!KP144/10^5)</f>
        <v>0</v>
      </c>
      <c r="V14" s="185">
        <f>V13-('Monthly Summary'!KQ144/10^5)</f>
        <v>0</v>
      </c>
      <c r="W14" s="156">
        <f>'Monthly Summary'!KR144-W13</f>
        <v>0</v>
      </c>
      <c r="X14" s="185">
        <f>X13-('Monthly Summary'!KS144/10^5)</f>
        <v>0</v>
      </c>
      <c r="Y14" s="185">
        <f>Y13-('Monthly Summary'!KU144/10^5)</f>
        <v>0</v>
      </c>
      <c r="Z14" s="185">
        <f>Z13-('Monthly Summary'!KV144/10^5)</f>
        <v>0</v>
      </c>
      <c r="AA14" s="156">
        <f>'Monthly Summary'!KW144-AA13</f>
        <v>0</v>
      </c>
      <c r="AB14" s="185">
        <f>AB13-('Monthly Summary'!KX144/10^5)</f>
        <v>0</v>
      </c>
      <c r="AC14" s="185">
        <f>AC13-('Monthly Summary'!KZ144/10^5)</f>
        <v>0</v>
      </c>
      <c r="AD14" s="185">
        <f>AD13-('Monthly Summary'!LA144/10^5)</f>
        <v>0</v>
      </c>
      <c r="AE14" s="156">
        <f>'Monthly Summary'!LB144-AE13</f>
        <v>0</v>
      </c>
      <c r="AF14" s="185">
        <f>AF13-('Monthly Summary'!LC144/10^5)</f>
        <v>0</v>
      </c>
      <c r="AG14" s="185">
        <f>AG13-('Monthly Summary'!LE144/10^5)</f>
        <v>0</v>
      </c>
      <c r="AH14" s="185">
        <f>AH13-('Monthly Summary'!LF144/10^5)</f>
        <v>0</v>
      </c>
    </row>
    <row r="15" spans="2:59" x14ac:dyDescent="0.3">
      <c r="I15" s="222"/>
    </row>
    <row r="16" spans="2:59" ht="14.4" thickBot="1" x14ac:dyDescent="0.35">
      <c r="B16" s="183" t="s">
        <v>159</v>
      </c>
    </row>
    <row r="17" spans="2:66" ht="15" thickBot="1" x14ac:dyDescent="0.35">
      <c r="B17" s="186" t="s">
        <v>149</v>
      </c>
      <c r="C17" s="492" t="s">
        <v>160</v>
      </c>
      <c r="D17" s="493"/>
      <c r="E17" s="493"/>
      <c r="F17" s="494"/>
      <c r="G17" s="495" t="s">
        <v>161</v>
      </c>
      <c r="H17" s="496"/>
      <c r="I17" s="496"/>
      <c r="J17" s="497"/>
      <c r="K17" s="498" t="s">
        <v>162</v>
      </c>
      <c r="L17" s="499"/>
      <c r="M17" s="499"/>
      <c r="N17" s="500"/>
      <c r="O17" s="501" t="s">
        <v>163</v>
      </c>
      <c r="P17" s="502"/>
      <c r="Q17" s="502"/>
      <c r="R17" s="503"/>
      <c r="S17" s="504" t="s">
        <v>164</v>
      </c>
      <c r="T17" s="505"/>
      <c r="U17" s="505"/>
      <c r="V17" s="506"/>
      <c r="W17" s="498" t="s">
        <v>165</v>
      </c>
      <c r="X17" s="499"/>
      <c r="Y17" s="499"/>
      <c r="Z17" s="500"/>
      <c r="AA17" s="507" t="s">
        <v>213</v>
      </c>
      <c r="AB17" s="508"/>
      <c r="AC17" s="508"/>
      <c r="AD17" s="509"/>
      <c r="AE17" s="510" t="s">
        <v>166</v>
      </c>
      <c r="AF17" s="511"/>
      <c r="AG17" s="511"/>
      <c r="AH17" s="512"/>
      <c r="AI17" s="185" t="s">
        <v>167</v>
      </c>
      <c r="AO17" s="69"/>
      <c r="AP17" s="57"/>
      <c r="AQ17" s="57"/>
      <c r="AR17" s="57"/>
      <c r="BG17" s="185"/>
      <c r="BH17" s="185"/>
      <c r="BI17" s="185"/>
      <c r="BJ17" s="185"/>
      <c r="BK17" s="185"/>
      <c r="BL17" s="185"/>
      <c r="BM17" s="185"/>
      <c r="BN17" s="185"/>
    </row>
    <row r="18" spans="2:66" ht="14.4" x14ac:dyDescent="0.3">
      <c r="B18" s="186"/>
      <c r="C18" s="223" t="s">
        <v>151</v>
      </c>
      <c r="D18" s="224" t="s">
        <v>152</v>
      </c>
      <c r="E18" s="224" t="s">
        <v>125</v>
      </c>
      <c r="F18" s="225" t="s">
        <v>153</v>
      </c>
      <c r="G18" s="226" t="s">
        <v>151</v>
      </c>
      <c r="H18" s="227" t="s">
        <v>152</v>
      </c>
      <c r="I18" s="227" t="s">
        <v>125</v>
      </c>
      <c r="J18" s="228" t="s">
        <v>153</v>
      </c>
      <c r="K18" s="229" t="s">
        <v>151</v>
      </c>
      <c r="L18" s="230" t="s">
        <v>152</v>
      </c>
      <c r="M18" s="230" t="s">
        <v>125</v>
      </c>
      <c r="N18" s="230" t="s">
        <v>153</v>
      </c>
      <c r="O18" s="231" t="s">
        <v>151</v>
      </c>
      <c r="P18" s="232" t="s">
        <v>152</v>
      </c>
      <c r="Q18" s="232" t="s">
        <v>125</v>
      </c>
      <c r="R18" s="233" t="s">
        <v>153</v>
      </c>
      <c r="S18" s="234" t="s">
        <v>151</v>
      </c>
      <c r="T18" s="235" t="s">
        <v>152</v>
      </c>
      <c r="U18" s="235" t="s">
        <v>125</v>
      </c>
      <c r="V18" s="236" t="s">
        <v>153</v>
      </c>
      <c r="W18" s="229" t="s">
        <v>151</v>
      </c>
      <c r="X18" s="230" t="s">
        <v>152</v>
      </c>
      <c r="Y18" s="230" t="s">
        <v>125</v>
      </c>
      <c r="Z18" s="230" t="s">
        <v>153</v>
      </c>
      <c r="AA18" s="237" t="s">
        <v>151</v>
      </c>
      <c r="AB18" s="238" t="s">
        <v>152</v>
      </c>
      <c r="AC18" s="238" t="s">
        <v>125</v>
      </c>
      <c r="AD18" s="239" t="s">
        <v>153</v>
      </c>
      <c r="AE18" s="240" t="s">
        <v>151</v>
      </c>
      <c r="AF18" s="241" t="s">
        <v>152</v>
      </c>
      <c r="AG18" s="241" t="s">
        <v>125</v>
      </c>
      <c r="AH18" s="242" t="s">
        <v>153</v>
      </c>
      <c r="AO18" s="6"/>
      <c r="AP18" s="6"/>
      <c r="AQ18" s="6"/>
      <c r="AR18" s="6"/>
      <c r="BG18" s="185"/>
      <c r="BH18" s="185"/>
      <c r="BI18" s="185"/>
      <c r="BJ18" s="185"/>
      <c r="BK18" s="185"/>
      <c r="BL18" s="185"/>
      <c r="BM18" s="185"/>
      <c r="BN18" s="185"/>
    </row>
    <row r="19" spans="2:66" ht="14.4" x14ac:dyDescent="0.3">
      <c r="B19" s="186" t="s">
        <v>8</v>
      </c>
      <c r="C19" s="199">
        <f>+C6+G6+K6</f>
        <v>28442</v>
      </c>
      <c r="D19" s="200">
        <f>+D6+H6+L6</f>
        <v>545.23041999999998</v>
      </c>
      <c r="E19" s="200">
        <f>+E6+I6+M6</f>
        <v>435.24770229999933</v>
      </c>
      <c r="F19" s="200">
        <f>+F6+J6+N6</f>
        <v>243.79870182866966</v>
      </c>
      <c r="G19" s="201">
        <f>+O6+S6+W6</f>
        <v>27538</v>
      </c>
      <c r="H19" s="202">
        <f>+P6+T6+X6</f>
        <v>522.91893000000005</v>
      </c>
      <c r="I19" s="202">
        <f>+Q6+U6+Y6</f>
        <v>363.49280140000161</v>
      </c>
      <c r="J19" s="243">
        <f>+R6+V6+Z6</f>
        <v>199.2025341500609</v>
      </c>
      <c r="K19" s="244">
        <f>+C19+G19</f>
        <v>55980</v>
      </c>
      <c r="L19" s="245">
        <f t="shared" ref="L19:N19" si="7">+D19+H19</f>
        <v>1068.1493500000001</v>
      </c>
      <c r="M19" s="245">
        <f t="shared" si="7"/>
        <v>798.740503700001</v>
      </c>
      <c r="N19" s="245">
        <f t="shared" si="7"/>
        <v>443.00123597873056</v>
      </c>
      <c r="O19" s="246">
        <f t="shared" ref="O19:R25" si="8">+AA6+AE6+AI6</f>
        <v>16162</v>
      </c>
      <c r="P19" s="204">
        <f t="shared" si="8"/>
        <v>369.37823000000003</v>
      </c>
      <c r="Q19" s="204">
        <f t="shared" si="8"/>
        <v>296.20037751479884</v>
      </c>
      <c r="R19" s="204">
        <f t="shared" si="8"/>
        <v>164.278268941855</v>
      </c>
      <c r="S19" s="205">
        <f t="shared" ref="S19:V25" si="9">+AM6+AQ6+AU6</f>
        <v>0</v>
      </c>
      <c r="T19" s="206">
        <f t="shared" si="9"/>
        <v>0</v>
      </c>
      <c r="U19" s="206">
        <f t="shared" si="9"/>
        <v>0</v>
      </c>
      <c r="V19" s="206">
        <f t="shared" si="9"/>
        <v>0</v>
      </c>
      <c r="W19" s="244">
        <f>+O19+S19</f>
        <v>16162</v>
      </c>
      <c r="X19" s="244">
        <f t="shared" ref="X19:Z25" si="10">+P19+T19</f>
        <v>369.37823000000003</v>
      </c>
      <c r="Y19" s="244">
        <f t="shared" si="10"/>
        <v>296.20037751479884</v>
      </c>
      <c r="Z19" s="244">
        <f t="shared" si="10"/>
        <v>164.278268941855</v>
      </c>
      <c r="AA19" s="207">
        <f t="shared" ref="AA19:AD25" si="11">+C19+G19+O19+S19</f>
        <v>72142</v>
      </c>
      <c r="AB19" s="247">
        <f t="shared" si="11"/>
        <v>1437.5275800000002</v>
      </c>
      <c r="AC19" s="247">
        <f t="shared" si="11"/>
        <v>1094.9408812147999</v>
      </c>
      <c r="AD19" s="247">
        <f t="shared" si="11"/>
        <v>607.27950492058562</v>
      </c>
      <c r="AE19" s="248">
        <f t="shared" ref="AE19:AE26" si="12">+AA19/$AA$26</f>
        <v>0.40070429575978406</v>
      </c>
      <c r="AF19" s="248">
        <f t="shared" ref="AF19:AF26" si="13">+AB19/$AB$26</f>
        <v>0.4099136263117491</v>
      </c>
      <c r="AG19" s="248">
        <f t="shared" ref="AG19:AG26" si="14">+AC19/$AC$26</f>
        <v>0.48718682110602579</v>
      </c>
      <c r="AH19" s="248">
        <f t="shared" ref="AH19:AH26" si="15">+AD19/$AD$26</f>
        <v>0.37169097705514365</v>
      </c>
      <c r="AI19" s="249">
        <f>+(AB19-AC19)/AB19</f>
        <v>0.2383166094004264</v>
      </c>
      <c r="AO19" s="57"/>
      <c r="AP19" s="57"/>
      <c r="AQ19" s="57"/>
      <c r="AR19" s="463"/>
      <c r="BG19" s="185"/>
      <c r="BH19" s="185"/>
      <c r="BI19" s="185"/>
      <c r="BJ19" s="185"/>
      <c r="BK19" s="185"/>
      <c r="BL19" s="185"/>
      <c r="BM19" s="185"/>
      <c r="BN19" s="185"/>
    </row>
    <row r="20" spans="2:66" ht="14.4" x14ac:dyDescent="0.3">
      <c r="B20" s="186" t="s">
        <v>13</v>
      </c>
      <c r="C20" s="199">
        <f t="shared" ref="C20:C25" si="16">+C7+G7+K7</f>
        <v>392</v>
      </c>
      <c r="D20" s="200">
        <f t="shared" ref="D20:F20" si="17">+D7+H7+L7</f>
        <v>4.7332600000000005</v>
      </c>
      <c r="E20" s="200">
        <f t="shared" si="17"/>
        <v>4.2479657999999958</v>
      </c>
      <c r="F20" s="200">
        <f t="shared" si="17"/>
        <v>4.2479657999999958</v>
      </c>
      <c r="G20" s="201">
        <f t="shared" ref="G20:J20" si="18">+O7+S7+W7</f>
        <v>602</v>
      </c>
      <c r="H20" s="202">
        <f t="shared" si="18"/>
        <v>6.6659500000000005</v>
      </c>
      <c r="I20" s="202">
        <f t="shared" si="18"/>
        <v>4.6430781999999997</v>
      </c>
      <c r="J20" s="243">
        <f t="shared" si="18"/>
        <v>4.6430781999999997</v>
      </c>
      <c r="K20" s="244">
        <f t="shared" ref="K20:K25" si="19">+C20+G20</f>
        <v>994</v>
      </c>
      <c r="L20" s="245">
        <f t="shared" ref="L20:L25" si="20">+D20+H20</f>
        <v>11.39921</v>
      </c>
      <c r="M20" s="245">
        <f t="shared" ref="M20:M25" si="21">+E20+I20</f>
        <v>8.8910439999999955</v>
      </c>
      <c r="N20" s="245">
        <f t="shared" ref="N20:N25" si="22">+F20+J20</f>
        <v>8.8910439999999955</v>
      </c>
      <c r="O20" s="246">
        <f t="shared" si="8"/>
        <v>540</v>
      </c>
      <c r="P20" s="204">
        <f t="shared" si="8"/>
        <v>7.6473599999999999</v>
      </c>
      <c r="Q20" s="204">
        <f t="shared" si="8"/>
        <v>7.2249490000000067</v>
      </c>
      <c r="R20" s="204">
        <f t="shared" si="8"/>
        <v>7.2249490000000067</v>
      </c>
      <c r="S20" s="205">
        <f t="shared" si="9"/>
        <v>0</v>
      </c>
      <c r="T20" s="206">
        <f t="shared" si="9"/>
        <v>0</v>
      </c>
      <c r="U20" s="206">
        <f t="shared" si="9"/>
        <v>0</v>
      </c>
      <c r="V20" s="206">
        <f t="shared" si="9"/>
        <v>0</v>
      </c>
      <c r="W20" s="244">
        <f t="shared" ref="W20:W25" si="23">+O20+S20</f>
        <v>540</v>
      </c>
      <c r="X20" s="244">
        <f t="shared" si="10"/>
        <v>7.6473599999999999</v>
      </c>
      <c r="Y20" s="244">
        <f t="shared" si="10"/>
        <v>7.2249490000000067</v>
      </c>
      <c r="Z20" s="244">
        <f t="shared" si="10"/>
        <v>7.2249490000000067</v>
      </c>
      <c r="AA20" s="207">
        <f t="shared" si="11"/>
        <v>1534</v>
      </c>
      <c r="AB20" s="247">
        <f t="shared" si="11"/>
        <v>19.046569999999999</v>
      </c>
      <c r="AC20" s="247">
        <f t="shared" si="11"/>
        <v>16.115993000000003</v>
      </c>
      <c r="AD20" s="247">
        <f t="shared" si="11"/>
        <v>16.115993000000003</v>
      </c>
      <c r="AE20" s="248">
        <f t="shared" si="12"/>
        <v>8.5204234661571451E-3</v>
      </c>
      <c r="AF20" s="248">
        <f t="shared" si="13"/>
        <v>5.4311643728606369E-3</v>
      </c>
      <c r="AG20" s="248">
        <f t="shared" si="14"/>
        <v>7.1707062302085135E-3</v>
      </c>
      <c r="AH20" s="248">
        <f t="shared" si="15"/>
        <v>9.8639409626827355E-3</v>
      </c>
      <c r="AI20" s="249">
        <f>+(AB20-AC20)/AB20</f>
        <v>0.15386376654694237</v>
      </c>
      <c r="AO20" s="57"/>
      <c r="AP20" s="57"/>
      <c r="AQ20" s="57"/>
      <c r="AR20" s="463"/>
      <c r="BG20" s="185"/>
      <c r="BH20" s="185"/>
      <c r="BI20" s="185"/>
      <c r="BJ20" s="185"/>
      <c r="BK20" s="185"/>
      <c r="BL20" s="185"/>
      <c r="BM20" s="185"/>
      <c r="BN20" s="185"/>
    </row>
    <row r="21" spans="2:66" ht="14.4" x14ac:dyDescent="0.3">
      <c r="B21" s="186" t="s">
        <v>17</v>
      </c>
      <c r="C21" s="199">
        <f t="shared" si="16"/>
        <v>2611</v>
      </c>
      <c r="D21" s="200">
        <f t="shared" ref="D21:F21" si="24">+D8+H8+L8</f>
        <v>39.475889999999993</v>
      </c>
      <c r="E21" s="200">
        <f t="shared" si="24"/>
        <v>32.298499941999999</v>
      </c>
      <c r="F21" s="200">
        <f t="shared" si="24"/>
        <v>19.749281173431605</v>
      </c>
      <c r="G21" s="201">
        <f t="shared" ref="G21:J21" si="25">+O8+S8+W8</f>
        <v>4064</v>
      </c>
      <c r="H21" s="202">
        <f t="shared" si="25"/>
        <v>63.200359999999996</v>
      </c>
      <c r="I21" s="202">
        <f t="shared" si="25"/>
        <v>35.163942489999997</v>
      </c>
      <c r="J21" s="243">
        <f t="shared" si="25"/>
        <v>24.877397748821991</v>
      </c>
      <c r="K21" s="244">
        <f t="shared" si="19"/>
        <v>6675</v>
      </c>
      <c r="L21" s="245">
        <f t="shared" si="20"/>
        <v>102.67624999999998</v>
      </c>
      <c r="M21" s="245">
        <f t="shared" si="21"/>
        <v>67.462442431999989</v>
      </c>
      <c r="N21" s="245">
        <f t="shared" si="22"/>
        <v>44.626678922253596</v>
      </c>
      <c r="O21" s="246">
        <f t="shared" si="8"/>
        <v>1872</v>
      </c>
      <c r="P21" s="204">
        <f t="shared" si="8"/>
        <v>40.85228</v>
      </c>
      <c r="Q21" s="204">
        <f t="shared" si="8"/>
        <v>32.320758700000006</v>
      </c>
      <c r="R21" s="204">
        <f t="shared" si="8"/>
        <v>19.64967745629</v>
      </c>
      <c r="S21" s="205">
        <f t="shared" si="9"/>
        <v>0</v>
      </c>
      <c r="T21" s="206">
        <f t="shared" si="9"/>
        <v>0</v>
      </c>
      <c r="U21" s="206">
        <f t="shared" si="9"/>
        <v>0</v>
      </c>
      <c r="V21" s="206">
        <f t="shared" si="9"/>
        <v>0</v>
      </c>
      <c r="W21" s="244">
        <f t="shared" si="23"/>
        <v>1872</v>
      </c>
      <c r="X21" s="244">
        <f t="shared" si="10"/>
        <v>40.85228</v>
      </c>
      <c r="Y21" s="244">
        <f t="shared" si="10"/>
        <v>32.320758700000006</v>
      </c>
      <c r="Z21" s="244">
        <f t="shared" si="10"/>
        <v>19.64967745629</v>
      </c>
      <c r="AA21" s="207">
        <f t="shared" si="11"/>
        <v>8547</v>
      </c>
      <c r="AB21" s="247">
        <f t="shared" si="11"/>
        <v>143.52852999999999</v>
      </c>
      <c r="AC21" s="247">
        <f t="shared" si="11"/>
        <v>99.783201131999988</v>
      </c>
      <c r="AD21" s="247">
        <f t="shared" si="11"/>
        <v>64.276356378543596</v>
      </c>
      <c r="AE21" s="248">
        <f t="shared" si="12"/>
        <v>4.7473311189859917E-2</v>
      </c>
      <c r="AF21" s="248">
        <f t="shared" si="13"/>
        <v>4.0927423605670685E-2</v>
      </c>
      <c r="AG21" s="248">
        <f t="shared" si="14"/>
        <v>4.4397886126370335E-2</v>
      </c>
      <c r="AH21" s="248">
        <f t="shared" si="15"/>
        <v>3.9340931993102117E-2</v>
      </c>
      <c r="AI21" s="249">
        <f>+(AB21-AC21)/AB21</f>
        <v>0.30478490142691494</v>
      </c>
      <c r="AO21" s="57"/>
      <c r="AP21" s="57"/>
      <c r="AQ21" s="57"/>
      <c r="AR21" s="463"/>
      <c r="BG21" s="185"/>
      <c r="BH21" s="185"/>
      <c r="BI21" s="185"/>
      <c r="BJ21" s="185"/>
      <c r="BK21" s="185"/>
      <c r="BL21" s="185"/>
      <c r="BM21" s="185"/>
      <c r="BN21" s="185"/>
    </row>
    <row r="22" spans="2:66" ht="14.4" x14ac:dyDescent="0.3">
      <c r="B22" s="186" t="s">
        <v>156</v>
      </c>
      <c r="C22" s="199">
        <f t="shared" si="16"/>
        <v>3472</v>
      </c>
      <c r="D22" s="200">
        <f t="shared" ref="D22:F22" si="26">+D9+H9+L9</f>
        <v>80.411139999999989</v>
      </c>
      <c r="E22" s="200">
        <f t="shared" si="26"/>
        <v>36.24491789437495</v>
      </c>
      <c r="F22" s="200">
        <f t="shared" si="26"/>
        <v>30.672284576062466</v>
      </c>
      <c r="G22" s="201">
        <f t="shared" ref="G22:J22" si="27">+O9+S9+W9</f>
        <v>5595</v>
      </c>
      <c r="H22" s="202">
        <f t="shared" si="27"/>
        <v>96.173419999999993</v>
      </c>
      <c r="I22" s="202">
        <f t="shared" si="27"/>
        <v>60.756192150000004</v>
      </c>
      <c r="J22" s="243">
        <f t="shared" si="27"/>
        <v>55.329357344999991</v>
      </c>
      <c r="K22" s="244">
        <f t="shared" si="19"/>
        <v>9067</v>
      </c>
      <c r="L22" s="245">
        <f t="shared" si="20"/>
        <v>176.58455999999998</v>
      </c>
      <c r="M22" s="245">
        <f t="shared" si="21"/>
        <v>97.001110044374954</v>
      </c>
      <c r="N22" s="245">
        <f t="shared" si="22"/>
        <v>86.001641921062458</v>
      </c>
      <c r="O22" s="246">
        <f t="shared" si="8"/>
        <v>4265</v>
      </c>
      <c r="P22" s="204">
        <f t="shared" si="8"/>
        <v>99.473439999999997</v>
      </c>
      <c r="Q22" s="204">
        <f t="shared" si="8"/>
        <v>50.081811299999998</v>
      </c>
      <c r="R22" s="204">
        <f t="shared" si="8"/>
        <v>45.996759944999994</v>
      </c>
      <c r="S22" s="205">
        <f t="shared" si="9"/>
        <v>0</v>
      </c>
      <c r="T22" s="206">
        <f t="shared" si="9"/>
        <v>0</v>
      </c>
      <c r="U22" s="206">
        <f t="shared" si="9"/>
        <v>0</v>
      </c>
      <c r="V22" s="206">
        <f t="shared" si="9"/>
        <v>0</v>
      </c>
      <c r="W22" s="244">
        <f t="shared" si="23"/>
        <v>4265</v>
      </c>
      <c r="X22" s="244">
        <f t="shared" si="10"/>
        <v>99.473439999999997</v>
      </c>
      <c r="Y22" s="244">
        <f t="shared" si="10"/>
        <v>50.081811299999998</v>
      </c>
      <c r="Z22" s="244">
        <f t="shared" si="10"/>
        <v>45.996759944999994</v>
      </c>
      <c r="AA22" s="207">
        <f t="shared" si="11"/>
        <v>13332</v>
      </c>
      <c r="AB22" s="247">
        <f t="shared" si="11"/>
        <v>276.05799999999999</v>
      </c>
      <c r="AC22" s="247">
        <f t="shared" si="11"/>
        <v>147.08292134437494</v>
      </c>
      <c r="AD22" s="247">
        <f t="shared" si="11"/>
        <v>131.99840186606247</v>
      </c>
      <c r="AE22" s="248">
        <f t="shared" si="12"/>
        <v>7.4051033670669522E-2</v>
      </c>
      <c r="AF22" s="248">
        <f t="shared" si="13"/>
        <v>7.871844507662859E-2</v>
      </c>
      <c r="AG22" s="248">
        <f t="shared" si="14"/>
        <v>6.5443588889705889E-2</v>
      </c>
      <c r="AH22" s="248">
        <f t="shared" si="15"/>
        <v>8.07908295303498E-2</v>
      </c>
      <c r="AI22" s="249">
        <f t="shared" ref="AI22:AI25" si="28">+(AB22-AC22)/AB22</f>
        <v>0.46720282931711837</v>
      </c>
      <c r="AO22" s="6"/>
      <c r="AP22" s="6"/>
      <c r="AQ22" s="6"/>
      <c r="AR22" s="464"/>
      <c r="BG22" s="185"/>
      <c r="BH22" s="185"/>
      <c r="BI22" s="185"/>
      <c r="BJ22" s="185"/>
      <c r="BK22" s="185"/>
      <c r="BL22" s="185"/>
      <c r="BM22" s="185"/>
      <c r="BN22" s="185"/>
    </row>
    <row r="23" spans="2:66" ht="14.4" x14ac:dyDescent="0.3">
      <c r="B23" s="186" t="s">
        <v>157</v>
      </c>
      <c r="C23" s="199">
        <f t="shared" si="16"/>
        <v>22132</v>
      </c>
      <c r="D23" s="200">
        <f t="shared" ref="D23:F23" si="29">+D10+H10+L10</f>
        <v>215.80968000000001</v>
      </c>
      <c r="E23" s="200">
        <f t="shared" si="29"/>
        <v>106.77048999999985</v>
      </c>
      <c r="F23" s="200">
        <f t="shared" si="29"/>
        <v>100.73692289999964</v>
      </c>
      <c r="G23" s="201">
        <f t="shared" ref="G23:J23" si="30">+O10+S10+W10</f>
        <v>27584</v>
      </c>
      <c r="H23" s="202">
        <f t="shared" si="30"/>
        <v>603.92165999999997</v>
      </c>
      <c r="I23" s="202">
        <f t="shared" si="30"/>
        <v>331.6710000000005</v>
      </c>
      <c r="J23" s="243">
        <f t="shared" si="30"/>
        <v>303.33459729999868</v>
      </c>
      <c r="K23" s="244">
        <f t="shared" si="19"/>
        <v>49716</v>
      </c>
      <c r="L23" s="245">
        <f t="shared" si="20"/>
        <v>819.73134000000005</v>
      </c>
      <c r="M23" s="245">
        <f t="shared" si="21"/>
        <v>438.44149000000039</v>
      </c>
      <c r="N23" s="245">
        <f t="shared" si="22"/>
        <v>404.0715201999983</v>
      </c>
      <c r="O23" s="246">
        <f t="shared" si="8"/>
        <v>29170</v>
      </c>
      <c r="P23" s="204">
        <f t="shared" si="8"/>
        <v>697.81476999999995</v>
      </c>
      <c r="Q23" s="204">
        <f t="shared" si="8"/>
        <v>386.80222000000168</v>
      </c>
      <c r="R23" s="204">
        <f t="shared" si="8"/>
        <v>351.24221929999987</v>
      </c>
      <c r="S23" s="205">
        <f t="shared" si="9"/>
        <v>0</v>
      </c>
      <c r="T23" s="206">
        <f t="shared" si="9"/>
        <v>0</v>
      </c>
      <c r="U23" s="206">
        <f t="shared" si="9"/>
        <v>0</v>
      </c>
      <c r="V23" s="206">
        <f t="shared" si="9"/>
        <v>0</v>
      </c>
      <c r="W23" s="244">
        <f t="shared" si="23"/>
        <v>29170</v>
      </c>
      <c r="X23" s="244">
        <f t="shared" si="10"/>
        <v>697.81476999999995</v>
      </c>
      <c r="Y23" s="244">
        <f t="shared" si="10"/>
        <v>386.80222000000168</v>
      </c>
      <c r="Z23" s="244">
        <f t="shared" si="10"/>
        <v>351.24221929999987</v>
      </c>
      <c r="AA23" s="207">
        <f t="shared" si="11"/>
        <v>78886</v>
      </c>
      <c r="AB23" s="247">
        <f t="shared" si="11"/>
        <v>1517.54611</v>
      </c>
      <c r="AC23" s="247">
        <f t="shared" si="11"/>
        <v>825.24371000000201</v>
      </c>
      <c r="AD23" s="247">
        <f t="shared" si="11"/>
        <v>755.31373949999818</v>
      </c>
      <c r="AE23" s="248">
        <f t="shared" si="12"/>
        <v>0.43816305446627934</v>
      </c>
      <c r="AF23" s="248">
        <f t="shared" si="13"/>
        <v>0.4327310569202355</v>
      </c>
      <c r="AG23" s="248">
        <f t="shared" si="14"/>
        <v>0.36718681949895371</v>
      </c>
      <c r="AH23" s="248">
        <f t="shared" si="15"/>
        <v>0.46229668471133661</v>
      </c>
      <c r="AI23" s="249">
        <f t="shared" si="28"/>
        <v>0.45619859287175002</v>
      </c>
      <c r="AO23" s="57"/>
      <c r="AP23" s="57"/>
      <c r="AQ23" s="57"/>
      <c r="AR23" s="57"/>
      <c r="BG23" s="185"/>
      <c r="BH23" s="185"/>
      <c r="BI23" s="185"/>
      <c r="BJ23" s="185"/>
      <c r="BK23" s="185"/>
      <c r="BL23" s="185"/>
      <c r="BM23" s="185"/>
      <c r="BN23" s="185"/>
    </row>
    <row r="24" spans="2:66" x14ac:dyDescent="0.3">
      <c r="B24" s="186" t="s">
        <v>31</v>
      </c>
      <c r="C24" s="199">
        <f t="shared" si="16"/>
        <v>1035</v>
      </c>
      <c r="D24" s="200">
        <f t="shared" ref="D24:F24" si="31">+D11+H11+L11</f>
        <v>9.5946500000000015</v>
      </c>
      <c r="E24" s="200">
        <f t="shared" si="31"/>
        <v>5.5806599999999946</v>
      </c>
      <c r="F24" s="200">
        <f t="shared" si="31"/>
        <v>5.5806599999999946</v>
      </c>
      <c r="G24" s="201">
        <f t="shared" ref="G24:J24" si="32">+O11+S11+W11</f>
        <v>0</v>
      </c>
      <c r="H24" s="202">
        <f t="shared" si="32"/>
        <v>0</v>
      </c>
      <c r="I24" s="202">
        <f t="shared" si="32"/>
        <v>0</v>
      </c>
      <c r="J24" s="243">
        <f t="shared" si="32"/>
        <v>0</v>
      </c>
      <c r="K24" s="244">
        <f t="shared" si="19"/>
        <v>1035</v>
      </c>
      <c r="L24" s="245">
        <f t="shared" si="20"/>
        <v>9.5946500000000015</v>
      </c>
      <c r="M24" s="245">
        <f t="shared" si="21"/>
        <v>5.5806599999999946</v>
      </c>
      <c r="N24" s="245">
        <f t="shared" si="22"/>
        <v>5.5806599999999946</v>
      </c>
      <c r="O24" s="246">
        <f t="shared" si="8"/>
        <v>571</v>
      </c>
      <c r="P24" s="204">
        <f t="shared" si="8"/>
        <v>12.64329</v>
      </c>
      <c r="Q24" s="204">
        <f t="shared" si="8"/>
        <v>4.4293399999999981</v>
      </c>
      <c r="R24" s="204">
        <f t="shared" si="8"/>
        <v>4.4293399999999981</v>
      </c>
      <c r="S24" s="205">
        <f t="shared" si="9"/>
        <v>0</v>
      </c>
      <c r="T24" s="206">
        <f t="shared" si="9"/>
        <v>0</v>
      </c>
      <c r="U24" s="206">
        <f t="shared" si="9"/>
        <v>0</v>
      </c>
      <c r="V24" s="206">
        <f t="shared" si="9"/>
        <v>0</v>
      </c>
      <c r="W24" s="244">
        <f t="shared" si="23"/>
        <v>571</v>
      </c>
      <c r="X24" s="244">
        <f t="shared" si="10"/>
        <v>12.64329</v>
      </c>
      <c r="Y24" s="244">
        <f t="shared" si="10"/>
        <v>4.4293399999999981</v>
      </c>
      <c r="Z24" s="244">
        <f t="shared" si="10"/>
        <v>4.4293399999999981</v>
      </c>
      <c r="AA24" s="207">
        <f t="shared" si="11"/>
        <v>1606</v>
      </c>
      <c r="AB24" s="247">
        <f t="shared" si="11"/>
        <v>22.237940000000002</v>
      </c>
      <c r="AC24" s="247">
        <f t="shared" si="11"/>
        <v>10.009999999999993</v>
      </c>
      <c r="AD24" s="247">
        <f t="shared" si="11"/>
        <v>10.009999999999993</v>
      </c>
      <c r="AE24" s="248">
        <f t="shared" si="12"/>
        <v>8.9203390395360977E-3</v>
      </c>
      <c r="AF24" s="248">
        <f t="shared" si="13"/>
        <v>6.3411893823303875E-3</v>
      </c>
      <c r="AG24" s="248">
        <f t="shared" si="14"/>
        <v>4.4538843721505187E-3</v>
      </c>
      <c r="AH24" s="248">
        <f t="shared" si="15"/>
        <v>6.1267120826159517E-3</v>
      </c>
      <c r="AI24" s="249">
        <f t="shared" si="28"/>
        <v>0.54986837809617295</v>
      </c>
      <c r="BG24" s="185"/>
      <c r="BH24" s="185"/>
      <c r="BI24" s="185"/>
      <c r="BJ24" s="185"/>
      <c r="BK24" s="185"/>
      <c r="BL24" s="185"/>
      <c r="BM24" s="185"/>
      <c r="BN24" s="185"/>
    </row>
    <row r="25" spans="2:66" ht="14.4" thickBot="1" x14ac:dyDescent="0.35">
      <c r="B25" s="186" t="s">
        <v>158</v>
      </c>
      <c r="C25" s="199">
        <f t="shared" si="16"/>
        <v>1183</v>
      </c>
      <c r="D25" s="200">
        <f t="shared" ref="D25:F25" si="33">+D12+H12+L12</f>
        <v>20.205469999999998</v>
      </c>
      <c r="E25" s="200">
        <f t="shared" si="33"/>
        <v>10.887399999999998</v>
      </c>
      <c r="F25" s="200">
        <f t="shared" si="33"/>
        <v>9.8271015999999953</v>
      </c>
      <c r="G25" s="201">
        <f t="shared" ref="G25:J25" si="34">+O12+S12+W12</f>
        <v>1250</v>
      </c>
      <c r="H25" s="202">
        <f t="shared" si="34"/>
        <v>30.229999999999997</v>
      </c>
      <c r="I25" s="202">
        <f t="shared" si="34"/>
        <v>18.878330000000012</v>
      </c>
      <c r="J25" s="243">
        <f t="shared" si="34"/>
        <v>16.997347800000078</v>
      </c>
      <c r="K25" s="244">
        <f t="shared" si="19"/>
        <v>2433</v>
      </c>
      <c r="L25" s="245">
        <f t="shared" si="20"/>
        <v>50.435469999999995</v>
      </c>
      <c r="M25" s="245">
        <f t="shared" si="21"/>
        <v>29.765730000000012</v>
      </c>
      <c r="N25" s="245">
        <f t="shared" si="22"/>
        <v>26.824449400000073</v>
      </c>
      <c r="O25" s="246">
        <f t="shared" si="8"/>
        <v>1558</v>
      </c>
      <c r="P25" s="204">
        <f t="shared" si="8"/>
        <v>40.523420000000002</v>
      </c>
      <c r="Q25" s="204">
        <f t="shared" si="8"/>
        <v>24.533959999999993</v>
      </c>
      <c r="R25" s="204">
        <f t="shared" si="8"/>
        <v>22.010575300000035</v>
      </c>
      <c r="S25" s="205">
        <f t="shared" si="9"/>
        <v>0</v>
      </c>
      <c r="T25" s="206">
        <f t="shared" si="9"/>
        <v>0</v>
      </c>
      <c r="U25" s="206">
        <f t="shared" si="9"/>
        <v>0</v>
      </c>
      <c r="V25" s="206">
        <f t="shared" si="9"/>
        <v>0</v>
      </c>
      <c r="W25" s="250">
        <f t="shared" si="23"/>
        <v>1558</v>
      </c>
      <c r="X25" s="250">
        <f t="shared" si="10"/>
        <v>40.523420000000002</v>
      </c>
      <c r="Y25" s="250">
        <f t="shared" si="10"/>
        <v>24.533959999999993</v>
      </c>
      <c r="Z25" s="250">
        <f t="shared" si="10"/>
        <v>22.010575300000035</v>
      </c>
      <c r="AA25" s="207">
        <f t="shared" si="11"/>
        <v>3991</v>
      </c>
      <c r="AB25" s="247">
        <f t="shared" si="11"/>
        <v>90.958889999999997</v>
      </c>
      <c r="AC25" s="247">
        <f t="shared" si="11"/>
        <v>54.299690000000005</v>
      </c>
      <c r="AD25" s="247">
        <f t="shared" si="11"/>
        <v>48.835024700000105</v>
      </c>
      <c r="AE25" s="248">
        <f t="shared" si="12"/>
        <v>2.2167542407713927E-2</v>
      </c>
      <c r="AF25" s="248">
        <f t="shared" si="13"/>
        <v>2.5937094330525112E-2</v>
      </c>
      <c r="AG25" s="248">
        <f t="shared" si="14"/>
        <v>2.4160293776585216E-2</v>
      </c>
      <c r="AH25" s="248">
        <f t="shared" si="15"/>
        <v>2.9889923664769159E-2</v>
      </c>
      <c r="AI25" s="249">
        <f t="shared" si="28"/>
        <v>0.40303042396405664</v>
      </c>
      <c r="AL25" s="185" t="s">
        <v>169</v>
      </c>
      <c r="BG25" s="185"/>
      <c r="BH25" s="185"/>
      <c r="BI25" s="185"/>
      <c r="BJ25" s="185"/>
      <c r="BK25" s="185"/>
      <c r="BL25" s="185"/>
      <c r="BM25" s="185"/>
      <c r="BN25" s="185"/>
    </row>
    <row r="26" spans="2:66" s="183" customFormat="1" ht="14.4" thickBot="1" x14ac:dyDescent="0.35">
      <c r="B26" s="186" t="s">
        <v>0</v>
      </c>
      <c r="C26" s="211">
        <f t="shared" ref="C26:AD26" si="35">SUM(C19:C25)</f>
        <v>59267</v>
      </c>
      <c r="D26" s="212">
        <f t="shared" si="35"/>
        <v>915.46051</v>
      </c>
      <c r="E26" s="212">
        <f t="shared" si="35"/>
        <v>631.27763593637405</v>
      </c>
      <c r="F26" s="212">
        <f t="shared" si="35"/>
        <v>414.61291787816333</v>
      </c>
      <c r="G26" s="213">
        <f t="shared" si="35"/>
        <v>66633</v>
      </c>
      <c r="H26" s="214">
        <f t="shared" si="35"/>
        <v>1323.11032</v>
      </c>
      <c r="I26" s="214">
        <f t="shared" si="35"/>
        <v>814.60534424000207</v>
      </c>
      <c r="J26" s="251">
        <f t="shared" si="35"/>
        <v>604.38431254388161</v>
      </c>
      <c r="K26" s="252">
        <f t="shared" si="35"/>
        <v>125900</v>
      </c>
      <c r="L26" s="253">
        <f t="shared" si="35"/>
        <v>2238.5708300000001</v>
      </c>
      <c r="M26" s="253">
        <f t="shared" si="35"/>
        <v>1445.8829801763763</v>
      </c>
      <c r="N26" s="254">
        <f t="shared" si="35"/>
        <v>1018.9972304220449</v>
      </c>
      <c r="O26" s="255">
        <f t="shared" si="35"/>
        <v>54138</v>
      </c>
      <c r="P26" s="216">
        <f t="shared" si="35"/>
        <v>1268.3327899999999</v>
      </c>
      <c r="Q26" s="216">
        <f t="shared" si="35"/>
        <v>801.59341651480042</v>
      </c>
      <c r="R26" s="216">
        <f t="shared" si="35"/>
        <v>614.83178994314494</v>
      </c>
      <c r="S26" s="217">
        <f t="shared" si="35"/>
        <v>0</v>
      </c>
      <c r="T26" s="218">
        <f t="shared" si="35"/>
        <v>0</v>
      </c>
      <c r="U26" s="218">
        <f t="shared" si="35"/>
        <v>0</v>
      </c>
      <c r="V26" s="218">
        <f t="shared" si="35"/>
        <v>0</v>
      </c>
      <c r="W26" s="252">
        <f t="shared" si="35"/>
        <v>54138</v>
      </c>
      <c r="X26" s="253">
        <f t="shared" si="35"/>
        <v>1268.3327899999999</v>
      </c>
      <c r="Y26" s="253">
        <f t="shared" si="35"/>
        <v>801.59341651480042</v>
      </c>
      <c r="Z26" s="254">
        <f t="shared" si="35"/>
        <v>614.83178994314494</v>
      </c>
      <c r="AA26" s="220">
        <f t="shared" si="35"/>
        <v>180038</v>
      </c>
      <c r="AB26" s="256">
        <f t="shared" si="35"/>
        <v>3506.90362</v>
      </c>
      <c r="AC26" s="256">
        <f t="shared" si="35"/>
        <v>2247.4763966911769</v>
      </c>
      <c r="AD26" s="256">
        <f t="shared" si="35"/>
        <v>1633.82902036519</v>
      </c>
      <c r="AE26" s="257">
        <f t="shared" si="12"/>
        <v>1</v>
      </c>
      <c r="AF26" s="257">
        <f t="shared" si="13"/>
        <v>1</v>
      </c>
      <c r="AG26" s="257">
        <f t="shared" si="14"/>
        <v>1</v>
      </c>
      <c r="AH26" s="257">
        <f t="shared" si="15"/>
        <v>1</v>
      </c>
      <c r="AI26" s="219"/>
      <c r="AJ26" s="219"/>
      <c r="AK26" s="219"/>
      <c r="AL26" s="219"/>
      <c r="AM26" s="219"/>
      <c r="AN26" s="219"/>
      <c r="AO26" s="219"/>
      <c r="AP26" s="219"/>
      <c r="AQ26" s="219"/>
      <c r="AR26" s="219"/>
      <c r="AS26" s="219"/>
      <c r="AT26" s="219"/>
      <c r="AU26" s="219"/>
      <c r="AV26" s="219"/>
      <c r="AW26" s="219"/>
      <c r="AX26" s="219"/>
      <c r="AY26" s="219"/>
      <c r="AZ26" s="219"/>
      <c r="BA26" s="219"/>
      <c r="BB26" s="219"/>
      <c r="BC26" s="219"/>
      <c r="BD26" s="219"/>
      <c r="BE26" s="219"/>
      <c r="BF26" s="219"/>
      <c r="BG26" s="219"/>
      <c r="BH26" s="219"/>
      <c r="BI26" s="219"/>
      <c r="BJ26" s="219"/>
      <c r="BK26" s="219"/>
      <c r="BL26" s="219"/>
      <c r="BM26" s="219"/>
      <c r="BN26" s="219"/>
    </row>
    <row r="27" spans="2:66" x14ac:dyDescent="0.3">
      <c r="L27" s="156"/>
      <c r="M27" s="156"/>
      <c r="N27" s="156"/>
      <c r="X27" s="156"/>
      <c r="Y27" s="156"/>
      <c r="Z27" s="156"/>
      <c r="AB27" s="156"/>
      <c r="AC27" s="156"/>
      <c r="AD27" s="156"/>
    </row>
    <row r="28" spans="2:66" x14ac:dyDescent="0.3">
      <c r="M28" s="249"/>
      <c r="N28" s="249"/>
      <c r="Y28" s="249"/>
      <c r="Z28" s="249"/>
      <c r="AC28" s="249"/>
      <c r="AD28" s="249"/>
    </row>
    <row r="29" spans="2:66" x14ac:dyDescent="0.3">
      <c r="B29" s="183" t="s">
        <v>195</v>
      </c>
      <c r="Q29" s="258" t="s">
        <v>214</v>
      </c>
    </row>
    <row r="30" spans="2:66" ht="27.6" x14ac:dyDescent="0.3">
      <c r="B30" s="186" t="s">
        <v>149</v>
      </c>
      <c r="C30" s="187">
        <v>45383</v>
      </c>
      <c r="D30" s="187">
        <v>45413</v>
      </c>
      <c r="E30" s="187">
        <v>45444</v>
      </c>
      <c r="F30" s="188">
        <v>45474</v>
      </c>
      <c r="G30" s="188">
        <v>45505</v>
      </c>
      <c r="H30" s="188">
        <v>45536</v>
      </c>
      <c r="I30" s="189">
        <v>45566</v>
      </c>
      <c r="J30" s="189">
        <v>45597</v>
      </c>
      <c r="K30" s="189">
        <v>45627</v>
      </c>
      <c r="L30" s="188">
        <v>45658</v>
      </c>
      <c r="M30" s="188">
        <v>45689</v>
      </c>
      <c r="N30" s="188">
        <v>45717</v>
      </c>
      <c r="O30" s="259" t="s">
        <v>150</v>
      </c>
      <c r="P30" s="185" t="s">
        <v>169</v>
      </c>
      <c r="Q30" s="187">
        <v>45383</v>
      </c>
      <c r="R30" s="187">
        <v>45413</v>
      </c>
      <c r="S30" s="187">
        <v>45444</v>
      </c>
      <c r="T30" s="188">
        <v>45474</v>
      </c>
      <c r="U30" s="188">
        <v>45505</v>
      </c>
      <c r="V30" s="188">
        <v>45536</v>
      </c>
      <c r="W30" s="189">
        <v>45566</v>
      </c>
      <c r="X30" s="189">
        <v>45597</v>
      </c>
      <c r="Y30" s="189">
        <v>45627</v>
      </c>
      <c r="Z30" s="188">
        <v>45658</v>
      </c>
      <c r="AA30" s="188">
        <v>45689</v>
      </c>
      <c r="AB30" s="188">
        <v>45717</v>
      </c>
      <c r="AC30" s="259" t="s">
        <v>194</v>
      </c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77"/>
      <c r="BC30" s="177"/>
      <c r="BD30" s="177"/>
      <c r="BE30" s="177"/>
      <c r="BF30" s="177"/>
    </row>
    <row r="31" spans="2:66" x14ac:dyDescent="0.3">
      <c r="B31" s="186" t="s">
        <v>8</v>
      </c>
      <c r="C31" s="260">
        <f t="shared" ref="C31:C37" si="36">+D6</f>
        <v>170.06639000000001</v>
      </c>
      <c r="D31" s="260">
        <f t="shared" ref="D31:D37" si="37">+H6</f>
        <v>178.94311999999999</v>
      </c>
      <c r="E31" s="260">
        <f t="shared" ref="E31:E37" si="38">+L6</f>
        <v>196.22091</v>
      </c>
      <c r="F31" s="260">
        <f t="shared" ref="F31:F37" si="39">+P6</f>
        <v>226.7647</v>
      </c>
      <c r="G31" s="260">
        <f t="shared" ref="G31:G37" si="40">+T6</f>
        <v>185.33484000000001</v>
      </c>
      <c r="H31" s="260">
        <f t="shared" ref="H31:H37" si="41">+X6</f>
        <v>110.81939</v>
      </c>
      <c r="I31" s="260">
        <f t="shared" ref="I31:I37" si="42">+AB6</f>
        <v>158.27886000000001</v>
      </c>
      <c r="J31" s="260">
        <f t="shared" ref="J31:J37" si="43">+AF6</f>
        <v>211.09936999999999</v>
      </c>
      <c r="K31" s="260">
        <f t="shared" ref="K31:K37" si="44">+AJ6</f>
        <v>0</v>
      </c>
      <c r="L31" s="260">
        <f t="shared" ref="L31:L37" si="45">+AN6</f>
        <v>0</v>
      </c>
      <c r="M31" s="260">
        <f t="shared" ref="M31:M37" si="46">+AR6</f>
        <v>0</v>
      </c>
      <c r="N31" s="260">
        <f t="shared" ref="N31:N37" si="47">+AV6</f>
        <v>0</v>
      </c>
      <c r="O31" s="261">
        <f t="shared" ref="O31:O37" si="48">SUM(C31:N31)</f>
        <v>1437.5275799999999</v>
      </c>
      <c r="P31" s="262">
        <f t="shared" ref="P31:P38" si="49">+O31*10^5/AC55</f>
        <v>1992.6361620138061</v>
      </c>
      <c r="Q31" s="260">
        <f t="shared" ref="Q31:Q37" si="50">+E6</f>
        <v>144.77790690000006</v>
      </c>
      <c r="R31" s="260">
        <f t="shared" ref="R31:R37" si="51">+I6</f>
        <v>145.89115790000014</v>
      </c>
      <c r="S31" s="260">
        <f t="shared" ref="S31:S37" si="52">+M6</f>
        <v>144.57863749999913</v>
      </c>
      <c r="T31" s="260">
        <f t="shared" ref="T31:T37" si="53">+Q6</f>
        <v>140.17833730000143</v>
      </c>
      <c r="U31" s="260">
        <f t="shared" ref="U31:U37" si="54">+U6</f>
        <v>126.43934</v>
      </c>
      <c r="V31" s="260">
        <f t="shared" ref="V31:V37" si="55">+Y6</f>
        <v>96.875124100000164</v>
      </c>
      <c r="W31" s="260">
        <f t="shared" ref="W31:W37" si="56">+AC6</f>
        <v>135.10152300000007</v>
      </c>
      <c r="X31" s="260">
        <f t="shared" ref="X31:X37" si="57">+AG6</f>
        <v>161.09885451479877</v>
      </c>
      <c r="Y31" s="260">
        <f t="shared" ref="Y31:Y37" si="58">+AK6</f>
        <v>0</v>
      </c>
      <c r="Z31" s="260">
        <f t="shared" ref="Z31:Z37" si="59">+AO6</f>
        <v>0</v>
      </c>
      <c r="AA31" s="260">
        <f t="shared" ref="AA31:AA37" si="60">+AS6</f>
        <v>0</v>
      </c>
      <c r="AB31" s="260">
        <f t="shared" ref="AB31:AB37" si="61">+AW6</f>
        <v>0</v>
      </c>
      <c r="AC31" s="261">
        <f t="shared" ref="AC31:AC37" si="62">SUM(Q31:AB31)</f>
        <v>1094.9408812147999</v>
      </c>
      <c r="AD31" s="263">
        <f t="shared" ref="AD31:AD38" si="63">+AC31*10^5/AC55</f>
        <v>1517.7578681139971</v>
      </c>
    </row>
    <row r="32" spans="2:66" x14ac:dyDescent="0.3">
      <c r="B32" s="186" t="s">
        <v>13</v>
      </c>
      <c r="C32" s="260">
        <f t="shared" si="36"/>
        <v>1.4396500000000001</v>
      </c>
      <c r="D32" s="260">
        <f t="shared" si="37"/>
        <v>1.39219</v>
      </c>
      <c r="E32" s="260">
        <f t="shared" si="38"/>
        <v>1.9014200000000001</v>
      </c>
      <c r="F32" s="260">
        <f t="shared" si="39"/>
        <v>1.9847600000000001</v>
      </c>
      <c r="G32" s="260">
        <f t="shared" si="40"/>
        <v>2.3960300000000001</v>
      </c>
      <c r="H32" s="260">
        <f t="shared" si="41"/>
        <v>2.2851599999999999</v>
      </c>
      <c r="I32" s="260">
        <f t="shared" si="42"/>
        <v>2.9479199999999999</v>
      </c>
      <c r="J32" s="260">
        <f t="shared" si="43"/>
        <v>4.6994400000000001</v>
      </c>
      <c r="K32" s="260">
        <f t="shared" si="44"/>
        <v>0</v>
      </c>
      <c r="L32" s="260">
        <f t="shared" si="45"/>
        <v>0</v>
      </c>
      <c r="M32" s="260">
        <f t="shared" si="46"/>
        <v>0</v>
      </c>
      <c r="N32" s="260">
        <f t="shared" si="47"/>
        <v>0</v>
      </c>
      <c r="O32" s="261">
        <f t="shared" si="48"/>
        <v>19.046569999999999</v>
      </c>
      <c r="P32" s="262">
        <f t="shared" si="49"/>
        <v>1241.6277705345501</v>
      </c>
      <c r="Q32" s="260">
        <f t="shared" si="50"/>
        <v>1.3806858999999989</v>
      </c>
      <c r="R32" s="260">
        <f t="shared" si="51"/>
        <v>1.3405098999999987</v>
      </c>
      <c r="S32" s="260">
        <f t="shared" si="52"/>
        <v>1.526769999999998</v>
      </c>
      <c r="T32" s="260">
        <f t="shared" si="53"/>
        <v>1.2840139999999975</v>
      </c>
      <c r="U32" s="260">
        <f t="shared" si="54"/>
        <v>1.5765521999999985</v>
      </c>
      <c r="V32" s="260">
        <f t="shared" si="55"/>
        <v>1.7825120000000036</v>
      </c>
      <c r="W32" s="260">
        <f t="shared" si="56"/>
        <v>2.8979197000000019</v>
      </c>
      <c r="X32" s="260">
        <f t="shared" si="57"/>
        <v>4.3270293000000049</v>
      </c>
      <c r="Y32" s="260">
        <f t="shared" si="58"/>
        <v>0</v>
      </c>
      <c r="Z32" s="260">
        <f t="shared" si="59"/>
        <v>0</v>
      </c>
      <c r="AA32" s="260">
        <f t="shared" si="60"/>
        <v>0</v>
      </c>
      <c r="AB32" s="260">
        <f t="shared" si="61"/>
        <v>0</v>
      </c>
      <c r="AC32" s="261">
        <f t="shared" si="62"/>
        <v>16.115993000000003</v>
      </c>
      <c r="AD32" s="263">
        <f t="shared" si="63"/>
        <v>1050.5862451108217</v>
      </c>
    </row>
    <row r="33" spans="2:62" x14ac:dyDescent="0.3">
      <c r="B33" s="186" t="s">
        <v>17</v>
      </c>
      <c r="C33" s="260">
        <f t="shared" si="36"/>
        <v>10.902559999999999</v>
      </c>
      <c r="D33" s="260">
        <f t="shared" si="37"/>
        <v>11.9924</v>
      </c>
      <c r="E33" s="260">
        <f t="shared" si="38"/>
        <v>16.580929999999999</v>
      </c>
      <c r="F33" s="260">
        <f t="shared" si="39"/>
        <v>22.27036</v>
      </c>
      <c r="G33" s="260">
        <f t="shared" si="40"/>
        <v>29.97336</v>
      </c>
      <c r="H33" s="260">
        <f t="shared" si="41"/>
        <v>10.95664</v>
      </c>
      <c r="I33" s="260">
        <f t="shared" si="42"/>
        <v>12.254099999999999</v>
      </c>
      <c r="J33" s="260">
        <f t="shared" si="43"/>
        <v>28.598179999999999</v>
      </c>
      <c r="K33" s="260">
        <f t="shared" si="44"/>
        <v>0</v>
      </c>
      <c r="L33" s="260">
        <f t="shared" si="45"/>
        <v>0</v>
      </c>
      <c r="M33" s="260">
        <f t="shared" si="46"/>
        <v>0</v>
      </c>
      <c r="N33" s="260">
        <f t="shared" si="47"/>
        <v>0</v>
      </c>
      <c r="O33" s="261">
        <f t="shared" si="48"/>
        <v>143.52852999999999</v>
      </c>
      <c r="P33" s="262">
        <f t="shared" si="49"/>
        <v>1679.2854802854802</v>
      </c>
      <c r="Q33" s="260">
        <f t="shared" si="50"/>
        <v>10.01729156</v>
      </c>
      <c r="R33" s="260">
        <f t="shared" si="51"/>
        <v>10.832899982000001</v>
      </c>
      <c r="S33" s="260">
        <f t="shared" si="52"/>
        <v>11.448308399999997</v>
      </c>
      <c r="T33" s="260">
        <f t="shared" si="53"/>
        <v>13.036353799999997</v>
      </c>
      <c r="U33" s="260">
        <f t="shared" si="54"/>
        <v>15.520381389999997</v>
      </c>
      <c r="V33" s="260">
        <f t="shared" si="55"/>
        <v>6.6072072999999998</v>
      </c>
      <c r="W33" s="260">
        <f t="shared" si="56"/>
        <v>9.9871613000000004</v>
      </c>
      <c r="X33" s="260">
        <f t="shared" si="57"/>
        <v>22.333597400000006</v>
      </c>
      <c r="Y33" s="260">
        <f t="shared" si="58"/>
        <v>0</v>
      </c>
      <c r="Z33" s="260">
        <f t="shared" si="59"/>
        <v>0</v>
      </c>
      <c r="AA33" s="260">
        <f t="shared" si="60"/>
        <v>0</v>
      </c>
      <c r="AB33" s="260">
        <f t="shared" si="61"/>
        <v>0</v>
      </c>
      <c r="AC33" s="261">
        <f t="shared" si="62"/>
        <v>99.783201131999988</v>
      </c>
      <c r="AD33" s="263">
        <f t="shared" si="63"/>
        <v>1167.4646207090207</v>
      </c>
    </row>
    <row r="34" spans="2:62" x14ac:dyDescent="0.3">
      <c r="B34" s="186" t="s">
        <v>156</v>
      </c>
      <c r="C34" s="260">
        <f t="shared" si="36"/>
        <v>33.854289999999999</v>
      </c>
      <c r="D34" s="260">
        <f t="shared" si="37"/>
        <v>27.912800000000001</v>
      </c>
      <c r="E34" s="260">
        <f t="shared" si="38"/>
        <v>18.64405</v>
      </c>
      <c r="F34" s="260">
        <f t="shared" si="39"/>
        <v>33.92353</v>
      </c>
      <c r="G34" s="260">
        <f t="shared" si="40"/>
        <v>21.156749999999999</v>
      </c>
      <c r="H34" s="260">
        <f t="shared" si="41"/>
        <v>41.093139999999998</v>
      </c>
      <c r="I34" s="260">
        <f t="shared" si="42"/>
        <v>44.465479999999999</v>
      </c>
      <c r="J34" s="260">
        <f t="shared" si="43"/>
        <v>55.007959999999997</v>
      </c>
      <c r="K34" s="260">
        <f t="shared" si="44"/>
        <v>0</v>
      </c>
      <c r="L34" s="260">
        <f t="shared" si="45"/>
        <v>0</v>
      </c>
      <c r="M34" s="260">
        <f t="shared" si="46"/>
        <v>0</v>
      </c>
      <c r="N34" s="260">
        <f t="shared" si="47"/>
        <v>0</v>
      </c>
      <c r="O34" s="261">
        <f t="shared" si="48"/>
        <v>276.05799999999999</v>
      </c>
      <c r="P34" s="262">
        <f t="shared" si="49"/>
        <v>2070.6420642064209</v>
      </c>
      <c r="Q34" s="260">
        <f t="shared" si="50"/>
        <v>18.928653801525048</v>
      </c>
      <c r="R34" s="260">
        <f t="shared" si="51"/>
        <v>8.1712965928498988</v>
      </c>
      <c r="S34" s="260">
        <f t="shared" si="52"/>
        <v>9.1449674999999999</v>
      </c>
      <c r="T34" s="260">
        <f t="shared" si="53"/>
        <v>19.0233624</v>
      </c>
      <c r="U34" s="260">
        <f t="shared" si="54"/>
        <v>20.545803450000001</v>
      </c>
      <c r="V34" s="260">
        <f t="shared" si="55"/>
        <v>21.187026299999999</v>
      </c>
      <c r="W34" s="260">
        <f t="shared" si="56"/>
        <v>22.372674150000002</v>
      </c>
      <c r="X34" s="260">
        <f t="shared" si="57"/>
        <v>27.70913715</v>
      </c>
      <c r="Y34" s="260">
        <f t="shared" si="58"/>
        <v>0</v>
      </c>
      <c r="Z34" s="260">
        <f t="shared" si="59"/>
        <v>0</v>
      </c>
      <c r="AA34" s="260">
        <f t="shared" si="60"/>
        <v>0</v>
      </c>
      <c r="AB34" s="260">
        <f t="shared" si="61"/>
        <v>0</v>
      </c>
      <c r="AC34" s="261">
        <f t="shared" si="62"/>
        <v>147.08292134437497</v>
      </c>
      <c r="AD34" s="263">
        <f t="shared" si="63"/>
        <v>1103.2322333061427</v>
      </c>
    </row>
    <row r="35" spans="2:62" x14ac:dyDescent="0.3">
      <c r="B35" s="186" t="s">
        <v>157</v>
      </c>
      <c r="C35" s="260">
        <f t="shared" si="36"/>
        <v>131.86417</v>
      </c>
      <c r="D35" s="260">
        <f t="shared" si="37"/>
        <v>52.685540000000003</v>
      </c>
      <c r="E35" s="260">
        <f t="shared" si="38"/>
        <v>31.259969999999999</v>
      </c>
      <c r="F35" s="260">
        <f t="shared" si="39"/>
        <v>65.129310000000004</v>
      </c>
      <c r="G35" s="260">
        <f t="shared" si="40"/>
        <v>231.30447000000001</v>
      </c>
      <c r="H35" s="260">
        <f t="shared" si="41"/>
        <v>307.48788000000002</v>
      </c>
      <c r="I35" s="260">
        <f t="shared" si="42"/>
        <v>398.36568999999997</v>
      </c>
      <c r="J35" s="260">
        <f t="shared" si="43"/>
        <v>299.44907999999998</v>
      </c>
      <c r="K35" s="260">
        <f t="shared" si="44"/>
        <v>0</v>
      </c>
      <c r="L35" s="260">
        <f t="shared" si="45"/>
        <v>0</v>
      </c>
      <c r="M35" s="260">
        <f t="shared" si="46"/>
        <v>0</v>
      </c>
      <c r="N35" s="260">
        <f t="shared" si="47"/>
        <v>0</v>
      </c>
      <c r="O35" s="261">
        <f t="shared" si="48"/>
        <v>1517.5461099999998</v>
      </c>
      <c r="P35" s="262">
        <f t="shared" si="49"/>
        <v>1923.7204446923404</v>
      </c>
      <c r="Q35" s="260">
        <f t="shared" si="50"/>
        <v>74.466089999999824</v>
      </c>
      <c r="R35" s="260">
        <f t="shared" si="51"/>
        <v>22.483149999999998</v>
      </c>
      <c r="S35" s="260">
        <f t="shared" si="52"/>
        <v>9.8212500000000365</v>
      </c>
      <c r="T35" s="260">
        <f t="shared" si="53"/>
        <v>31.949429999999982</v>
      </c>
      <c r="U35" s="260">
        <f t="shared" si="54"/>
        <v>129.58584999999988</v>
      </c>
      <c r="V35" s="260">
        <f t="shared" si="55"/>
        <v>170.13572000000067</v>
      </c>
      <c r="W35" s="260">
        <f t="shared" si="56"/>
        <v>223.00650000000067</v>
      </c>
      <c r="X35" s="260">
        <f t="shared" si="57"/>
        <v>163.79572000000101</v>
      </c>
      <c r="Y35" s="260">
        <f t="shared" si="58"/>
        <v>0</v>
      </c>
      <c r="Z35" s="260">
        <f t="shared" si="59"/>
        <v>0</v>
      </c>
      <c r="AA35" s="260">
        <f t="shared" si="60"/>
        <v>0</v>
      </c>
      <c r="AB35" s="260">
        <f t="shared" si="61"/>
        <v>0</v>
      </c>
      <c r="AC35" s="261">
        <f t="shared" si="62"/>
        <v>825.24371000000201</v>
      </c>
      <c r="AD35" s="263">
        <f t="shared" si="63"/>
        <v>1046.1218847450775</v>
      </c>
    </row>
    <row r="36" spans="2:62" x14ac:dyDescent="0.3">
      <c r="B36" s="186" t="s">
        <v>31</v>
      </c>
      <c r="C36" s="260">
        <f t="shared" si="36"/>
        <v>6.1924900000000074</v>
      </c>
      <c r="D36" s="260">
        <f t="shared" si="37"/>
        <v>3.402159999999995</v>
      </c>
      <c r="E36" s="260">
        <f t="shared" si="38"/>
        <v>0</v>
      </c>
      <c r="F36" s="260">
        <f t="shared" si="39"/>
        <v>0</v>
      </c>
      <c r="G36" s="260">
        <f t="shared" si="40"/>
        <v>0</v>
      </c>
      <c r="H36" s="260">
        <f t="shared" si="41"/>
        <v>0</v>
      </c>
      <c r="I36" s="260">
        <f t="shared" si="42"/>
        <v>7.56121</v>
      </c>
      <c r="J36" s="260">
        <f t="shared" si="43"/>
        <v>5.0820800000000004</v>
      </c>
      <c r="K36" s="260">
        <f t="shared" si="44"/>
        <v>0</v>
      </c>
      <c r="L36" s="260">
        <f t="shared" si="45"/>
        <v>0</v>
      </c>
      <c r="M36" s="260">
        <f t="shared" si="46"/>
        <v>0</v>
      </c>
      <c r="N36" s="260">
        <f t="shared" si="47"/>
        <v>0</v>
      </c>
      <c r="O36" s="261">
        <f t="shared" si="48"/>
        <v>22.237940000000002</v>
      </c>
      <c r="P36" s="262">
        <f t="shared" si="49"/>
        <v>1384.6787048567871</v>
      </c>
      <c r="Q36" s="260">
        <f t="shared" si="50"/>
        <v>4.0371699999999944</v>
      </c>
      <c r="R36" s="260">
        <f t="shared" si="51"/>
        <v>1.5434900000000003</v>
      </c>
      <c r="S36" s="260">
        <f t="shared" si="52"/>
        <v>0</v>
      </c>
      <c r="T36" s="260">
        <f t="shared" si="53"/>
        <v>0</v>
      </c>
      <c r="U36" s="260">
        <f t="shared" si="54"/>
        <v>0</v>
      </c>
      <c r="V36" s="260">
        <f t="shared" si="55"/>
        <v>0</v>
      </c>
      <c r="W36" s="260">
        <f t="shared" si="56"/>
        <v>2.6464199999999987</v>
      </c>
      <c r="X36" s="260">
        <f t="shared" si="57"/>
        <v>1.7829199999999996</v>
      </c>
      <c r="Y36" s="260">
        <f t="shared" si="58"/>
        <v>0</v>
      </c>
      <c r="Z36" s="260">
        <f t="shared" si="59"/>
        <v>0</v>
      </c>
      <c r="AA36" s="260">
        <f t="shared" si="60"/>
        <v>0</v>
      </c>
      <c r="AB36" s="260">
        <f t="shared" si="61"/>
        <v>0</v>
      </c>
      <c r="AC36" s="261">
        <f t="shared" si="62"/>
        <v>10.009999999999993</v>
      </c>
      <c r="AD36" s="263">
        <f t="shared" si="63"/>
        <v>623.28767123287628</v>
      </c>
    </row>
    <row r="37" spans="2:62" x14ac:dyDescent="0.3">
      <c r="B37" s="186" t="s">
        <v>158</v>
      </c>
      <c r="C37" s="260">
        <f t="shared" si="36"/>
        <v>2.1759200000000001</v>
      </c>
      <c r="D37" s="260">
        <f t="shared" si="37"/>
        <v>4.9627999999999997</v>
      </c>
      <c r="E37" s="260">
        <f t="shared" si="38"/>
        <v>13.066750000000001</v>
      </c>
      <c r="F37" s="260">
        <f t="shared" si="39"/>
        <v>5.7914399999999997</v>
      </c>
      <c r="G37" s="260">
        <f t="shared" si="40"/>
        <v>18.079899999999999</v>
      </c>
      <c r="H37" s="260">
        <f t="shared" si="41"/>
        <v>6.3586600000000004</v>
      </c>
      <c r="I37" s="260">
        <f t="shared" si="42"/>
        <v>18.026230000000002</v>
      </c>
      <c r="J37" s="260">
        <f t="shared" si="43"/>
        <v>22.49719</v>
      </c>
      <c r="K37" s="260">
        <f t="shared" si="44"/>
        <v>0</v>
      </c>
      <c r="L37" s="260">
        <f t="shared" si="45"/>
        <v>0</v>
      </c>
      <c r="M37" s="260">
        <f t="shared" si="46"/>
        <v>0</v>
      </c>
      <c r="N37" s="260">
        <f t="shared" si="47"/>
        <v>0</v>
      </c>
      <c r="O37" s="261">
        <f t="shared" si="48"/>
        <v>90.958889999999997</v>
      </c>
      <c r="P37" s="262">
        <f t="shared" si="49"/>
        <v>2279.1002255073918</v>
      </c>
      <c r="Q37" s="260">
        <f t="shared" si="50"/>
        <v>1.5932000000000006</v>
      </c>
      <c r="R37" s="260">
        <f t="shared" si="51"/>
        <v>2.8769800000000019</v>
      </c>
      <c r="S37" s="260">
        <f t="shared" si="52"/>
        <v>6.417219999999995</v>
      </c>
      <c r="T37" s="260">
        <f t="shared" si="53"/>
        <v>2.9301300000000001</v>
      </c>
      <c r="U37" s="260">
        <f t="shared" si="54"/>
        <v>11.791890000000015</v>
      </c>
      <c r="V37" s="260">
        <f t="shared" si="55"/>
        <v>4.1563099999999995</v>
      </c>
      <c r="W37" s="260">
        <f t="shared" si="56"/>
        <v>11.285169999999994</v>
      </c>
      <c r="X37" s="260">
        <f t="shared" si="57"/>
        <v>13.24879</v>
      </c>
      <c r="Y37" s="260">
        <f t="shared" si="58"/>
        <v>0</v>
      </c>
      <c r="Z37" s="260">
        <f t="shared" si="59"/>
        <v>0</v>
      </c>
      <c r="AA37" s="260">
        <f t="shared" si="60"/>
        <v>0</v>
      </c>
      <c r="AB37" s="260">
        <f t="shared" si="61"/>
        <v>0</v>
      </c>
      <c r="AC37" s="261">
        <f t="shared" si="62"/>
        <v>54.299690000000005</v>
      </c>
      <c r="AD37" s="263">
        <f t="shared" si="63"/>
        <v>1360.5534953645706</v>
      </c>
    </row>
    <row r="38" spans="2:62" x14ac:dyDescent="0.3">
      <c r="B38" s="186" t="s">
        <v>0</v>
      </c>
      <c r="C38" s="261">
        <f t="shared" ref="C38:O38" si="64">SUM(C31:C37)</f>
        <v>356.49547000000007</v>
      </c>
      <c r="D38" s="261">
        <f t="shared" si="64"/>
        <v>281.29101000000003</v>
      </c>
      <c r="E38" s="261">
        <f t="shared" si="64"/>
        <v>277.67403000000002</v>
      </c>
      <c r="F38" s="261">
        <f t="shared" si="64"/>
        <v>355.86410000000006</v>
      </c>
      <c r="G38" s="261">
        <f t="shared" si="64"/>
        <v>488.24534999999997</v>
      </c>
      <c r="H38" s="261">
        <f t="shared" si="64"/>
        <v>479.00087000000002</v>
      </c>
      <c r="I38" s="261">
        <f t="shared" si="64"/>
        <v>641.89949000000001</v>
      </c>
      <c r="J38" s="261">
        <f t="shared" si="64"/>
        <v>626.43330000000003</v>
      </c>
      <c r="K38" s="261">
        <f t="shared" si="64"/>
        <v>0</v>
      </c>
      <c r="L38" s="261">
        <f t="shared" si="64"/>
        <v>0</v>
      </c>
      <c r="M38" s="261">
        <f t="shared" si="64"/>
        <v>0</v>
      </c>
      <c r="N38" s="261">
        <f t="shared" si="64"/>
        <v>0</v>
      </c>
      <c r="O38" s="261">
        <f t="shared" si="64"/>
        <v>3506.9036199999996</v>
      </c>
      <c r="P38" s="264">
        <f t="shared" si="49"/>
        <v>1947.868572190315</v>
      </c>
      <c r="Q38" s="261">
        <f t="shared" ref="Q38:AC38" si="65">SUM(Q31:Q37)</f>
        <v>255.20099816152495</v>
      </c>
      <c r="R38" s="261">
        <f t="shared" si="65"/>
        <v>193.13948437485004</v>
      </c>
      <c r="S38" s="261">
        <f t="shared" si="65"/>
        <v>182.93715339999918</v>
      </c>
      <c r="T38" s="261">
        <f t="shared" si="65"/>
        <v>208.40162750000138</v>
      </c>
      <c r="U38" s="261">
        <f t="shared" si="65"/>
        <v>305.4598170399999</v>
      </c>
      <c r="V38" s="261">
        <f t="shared" si="65"/>
        <v>300.74389970000084</v>
      </c>
      <c r="W38" s="261">
        <f t="shared" si="65"/>
        <v>407.29736815000069</v>
      </c>
      <c r="X38" s="261">
        <f t="shared" si="65"/>
        <v>394.29604836479973</v>
      </c>
      <c r="Y38" s="261">
        <f t="shared" si="65"/>
        <v>0</v>
      </c>
      <c r="Z38" s="261">
        <f t="shared" si="65"/>
        <v>0</v>
      </c>
      <c r="AA38" s="261">
        <f t="shared" si="65"/>
        <v>0</v>
      </c>
      <c r="AB38" s="261">
        <f t="shared" si="65"/>
        <v>0</v>
      </c>
      <c r="AC38" s="261">
        <f t="shared" si="65"/>
        <v>2247.4763966911769</v>
      </c>
      <c r="AD38" s="265">
        <f t="shared" si="63"/>
        <v>1248.3344608866889</v>
      </c>
    </row>
    <row r="39" spans="2:62" x14ac:dyDescent="0.3">
      <c r="C39" s="263"/>
      <c r="D39" s="263"/>
      <c r="E39" s="263"/>
      <c r="F39" s="263"/>
      <c r="G39" s="263"/>
      <c r="H39" s="263"/>
      <c r="I39" s="263"/>
      <c r="J39" s="263"/>
      <c r="K39" s="263"/>
      <c r="L39" s="263"/>
      <c r="M39" s="263"/>
      <c r="N39" s="263"/>
      <c r="O39" s="263">
        <f>+O38*10^5/AC62</f>
        <v>1947.868572190315</v>
      </c>
    </row>
    <row r="41" spans="2:62" ht="14.4" x14ac:dyDescent="0.3">
      <c r="B41" s="183" t="s">
        <v>196</v>
      </c>
      <c r="Q41" s="266" t="s">
        <v>170</v>
      </c>
      <c r="R41" s="267"/>
      <c r="S41" s="267"/>
      <c r="T41" s="267"/>
      <c r="U41" s="267"/>
      <c r="V41" s="267"/>
      <c r="W41" s="267"/>
      <c r="X41" s="267"/>
      <c r="Y41" s="267"/>
      <c r="Z41" s="267"/>
      <c r="AA41" s="267"/>
      <c r="AB41" s="267"/>
      <c r="AC41" s="267"/>
      <c r="AD41" s="267"/>
      <c r="AE41" s="267"/>
      <c r="AF41" s="267"/>
      <c r="AG41" s="267"/>
      <c r="AH41" s="267"/>
      <c r="BG41" s="185"/>
      <c r="BH41" s="185"/>
      <c r="BI41" s="185"/>
    </row>
    <row r="42" spans="2:62" ht="14.4" x14ac:dyDescent="0.3">
      <c r="B42" s="186" t="s">
        <v>149</v>
      </c>
      <c r="C42" s="187">
        <v>45383</v>
      </c>
      <c r="D42" s="187">
        <v>45413</v>
      </c>
      <c r="E42" s="187">
        <v>45444</v>
      </c>
      <c r="F42" s="188">
        <v>45474</v>
      </c>
      <c r="G42" s="188">
        <v>45505</v>
      </c>
      <c r="H42" s="188">
        <v>45536</v>
      </c>
      <c r="I42" s="189">
        <v>45566</v>
      </c>
      <c r="J42" s="189">
        <v>45597</v>
      </c>
      <c r="K42" s="189">
        <v>45627</v>
      </c>
      <c r="L42" s="188">
        <v>45658</v>
      </c>
      <c r="M42" s="188">
        <v>45689</v>
      </c>
      <c r="N42" s="188">
        <v>45717</v>
      </c>
      <c r="O42" s="259" t="s">
        <v>150</v>
      </c>
      <c r="Q42" s="268" t="s">
        <v>149</v>
      </c>
      <c r="R42" s="269">
        <v>44287</v>
      </c>
      <c r="S42" s="269">
        <v>44317</v>
      </c>
      <c r="T42" s="269">
        <v>44348</v>
      </c>
      <c r="U42" s="270" t="s">
        <v>171</v>
      </c>
      <c r="V42" s="269">
        <v>44378</v>
      </c>
      <c r="W42" s="269">
        <v>44409</v>
      </c>
      <c r="X42" s="269">
        <v>44440</v>
      </c>
      <c r="Y42" s="270" t="s">
        <v>172</v>
      </c>
      <c r="Z42" s="269">
        <v>44470</v>
      </c>
      <c r="AA42" s="269">
        <v>44501</v>
      </c>
      <c r="AB42" s="269">
        <v>44531</v>
      </c>
      <c r="AC42" s="270" t="s">
        <v>173</v>
      </c>
      <c r="AD42" s="269">
        <v>44562</v>
      </c>
      <c r="AE42" s="269">
        <v>44593</v>
      </c>
      <c r="AF42" s="269">
        <v>44621</v>
      </c>
      <c r="AG42" s="270" t="s">
        <v>174</v>
      </c>
      <c r="AH42" s="269" t="s">
        <v>175</v>
      </c>
      <c r="AI42" s="271" t="s">
        <v>176</v>
      </c>
      <c r="BG42" s="185"/>
      <c r="BH42" s="185"/>
      <c r="BI42" s="185"/>
      <c r="BJ42" s="185"/>
    </row>
    <row r="43" spans="2:62" ht="14.4" x14ac:dyDescent="0.3">
      <c r="B43" s="186" t="s">
        <v>8</v>
      </c>
      <c r="C43" s="260">
        <f t="shared" ref="C43:C49" si="66">+F6</f>
        <v>81.783934909010043</v>
      </c>
      <c r="D43" s="260">
        <f t="shared" ref="D43:D49" si="67">+J6</f>
        <v>83.16187612891008</v>
      </c>
      <c r="E43" s="260">
        <f t="shared" ref="E43:E49" si="68">+N6</f>
        <v>78.852890790749527</v>
      </c>
      <c r="F43" s="260">
        <f t="shared" ref="F43:F49" si="69">+R6</f>
        <v>75.963299713170784</v>
      </c>
      <c r="G43" s="260">
        <f t="shared" ref="G43:G49" si="70">+V6</f>
        <v>69.560431546000004</v>
      </c>
      <c r="H43" s="260">
        <f t="shared" ref="H43:H49" si="71">+Z6</f>
        <v>53.67880289089009</v>
      </c>
      <c r="I43" s="260">
        <f t="shared" ref="I43:I49" si="72">+AD6</f>
        <v>73.955525469700049</v>
      </c>
      <c r="J43" s="260">
        <f t="shared" ref="J43:J49" si="73">+AH6</f>
        <v>90.322743472154954</v>
      </c>
      <c r="K43" s="260">
        <f t="shared" ref="K43:K49" si="74">+AL6</f>
        <v>0</v>
      </c>
      <c r="L43" s="260">
        <f t="shared" ref="L43:L49" si="75">+AP6</f>
        <v>0</v>
      </c>
      <c r="M43" s="260">
        <f t="shared" ref="M43:M49" si="76">+AT6</f>
        <v>0</v>
      </c>
      <c r="N43" s="260">
        <f t="shared" ref="N43:N49" si="77">+AX6</f>
        <v>0</v>
      </c>
      <c r="O43" s="261">
        <f t="shared" ref="O43:O49" si="78">SUM(C43:N43)</f>
        <v>607.27950492058551</v>
      </c>
      <c r="P43" s="249">
        <f t="shared" ref="P43:P49" si="79">+O43/$O$50</f>
        <v>0.37169097705514359</v>
      </c>
      <c r="Q43" s="268" t="s">
        <v>8</v>
      </c>
      <c r="R43" s="272"/>
      <c r="S43" s="272"/>
      <c r="T43" s="272"/>
      <c r="U43" s="273"/>
      <c r="V43" s="272"/>
      <c r="W43" s="272"/>
      <c r="X43" s="272"/>
      <c r="Y43" s="273"/>
      <c r="Z43" s="272"/>
      <c r="AA43" s="272"/>
      <c r="AB43" s="272"/>
      <c r="AC43" s="273"/>
      <c r="AD43" s="272"/>
      <c r="AE43" s="272"/>
      <c r="AF43" s="272"/>
      <c r="AG43" s="273"/>
      <c r="AH43" s="274"/>
      <c r="AI43" s="275"/>
      <c r="AJ43" s="249"/>
      <c r="AK43" s="276"/>
      <c r="AL43" s="249"/>
      <c r="BG43" s="185"/>
      <c r="BH43" s="185"/>
      <c r="BI43" s="185"/>
      <c r="BJ43" s="185"/>
    </row>
    <row r="44" spans="2:62" ht="14.4" x14ac:dyDescent="0.3">
      <c r="B44" s="186" t="s">
        <v>13</v>
      </c>
      <c r="C44" s="260">
        <f t="shared" si="66"/>
        <v>1.3806858999999989</v>
      </c>
      <c r="D44" s="260">
        <f t="shared" ref="D44" si="80">+J7</f>
        <v>1.3405098999999987</v>
      </c>
      <c r="E44" s="260">
        <f t="shared" ref="E44" si="81">+N7</f>
        <v>1.526769999999998</v>
      </c>
      <c r="F44" s="260">
        <f t="shared" ref="F44" si="82">+R7</f>
        <v>1.2840139999999975</v>
      </c>
      <c r="G44" s="260">
        <f t="shared" ref="G44" si="83">+V7</f>
        <v>1.5765521999999985</v>
      </c>
      <c r="H44" s="260">
        <f t="shared" ref="H44" si="84">+Z7</f>
        <v>1.7825120000000036</v>
      </c>
      <c r="I44" s="260">
        <f t="shared" ref="I44" si="85">+AD7</f>
        <v>2.8979197000000019</v>
      </c>
      <c r="J44" s="260">
        <f t="shared" ref="J44" si="86">+AH7</f>
        <v>4.3270293000000049</v>
      </c>
      <c r="K44" s="260">
        <f t="shared" ref="K44" si="87">+AL7</f>
        <v>0</v>
      </c>
      <c r="L44" s="260">
        <f t="shared" ref="L44" si="88">+AP7</f>
        <v>0</v>
      </c>
      <c r="M44" s="260">
        <f t="shared" ref="M44" si="89">+AT7</f>
        <v>0</v>
      </c>
      <c r="N44" s="260">
        <f t="shared" ref="N44" si="90">+AX7</f>
        <v>0</v>
      </c>
      <c r="O44" s="261">
        <f t="shared" si="78"/>
        <v>16.115993000000003</v>
      </c>
      <c r="P44" s="249">
        <f t="shared" si="79"/>
        <v>9.8639409626827372E-3</v>
      </c>
      <c r="Q44" s="268" t="s">
        <v>13</v>
      </c>
      <c r="R44" s="272"/>
      <c r="S44" s="272"/>
      <c r="T44" s="272"/>
      <c r="U44" s="273"/>
      <c r="V44" s="272"/>
      <c r="W44" s="272"/>
      <c r="X44" s="272"/>
      <c r="Y44" s="273"/>
      <c r="Z44" s="272"/>
      <c r="AA44" s="272"/>
      <c r="AB44" s="272"/>
      <c r="AC44" s="273"/>
      <c r="AD44" s="272"/>
      <c r="AE44" s="272"/>
      <c r="AF44" s="272"/>
      <c r="AG44" s="273"/>
      <c r="AH44" s="274"/>
      <c r="AI44" s="275"/>
      <c r="AJ44" s="249"/>
      <c r="AK44" s="276"/>
      <c r="AL44" s="249"/>
      <c r="BG44" s="185"/>
      <c r="BH44" s="185"/>
      <c r="BI44" s="185"/>
      <c r="BJ44" s="185"/>
    </row>
    <row r="45" spans="2:62" ht="14.4" x14ac:dyDescent="0.3">
      <c r="B45" s="186" t="s">
        <v>17</v>
      </c>
      <c r="C45" s="260">
        <f t="shared" si="66"/>
        <v>5.6827771984680018</v>
      </c>
      <c r="D45" s="260">
        <f t="shared" si="67"/>
        <v>6.2498267575936017</v>
      </c>
      <c r="E45" s="260">
        <f t="shared" si="68"/>
        <v>7.8166772173700005</v>
      </c>
      <c r="F45" s="260">
        <f t="shared" si="69"/>
        <v>8.6704247003999964</v>
      </c>
      <c r="G45" s="260">
        <f t="shared" si="70"/>
        <v>11.601001040661995</v>
      </c>
      <c r="H45" s="260">
        <f t="shared" si="71"/>
        <v>4.6059720077600037</v>
      </c>
      <c r="I45" s="260">
        <f t="shared" si="72"/>
        <v>6.017503223720003</v>
      </c>
      <c r="J45" s="260">
        <f t="shared" si="73"/>
        <v>13.632174232569996</v>
      </c>
      <c r="K45" s="260">
        <f t="shared" si="74"/>
        <v>0</v>
      </c>
      <c r="L45" s="260">
        <f t="shared" si="75"/>
        <v>0</v>
      </c>
      <c r="M45" s="260">
        <f t="shared" si="76"/>
        <v>0</v>
      </c>
      <c r="N45" s="260">
        <f t="shared" si="77"/>
        <v>0</v>
      </c>
      <c r="O45" s="261">
        <f t="shared" si="78"/>
        <v>64.276356378543611</v>
      </c>
      <c r="P45" s="249">
        <f t="shared" si="79"/>
        <v>3.9340931993102131E-2</v>
      </c>
      <c r="Q45" s="268" t="s">
        <v>17</v>
      </c>
      <c r="R45" s="272"/>
      <c r="S45" s="272"/>
      <c r="T45" s="272"/>
      <c r="U45" s="273"/>
      <c r="V45" s="272"/>
      <c r="W45" s="272"/>
      <c r="X45" s="272"/>
      <c r="Y45" s="273"/>
      <c r="Z45" s="272"/>
      <c r="AA45" s="272"/>
      <c r="AB45" s="272"/>
      <c r="AC45" s="273"/>
      <c r="AD45" s="272"/>
      <c r="AE45" s="272"/>
      <c r="AF45" s="272"/>
      <c r="AG45" s="273"/>
      <c r="AH45" s="274"/>
      <c r="AI45" s="275"/>
      <c r="AJ45" s="249"/>
      <c r="AK45" s="276"/>
      <c r="AL45" s="249"/>
      <c r="BG45" s="185"/>
      <c r="BH45" s="185"/>
      <c r="BI45" s="185"/>
      <c r="BJ45" s="185"/>
    </row>
    <row r="46" spans="2:62" ht="14.4" x14ac:dyDescent="0.3">
      <c r="B46" s="186" t="s">
        <v>156</v>
      </c>
      <c r="C46" s="260">
        <f t="shared" si="66"/>
        <v>15.247967481067535</v>
      </c>
      <c r="D46" s="260">
        <f t="shared" si="67"/>
        <v>6.6916897699949285</v>
      </c>
      <c r="E46" s="260">
        <f t="shared" si="68"/>
        <v>8.7326273250000011</v>
      </c>
      <c r="F46" s="260">
        <f t="shared" si="69"/>
        <v>17.011436609999997</v>
      </c>
      <c r="G46" s="260">
        <f t="shared" si="70"/>
        <v>19.060566299999998</v>
      </c>
      <c r="H46" s="260">
        <f t="shared" si="71"/>
        <v>19.257354435</v>
      </c>
      <c r="I46" s="260">
        <f t="shared" si="72"/>
        <v>20.195051924999998</v>
      </c>
      <c r="J46" s="260">
        <f t="shared" si="73"/>
        <v>25.801708019999996</v>
      </c>
      <c r="K46" s="260">
        <f t="shared" si="74"/>
        <v>0</v>
      </c>
      <c r="L46" s="260">
        <f t="shared" si="75"/>
        <v>0</v>
      </c>
      <c r="M46" s="260">
        <f t="shared" si="76"/>
        <v>0</v>
      </c>
      <c r="N46" s="260">
        <f t="shared" si="77"/>
        <v>0</v>
      </c>
      <c r="O46" s="261">
        <f t="shared" si="78"/>
        <v>131.99840186606247</v>
      </c>
      <c r="P46" s="249">
        <f t="shared" si="79"/>
        <v>8.07908295303498E-2</v>
      </c>
      <c r="Q46" s="268" t="s">
        <v>156</v>
      </c>
      <c r="R46" s="272"/>
      <c r="S46" s="272"/>
      <c r="T46" s="272"/>
      <c r="U46" s="273"/>
      <c r="V46" s="272"/>
      <c r="W46" s="272"/>
      <c r="X46" s="272"/>
      <c r="Y46" s="273"/>
      <c r="Z46" s="272"/>
      <c r="AA46" s="272"/>
      <c r="AB46" s="272"/>
      <c r="AC46" s="273"/>
      <c r="AD46" s="272"/>
      <c r="AE46" s="272"/>
      <c r="AF46" s="272"/>
      <c r="AG46" s="273"/>
      <c r="AH46" s="274"/>
      <c r="AI46" s="275"/>
      <c r="AJ46" s="249"/>
      <c r="AK46" s="276"/>
      <c r="AL46" s="249"/>
      <c r="BG46" s="185"/>
      <c r="BH46" s="185"/>
      <c r="BI46" s="185"/>
      <c r="BJ46" s="185"/>
    </row>
    <row r="47" spans="2:62" ht="14.4" x14ac:dyDescent="0.3">
      <c r="B47" s="186" t="s">
        <v>157</v>
      </c>
      <c r="C47" s="260">
        <f t="shared" si="66"/>
        <v>69.869475099999519</v>
      </c>
      <c r="D47" s="260">
        <f t="shared" si="67"/>
        <v>21.072699100000104</v>
      </c>
      <c r="E47" s="260">
        <f t="shared" si="68"/>
        <v>9.7947487000000084</v>
      </c>
      <c r="F47" s="260">
        <f t="shared" si="69"/>
        <v>29.341158399999937</v>
      </c>
      <c r="G47" s="260">
        <f t="shared" si="70"/>
        <v>118.20261679999925</v>
      </c>
      <c r="H47" s="260">
        <f t="shared" si="71"/>
        <v>155.79082209999947</v>
      </c>
      <c r="I47" s="260">
        <f t="shared" si="72"/>
        <v>203.04449170000026</v>
      </c>
      <c r="J47" s="260">
        <f t="shared" si="73"/>
        <v>148.19772759999958</v>
      </c>
      <c r="K47" s="260">
        <f t="shared" si="74"/>
        <v>0</v>
      </c>
      <c r="L47" s="260">
        <f t="shared" si="75"/>
        <v>0</v>
      </c>
      <c r="M47" s="260">
        <f t="shared" si="76"/>
        <v>0</v>
      </c>
      <c r="N47" s="260">
        <f t="shared" si="77"/>
        <v>0</v>
      </c>
      <c r="O47" s="261">
        <f t="shared" si="78"/>
        <v>755.31373949999806</v>
      </c>
      <c r="P47" s="249">
        <f t="shared" si="79"/>
        <v>0.46229668471133661</v>
      </c>
      <c r="Q47" s="268" t="s">
        <v>157</v>
      </c>
      <c r="R47" s="272"/>
      <c r="S47" s="272"/>
      <c r="T47" s="272"/>
      <c r="U47" s="273"/>
      <c r="V47" s="272"/>
      <c r="W47" s="272"/>
      <c r="X47" s="272"/>
      <c r="Y47" s="273"/>
      <c r="Z47" s="272"/>
      <c r="AA47" s="272"/>
      <c r="AB47" s="272"/>
      <c r="AC47" s="273"/>
      <c r="AD47" s="272"/>
      <c r="AE47" s="272"/>
      <c r="AF47" s="272"/>
      <c r="AG47" s="273"/>
      <c r="AH47" s="274"/>
      <c r="AI47" s="275"/>
      <c r="AJ47" s="249"/>
      <c r="AK47" s="276"/>
      <c r="AL47" s="249"/>
      <c r="BG47" s="185"/>
      <c r="BH47" s="185"/>
      <c r="BI47" s="185"/>
      <c r="BJ47" s="185"/>
    </row>
    <row r="48" spans="2:62" ht="14.4" x14ac:dyDescent="0.3">
      <c r="B48" s="186" t="s">
        <v>31</v>
      </c>
      <c r="C48" s="260">
        <f t="shared" si="66"/>
        <v>4.0371699999999944</v>
      </c>
      <c r="D48" s="260">
        <f t="shared" si="67"/>
        <v>1.5434900000000003</v>
      </c>
      <c r="E48" s="260">
        <f t="shared" si="68"/>
        <v>0</v>
      </c>
      <c r="F48" s="260">
        <f t="shared" si="69"/>
        <v>0</v>
      </c>
      <c r="G48" s="260">
        <f t="shared" si="70"/>
        <v>0</v>
      </c>
      <c r="H48" s="260">
        <f t="shared" si="71"/>
        <v>0</v>
      </c>
      <c r="I48" s="260">
        <f t="shared" si="72"/>
        <v>2.6464199999999987</v>
      </c>
      <c r="J48" s="260">
        <f t="shared" si="73"/>
        <v>1.7829199999999996</v>
      </c>
      <c r="K48" s="260">
        <f t="shared" si="74"/>
        <v>0</v>
      </c>
      <c r="L48" s="260">
        <f t="shared" si="75"/>
        <v>0</v>
      </c>
      <c r="M48" s="260">
        <f t="shared" si="76"/>
        <v>0</v>
      </c>
      <c r="N48" s="260">
        <f t="shared" si="77"/>
        <v>0</v>
      </c>
      <c r="O48" s="261">
        <f t="shared" si="78"/>
        <v>10.009999999999993</v>
      </c>
      <c r="P48" s="249">
        <f t="shared" si="79"/>
        <v>6.1267120826159526E-3</v>
      </c>
      <c r="Q48" s="268" t="s">
        <v>31</v>
      </c>
      <c r="R48" s="272"/>
      <c r="S48" s="272"/>
      <c r="T48" s="272"/>
      <c r="U48" s="273"/>
      <c r="V48" s="272"/>
      <c r="W48" s="272"/>
      <c r="X48" s="272"/>
      <c r="Y48" s="273"/>
      <c r="Z48" s="272"/>
      <c r="AA48" s="272"/>
      <c r="AB48" s="272"/>
      <c r="AC48" s="273"/>
      <c r="AD48" s="272"/>
      <c r="AE48" s="272"/>
      <c r="AF48" s="272"/>
      <c r="AG48" s="273"/>
      <c r="AH48" s="274"/>
      <c r="AI48" s="275"/>
      <c r="AJ48" s="249"/>
      <c r="AK48" s="276"/>
      <c r="AL48" s="249"/>
      <c r="BG48" s="185"/>
      <c r="BH48" s="185"/>
      <c r="BI48" s="185"/>
      <c r="BJ48" s="185"/>
    </row>
    <row r="49" spans="1:62" ht="14.4" x14ac:dyDescent="0.3">
      <c r="B49" s="186" t="s">
        <v>158</v>
      </c>
      <c r="C49" s="260">
        <f t="shared" si="66"/>
        <v>1.4556903999999997</v>
      </c>
      <c r="D49" s="260">
        <f t="shared" si="67"/>
        <v>2.5686245999999997</v>
      </c>
      <c r="E49" s="260">
        <f t="shared" si="68"/>
        <v>5.8027865999999948</v>
      </c>
      <c r="F49" s="260">
        <f t="shared" si="69"/>
        <v>2.6664712000000002</v>
      </c>
      <c r="G49" s="260">
        <f t="shared" si="70"/>
        <v>10.564108800000067</v>
      </c>
      <c r="H49" s="260">
        <f t="shared" si="71"/>
        <v>3.76676780000001</v>
      </c>
      <c r="I49" s="260">
        <f t="shared" si="72"/>
        <v>10.140976800000024</v>
      </c>
      <c r="J49" s="260">
        <f t="shared" si="73"/>
        <v>11.869598500000011</v>
      </c>
      <c r="K49" s="260">
        <f t="shared" si="74"/>
        <v>0</v>
      </c>
      <c r="L49" s="260">
        <f t="shared" si="75"/>
        <v>0</v>
      </c>
      <c r="M49" s="260">
        <f t="shared" si="76"/>
        <v>0</v>
      </c>
      <c r="N49" s="260">
        <f t="shared" si="77"/>
        <v>0</v>
      </c>
      <c r="O49" s="261">
        <f t="shared" si="78"/>
        <v>48.835024700000105</v>
      </c>
      <c r="P49" s="249">
        <f t="shared" si="79"/>
        <v>2.9889923664769162E-2</v>
      </c>
      <c r="Q49" s="268" t="s">
        <v>158</v>
      </c>
      <c r="R49" s="272"/>
      <c r="S49" s="272"/>
      <c r="T49" s="272"/>
      <c r="U49" s="273"/>
      <c r="V49" s="272"/>
      <c r="W49" s="272"/>
      <c r="X49" s="272"/>
      <c r="Y49" s="273"/>
      <c r="Z49" s="272"/>
      <c r="AA49" s="272"/>
      <c r="AB49" s="272"/>
      <c r="AC49" s="273"/>
      <c r="AD49" s="272"/>
      <c r="AE49" s="272"/>
      <c r="AF49" s="272"/>
      <c r="AG49" s="273"/>
      <c r="AH49" s="274"/>
      <c r="AI49" s="275"/>
      <c r="AJ49" s="249"/>
      <c r="AK49" s="276"/>
      <c r="AL49" s="249"/>
      <c r="BG49" s="185"/>
      <c r="BH49" s="185"/>
      <c r="BI49" s="185"/>
      <c r="BJ49" s="185"/>
    </row>
    <row r="50" spans="1:62" ht="14.4" x14ac:dyDescent="0.3">
      <c r="B50" s="186" t="s">
        <v>0</v>
      </c>
      <c r="C50" s="261">
        <f t="shared" ref="C50:O50" si="91">SUM(C43:C49)</f>
        <v>179.4577009885451</v>
      </c>
      <c r="D50" s="261">
        <f t="shared" si="91"/>
        <v>122.62871625649871</v>
      </c>
      <c r="E50" s="261">
        <f t="shared" si="91"/>
        <v>112.52650063311953</v>
      </c>
      <c r="F50" s="261">
        <f t="shared" si="91"/>
        <v>134.93680462357068</v>
      </c>
      <c r="G50" s="261">
        <f t="shared" si="91"/>
        <v>230.56527668666132</v>
      </c>
      <c r="H50" s="261">
        <f t="shared" si="91"/>
        <v>238.88223123364955</v>
      </c>
      <c r="I50" s="261">
        <f t="shared" si="91"/>
        <v>318.89788881842031</v>
      </c>
      <c r="J50" s="261">
        <f t="shared" si="91"/>
        <v>295.93390112472451</v>
      </c>
      <c r="K50" s="261">
        <f t="shared" si="91"/>
        <v>0</v>
      </c>
      <c r="L50" s="261">
        <f t="shared" si="91"/>
        <v>0</v>
      </c>
      <c r="M50" s="261">
        <f t="shared" si="91"/>
        <v>0</v>
      </c>
      <c r="N50" s="261">
        <f t="shared" si="91"/>
        <v>0</v>
      </c>
      <c r="O50" s="261">
        <f t="shared" si="91"/>
        <v>1633.8290203651898</v>
      </c>
      <c r="Q50" s="268" t="s">
        <v>0</v>
      </c>
      <c r="R50" s="277"/>
      <c r="S50" s="277"/>
      <c r="T50" s="277"/>
      <c r="U50" s="278"/>
      <c r="V50" s="277"/>
      <c r="W50" s="277"/>
      <c r="X50" s="277"/>
      <c r="Y50" s="278"/>
      <c r="Z50" s="277"/>
      <c r="AA50" s="277"/>
      <c r="AB50" s="277"/>
      <c r="AC50" s="278"/>
      <c r="AD50" s="277"/>
      <c r="AE50" s="277"/>
      <c r="AF50" s="277"/>
      <c r="AG50" s="278"/>
      <c r="AH50" s="274"/>
      <c r="AI50" s="275"/>
      <c r="AJ50" s="209"/>
      <c r="AK50" s="276"/>
      <c r="BG50" s="185"/>
      <c r="BH50" s="185"/>
      <c r="BI50" s="185"/>
      <c r="BJ50" s="185"/>
    </row>
    <row r="51" spans="1:62" x14ac:dyDescent="0.3">
      <c r="Y51" s="279">
        <f>+Y50+U50</f>
        <v>0</v>
      </c>
      <c r="AG51" s="279">
        <f>+AC50+AG50</f>
        <v>0</v>
      </c>
    </row>
    <row r="53" spans="1:62" x14ac:dyDescent="0.3">
      <c r="B53" s="183" t="s">
        <v>197</v>
      </c>
      <c r="Q53" s="219" t="s">
        <v>177</v>
      </c>
    </row>
    <row r="54" spans="1:62" ht="27.6" x14ac:dyDescent="0.3">
      <c r="B54" s="186" t="s">
        <v>149</v>
      </c>
      <c r="C54" s="187">
        <f>C66</f>
        <v>45383</v>
      </c>
      <c r="D54" s="187">
        <f t="shared" ref="D54:N54" si="92">D66</f>
        <v>45413</v>
      </c>
      <c r="E54" s="187">
        <f t="shared" si="92"/>
        <v>45444</v>
      </c>
      <c r="F54" s="187">
        <f t="shared" si="92"/>
        <v>45474</v>
      </c>
      <c r="G54" s="187">
        <f t="shared" si="92"/>
        <v>45505</v>
      </c>
      <c r="H54" s="187">
        <f t="shared" si="92"/>
        <v>45536</v>
      </c>
      <c r="I54" s="187">
        <f t="shared" si="92"/>
        <v>45566</v>
      </c>
      <c r="J54" s="187">
        <f t="shared" si="92"/>
        <v>45597</v>
      </c>
      <c r="K54" s="187">
        <f t="shared" si="92"/>
        <v>45627</v>
      </c>
      <c r="L54" s="187">
        <f t="shared" si="92"/>
        <v>45658</v>
      </c>
      <c r="M54" s="187">
        <f t="shared" si="92"/>
        <v>45689</v>
      </c>
      <c r="N54" s="187">
        <f t="shared" si="92"/>
        <v>45717</v>
      </c>
      <c r="O54" s="259" t="s">
        <v>150</v>
      </c>
      <c r="Q54" s="187">
        <f>C66</f>
        <v>45383</v>
      </c>
      <c r="R54" s="187">
        <f t="shared" ref="R54:AB54" si="93">D66</f>
        <v>45413</v>
      </c>
      <c r="S54" s="187">
        <f t="shared" si="93"/>
        <v>45444</v>
      </c>
      <c r="T54" s="187">
        <f t="shared" si="93"/>
        <v>45474</v>
      </c>
      <c r="U54" s="187">
        <f t="shared" si="93"/>
        <v>45505</v>
      </c>
      <c r="V54" s="187">
        <f t="shared" si="93"/>
        <v>45536</v>
      </c>
      <c r="W54" s="187">
        <f t="shared" si="93"/>
        <v>45566</v>
      </c>
      <c r="X54" s="187">
        <f t="shared" si="93"/>
        <v>45597</v>
      </c>
      <c r="Y54" s="187">
        <f t="shared" si="93"/>
        <v>45627</v>
      </c>
      <c r="Z54" s="187">
        <f t="shared" si="93"/>
        <v>45658</v>
      </c>
      <c r="AA54" s="187">
        <f t="shared" si="93"/>
        <v>45689</v>
      </c>
      <c r="AB54" s="187">
        <f t="shared" si="93"/>
        <v>45717</v>
      </c>
      <c r="AC54" s="259" t="s">
        <v>150</v>
      </c>
    </row>
    <row r="55" spans="1:62" x14ac:dyDescent="0.3">
      <c r="A55" s="280">
        <v>3.35</v>
      </c>
      <c r="B55" s="186" t="s">
        <v>8</v>
      </c>
      <c r="C55" s="281">
        <f t="shared" ref="C55:N55" si="94">+C31/$A$55</f>
        <v>50.76608656716418</v>
      </c>
      <c r="D55" s="281">
        <f t="shared" si="94"/>
        <v>53.415856716417906</v>
      </c>
      <c r="E55" s="281">
        <f t="shared" si="94"/>
        <v>58.573405970149253</v>
      </c>
      <c r="F55" s="281">
        <f t="shared" si="94"/>
        <v>67.690955223880593</v>
      </c>
      <c r="G55" s="281">
        <f t="shared" si="94"/>
        <v>55.323832835820902</v>
      </c>
      <c r="H55" s="281">
        <f t="shared" si="94"/>
        <v>33.080414925373134</v>
      </c>
      <c r="I55" s="281">
        <f t="shared" si="94"/>
        <v>47.247420895522389</v>
      </c>
      <c r="J55" s="281">
        <f t="shared" si="94"/>
        <v>63.014737313432832</v>
      </c>
      <c r="K55" s="281">
        <f t="shared" si="94"/>
        <v>0</v>
      </c>
      <c r="L55" s="281">
        <f t="shared" si="94"/>
        <v>0</v>
      </c>
      <c r="M55" s="281">
        <f t="shared" si="94"/>
        <v>0</v>
      </c>
      <c r="N55" s="281">
        <f t="shared" si="94"/>
        <v>0</v>
      </c>
      <c r="O55" s="261">
        <f t="shared" ref="O55:O61" si="95">SUM(C55:N55)</f>
        <v>429.11271044776117</v>
      </c>
      <c r="Q55" s="180">
        <f t="shared" ref="Q55:Q61" si="96">+C6</f>
        <v>8767</v>
      </c>
      <c r="R55" s="180">
        <f t="shared" ref="R55:R61" si="97">+G6</f>
        <v>9348</v>
      </c>
      <c r="S55" s="180">
        <f t="shared" ref="S55:S61" si="98">+K6</f>
        <v>10327</v>
      </c>
      <c r="T55" s="180">
        <f t="shared" ref="T55:T61" si="99">+O6</f>
        <v>12172</v>
      </c>
      <c r="U55" s="180">
        <f t="shared" ref="U55:U61" si="100">+S6</f>
        <v>9791</v>
      </c>
      <c r="V55" s="180">
        <f t="shared" ref="V55:V61" si="101">+W6</f>
        <v>5575</v>
      </c>
      <c r="W55" s="180">
        <f t="shared" ref="W55:W61" si="102">+AA6</f>
        <v>7449</v>
      </c>
      <c r="X55" s="180">
        <f t="shared" ref="X55:X61" si="103">+AE6</f>
        <v>8713</v>
      </c>
      <c r="Y55" s="180">
        <f t="shared" ref="Y55:Y61" si="104">+AI6</f>
        <v>0</v>
      </c>
      <c r="Z55" s="180">
        <f t="shared" ref="Z55:Z61" si="105">+AM6</f>
        <v>0</v>
      </c>
      <c r="AA55" s="180">
        <f t="shared" ref="AA55:AA61" si="106">+AQ6</f>
        <v>0</v>
      </c>
      <c r="AB55" s="180">
        <f t="shared" ref="AB55:AB61" si="107">+AU6</f>
        <v>0</v>
      </c>
      <c r="AC55" s="282">
        <f t="shared" ref="AC55:AC61" si="108">SUM(Q55:AB55)</f>
        <v>72142</v>
      </c>
    </row>
    <row r="56" spans="1:62" x14ac:dyDescent="0.3">
      <c r="A56" s="280">
        <v>3</v>
      </c>
      <c r="B56" s="186" t="s">
        <v>13</v>
      </c>
      <c r="C56" s="281">
        <f t="shared" ref="C56:N56" si="109">+C32/$A$56</f>
        <v>0.47988333333333338</v>
      </c>
      <c r="D56" s="281">
        <f t="shared" si="109"/>
        <v>0.46406333333333333</v>
      </c>
      <c r="E56" s="281">
        <f t="shared" si="109"/>
        <v>0.63380666666666674</v>
      </c>
      <c r="F56" s="281">
        <f t="shared" si="109"/>
        <v>0.66158666666666666</v>
      </c>
      <c r="G56" s="281">
        <f t="shared" si="109"/>
        <v>0.7986766666666667</v>
      </c>
      <c r="H56" s="281">
        <f t="shared" si="109"/>
        <v>0.76171999999999995</v>
      </c>
      <c r="I56" s="281">
        <f t="shared" si="109"/>
        <v>0.98263999999999996</v>
      </c>
      <c r="J56" s="281">
        <f t="shared" si="109"/>
        <v>1.5664800000000001</v>
      </c>
      <c r="K56" s="281">
        <f t="shared" si="109"/>
        <v>0</v>
      </c>
      <c r="L56" s="281">
        <f t="shared" si="109"/>
        <v>0</v>
      </c>
      <c r="M56" s="281">
        <f t="shared" si="109"/>
        <v>0</v>
      </c>
      <c r="N56" s="281">
        <f t="shared" si="109"/>
        <v>0</v>
      </c>
      <c r="O56" s="261">
        <f t="shared" si="95"/>
        <v>6.3488566666666664</v>
      </c>
      <c r="Q56" s="180">
        <f t="shared" si="96"/>
        <v>117</v>
      </c>
      <c r="R56" s="180">
        <f t="shared" si="97"/>
        <v>118</v>
      </c>
      <c r="S56" s="180">
        <f t="shared" si="98"/>
        <v>157</v>
      </c>
      <c r="T56" s="180">
        <f t="shared" si="99"/>
        <v>178</v>
      </c>
      <c r="U56" s="180">
        <f t="shared" si="100"/>
        <v>214</v>
      </c>
      <c r="V56" s="180">
        <f t="shared" si="101"/>
        <v>210</v>
      </c>
      <c r="W56" s="180">
        <f t="shared" si="102"/>
        <v>239</v>
      </c>
      <c r="X56" s="180">
        <f t="shared" si="103"/>
        <v>301</v>
      </c>
      <c r="Y56" s="180">
        <f t="shared" si="104"/>
        <v>0</v>
      </c>
      <c r="Z56" s="180">
        <f t="shared" si="105"/>
        <v>0</v>
      </c>
      <c r="AA56" s="180">
        <f t="shared" si="106"/>
        <v>0</v>
      </c>
      <c r="AB56" s="180">
        <f t="shared" si="107"/>
        <v>0</v>
      </c>
      <c r="AC56" s="282">
        <f t="shared" si="108"/>
        <v>1534</v>
      </c>
    </row>
    <row r="57" spans="1:62" x14ac:dyDescent="0.3">
      <c r="A57" s="280">
        <v>3</v>
      </c>
      <c r="B57" s="186" t="s">
        <v>17</v>
      </c>
      <c r="C57" s="281">
        <f t="shared" ref="C57:N57" si="110">+C33/$A$57</f>
        <v>3.6341866666666665</v>
      </c>
      <c r="D57" s="281">
        <f t="shared" si="110"/>
        <v>3.9974666666666665</v>
      </c>
      <c r="E57" s="281">
        <f t="shared" si="110"/>
        <v>5.5269766666666662</v>
      </c>
      <c r="F57" s="281">
        <f t="shared" si="110"/>
        <v>7.4234533333333337</v>
      </c>
      <c r="G57" s="281">
        <f t="shared" si="110"/>
        <v>9.9911200000000004</v>
      </c>
      <c r="H57" s="281">
        <f t="shared" si="110"/>
        <v>3.6522133333333335</v>
      </c>
      <c r="I57" s="281">
        <f t="shared" si="110"/>
        <v>4.0846999999999998</v>
      </c>
      <c r="J57" s="281">
        <f t="shared" si="110"/>
        <v>9.532726666666667</v>
      </c>
      <c r="K57" s="281">
        <f t="shared" si="110"/>
        <v>0</v>
      </c>
      <c r="L57" s="281">
        <f t="shared" si="110"/>
        <v>0</v>
      </c>
      <c r="M57" s="281">
        <f t="shared" si="110"/>
        <v>0</v>
      </c>
      <c r="N57" s="281">
        <f t="shared" si="110"/>
        <v>0</v>
      </c>
      <c r="O57" s="261">
        <f t="shared" si="95"/>
        <v>47.842843333333334</v>
      </c>
      <c r="Q57" s="180">
        <f t="shared" si="96"/>
        <v>694</v>
      </c>
      <c r="R57" s="180">
        <f t="shared" si="97"/>
        <v>810</v>
      </c>
      <c r="S57" s="180">
        <f t="shared" si="98"/>
        <v>1107</v>
      </c>
      <c r="T57" s="180">
        <f t="shared" si="99"/>
        <v>1464</v>
      </c>
      <c r="U57" s="180">
        <f t="shared" si="100"/>
        <v>1914</v>
      </c>
      <c r="V57" s="180">
        <f t="shared" si="101"/>
        <v>686</v>
      </c>
      <c r="W57" s="180">
        <f t="shared" si="102"/>
        <v>590</v>
      </c>
      <c r="X57" s="180">
        <f t="shared" si="103"/>
        <v>1282</v>
      </c>
      <c r="Y57" s="180">
        <f t="shared" si="104"/>
        <v>0</v>
      </c>
      <c r="Z57" s="180">
        <f t="shared" si="105"/>
        <v>0</v>
      </c>
      <c r="AA57" s="180">
        <f t="shared" si="106"/>
        <v>0</v>
      </c>
      <c r="AB57" s="180">
        <f t="shared" si="107"/>
        <v>0</v>
      </c>
      <c r="AC57" s="282">
        <f t="shared" si="108"/>
        <v>8547</v>
      </c>
    </row>
    <row r="58" spans="1:62" x14ac:dyDescent="0.3">
      <c r="A58" s="280">
        <v>3.3</v>
      </c>
      <c r="B58" s="186" t="s">
        <v>156</v>
      </c>
      <c r="C58" s="281">
        <f t="shared" ref="C58:N58" si="111">+C34/$A$58</f>
        <v>10.258875757575758</v>
      </c>
      <c r="D58" s="281">
        <f t="shared" si="111"/>
        <v>8.4584242424242433</v>
      </c>
      <c r="E58" s="281">
        <f t="shared" si="111"/>
        <v>5.6497121212121213</v>
      </c>
      <c r="F58" s="281">
        <f t="shared" si="111"/>
        <v>10.279857575757577</v>
      </c>
      <c r="G58" s="281">
        <f t="shared" si="111"/>
        <v>6.4111363636363636</v>
      </c>
      <c r="H58" s="281">
        <f t="shared" si="111"/>
        <v>12.452466666666666</v>
      </c>
      <c r="I58" s="281">
        <f t="shared" si="111"/>
        <v>13.47438787878788</v>
      </c>
      <c r="J58" s="281">
        <f t="shared" si="111"/>
        <v>16.669078787878789</v>
      </c>
      <c r="K58" s="281">
        <f t="shared" si="111"/>
        <v>0</v>
      </c>
      <c r="L58" s="281">
        <f t="shared" si="111"/>
        <v>0</v>
      </c>
      <c r="M58" s="281">
        <f t="shared" si="111"/>
        <v>0</v>
      </c>
      <c r="N58" s="281">
        <f t="shared" si="111"/>
        <v>0</v>
      </c>
      <c r="O58" s="261">
        <f t="shared" si="95"/>
        <v>83.653939393939396</v>
      </c>
      <c r="Q58" s="180">
        <f t="shared" si="96"/>
        <v>1786</v>
      </c>
      <c r="R58" s="180">
        <f t="shared" si="97"/>
        <v>891</v>
      </c>
      <c r="S58" s="180">
        <f t="shared" si="98"/>
        <v>795</v>
      </c>
      <c r="T58" s="180">
        <f t="shared" si="99"/>
        <v>1497</v>
      </c>
      <c r="U58" s="180">
        <f t="shared" si="100"/>
        <v>2262</v>
      </c>
      <c r="V58" s="180">
        <f t="shared" si="101"/>
        <v>1836</v>
      </c>
      <c r="W58" s="180">
        <f t="shared" si="102"/>
        <v>1961</v>
      </c>
      <c r="X58" s="180">
        <f t="shared" si="103"/>
        <v>2304</v>
      </c>
      <c r="Y58" s="180">
        <f t="shared" si="104"/>
        <v>0</v>
      </c>
      <c r="Z58" s="180">
        <f t="shared" si="105"/>
        <v>0</v>
      </c>
      <c r="AA58" s="180">
        <f t="shared" si="106"/>
        <v>0</v>
      </c>
      <c r="AB58" s="180">
        <f t="shared" si="107"/>
        <v>0</v>
      </c>
      <c r="AC58" s="282">
        <f t="shared" si="108"/>
        <v>13332</v>
      </c>
    </row>
    <row r="59" spans="1:62" x14ac:dyDescent="0.3">
      <c r="A59" s="280">
        <v>3</v>
      </c>
      <c r="B59" s="186" t="s">
        <v>157</v>
      </c>
      <c r="C59" s="281">
        <f t="shared" ref="C59:N59" si="112">+C35/$A$59</f>
        <v>43.954723333333334</v>
      </c>
      <c r="D59" s="281">
        <f t="shared" si="112"/>
        <v>17.561846666666668</v>
      </c>
      <c r="E59" s="281">
        <f t="shared" si="112"/>
        <v>10.41999</v>
      </c>
      <c r="F59" s="281">
        <f t="shared" si="112"/>
        <v>21.709770000000002</v>
      </c>
      <c r="G59" s="281">
        <f t="shared" si="112"/>
        <v>77.101489999999998</v>
      </c>
      <c r="H59" s="281">
        <f t="shared" si="112"/>
        <v>102.49596000000001</v>
      </c>
      <c r="I59" s="281">
        <f t="shared" si="112"/>
        <v>132.78856333333331</v>
      </c>
      <c r="J59" s="281">
        <f t="shared" si="112"/>
        <v>99.816359999999989</v>
      </c>
      <c r="K59" s="281">
        <f t="shared" si="112"/>
        <v>0</v>
      </c>
      <c r="L59" s="281">
        <f t="shared" si="112"/>
        <v>0</v>
      </c>
      <c r="M59" s="281">
        <f t="shared" si="112"/>
        <v>0</v>
      </c>
      <c r="N59" s="281">
        <f t="shared" si="112"/>
        <v>0</v>
      </c>
      <c r="O59" s="261">
        <f t="shared" si="95"/>
        <v>505.84870333333328</v>
      </c>
      <c r="Q59" s="180">
        <f t="shared" si="96"/>
        <v>16233</v>
      </c>
      <c r="R59" s="180">
        <f t="shared" si="97"/>
        <v>3396</v>
      </c>
      <c r="S59" s="180">
        <f t="shared" si="98"/>
        <v>2503</v>
      </c>
      <c r="T59" s="180">
        <f t="shared" si="99"/>
        <v>3319</v>
      </c>
      <c r="U59" s="180">
        <f t="shared" si="100"/>
        <v>9503</v>
      </c>
      <c r="V59" s="180">
        <f t="shared" si="101"/>
        <v>14762</v>
      </c>
      <c r="W59" s="180">
        <f t="shared" si="102"/>
        <v>17778</v>
      </c>
      <c r="X59" s="180">
        <f t="shared" si="103"/>
        <v>11392</v>
      </c>
      <c r="Y59" s="180">
        <f t="shared" si="104"/>
        <v>0</v>
      </c>
      <c r="Z59" s="180">
        <f t="shared" si="105"/>
        <v>0</v>
      </c>
      <c r="AA59" s="180">
        <f t="shared" si="106"/>
        <v>0</v>
      </c>
      <c r="AB59" s="180">
        <f t="shared" si="107"/>
        <v>0</v>
      </c>
      <c r="AC59" s="282">
        <f t="shared" si="108"/>
        <v>78886</v>
      </c>
    </row>
    <row r="60" spans="1:62" x14ac:dyDescent="0.3">
      <c r="A60" s="280">
        <v>3</v>
      </c>
      <c r="B60" s="186" t="s">
        <v>31</v>
      </c>
      <c r="C60" s="281">
        <f t="shared" ref="C60:N60" si="113">+C36/$A$60</f>
        <v>2.0641633333333358</v>
      </c>
      <c r="D60" s="281">
        <f t="shared" si="113"/>
        <v>1.1340533333333316</v>
      </c>
      <c r="E60" s="281">
        <f t="shared" si="113"/>
        <v>0</v>
      </c>
      <c r="F60" s="281">
        <f t="shared" si="113"/>
        <v>0</v>
      </c>
      <c r="G60" s="281">
        <f t="shared" si="113"/>
        <v>0</v>
      </c>
      <c r="H60" s="281">
        <f t="shared" si="113"/>
        <v>0</v>
      </c>
      <c r="I60" s="281">
        <f t="shared" si="113"/>
        <v>2.5204033333333333</v>
      </c>
      <c r="J60" s="281">
        <f t="shared" si="113"/>
        <v>1.6940266666666668</v>
      </c>
      <c r="K60" s="281">
        <f t="shared" si="113"/>
        <v>0</v>
      </c>
      <c r="L60" s="281">
        <f t="shared" si="113"/>
        <v>0</v>
      </c>
      <c r="M60" s="281">
        <f t="shared" si="113"/>
        <v>0</v>
      </c>
      <c r="N60" s="281">
        <f t="shared" si="113"/>
        <v>0</v>
      </c>
      <c r="O60" s="261">
        <f t="shared" si="95"/>
        <v>7.4126466666666673</v>
      </c>
      <c r="Q60" s="180">
        <f t="shared" si="96"/>
        <v>700</v>
      </c>
      <c r="R60" s="180">
        <f t="shared" si="97"/>
        <v>335</v>
      </c>
      <c r="S60" s="180">
        <f t="shared" si="98"/>
        <v>0</v>
      </c>
      <c r="T60" s="180">
        <f t="shared" si="99"/>
        <v>0</v>
      </c>
      <c r="U60" s="180">
        <f t="shared" si="100"/>
        <v>0</v>
      </c>
      <c r="V60" s="180">
        <f t="shared" si="101"/>
        <v>0</v>
      </c>
      <c r="W60" s="180">
        <f t="shared" si="102"/>
        <v>379</v>
      </c>
      <c r="X60" s="180">
        <f t="shared" si="103"/>
        <v>192</v>
      </c>
      <c r="Y60" s="180">
        <f t="shared" si="104"/>
        <v>0</v>
      </c>
      <c r="Z60" s="180">
        <f t="shared" si="105"/>
        <v>0</v>
      </c>
      <c r="AA60" s="180">
        <f t="shared" si="106"/>
        <v>0</v>
      </c>
      <c r="AB60" s="180">
        <f t="shared" si="107"/>
        <v>0</v>
      </c>
      <c r="AC60" s="282">
        <f t="shared" si="108"/>
        <v>1606</v>
      </c>
    </row>
    <row r="61" spans="1:62" x14ac:dyDescent="0.3">
      <c r="A61" s="280">
        <v>3</v>
      </c>
      <c r="B61" s="186" t="s">
        <v>158</v>
      </c>
      <c r="C61" s="281">
        <f t="shared" ref="C61:N61" si="114">+C37/$A$61</f>
        <v>0.72530666666666666</v>
      </c>
      <c r="D61" s="281">
        <f t="shared" si="114"/>
        <v>1.6542666666666666</v>
      </c>
      <c r="E61" s="281">
        <f t="shared" si="114"/>
        <v>4.3555833333333336</v>
      </c>
      <c r="F61" s="281">
        <f t="shared" si="114"/>
        <v>1.93048</v>
      </c>
      <c r="G61" s="281">
        <f t="shared" si="114"/>
        <v>6.0266333333333328</v>
      </c>
      <c r="H61" s="281">
        <f t="shared" si="114"/>
        <v>2.1195533333333336</v>
      </c>
      <c r="I61" s="281">
        <f t="shared" si="114"/>
        <v>6.0087433333333342</v>
      </c>
      <c r="J61" s="281">
        <f t="shared" si="114"/>
        <v>7.499063333333333</v>
      </c>
      <c r="K61" s="281">
        <f t="shared" si="114"/>
        <v>0</v>
      </c>
      <c r="L61" s="281">
        <f t="shared" si="114"/>
        <v>0</v>
      </c>
      <c r="M61" s="281">
        <f t="shared" si="114"/>
        <v>0</v>
      </c>
      <c r="N61" s="281">
        <f t="shared" si="114"/>
        <v>0</v>
      </c>
      <c r="O61" s="261">
        <f t="shared" si="95"/>
        <v>30.31963</v>
      </c>
      <c r="Q61" s="180">
        <f t="shared" si="96"/>
        <v>138</v>
      </c>
      <c r="R61" s="180">
        <f t="shared" si="97"/>
        <v>320</v>
      </c>
      <c r="S61" s="180">
        <f t="shared" si="98"/>
        <v>725</v>
      </c>
      <c r="T61" s="180">
        <f t="shared" si="99"/>
        <v>156</v>
      </c>
      <c r="U61" s="180">
        <f t="shared" si="100"/>
        <v>760</v>
      </c>
      <c r="V61" s="180">
        <f t="shared" si="101"/>
        <v>334</v>
      </c>
      <c r="W61" s="180">
        <f t="shared" si="102"/>
        <v>777</v>
      </c>
      <c r="X61" s="180">
        <f t="shared" si="103"/>
        <v>781</v>
      </c>
      <c r="Y61" s="180">
        <f t="shared" si="104"/>
        <v>0</v>
      </c>
      <c r="Z61" s="180">
        <f t="shared" si="105"/>
        <v>0</v>
      </c>
      <c r="AA61" s="180">
        <f t="shared" si="106"/>
        <v>0</v>
      </c>
      <c r="AB61" s="180">
        <f t="shared" si="107"/>
        <v>0</v>
      </c>
      <c r="AC61" s="282">
        <f t="shared" si="108"/>
        <v>3991</v>
      </c>
    </row>
    <row r="62" spans="1:62" x14ac:dyDescent="0.3">
      <c r="B62" s="186" t="s">
        <v>0</v>
      </c>
      <c r="C62" s="261">
        <f t="shared" ref="C62:O62" si="115">SUM(C55:C61)</f>
        <v>111.88322565807327</v>
      </c>
      <c r="D62" s="261">
        <f t="shared" si="115"/>
        <v>86.685977625508826</v>
      </c>
      <c r="E62" s="261">
        <f t="shared" si="115"/>
        <v>85.159474758028026</v>
      </c>
      <c r="F62" s="261">
        <f t="shared" si="115"/>
        <v>109.69610279963817</v>
      </c>
      <c r="G62" s="261">
        <f t="shared" si="115"/>
        <v>155.65288919945726</v>
      </c>
      <c r="H62" s="261">
        <f t="shared" si="115"/>
        <v>154.56232825870649</v>
      </c>
      <c r="I62" s="261">
        <f t="shared" si="115"/>
        <v>207.10685877431024</v>
      </c>
      <c r="J62" s="261">
        <f t="shared" si="115"/>
        <v>199.7924727679783</v>
      </c>
      <c r="K62" s="261">
        <f t="shared" si="115"/>
        <v>0</v>
      </c>
      <c r="L62" s="261">
        <f t="shared" si="115"/>
        <v>0</v>
      </c>
      <c r="M62" s="261">
        <f t="shared" si="115"/>
        <v>0</v>
      </c>
      <c r="N62" s="261">
        <f t="shared" si="115"/>
        <v>0</v>
      </c>
      <c r="O62" s="261">
        <f t="shared" si="115"/>
        <v>1110.5393298417005</v>
      </c>
      <c r="Q62" s="282">
        <f t="shared" ref="Q62:AC62" si="116">SUM(Q55:Q61)</f>
        <v>28435</v>
      </c>
      <c r="R62" s="282">
        <f t="shared" si="116"/>
        <v>15218</v>
      </c>
      <c r="S62" s="282">
        <f t="shared" si="116"/>
        <v>15614</v>
      </c>
      <c r="T62" s="282">
        <f t="shared" si="116"/>
        <v>18786</v>
      </c>
      <c r="U62" s="282">
        <f t="shared" si="116"/>
        <v>24444</v>
      </c>
      <c r="V62" s="282">
        <f t="shared" si="116"/>
        <v>23403</v>
      </c>
      <c r="W62" s="282">
        <f t="shared" si="116"/>
        <v>29173</v>
      </c>
      <c r="X62" s="282">
        <f t="shared" si="116"/>
        <v>24965</v>
      </c>
      <c r="Y62" s="282">
        <f t="shared" si="116"/>
        <v>0</v>
      </c>
      <c r="Z62" s="282">
        <f t="shared" si="116"/>
        <v>0</v>
      </c>
      <c r="AA62" s="282">
        <f t="shared" si="116"/>
        <v>0</v>
      </c>
      <c r="AB62" s="282">
        <f t="shared" si="116"/>
        <v>0</v>
      </c>
      <c r="AC62" s="282">
        <f t="shared" si="116"/>
        <v>180038</v>
      </c>
    </row>
    <row r="65" spans="1:66" x14ac:dyDescent="0.3">
      <c r="B65" s="183" t="s">
        <v>198</v>
      </c>
      <c r="AS65" s="177"/>
      <c r="AT65" s="177"/>
      <c r="AU65" s="177"/>
      <c r="AV65" s="177"/>
      <c r="AW65" s="177"/>
      <c r="AX65" s="177"/>
      <c r="AY65" s="177"/>
      <c r="AZ65" s="177"/>
      <c r="BA65" s="177"/>
      <c r="BB65" s="177"/>
      <c r="BC65" s="177"/>
      <c r="BD65" s="177"/>
      <c r="BE65" s="177"/>
      <c r="BF65" s="177"/>
    </row>
    <row r="66" spans="1:66" ht="28.2" thickBot="1" x14ac:dyDescent="0.35">
      <c r="B66" s="283" t="s">
        <v>149</v>
      </c>
      <c r="C66" s="187">
        <v>45383</v>
      </c>
      <c r="D66" s="187">
        <v>45413</v>
      </c>
      <c r="E66" s="187">
        <v>45444</v>
      </c>
      <c r="F66" s="188">
        <v>45474</v>
      </c>
      <c r="G66" s="188">
        <v>45505</v>
      </c>
      <c r="H66" s="188">
        <v>45536</v>
      </c>
      <c r="I66" s="189">
        <v>45566</v>
      </c>
      <c r="J66" s="189">
        <v>45597</v>
      </c>
      <c r="K66" s="189">
        <v>45627</v>
      </c>
      <c r="L66" s="190">
        <v>45658</v>
      </c>
      <c r="M66" s="190">
        <v>45689</v>
      </c>
      <c r="N66" s="190">
        <v>45717</v>
      </c>
      <c r="O66" s="284" t="s">
        <v>194</v>
      </c>
      <c r="P66" s="285" t="s">
        <v>178</v>
      </c>
      <c r="AS66" s="177"/>
      <c r="AT66" s="177"/>
      <c r="AU66" s="177"/>
      <c r="AV66" s="177"/>
      <c r="AW66" s="177"/>
      <c r="AX66" s="177"/>
      <c r="AY66" s="177"/>
      <c r="AZ66" s="177"/>
      <c r="BA66" s="177"/>
      <c r="BB66" s="177"/>
      <c r="BC66" s="177"/>
      <c r="BD66" s="177"/>
      <c r="BE66" s="177"/>
      <c r="BF66" s="177"/>
    </row>
    <row r="67" spans="1:66" ht="14.4" x14ac:dyDescent="0.3">
      <c r="B67" s="286" t="s">
        <v>179</v>
      </c>
      <c r="C67" s="22">
        <v>16.344768090000002</v>
      </c>
      <c r="D67" s="22">
        <v>15.428066500000005</v>
      </c>
      <c r="E67" s="22">
        <v>16.693616029999998</v>
      </c>
      <c r="F67" s="22">
        <v>13.926768029999998</v>
      </c>
      <c r="G67" s="22">
        <v>19.336980390000001</v>
      </c>
      <c r="H67" s="22">
        <v>14.60390477</v>
      </c>
      <c r="I67" s="22">
        <v>14.417439609999999</v>
      </c>
      <c r="J67" s="22">
        <v>15.26680386</v>
      </c>
      <c r="K67" s="22"/>
      <c r="L67" s="22"/>
      <c r="M67" s="22"/>
      <c r="N67" s="22"/>
      <c r="O67" s="455">
        <f t="shared" ref="O67:O78" si="117">SUM(C67:N67)</f>
        <v>126.01834728</v>
      </c>
      <c r="P67" s="209">
        <f>+O67/$O$50</f>
        <v>7.7130682408758214E-2</v>
      </c>
      <c r="Q67" s="209">
        <f t="shared" ref="Q67:Q77" si="118">+O67/$O$79</f>
        <v>0.22220944722733002</v>
      </c>
      <c r="AS67" s="177"/>
      <c r="AT67" s="177"/>
      <c r="AU67" s="177"/>
      <c r="AV67" s="177"/>
      <c r="AW67" s="177"/>
      <c r="AX67" s="177"/>
      <c r="AY67" s="177"/>
      <c r="AZ67" s="177"/>
      <c r="BA67" s="177"/>
      <c r="BB67" s="177"/>
      <c r="BC67" s="177"/>
      <c r="BD67" s="177"/>
      <c r="BE67" s="177"/>
      <c r="BF67" s="177"/>
    </row>
    <row r="68" spans="1:66" ht="14.4" x14ac:dyDescent="0.3">
      <c r="B68" s="287" t="s">
        <v>180</v>
      </c>
      <c r="C68" s="22">
        <v>2.9905654000000004</v>
      </c>
      <c r="D68" s="22">
        <v>2.5373431000000002</v>
      </c>
      <c r="E68" s="22">
        <v>2.5191567999999998</v>
      </c>
      <c r="F68" s="22">
        <v>2.7837259999999997</v>
      </c>
      <c r="G68" s="22">
        <v>2.7406799999999998</v>
      </c>
      <c r="H68" s="22">
        <v>1.96637</v>
      </c>
      <c r="I68" s="22">
        <v>2.2811599999999999</v>
      </c>
      <c r="J68" s="22">
        <v>2.9899900000000001</v>
      </c>
      <c r="K68" s="22"/>
      <c r="L68" s="22"/>
      <c r="M68" s="22"/>
      <c r="N68" s="22"/>
      <c r="O68" s="456">
        <f t="shared" si="117"/>
        <v>20.808991299999995</v>
      </c>
      <c r="P68" s="209">
        <f t="shared" ref="P68:P78" si="119">+O68/$O$50</f>
        <v>1.2736333508967062E-2</v>
      </c>
      <c r="Q68" s="209">
        <f t="shared" si="118"/>
        <v>3.6692708275703381E-2</v>
      </c>
      <c r="AS68" s="177"/>
      <c r="AT68" s="177"/>
      <c r="AU68" s="177"/>
      <c r="AV68" s="177"/>
      <c r="AW68" s="177"/>
      <c r="AX68" s="177"/>
      <c r="AY68" s="177"/>
      <c r="AZ68" s="177"/>
      <c r="BA68" s="177"/>
      <c r="BB68" s="177"/>
      <c r="BC68" s="177"/>
      <c r="BD68" s="177"/>
      <c r="BE68" s="177"/>
      <c r="BF68" s="177"/>
    </row>
    <row r="69" spans="1:66" ht="14.4" x14ac:dyDescent="0.3">
      <c r="B69" s="287" t="s">
        <v>181</v>
      </c>
      <c r="C69" s="22">
        <v>2.1834699999999998</v>
      </c>
      <c r="D69" s="22">
        <v>2.0487700000000002</v>
      </c>
      <c r="E69" s="22">
        <v>2.0297100000000001</v>
      </c>
      <c r="F69" s="22">
        <v>1.99159</v>
      </c>
      <c r="G69" s="22">
        <v>1.9473800000000001</v>
      </c>
      <c r="H69" s="22">
        <v>1.7628600000000001</v>
      </c>
      <c r="I69" s="22">
        <v>1.9838899999999999</v>
      </c>
      <c r="J69" s="22">
        <v>3.2989999999999999</v>
      </c>
      <c r="K69" s="22"/>
      <c r="L69" s="22"/>
      <c r="M69" s="22"/>
      <c r="N69" s="22"/>
      <c r="O69" s="456">
        <f t="shared" si="117"/>
        <v>17.246670000000002</v>
      </c>
      <c r="P69" s="209">
        <f t="shared" si="119"/>
        <v>1.0555982165223791E-2</v>
      </c>
      <c r="Q69" s="209">
        <f t="shared" si="118"/>
        <v>3.0411230506753366E-2</v>
      </c>
      <c r="AS69" s="177"/>
      <c r="AT69" s="177"/>
      <c r="AU69" s="177"/>
      <c r="AV69" s="177"/>
      <c r="AW69" s="177"/>
      <c r="AX69" s="177"/>
      <c r="AY69" s="177"/>
      <c r="AZ69" s="177"/>
      <c r="BA69" s="177"/>
      <c r="BB69" s="177"/>
      <c r="BC69" s="177"/>
      <c r="BD69" s="177"/>
      <c r="BE69" s="177"/>
      <c r="BF69" s="177"/>
    </row>
    <row r="70" spans="1:66" ht="14.4" x14ac:dyDescent="0.3">
      <c r="B70" s="287" t="s">
        <v>182</v>
      </c>
      <c r="C70" s="22">
        <v>1.2763217</v>
      </c>
      <c r="D70" s="22">
        <v>1.2818499999999999</v>
      </c>
      <c r="E70" s="22">
        <v>1.4220200000000001</v>
      </c>
      <c r="F70" s="22">
        <v>1.1654</v>
      </c>
      <c r="G70" s="22">
        <v>1.1681477</v>
      </c>
      <c r="H70" s="22">
        <v>1.2914099999999999</v>
      </c>
      <c r="I70" s="22">
        <v>1.16018</v>
      </c>
      <c r="J70" s="22">
        <v>1.18862</v>
      </c>
      <c r="K70" s="22"/>
      <c r="L70" s="22"/>
      <c r="M70" s="22"/>
      <c r="N70" s="22"/>
      <c r="O70" s="456">
        <f t="shared" si="117"/>
        <v>9.9539493999999991</v>
      </c>
      <c r="P70" s="209">
        <f t="shared" si="119"/>
        <v>6.0924058000727116E-3</v>
      </c>
      <c r="Q70" s="209">
        <f t="shared" si="118"/>
        <v>1.7551901303611613E-2</v>
      </c>
      <c r="AS70" s="177"/>
      <c r="AT70" s="177"/>
      <c r="AU70" s="177"/>
      <c r="AV70" s="177"/>
      <c r="AW70" s="177"/>
      <c r="AX70" s="177"/>
      <c r="AY70" s="177"/>
      <c r="AZ70" s="177"/>
      <c r="BA70" s="177"/>
      <c r="BB70" s="177"/>
      <c r="BC70" s="177"/>
      <c r="BD70" s="177"/>
      <c r="BE70" s="177"/>
      <c r="BF70" s="177"/>
    </row>
    <row r="71" spans="1:66" ht="14.4" hidden="1" x14ac:dyDescent="0.3">
      <c r="B71" s="287" t="s">
        <v>183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456">
        <f t="shared" si="117"/>
        <v>0</v>
      </c>
      <c r="P71" s="209">
        <f t="shared" si="119"/>
        <v>0</v>
      </c>
      <c r="Q71" s="209">
        <f t="shared" si="118"/>
        <v>0</v>
      </c>
      <c r="AS71" s="177"/>
      <c r="AT71" s="177"/>
      <c r="AU71" s="177"/>
      <c r="AV71" s="177"/>
      <c r="AW71" s="177"/>
      <c r="AX71" s="177"/>
      <c r="AY71" s="177"/>
      <c r="AZ71" s="177"/>
      <c r="BA71" s="177"/>
      <c r="BB71" s="177"/>
      <c r="BC71" s="177"/>
      <c r="BD71" s="177"/>
      <c r="BE71" s="177"/>
      <c r="BF71" s="177"/>
    </row>
    <row r="72" spans="1:66" ht="14.4" hidden="1" x14ac:dyDescent="0.3">
      <c r="B72" s="287" t="s">
        <v>184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456">
        <f t="shared" si="117"/>
        <v>0</v>
      </c>
      <c r="P72" s="209">
        <f t="shared" si="119"/>
        <v>0</v>
      </c>
      <c r="Q72" s="209">
        <f t="shared" si="118"/>
        <v>0</v>
      </c>
      <c r="AS72" s="177"/>
      <c r="AT72" s="177"/>
      <c r="AU72" s="177"/>
      <c r="AV72" s="177"/>
      <c r="AW72" s="177"/>
      <c r="AX72" s="177"/>
      <c r="AY72" s="177"/>
      <c r="AZ72" s="177"/>
      <c r="BA72" s="177"/>
      <c r="BB72" s="177"/>
      <c r="BC72" s="177"/>
      <c r="BD72" s="177"/>
      <c r="BE72" s="177"/>
      <c r="BF72" s="177"/>
    </row>
    <row r="73" spans="1:66" ht="14.4" x14ac:dyDescent="0.3">
      <c r="B73" s="287" t="s">
        <v>185</v>
      </c>
      <c r="C73" s="22">
        <v>23.04279</v>
      </c>
      <c r="D73" s="22">
        <v>15.34849</v>
      </c>
      <c r="E73" s="22">
        <v>16.084479999999999</v>
      </c>
      <c r="F73" s="22">
        <v>21.21932</v>
      </c>
      <c r="G73" s="22">
        <v>15.655340000000001</v>
      </c>
      <c r="H73" s="22">
        <v>14.306509999999999</v>
      </c>
      <c r="I73" s="22">
        <v>12.88575</v>
      </c>
      <c r="J73" s="22">
        <v>13.97761</v>
      </c>
      <c r="K73" s="22"/>
      <c r="L73" s="22"/>
      <c r="M73" s="22"/>
      <c r="N73" s="22"/>
      <c r="O73" s="456">
        <f t="shared" si="117"/>
        <v>132.52029000000002</v>
      </c>
      <c r="P73" s="209">
        <f t="shared" si="119"/>
        <v>8.1110255937539524E-2</v>
      </c>
      <c r="Q73" s="209">
        <f t="shared" si="118"/>
        <v>0.23367438966547185</v>
      </c>
      <c r="R73" s="185" t="s">
        <v>169</v>
      </c>
      <c r="AS73" s="177"/>
      <c r="AT73" s="177"/>
      <c r="AU73" s="177"/>
      <c r="AV73" s="177"/>
      <c r="AW73" s="177"/>
      <c r="AX73" s="177"/>
      <c r="AY73" s="177"/>
      <c r="AZ73" s="177"/>
      <c r="BA73" s="177"/>
      <c r="BB73" s="177"/>
      <c r="BC73" s="177"/>
      <c r="BD73" s="177"/>
      <c r="BE73" s="177"/>
      <c r="BF73" s="177"/>
    </row>
    <row r="74" spans="1:66" ht="14.4" x14ac:dyDescent="0.3">
      <c r="B74" s="287" t="s">
        <v>186</v>
      </c>
      <c r="C74" s="22">
        <v>0</v>
      </c>
      <c r="D74" s="22">
        <v>0.11799999999999999</v>
      </c>
      <c r="E74" s="22">
        <v>0</v>
      </c>
      <c r="F74" s="22">
        <v>5.7950000000000002E-2</v>
      </c>
      <c r="G74" s="22">
        <v>0.52675000000000005</v>
      </c>
      <c r="H74" s="22">
        <v>0</v>
      </c>
      <c r="I74" s="22">
        <v>0</v>
      </c>
      <c r="J74" s="22"/>
      <c r="K74" s="22"/>
      <c r="L74" s="22"/>
      <c r="M74" s="22"/>
      <c r="N74" s="22"/>
      <c r="O74" s="456">
        <f t="shared" si="117"/>
        <v>0.7027000000000001</v>
      </c>
      <c r="P74" s="209">
        <f t="shared" si="119"/>
        <v>4.3009396408134198E-4</v>
      </c>
      <c r="Q74" s="209">
        <f t="shared" si="118"/>
        <v>1.2390781337554202E-3</v>
      </c>
      <c r="AS74" s="177"/>
      <c r="AT74" s="177"/>
      <c r="AU74" s="177"/>
      <c r="AV74" s="177"/>
      <c r="AW74" s="177"/>
      <c r="AX74" s="177"/>
      <c r="AY74" s="177"/>
      <c r="AZ74" s="177"/>
      <c r="BA74" s="177"/>
      <c r="BB74" s="177"/>
      <c r="BC74" s="177"/>
      <c r="BD74" s="177"/>
      <c r="BE74" s="177"/>
      <c r="BF74" s="177"/>
    </row>
    <row r="75" spans="1:66" ht="14.4" x14ac:dyDescent="0.3">
      <c r="B75" s="287" t="s">
        <v>187</v>
      </c>
      <c r="C75" s="22">
        <v>14.375719100000001</v>
      </c>
      <c r="D75" s="22">
        <v>26.661277600000002</v>
      </c>
      <c r="E75" s="22">
        <v>22.997489999999999</v>
      </c>
      <c r="F75" s="22">
        <v>21.935257000000004</v>
      </c>
      <c r="G75" s="22">
        <v>13.740274899999999</v>
      </c>
      <c r="H75" s="22">
        <v>14.680120000000001</v>
      </c>
      <c r="I75" s="22">
        <v>13.068324499999999</v>
      </c>
      <c r="J75" s="22">
        <v>13.22025</v>
      </c>
      <c r="K75" s="22"/>
      <c r="L75" s="22"/>
      <c r="M75" s="22"/>
      <c r="N75" s="22"/>
      <c r="O75" s="456">
        <f t="shared" si="117"/>
        <v>140.67871310000001</v>
      </c>
      <c r="P75" s="209">
        <f t="shared" si="119"/>
        <v>8.6103693438225146E-2</v>
      </c>
      <c r="Q75" s="209">
        <f t="shared" si="118"/>
        <v>0.24806022098628455</v>
      </c>
      <c r="AS75" s="177"/>
      <c r="AT75" s="177"/>
      <c r="AU75" s="177"/>
      <c r="AV75" s="177"/>
      <c r="AW75" s="177"/>
      <c r="AX75" s="177"/>
      <c r="AY75" s="177"/>
      <c r="AZ75" s="177"/>
      <c r="BA75" s="177"/>
      <c r="BB75" s="177"/>
      <c r="BC75" s="177"/>
      <c r="BD75" s="177"/>
      <c r="BE75" s="177"/>
      <c r="BF75" s="177"/>
    </row>
    <row r="76" spans="1:66" s="185" customFormat="1" ht="14.4" x14ac:dyDescent="0.3">
      <c r="A76" s="177"/>
      <c r="B76" s="287" t="s">
        <v>188</v>
      </c>
      <c r="C76" s="22">
        <v>2.4256500000000001</v>
      </c>
      <c r="D76" s="22">
        <v>7.6094982000000009</v>
      </c>
      <c r="E76" s="22">
        <v>8.6178311000000001</v>
      </c>
      <c r="F76" s="22">
        <v>6.1003623999999999</v>
      </c>
      <c r="G76" s="22">
        <v>10.099242899999998</v>
      </c>
      <c r="H76" s="22">
        <v>9.7303479999999993</v>
      </c>
      <c r="I76" s="22">
        <v>8.006439799999999</v>
      </c>
      <c r="J76" s="22">
        <v>8.5911463000000001</v>
      </c>
      <c r="K76" s="22"/>
      <c r="L76" s="22"/>
      <c r="M76" s="22"/>
      <c r="N76" s="22"/>
      <c r="O76" s="456">
        <f t="shared" si="117"/>
        <v>61.1805187</v>
      </c>
      <c r="P76" s="209">
        <f t="shared" si="119"/>
        <v>3.7446096217782367E-2</v>
      </c>
      <c r="Q76" s="209">
        <f t="shared" si="118"/>
        <v>0.10788023755939173</v>
      </c>
      <c r="R76" s="185" t="s">
        <v>169</v>
      </c>
      <c r="BG76" s="177"/>
      <c r="BH76" s="177"/>
      <c r="BI76" s="177"/>
      <c r="BJ76" s="177"/>
      <c r="BK76" s="177"/>
      <c r="BL76" s="177"/>
      <c r="BM76" s="177"/>
      <c r="BN76" s="177"/>
    </row>
    <row r="77" spans="1:66" s="185" customFormat="1" ht="14.4" x14ac:dyDescent="0.3">
      <c r="A77" s="177"/>
      <c r="B77" s="287" t="s">
        <v>211</v>
      </c>
      <c r="C77" s="22">
        <v>2.4369200000000002</v>
      </c>
      <c r="D77" s="22">
        <v>2.4369200000000002</v>
      </c>
      <c r="E77" s="22">
        <v>2.39384</v>
      </c>
      <c r="F77" s="22">
        <v>1.9782299999999999</v>
      </c>
      <c r="G77" s="22">
        <v>1.395</v>
      </c>
      <c r="H77" s="22">
        <v>1.52739</v>
      </c>
      <c r="I77" s="22">
        <v>1.63524</v>
      </c>
      <c r="J77" s="22">
        <v>1.36</v>
      </c>
      <c r="K77" s="22"/>
      <c r="L77" s="22"/>
      <c r="M77" s="22"/>
      <c r="N77" s="22"/>
      <c r="O77" s="456">
        <f t="shared" si="117"/>
        <v>15.163539999999999</v>
      </c>
      <c r="P77" s="209">
        <f t="shared" si="119"/>
        <v>9.2809833899331028E-3</v>
      </c>
      <c r="Q77" s="209">
        <f t="shared" si="118"/>
        <v>2.6738025963178681E-2</v>
      </c>
      <c r="BG77" s="177"/>
      <c r="BH77" s="177"/>
      <c r="BI77" s="177"/>
      <c r="BJ77" s="177"/>
      <c r="BK77" s="177"/>
      <c r="BL77" s="177"/>
      <c r="BM77" s="177"/>
      <c r="BN77" s="177"/>
    </row>
    <row r="78" spans="1:66" s="185" customFormat="1" ht="15" thickBot="1" x14ac:dyDescent="0.35">
      <c r="A78" s="177"/>
      <c r="B78" s="288" t="s">
        <v>189</v>
      </c>
      <c r="C78" s="22">
        <v>3.8756300000000001</v>
      </c>
      <c r="D78" s="22">
        <v>6.50678</v>
      </c>
      <c r="E78" s="22">
        <v>5.65421</v>
      </c>
      <c r="F78" s="22">
        <v>5.8654599999999997</v>
      </c>
      <c r="G78" s="22">
        <v>5.73468</v>
      </c>
      <c r="H78" s="22">
        <v>5.0500600000000002</v>
      </c>
      <c r="I78" s="22">
        <v>4.8677250000000001</v>
      </c>
      <c r="J78" s="22">
        <v>5.2869000000000002</v>
      </c>
      <c r="K78" s="22"/>
      <c r="L78" s="22"/>
      <c r="M78" s="22"/>
      <c r="N78" s="22"/>
      <c r="O78" s="456">
        <f t="shared" si="117"/>
        <v>42.841445</v>
      </c>
      <c r="P78" s="209">
        <f t="shared" si="119"/>
        <v>2.6221498373449247E-2</v>
      </c>
      <c r="Q78" s="209">
        <f>+O78/$O$79</f>
        <v>7.5542760378519244E-2</v>
      </c>
      <c r="BG78" s="177"/>
      <c r="BH78" s="177"/>
      <c r="BI78" s="177"/>
      <c r="BJ78" s="177"/>
      <c r="BK78" s="177"/>
      <c r="BL78" s="177"/>
      <c r="BM78" s="177"/>
      <c r="BN78" s="177"/>
    </row>
    <row r="79" spans="1:66" s="219" customFormat="1" ht="15" thickBot="1" x14ac:dyDescent="0.35">
      <c r="A79" s="183"/>
      <c r="B79" s="289" t="s">
        <v>190</v>
      </c>
      <c r="C79" s="290">
        <f>SUM(C67:C78)</f>
        <v>68.951834289999994</v>
      </c>
      <c r="D79" s="290">
        <f t="shared" ref="D79:N79" si="120">SUM(D67:D78)</f>
        <v>79.976995400000021</v>
      </c>
      <c r="E79" s="290">
        <f t="shared" si="120"/>
        <v>78.412353930000009</v>
      </c>
      <c r="F79" s="290">
        <f t="shared" si="120"/>
        <v>77.024063429999984</v>
      </c>
      <c r="G79" s="290">
        <f t="shared" si="120"/>
        <v>72.344475889999984</v>
      </c>
      <c r="H79" s="290">
        <f t="shared" si="120"/>
        <v>64.918972769999996</v>
      </c>
      <c r="I79" s="290">
        <f t="shared" si="120"/>
        <v>60.30614890999999</v>
      </c>
      <c r="J79" s="290">
        <f t="shared" si="120"/>
        <v>65.180320159999994</v>
      </c>
      <c r="K79" s="290">
        <f t="shared" si="120"/>
        <v>0</v>
      </c>
      <c r="L79" s="290">
        <f t="shared" si="120"/>
        <v>0</v>
      </c>
      <c r="M79" s="290">
        <f t="shared" si="120"/>
        <v>0</v>
      </c>
      <c r="N79" s="290">
        <f t="shared" si="120"/>
        <v>0</v>
      </c>
      <c r="O79" s="457">
        <f>SUM(O67:O78)</f>
        <v>567.1151647800001</v>
      </c>
      <c r="P79" s="458">
        <f>+O79/$O$50</f>
        <v>0.34710802520403256</v>
      </c>
      <c r="Q79" s="458">
        <f>+O79/$O$79</f>
        <v>1</v>
      </c>
      <c r="BG79" s="183"/>
      <c r="BH79" s="183"/>
      <c r="BI79" s="183"/>
      <c r="BJ79" s="183"/>
      <c r="BK79" s="183"/>
      <c r="BL79" s="183"/>
      <c r="BM79" s="183"/>
      <c r="BN79" s="183"/>
    </row>
    <row r="81" spans="1:66" s="185" customFormat="1" ht="14.4" thickBot="1" x14ac:dyDescent="0.35">
      <c r="A81" s="177"/>
      <c r="B81" s="177"/>
      <c r="BG81" s="177"/>
      <c r="BH81" s="177"/>
      <c r="BI81" s="177"/>
      <c r="BJ81" s="177"/>
      <c r="BK81" s="177"/>
      <c r="BL81" s="177"/>
      <c r="BM81" s="177"/>
      <c r="BN81" s="177"/>
    </row>
    <row r="82" spans="1:66" s="185" customFormat="1" x14ac:dyDescent="0.3">
      <c r="A82" s="177"/>
      <c r="B82" s="286" t="s">
        <v>191</v>
      </c>
      <c r="C82" s="291">
        <f>+C67+C68+C69+C74+C78+C77</f>
        <v>27.831353490000005</v>
      </c>
      <c r="D82" s="291">
        <f t="shared" ref="D82:N82" si="121">+D67+D68+D69+D74+D78+D77</f>
        <v>29.075879600000004</v>
      </c>
      <c r="E82" s="291">
        <f t="shared" si="121"/>
        <v>29.29053283</v>
      </c>
      <c r="F82" s="291">
        <f t="shared" si="121"/>
        <v>26.603724029999999</v>
      </c>
      <c r="G82" s="291">
        <f t="shared" si="121"/>
        <v>31.681470390000001</v>
      </c>
      <c r="H82" s="291">
        <f t="shared" si="121"/>
        <v>24.910584770000003</v>
      </c>
      <c r="I82" s="291">
        <f t="shared" si="121"/>
        <v>25.185454609999997</v>
      </c>
      <c r="J82" s="291">
        <f t="shared" si="121"/>
        <v>28.202693859999997</v>
      </c>
      <c r="K82" s="291">
        <f t="shared" si="121"/>
        <v>0</v>
      </c>
      <c r="L82" s="291">
        <f t="shared" si="121"/>
        <v>0</v>
      </c>
      <c r="M82" s="291">
        <f t="shared" si="121"/>
        <v>0</v>
      </c>
      <c r="N82" s="291">
        <f t="shared" si="121"/>
        <v>0</v>
      </c>
      <c r="O82" s="292">
        <f>SUM(C82:N82)</f>
        <v>222.78169358000002</v>
      </c>
      <c r="BG82" s="177"/>
      <c r="BH82" s="177"/>
      <c r="BI82" s="177"/>
      <c r="BJ82" s="177"/>
      <c r="BK82" s="177"/>
      <c r="BL82" s="177"/>
      <c r="BM82" s="177"/>
      <c r="BN82" s="177"/>
    </row>
    <row r="83" spans="1:66" s="185" customFormat="1" x14ac:dyDescent="0.3">
      <c r="A83" s="177"/>
      <c r="B83" s="293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  <c r="N83" s="294"/>
      <c r="O83" s="295"/>
      <c r="BG83" s="177"/>
      <c r="BH83" s="177"/>
      <c r="BI83" s="177"/>
      <c r="BJ83" s="177"/>
      <c r="BK83" s="177"/>
      <c r="BL83" s="177"/>
      <c r="BM83" s="177"/>
      <c r="BN83" s="177"/>
    </row>
    <row r="84" spans="1:66" s="185" customFormat="1" x14ac:dyDescent="0.3">
      <c r="A84" s="177"/>
      <c r="B84" s="515" t="s">
        <v>157</v>
      </c>
      <c r="C84" s="296">
        <f t="shared" ref="C84:O84" si="122">+(C45+C47+C49)/C50</f>
        <v>0.42911472884288754</v>
      </c>
      <c r="D84" s="296">
        <f t="shared" ref="D84:F84" si="123">+(D45+D47+D49)/D50</f>
        <v>0.2437532689738944</v>
      </c>
      <c r="E84" s="296">
        <f t="shared" si="123"/>
        <v>0.20807731854836142</v>
      </c>
      <c r="F84" s="296">
        <f t="shared" si="123"/>
        <v>0.30146003837780461</v>
      </c>
      <c r="G84" s="296">
        <f t="shared" ref="G84:I84" si="124">+(G45+G47+G49)/G50</f>
        <v>0.60879820525369632</v>
      </c>
      <c r="H84" s="296">
        <f t="shared" si="124"/>
        <v>0.68721545784287286</v>
      </c>
      <c r="I84" s="296">
        <f t="shared" si="124"/>
        <v>0.68737667889841048</v>
      </c>
      <c r="J84" s="296">
        <f t="shared" ref="J84" si="125">+(J45+J47+J49)/J50</f>
        <v>0.58695370713665584</v>
      </c>
      <c r="K84" s="296"/>
      <c r="L84" s="296"/>
      <c r="M84" s="296"/>
      <c r="N84" s="296"/>
      <c r="O84" s="297">
        <f t="shared" si="122"/>
        <v>0.53152754036920791</v>
      </c>
      <c r="BG84" s="177"/>
      <c r="BH84" s="177"/>
      <c r="BI84" s="177"/>
      <c r="BJ84" s="177"/>
      <c r="BK84" s="177"/>
      <c r="BL84" s="177"/>
      <c r="BM84" s="177"/>
      <c r="BN84" s="177"/>
    </row>
    <row r="85" spans="1:66" s="185" customFormat="1" x14ac:dyDescent="0.3">
      <c r="A85" s="177"/>
      <c r="B85" s="519"/>
      <c r="C85" s="260">
        <f>+C82*C84</f>
        <v>11.942843706191903</v>
      </c>
      <c r="D85" s="260">
        <f t="shared" ref="D85:F85" si="126">+D82*D84</f>
        <v>7.08734070079137</v>
      </c>
      <c r="E85" s="260">
        <f t="shared" si="126"/>
        <v>6.0946955301191483</v>
      </c>
      <c r="F85" s="260">
        <f t="shared" si="126"/>
        <v>8.0199596670763214</v>
      </c>
      <c r="G85" s="260">
        <f>+G82*G84</f>
        <v>19.287622313230123</v>
      </c>
      <c r="H85" s="260">
        <f t="shared" ref="H85:I85" si="127">+H82*H84</f>
        <v>17.118938917849249</v>
      </c>
      <c r="I85" s="260">
        <f t="shared" si="127"/>
        <v>17.311894146368459</v>
      </c>
      <c r="J85" s="260">
        <f t="shared" ref="J85" si="128">+J82*J84</f>
        <v>16.553675712367198</v>
      </c>
      <c r="K85" s="260"/>
      <c r="L85" s="260"/>
      <c r="M85" s="260"/>
      <c r="N85" s="260"/>
      <c r="O85" s="298">
        <f>+O82*O84</f>
        <v>118.41460562786396</v>
      </c>
      <c r="BG85" s="177"/>
      <c r="BH85" s="177"/>
      <c r="BI85" s="177"/>
      <c r="BJ85" s="177"/>
      <c r="BK85" s="177"/>
      <c r="BL85" s="177"/>
      <c r="BM85" s="177"/>
      <c r="BN85" s="177"/>
    </row>
    <row r="86" spans="1:66" s="185" customFormat="1" x14ac:dyDescent="0.3">
      <c r="A86" s="177"/>
      <c r="B86" s="293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  <c r="N86" s="294"/>
      <c r="O86" s="295"/>
      <c r="BG86" s="177"/>
      <c r="BH86" s="177"/>
      <c r="BI86" s="177"/>
      <c r="BJ86" s="177"/>
      <c r="BK86" s="177"/>
      <c r="BL86" s="177"/>
      <c r="BM86" s="177"/>
      <c r="BN86" s="177"/>
    </row>
    <row r="87" spans="1:66" s="185" customFormat="1" x14ac:dyDescent="0.3">
      <c r="A87" s="177"/>
      <c r="B87" s="515" t="s">
        <v>192</v>
      </c>
      <c r="C87" s="296">
        <f>C43/C50</f>
        <v>0.45572819922746233</v>
      </c>
      <c r="D87" s="296">
        <f t="shared" ref="D87:F87" si="129">D43/D50</f>
        <v>0.67815988511991721</v>
      </c>
      <c r="E87" s="296">
        <f t="shared" si="129"/>
        <v>0.70074951542162356</v>
      </c>
      <c r="F87" s="296">
        <f t="shared" si="129"/>
        <v>0.56295463587627859</v>
      </c>
      <c r="G87" s="296">
        <f t="shared" ref="G87:I87" si="130">G43/G50</f>
        <v>0.30169517520425582</v>
      </c>
      <c r="H87" s="296">
        <f t="shared" si="130"/>
        <v>0.22470822804056578</v>
      </c>
      <c r="I87" s="296">
        <f t="shared" si="130"/>
        <v>0.23190973682428531</v>
      </c>
      <c r="J87" s="296">
        <f t="shared" ref="J87" si="131">J43/J50</f>
        <v>0.30521255972659739</v>
      </c>
      <c r="K87" s="296"/>
      <c r="L87" s="296"/>
      <c r="M87" s="296"/>
      <c r="N87" s="296"/>
      <c r="O87" s="296">
        <f>O43/O50</f>
        <v>0.37169097705514359</v>
      </c>
      <c r="BG87" s="177"/>
      <c r="BH87" s="177"/>
      <c r="BI87" s="177"/>
      <c r="BJ87" s="177"/>
      <c r="BK87" s="177"/>
      <c r="BL87" s="177"/>
      <c r="BM87" s="177"/>
      <c r="BN87" s="177"/>
    </row>
    <row r="88" spans="1:66" s="185" customFormat="1" x14ac:dyDescent="0.3">
      <c r="A88" s="177"/>
      <c r="B88" s="519"/>
      <c r="C88" s="260">
        <f>+C82*C87</f>
        <v>12.683532608060652</v>
      </c>
      <c r="D88" s="260">
        <f t="shared" ref="D88:F88" si="132">+D82*D87</f>
        <v>19.718095169296546</v>
      </c>
      <c r="E88" s="260">
        <f t="shared" si="132"/>
        <v>20.525326687063657</v>
      </c>
      <c r="F88" s="260">
        <f t="shared" si="132"/>
        <v>14.976689774261652</v>
      </c>
      <c r="G88" s="260">
        <f t="shared" ref="G88:I88" si="133">+G82*G87</f>
        <v>9.5581467600394934</v>
      </c>
      <c r="H88" s="260">
        <f t="shared" si="133"/>
        <v>5.5976133631210061</v>
      </c>
      <c r="I88" s="260">
        <f t="shared" si="133"/>
        <v>5.8407521504050823</v>
      </c>
      <c r="J88" s="260">
        <f t="shared" ref="J88" si="134">+J82*J87</f>
        <v>8.607816384196191</v>
      </c>
      <c r="K88" s="260"/>
      <c r="L88" s="260"/>
      <c r="M88" s="260"/>
      <c r="N88" s="260"/>
      <c r="O88" s="298">
        <f>+O82*O87</f>
        <v>82.805945356749817</v>
      </c>
      <c r="BG88" s="177"/>
      <c r="BH88" s="177"/>
      <c r="BI88" s="177"/>
      <c r="BJ88" s="177"/>
      <c r="BK88" s="177"/>
      <c r="BL88" s="177"/>
      <c r="BM88" s="177"/>
      <c r="BN88" s="177"/>
    </row>
    <row r="89" spans="1:66" s="185" customFormat="1" x14ac:dyDescent="0.3">
      <c r="A89" s="177"/>
      <c r="B89" s="293"/>
      <c r="C89" s="260"/>
      <c r="D89" s="260"/>
      <c r="E89" s="260"/>
      <c r="F89" s="260"/>
      <c r="G89" s="260"/>
      <c r="H89" s="260"/>
      <c r="I89" s="260"/>
      <c r="J89" s="260"/>
      <c r="K89" s="294"/>
      <c r="L89" s="294"/>
      <c r="M89" s="294"/>
      <c r="N89" s="294"/>
      <c r="O89" s="295"/>
      <c r="BG89" s="177"/>
      <c r="BH89" s="177"/>
      <c r="BI89" s="177"/>
      <c r="BJ89" s="177"/>
      <c r="BK89" s="177"/>
      <c r="BL89" s="177"/>
      <c r="BM89" s="177"/>
      <c r="BN89" s="177"/>
    </row>
    <row r="90" spans="1:66" s="185" customFormat="1" x14ac:dyDescent="0.3">
      <c r="A90" s="177"/>
      <c r="B90" s="515" t="s">
        <v>156</v>
      </c>
      <c r="C90" s="299">
        <f t="shared" ref="C90:O90" si="135">+C46/C50</f>
        <v>8.496691642138457E-2</v>
      </c>
      <c r="D90" s="299">
        <f t="shared" ref="D90:F90" si="136">+D46/D50</f>
        <v>5.4568701151515991E-2</v>
      </c>
      <c r="E90" s="299">
        <f t="shared" si="136"/>
        <v>7.7605073257114673E-2</v>
      </c>
      <c r="F90" s="299">
        <f t="shared" si="136"/>
        <v>0.12606965651407198</v>
      </c>
      <c r="G90" s="299">
        <f t="shared" ref="G90:I90" si="137">+G46/G50</f>
        <v>8.2668850114422682E-2</v>
      </c>
      <c r="H90" s="299">
        <f t="shared" si="137"/>
        <v>8.0614428019824019E-2</v>
      </c>
      <c r="I90" s="299">
        <f t="shared" si="137"/>
        <v>6.332764384181612E-2</v>
      </c>
      <c r="J90" s="299">
        <f t="shared" ref="J90" si="138">+J46/J50</f>
        <v>8.7187402058156185E-2</v>
      </c>
      <c r="K90" s="300"/>
      <c r="L90" s="300"/>
      <c r="M90" s="300"/>
      <c r="N90" s="300"/>
      <c r="O90" s="301">
        <f t="shared" si="135"/>
        <v>8.07908295303498E-2</v>
      </c>
      <c r="BG90" s="177"/>
      <c r="BH90" s="177"/>
      <c r="BI90" s="177"/>
      <c r="BJ90" s="177"/>
      <c r="BK90" s="177"/>
      <c r="BL90" s="177"/>
      <c r="BM90" s="177"/>
      <c r="BN90" s="177"/>
    </row>
    <row r="91" spans="1:66" s="185" customFormat="1" ht="14.4" thickBot="1" x14ac:dyDescent="0.35">
      <c r="A91" s="177"/>
      <c r="B91" s="516"/>
      <c r="C91" s="302">
        <f>+C82*C90</f>
        <v>2.3647442858788401</v>
      </c>
      <c r="D91" s="302">
        <f t="shared" ref="D91:F91" si="139">+D82*D90</f>
        <v>1.5866329846098606</v>
      </c>
      <c r="E91" s="302">
        <f t="shared" si="139"/>
        <v>2.2730939460120725</v>
      </c>
      <c r="F91" s="302">
        <f t="shared" si="139"/>
        <v>3.3539223504572626</v>
      </c>
      <c r="G91" s="302">
        <f t="shared" ref="G91:I91" si="140">+G82*G90</f>
        <v>2.6190707270754303</v>
      </c>
      <c r="H91" s="302">
        <f t="shared" si="140"/>
        <v>2.0081525428728897</v>
      </c>
      <c r="I91" s="302">
        <f t="shared" si="140"/>
        <v>1.5949354995363056</v>
      </c>
      <c r="J91" s="302">
        <f t="shared" ref="J91" si="141">+J82*J90</f>
        <v>2.4589196086949126</v>
      </c>
      <c r="K91" s="303"/>
      <c r="L91" s="303"/>
      <c r="M91" s="303"/>
      <c r="N91" s="303"/>
      <c r="O91" s="304">
        <f>+O82*O90</f>
        <v>17.998717828504407</v>
      </c>
      <c r="BG91" s="177"/>
      <c r="BH91" s="177"/>
      <c r="BI91" s="177"/>
      <c r="BJ91" s="177"/>
      <c r="BK91" s="177"/>
      <c r="BL91" s="177"/>
      <c r="BM91" s="177"/>
      <c r="BN91" s="177"/>
    </row>
    <row r="92" spans="1:66" s="185" customFormat="1" x14ac:dyDescent="0.3">
      <c r="A92" s="177"/>
      <c r="B92" s="459"/>
      <c r="C92" s="460"/>
      <c r="D92" s="460"/>
      <c r="E92" s="460"/>
      <c r="F92" s="460"/>
      <c r="G92" s="460"/>
      <c r="H92" s="460"/>
      <c r="I92" s="460"/>
      <c r="J92" s="460"/>
      <c r="K92" s="461"/>
      <c r="L92" s="461"/>
      <c r="M92" s="461"/>
      <c r="N92" s="461"/>
      <c r="O92" s="462"/>
      <c r="BG92" s="177"/>
      <c r="BH92" s="177"/>
      <c r="BI92" s="177"/>
      <c r="BJ92" s="177"/>
      <c r="BK92" s="177"/>
      <c r="BL92" s="177"/>
      <c r="BM92" s="177"/>
      <c r="BN92" s="177"/>
    </row>
    <row r="93" spans="1:66" s="185" customFormat="1" x14ac:dyDescent="0.3">
      <c r="A93" s="177"/>
      <c r="B93" s="515" t="s">
        <v>212</v>
      </c>
      <c r="C93" s="299">
        <f>(C44)/C50</f>
        <v>7.6936564571733201E-3</v>
      </c>
      <c r="D93" s="299">
        <f t="shared" ref="D93:F93" si="142">(D44)/D50</f>
        <v>1.0931451791406635E-2</v>
      </c>
      <c r="E93" s="299">
        <f t="shared" si="142"/>
        <v>1.3568092772900371E-2</v>
      </c>
      <c r="F93" s="299">
        <f t="shared" si="142"/>
        <v>9.5156692318450441E-3</v>
      </c>
      <c r="G93" s="299">
        <f t="shared" ref="G93:I93" si="143">(G44)/G50</f>
        <v>6.8377694276252022E-3</v>
      </c>
      <c r="H93" s="299">
        <f t="shared" si="143"/>
        <v>7.4618860967375061E-3</v>
      </c>
      <c r="I93" s="299">
        <f t="shared" si="143"/>
        <v>9.0872965974700144E-3</v>
      </c>
      <c r="J93" s="299">
        <f t="shared" ref="J93" si="144">(J44)/J50</f>
        <v>1.4621607337161186E-2</v>
      </c>
      <c r="K93" s="300"/>
      <c r="L93" s="300"/>
      <c r="M93" s="300"/>
      <c r="N93" s="300"/>
      <c r="O93" s="301">
        <f>+O44/O50</f>
        <v>9.8639409626827372E-3</v>
      </c>
      <c r="BG93" s="177"/>
      <c r="BH93" s="177"/>
      <c r="BI93" s="177"/>
      <c r="BJ93" s="177"/>
      <c r="BK93" s="177"/>
      <c r="BL93" s="177"/>
      <c r="BM93" s="177"/>
      <c r="BN93" s="177"/>
    </row>
    <row r="94" spans="1:66" s="185" customFormat="1" ht="14.4" thickBot="1" x14ac:dyDescent="0.35">
      <c r="A94" s="177"/>
      <c r="B94" s="516"/>
      <c r="C94" s="302">
        <f>+C82*C93</f>
        <v>0.21412487249021175</v>
      </c>
      <c r="D94" s="302">
        <f t="shared" ref="D94:F94" si="145">+D82*D93</f>
        <v>0.31784157614014369</v>
      </c>
      <c r="E94" s="302">
        <f t="shared" si="145"/>
        <v>0.39741666680512405</v>
      </c>
      <c r="F94" s="302">
        <f t="shared" si="145"/>
        <v>0.25315223820476762</v>
      </c>
      <c r="G94" s="302">
        <f t="shared" ref="G94:I94" si="146">+G82*G93</f>
        <v>0.2166305896549551</v>
      </c>
      <c r="H94" s="302">
        <f t="shared" si="146"/>
        <v>0.1858799461568641</v>
      </c>
      <c r="I94" s="302">
        <f t="shared" si="146"/>
        <v>0.22886769598318846</v>
      </c>
      <c r="J94" s="302">
        <f t="shared" ref="J94" si="147">+J82*J93</f>
        <v>0.41236871547108667</v>
      </c>
      <c r="K94" s="303"/>
      <c r="L94" s="303"/>
      <c r="M94" s="303"/>
      <c r="N94" s="303"/>
      <c r="O94" s="304">
        <f>+O84*O93</f>
        <v>5.2429562782418324E-3</v>
      </c>
      <c r="BG94" s="177"/>
      <c r="BH94" s="177"/>
      <c r="BI94" s="177"/>
      <c r="BJ94" s="177"/>
      <c r="BK94" s="177"/>
      <c r="BL94" s="177"/>
      <c r="BM94" s="177"/>
      <c r="BN94" s="177"/>
    </row>
    <row r="95" spans="1:66" s="185" customFormat="1" x14ac:dyDescent="0.3">
      <c r="A95" s="177"/>
      <c r="B95" s="459"/>
      <c r="C95" s="460"/>
      <c r="D95" s="460"/>
      <c r="E95" s="460"/>
      <c r="F95" s="460"/>
      <c r="G95" s="460"/>
      <c r="H95" s="460"/>
      <c r="I95" s="460"/>
      <c r="J95" s="460"/>
      <c r="K95" s="461"/>
      <c r="L95" s="461"/>
      <c r="M95" s="461"/>
      <c r="N95" s="461"/>
      <c r="O95" s="462"/>
      <c r="BG95" s="177"/>
      <c r="BH95" s="177"/>
      <c r="BI95" s="177"/>
      <c r="BJ95" s="177"/>
      <c r="BK95" s="177"/>
      <c r="BL95" s="177"/>
      <c r="BM95" s="177"/>
      <c r="BN95" s="177"/>
    </row>
    <row r="96" spans="1:66" s="185" customFormat="1" x14ac:dyDescent="0.3">
      <c r="A96" s="177"/>
      <c r="B96" s="515" t="s">
        <v>31</v>
      </c>
      <c r="C96" s="299">
        <f>C48/C50</f>
        <v>2.249649905109221E-2</v>
      </c>
      <c r="D96" s="299">
        <f t="shared" ref="D96:F96" si="148">D48/D50</f>
        <v>1.2586692963265879E-2</v>
      </c>
      <c r="E96" s="299">
        <f t="shared" si="148"/>
        <v>0</v>
      </c>
      <c r="F96" s="299">
        <f t="shared" si="148"/>
        <v>0</v>
      </c>
      <c r="G96" s="299">
        <f t="shared" ref="G96:I96" si="149">G48/G50</f>
        <v>0</v>
      </c>
      <c r="H96" s="299">
        <f t="shared" si="149"/>
        <v>0</v>
      </c>
      <c r="I96" s="299">
        <f t="shared" si="149"/>
        <v>8.2986438380182066E-3</v>
      </c>
      <c r="J96" s="299">
        <f t="shared" ref="J96" si="150">J48/J50</f>
        <v>6.0247237414295732E-3</v>
      </c>
      <c r="K96" s="300"/>
      <c r="L96" s="300"/>
      <c r="M96" s="300"/>
      <c r="N96" s="300"/>
      <c r="O96" s="301">
        <f>+O51/O55</f>
        <v>0</v>
      </c>
      <c r="BG96" s="177"/>
      <c r="BH96" s="177"/>
      <c r="BI96" s="177"/>
      <c r="BJ96" s="177"/>
      <c r="BK96" s="177"/>
      <c r="BL96" s="177"/>
      <c r="BM96" s="177"/>
      <c r="BN96" s="177"/>
    </row>
    <row r="97" spans="1:66" s="185" customFormat="1" ht="14.4" thickBot="1" x14ac:dyDescent="0.35">
      <c r="A97" s="177"/>
      <c r="B97" s="516"/>
      <c r="C97" s="302">
        <f>+C82*C96</f>
        <v>0.62610801737839694</v>
      </c>
      <c r="D97" s="302">
        <f t="shared" ref="D97:F97" si="151">+D82*D96</f>
        <v>0.36596916916208594</v>
      </c>
      <c r="E97" s="302">
        <f t="shared" si="151"/>
        <v>0</v>
      </c>
      <c r="F97" s="302">
        <f t="shared" si="151"/>
        <v>0</v>
      </c>
      <c r="G97" s="302">
        <f t="shared" ref="G97:I97" si="152">+G82*G96</f>
        <v>0</v>
      </c>
      <c r="H97" s="302">
        <f t="shared" si="152"/>
        <v>0</v>
      </c>
      <c r="I97" s="302">
        <f t="shared" si="152"/>
        <v>0.2090051177069637</v>
      </c>
      <c r="J97" s="302">
        <f t="shared" ref="J97" si="153">+J82*J96</f>
        <v>0.16991343927061203</v>
      </c>
      <c r="K97" s="303"/>
      <c r="L97" s="303"/>
      <c r="M97" s="303"/>
      <c r="N97" s="303"/>
      <c r="O97" s="304">
        <f>+O87*O96</f>
        <v>0</v>
      </c>
      <c r="BG97" s="177"/>
      <c r="BH97" s="177"/>
      <c r="BI97" s="177"/>
      <c r="BJ97" s="177"/>
      <c r="BK97" s="177"/>
      <c r="BL97" s="177"/>
      <c r="BM97" s="177"/>
      <c r="BN97" s="177"/>
    </row>
  </sheetData>
  <mergeCells count="26">
    <mergeCell ref="B93:B94"/>
    <mergeCell ref="B96:B97"/>
    <mergeCell ref="AQ4:AT4"/>
    <mergeCell ref="AU4:AX4"/>
    <mergeCell ref="C4:F4"/>
    <mergeCell ref="G4:J4"/>
    <mergeCell ref="K4:N4"/>
    <mergeCell ref="O4:R4"/>
    <mergeCell ref="S4:V4"/>
    <mergeCell ref="W4:Z4"/>
    <mergeCell ref="B84:B85"/>
    <mergeCell ref="B87:B88"/>
    <mergeCell ref="B90:B91"/>
    <mergeCell ref="AZ4:BC4"/>
    <mergeCell ref="C17:F17"/>
    <mergeCell ref="G17:J17"/>
    <mergeCell ref="K17:N17"/>
    <mergeCell ref="O17:R17"/>
    <mergeCell ref="S17:V17"/>
    <mergeCell ref="W17:Z17"/>
    <mergeCell ref="AA17:AD17"/>
    <mergeCell ref="AE17:AH17"/>
    <mergeCell ref="AA4:AD4"/>
    <mergeCell ref="AE4:AH4"/>
    <mergeCell ref="AI4:AL4"/>
    <mergeCell ref="AM4:AP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L169"/>
  <sheetViews>
    <sheetView tabSelected="1" zoomScale="101" zoomScaleNormal="91" workbookViewId="0">
      <pane xSplit="205" ySplit="5" topLeftCell="JS6" activePane="bottomRight" state="frozen"/>
      <selection pane="topRight" activeCell="GX1" sqref="GX1"/>
      <selection pane="bottomLeft" activeCell="A6" sqref="A6"/>
      <selection pane="bottomRight"/>
    </sheetView>
  </sheetViews>
  <sheetFormatPr defaultColWidth="9.109375" defaultRowHeight="14.4" x14ac:dyDescent="0.3"/>
  <cols>
    <col min="1" max="1" width="4.33203125" customWidth="1"/>
    <col min="2" max="2" width="7.5546875" bestFit="1" customWidth="1"/>
    <col min="3" max="3" width="40.5546875" customWidth="1"/>
    <col min="4" max="8" width="16.5546875" hidden="1" customWidth="1"/>
    <col min="9" max="9" width="5.33203125" hidden="1" customWidth="1"/>
    <col min="10" max="10" width="13.33203125" hidden="1" customWidth="1"/>
    <col min="11" max="11" width="13.5546875" hidden="1" customWidth="1"/>
    <col min="12" max="12" width="10" hidden="1" customWidth="1"/>
    <col min="13" max="13" width="10.6640625" hidden="1" customWidth="1"/>
    <col min="14" max="14" width="5.5546875" hidden="1" customWidth="1"/>
    <col min="15" max="15" width="13.33203125" hidden="1" customWidth="1"/>
    <col min="16" max="16" width="13.5546875" hidden="1" customWidth="1"/>
    <col min="17" max="17" width="11.109375" hidden="1" customWidth="1"/>
    <col min="18" max="18" width="11.5546875" hidden="1" customWidth="1"/>
    <col min="19" max="19" width="7.33203125" hidden="1" customWidth="1"/>
    <col min="20" max="20" width="13.33203125" hidden="1" customWidth="1"/>
    <col min="21" max="21" width="13.5546875" hidden="1" customWidth="1"/>
    <col min="22" max="22" width="11.109375" hidden="1" customWidth="1"/>
    <col min="23" max="23" width="11.5546875" hidden="1" customWidth="1"/>
    <col min="24" max="24" width="5.6640625" hidden="1" customWidth="1"/>
    <col min="25" max="25" width="13.33203125" hidden="1" customWidth="1"/>
    <col min="26" max="26" width="13.5546875" hidden="1" customWidth="1"/>
    <col min="27" max="27" width="11.109375" hidden="1" customWidth="1"/>
    <col min="28" max="28" width="12.6640625" hidden="1" customWidth="1"/>
    <col min="29" max="29" width="6.6640625" hidden="1" customWidth="1"/>
    <col min="30" max="31" width="13.44140625" hidden="1" customWidth="1"/>
    <col min="32" max="32" width="11.5546875" hidden="1" customWidth="1"/>
    <col min="33" max="33" width="13.44140625" hidden="1" customWidth="1"/>
    <col min="34" max="34" width="6.6640625" hidden="1" customWidth="1"/>
    <col min="35" max="35" width="14.5546875" hidden="1" customWidth="1"/>
    <col min="36" max="36" width="13.44140625" hidden="1" customWidth="1"/>
    <col min="37" max="37" width="11.5546875" hidden="1" customWidth="1"/>
    <col min="38" max="38" width="13.44140625" hidden="1" customWidth="1"/>
    <col min="39" max="39" width="6.6640625" hidden="1" customWidth="1"/>
    <col min="40" max="41" width="13.44140625" hidden="1" customWidth="1"/>
    <col min="42" max="42" width="11.5546875" hidden="1" customWidth="1"/>
    <col min="43" max="43" width="13.44140625" hidden="1" customWidth="1"/>
    <col min="44" max="44" width="5.5546875" hidden="1" customWidth="1"/>
    <col min="45" max="45" width="13.44140625" hidden="1" customWidth="1"/>
    <col min="46" max="46" width="11.5546875" hidden="1" customWidth="1"/>
    <col min="47" max="47" width="10.44140625" hidden="1" customWidth="1"/>
    <col min="48" max="48" width="11.5546875" hidden="1" customWidth="1"/>
    <col min="49" max="49" width="5.5546875" hidden="1" customWidth="1"/>
    <col min="50" max="51" width="11.5546875" hidden="1" customWidth="1"/>
    <col min="52" max="52" width="10.44140625" hidden="1" customWidth="1"/>
    <col min="53" max="53" width="12.6640625" hidden="1" customWidth="1"/>
    <col min="54" max="54" width="6.6640625" hidden="1" customWidth="1"/>
    <col min="55" max="56" width="13.44140625" hidden="1" customWidth="1"/>
    <col min="57" max="57" width="12.6640625" hidden="1" customWidth="1"/>
    <col min="58" max="58" width="14" hidden="1" customWidth="1"/>
    <col min="59" max="59" width="9.109375" style="57" hidden="1" customWidth="1"/>
    <col min="60" max="60" width="13.33203125" hidden="1" customWidth="1"/>
    <col min="61" max="61" width="16.33203125" hidden="1" customWidth="1"/>
    <col min="62" max="62" width="13.33203125" hidden="1" customWidth="1"/>
    <col min="63" max="63" width="13.44140625" hidden="1" customWidth="1"/>
    <col min="64" max="64" width="14.5546875" hidden="1" customWidth="1"/>
    <col min="65" max="65" width="7.6640625" hidden="1" customWidth="1"/>
    <col min="66" max="66" width="13.88671875" hidden="1" customWidth="1"/>
    <col min="67" max="67" width="13.5546875" hidden="1" customWidth="1"/>
    <col min="68" max="68" width="12.6640625" hidden="1" customWidth="1"/>
    <col min="69" max="69" width="13.88671875" hidden="1" customWidth="1"/>
    <col min="70" max="70" width="4.6640625" hidden="1" customWidth="1"/>
    <col min="71" max="71" width="12.6640625" hidden="1" customWidth="1"/>
    <col min="72" max="72" width="13.88671875" hidden="1" customWidth="1"/>
    <col min="73" max="73" width="13.33203125" hidden="1" customWidth="1"/>
    <col min="74" max="74" width="13.88671875" hidden="1" customWidth="1"/>
    <col min="75" max="75" width="12.6640625" hidden="1" customWidth="1"/>
    <col min="76" max="76" width="5.5546875" hidden="1" customWidth="1"/>
    <col min="77" max="80" width="13.88671875" hidden="1" customWidth="1"/>
    <col min="81" max="81" width="7.44140625" hidden="1" customWidth="1"/>
    <col min="82" max="85" width="13.88671875" hidden="1" customWidth="1"/>
    <col min="86" max="86" width="6.5546875" hidden="1" customWidth="1"/>
    <col min="87" max="87" width="13" hidden="1" customWidth="1"/>
    <col min="88" max="88" width="12.44140625" hidden="1" customWidth="1"/>
    <col min="89" max="89" width="13.5546875" hidden="1" customWidth="1"/>
    <col min="90" max="90" width="12.88671875" hidden="1" customWidth="1"/>
    <col min="91" max="91" width="9.33203125" hidden="1" customWidth="1"/>
    <col min="92" max="93" width="14.44140625" hidden="1" customWidth="1"/>
    <col min="94" max="94" width="13.88671875" hidden="1" customWidth="1"/>
    <col min="95" max="95" width="14.44140625" hidden="1" customWidth="1"/>
    <col min="96" max="96" width="8.44140625" hidden="1" customWidth="1"/>
    <col min="97" max="97" width="14.5546875" hidden="1" customWidth="1"/>
    <col min="98" max="98" width="13.44140625" hidden="1" customWidth="1"/>
    <col min="99" max="99" width="13.6640625" hidden="1" customWidth="1"/>
    <col min="100" max="100" width="13.44140625" hidden="1" customWidth="1"/>
    <col min="101" max="101" width="7.88671875" hidden="1" customWidth="1"/>
    <col min="102" max="102" width="15.109375" hidden="1" customWidth="1"/>
    <col min="103" max="103" width="15.5546875" hidden="1" customWidth="1"/>
    <col min="104" max="104" width="12.6640625" hidden="1" customWidth="1"/>
    <col min="105" max="105" width="13.44140625" hidden="1" customWidth="1"/>
    <col min="106" max="106" width="8.88671875" hidden="1" customWidth="1"/>
    <col min="107" max="107" width="15.109375" hidden="1" customWidth="1"/>
    <col min="108" max="108" width="15.5546875" hidden="1" customWidth="1"/>
    <col min="109" max="109" width="15.109375" hidden="1" customWidth="1"/>
    <col min="110" max="110" width="14" hidden="1" customWidth="1"/>
    <col min="111" max="111" width="7.109375" hidden="1" customWidth="1"/>
    <col min="112" max="112" width="12.6640625" hidden="1" customWidth="1"/>
    <col min="113" max="113" width="13.88671875" hidden="1" customWidth="1"/>
    <col min="114" max="114" width="12.6640625" hidden="1" customWidth="1"/>
    <col min="115" max="115" width="15.6640625" hidden="1" customWidth="1"/>
    <col min="116" max="116" width="7.109375" hidden="1" customWidth="1"/>
    <col min="117" max="117" width="14.44140625" hidden="1" customWidth="1"/>
    <col min="118" max="118" width="14.6640625" hidden="1" customWidth="1"/>
    <col min="119" max="119" width="13.88671875" hidden="1" customWidth="1"/>
    <col min="120" max="120" width="14" hidden="1" customWidth="1"/>
    <col min="121" max="121" width="9.109375" style="57" hidden="1" customWidth="1"/>
    <col min="122" max="122" width="13.88671875" hidden="1" customWidth="1"/>
    <col min="123" max="123" width="13.33203125" hidden="1" customWidth="1"/>
    <col min="124" max="124" width="13.88671875" hidden="1" customWidth="1"/>
    <col min="125" max="125" width="12.6640625" hidden="1" customWidth="1"/>
    <col min="126" max="126" width="9.109375" style="57" hidden="1" customWidth="1"/>
    <col min="127" max="127" width="13.33203125" hidden="1" customWidth="1"/>
    <col min="128" max="128" width="16.33203125" hidden="1" customWidth="1"/>
    <col min="129" max="129" width="13.33203125" hidden="1" customWidth="1"/>
    <col min="130" max="130" width="13.44140625" hidden="1" customWidth="1"/>
    <col min="131" max="131" width="14.5546875" hidden="1" customWidth="1"/>
    <col min="132" max="132" width="8.88671875" hidden="1" customWidth="1"/>
    <col min="133" max="133" width="14.33203125" hidden="1" customWidth="1"/>
    <col min="134" max="134" width="15.6640625" hidden="1" customWidth="1"/>
    <col min="135" max="135" width="16.6640625" hidden="1" customWidth="1"/>
    <col min="136" max="136" width="15.6640625" hidden="1" customWidth="1"/>
    <col min="137" max="137" width="12.88671875" hidden="1" customWidth="1"/>
    <col min="138" max="138" width="11.44140625" hidden="1" customWidth="1"/>
    <col min="139" max="139" width="13.88671875" hidden="1" customWidth="1"/>
    <col min="140" max="140" width="14.44140625" hidden="1" customWidth="1"/>
    <col min="141" max="141" width="13.88671875" hidden="1" customWidth="1"/>
    <col min="142" max="142" width="14.44140625" hidden="1" customWidth="1"/>
    <col min="143" max="143" width="8.44140625" hidden="1" customWidth="1"/>
    <col min="144" max="144" width="14.44140625" hidden="1" customWidth="1"/>
    <col min="145" max="147" width="12.6640625" hidden="1" customWidth="1"/>
    <col min="148" max="148" width="7.44140625" hidden="1" customWidth="1"/>
    <col min="149" max="152" width="13.88671875" hidden="1" customWidth="1"/>
    <col min="153" max="153" width="8.44140625" hidden="1" customWidth="1"/>
    <col min="154" max="157" width="12.6640625" hidden="1" customWidth="1"/>
    <col min="158" max="158" width="9.33203125" hidden="1" customWidth="1"/>
    <col min="159" max="159" width="13.88671875" hidden="1" customWidth="1"/>
    <col min="160" max="160" width="12.6640625" hidden="1" customWidth="1"/>
    <col min="161" max="162" width="13.88671875" hidden="1" customWidth="1"/>
    <col min="163" max="163" width="7.44140625" hidden="1" customWidth="1"/>
    <col min="164" max="164" width="15.6640625" hidden="1" customWidth="1"/>
    <col min="165" max="165" width="14.44140625" hidden="1" customWidth="1"/>
    <col min="166" max="166" width="12.88671875" hidden="1" customWidth="1"/>
    <col min="167" max="167" width="14.44140625" hidden="1" customWidth="1"/>
    <col min="168" max="168" width="8.44140625" style="79" hidden="1" customWidth="1"/>
    <col min="169" max="169" width="15.109375" hidden="1" customWidth="1"/>
    <col min="170" max="170" width="15.5546875" hidden="1" customWidth="1"/>
    <col min="171" max="171" width="12.6640625" hidden="1" customWidth="1"/>
    <col min="172" max="172" width="14.44140625" hidden="1" customWidth="1"/>
    <col min="173" max="173" width="8.88671875" hidden="1" customWidth="1"/>
    <col min="174" max="175" width="13.44140625" hidden="1" customWidth="1"/>
    <col min="176" max="176" width="12.6640625" hidden="1" customWidth="1"/>
    <col min="177" max="177" width="13.44140625" hidden="1" customWidth="1"/>
    <col min="178" max="178" width="6.6640625" hidden="1" customWidth="1"/>
    <col min="179" max="179" width="13.109375" hidden="1" customWidth="1"/>
    <col min="180" max="182" width="12.88671875" hidden="1" customWidth="1"/>
    <col min="183" max="183" width="8.33203125" hidden="1" customWidth="1"/>
    <col min="184" max="186" width="12.6640625" hidden="1" customWidth="1"/>
    <col min="187" max="187" width="14" hidden="1" customWidth="1"/>
    <col min="188" max="188" width="9.109375" style="57" hidden="1" customWidth="1"/>
    <col min="189" max="189" width="13.44140625" hidden="1" customWidth="1"/>
    <col min="190" max="191" width="12.5546875" hidden="1" customWidth="1"/>
    <col min="192" max="192" width="13.6640625" hidden="1" customWidth="1"/>
    <col min="193" max="193" width="9.109375" style="57" hidden="1" customWidth="1"/>
    <col min="194" max="194" width="13.33203125" hidden="1" customWidth="1"/>
    <col min="195" max="195" width="16.44140625" hidden="1" customWidth="1"/>
    <col min="196" max="196" width="13.33203125" hidden="1" customWidth="1"/>
    <col min="197" max="198" width="14.5546875" hidden="1" customWidth="1"/>
    <col min="199" max="199" width="8.88671875" hidden="1" customWidth="1"/>
    <col min="200" max="200" width="15.5546875" hidden="1" customWidth="1"/>
    <col min="201" max="201" width="15.88671875" hidden="1" customWidth="1"/>
    <col min="202" max="202" width="16.88671875" hidden="1" customWidth="1"/>
    <col min="203" max="203" width="15.88671875" hidden="1" customWidth="1"/>
    <col min="204" max="205" width="0" hidden="1" customWidth="1"/>
    <col min="206" max="206" width="15.6640625" hidden="1" customWidth="1"/>
    <col min="207" max="207" width="13.44140625" hidden="1" customWidth="1"/>
    <col min="208" max="208" width="12.5546875" hidden="1" customWidth="1"/>
    <col min="209" max="209" width="16" hidden="1" customWidth="1"/>
    <col min="210" max="210" width="12.5546875" hidden="1" customWidth="1"/>
    <col min="211" max="211" width="8.109375" hidden="1" customWidth="1"/>
    <col min="212" max="212" width="13.88671875" hidden="1" customWidth="1"/>
    <col min="213" max="213" width="13" hidden="1" customWidth="1"/>
    <col min="214" max="214" width="15.6640625" hidden="1" customWidth="1"/>
    <col min="215" max="215" width="13.6640625" hidden="1" customWidth="1"/>
    <col min="216" max="216" width="8.44140625" hidden="1" customWidth="1"/>
    <col min="217" max="217" width="12.88671875" hidden="1" customWidth="1"/>
    <col min="218" max="218" width="13.6640625" hidden="1" customWidth="1"/>
    <col min="219" max="219" width="15.44140625" hidden="1" customWidth="1"/>
    <col min="220" max="220" width="12.5546875" hidden="1" customWidth="1"/>
    <col min="221" max="221" width="8.33203125" hidden="1" customWidth="1"/>
    <col min="222" max="222" width="12.88671875" hidden="1" customWidth="1"/>
    <col min="223" max="225" width="12.5546875" hidden="1" customWidth="1"/>
    <col min="226" max="226" width="8.109375" hidden="1" customWidth="1"/>
    <col min="227" max="229" width="12.109375" hidden="1" customWidth="1"/>
    <col min="230" max="230" width="12.5546875" hidden="1" customWidth="1"/>
    <col min="231" max="231" width="6.6640625" hidden="1" customWidth="1"/>
    <col min="232" max="235" width="13.6640625" hidden="1" customWidth="1"/>
    <col min="236" max="236" width="6.5546875" hidden="1" customWidth="1"/>
    <col min="237" max="237" width="13.88671875" hidden="1" customWidth="1"/>
    <col min="238" max="238" width="13.6640625" hidden="1" customWidth="1"/>
    <col min="239" max="239" width="13.88671875" hidden="1" customWidth="1"/>
    <col min="240" max="240" width="13.6640625" hidden="1" customWidth="1"/>
    <col min="241" max="241" width="6.6640625" hidden="1" customWidth="1"/>
    <col min="242" max="243" width="13.44140625" hidden="1" customWidth="1"/>
    <col min="244" max="245" width="12.109375" hidden="1" customWidth="1"/>
    <col min="246" max="246" width="6.5546875" hidden="1" customWidth="1"/>
    <col min="247" max="250" width="12.109375" hidden="1" customWidth="1"/>
    <col min="251" max="251" width="11.5546875" hidden="1" customWidth="1"/>
    <col min="252" max="255" width="12.109375" hidden="1" customWidth="1"/>
    <col min="256" max="256" width="8.44140625" hidden="1" customWidth="1"/>
    <col min="257" max="257" width="13.44140625" hidden="1" customWidth="1"/>
    <col min="258" max="260" width="12.5546875" hidden="1" customWidth="1"/>
    <col min="261" max="261" width="6.5546875" hidden="1" customWidth="1"/>
    <col min="262" max="264" width="12.109375" hidden="1" customWidth="1"/>
    <col min="265" max="265" width="12.5546875" hidden="1" customWidth="1"/>
    <col min="266" max="266" width="6.5546875" hidden="1" customWidth="1"/>
    <col min="267" max="270" width="12.109375" hidden="1" customWidth="1"/>
    <col min="271" max="271" width="8.6640625" hidden="1" customWidth="1"/>
    <col min="272" max="272" width="12.109375" hidden="1" customWidth="1"/>
    <col min="273" max="273" width="8.6640625" hidden="1" customWidth="1"/>
    <col min="274" max="274" width="15.44140625" hidden="1" customWidth="1"/>
    <col min="275" max="275" width="13.88671875" hidden="1" customWidth="1"/>
    <col min="276" max="277" width="15.44140625" hidden="1" customWidth="1"/>
    <col min="278" max="278" width="0" hidden="1" customWidth="1"/>
    <col min="279" max="279" width="8.109375" customWidth="1"/>
    <col min="280" max="280" width="12.5546875" bestFit="1" customWidth="1"/>
    <col min="281" max="281" width="11" customWidth="1"/>
    <col min="282" max="283" width="12.5546875" bestFit="1" customWidth="1"/>
    <col min="284" max="284" width="6.5546875" bestFit="1" customWidth="1"/>
    <col min="285" max="285" width="12.5546875" bestFit="1" customWidth="1"/>
    <col min="286" max="286" width="11.77734375" bestFit="1" customWidth="1"/>
    <col min="287" max="288" width="12.5546875" bestFit="1" customWidth="1"/>
    <col min="289" max="289" width="9.109375" customWidth="1"/>
    <col min="290" max="290" width="13.6640625" bestFit="1" customWidth="1"/>
    <col min="291" max="291" width="11" customWidth="1"/>
    <col min="292" max="292" width="13.6640625" bestFit="1" customWidth="1"/>
    <col min="293" max="293" width="12.5546875" bestFit="1" customWidth="1"/>
    <col min="294" max="294" width="8.33203125" customWidth="1"/>
    <col min="295" max="295" width="12.88671875" customWidth="1"/>
    <col min="296" max="298" width="12.5546875" customWidth="1"/>
    <col min="299" max="299" width="8.109375" bestFit="1" customWidth="1"/>
    <col min="300" max="302" width="12.5546875" bestFit="1" customWidth="1"/>
    <col min="303" max="303" width="12.5546875" customWidth="1"/>
    <col min="304" max="304" width="8.33203125" bestFit="1" customWidth="1"/>
    <col min="305" max="308" width="12.5546875" bestFit="1" customWidth="1"/>
    <col min="309" max="309" width="8.33203125" bestFit="1" customWidth="1"/>
    <col min="310" max="310" width="13.88671875" bestFit="1" customWidth="1"/>
    <col min="311" max="311" width="13.6640625" bestFit="1" customWidth="1"/>
    <col min="312" max="312" width="13.88671875" bestFit="1" customWidth="1"/>
    <col min="313" max="313" width="13.6640625" bestFit="1" customWidth="1"/>
    <col min="314" max="314" width="8.6640625" bestFit="1" customWidth="1"/>
    <col min="315" max="316" width="13.44140625" customWidth="1"/>
    <col min="317" max="318" width="12.77734375" bestFit="1" customWidth="1"/>
    <col min="319" max="319" width="6.5546875" customWidth="1"/>
    <col min="320" max="323" width="12.109375" bestFit="1" customWidth="1"/>
    <col min="324" max="324" width="11.5546875" customWidth="1"/>
    <col min="325" max="328" width="12.109375" bestFit="1" customWidth="1"/>
    <col min="329" max="329" width="8.44140625" customWidth="1"/>
    <col min="330" max="330" width="13.44140625" customWidth="1"/>
    <col min="331" max="333" width="12.5546875" customWidth="1"/>
    <col min="334" max="334" width="6.5546875" bestFit="1" customWidth="1"/>
    <col min="335" max="337" width="12.109375" bestFit="1" customWidth="1"/>
    <col min="338" max="338" width="12.5546875" bestFit="1" customWidth="1"/>
    <col min="339" max="339" width="6.5546875" customWidth="1"/>
    <col min="340" max="343" width="12.109375" customWidth="1"/>
    <col min="344" max="344" width="8.6640625" customWidth="1"/>
    <col min="345" max="345" width="12.109375" bestFit="1" customWidth="1"/>
    <col min="346" max="346" width="8.6640625" customWidth="1"/>
    <col min="347" max="347" width="15.44140625" bestFit="1" customWidth="1"/>
    <col min="348" max="348" width="13.88671875" bestFit="1" customWidth="1"/>
    <col min="349" max="350" width="15.44140625" bestFit="1" customWidth="1"/>
  </cols>
  <sheetData>
    <row r="1" spans="2:350" x14ac:dyDescent="0.3">
      <c r="X1" s="79"/>
      <c r="Y1" s="79"/>
      <c r="Z1" s="79"/>
      <c r="AA1" s="79"/>
      <c r="AJ1" s="33"/>
      <c r="AK1" s="33"/>
      <c r="CH1" s="79"/>
      <c r="CI1" s="79"/>
      <c r="CJ1" s="79"/>
      <c r="CK1" s="79"/>
      <c r="CT1" s="33"/>
      <c r="CU1" s="33"/>
      <c r="EW1" s="79"/>
      <c r="EX1" s="79"/>
      <c r="EY1" s="79"/>
      <c r="EZ1" s="79"/>
      <c r="FI1" s="33"/>
      <c r="FJ1" s="33"/>
    </row>
    <row r="2" spans="2:350" x14ac:dyDescent="0.3">
      <c r="C2" s="1"/>
      <c r="D2" s="60"/>
      <c r="S2" s="60"/>
      <c r="X2" s="60"/>
      <c r="AC2" s="60"/>
      <c r="AH2" s="60"/>
      <c r="BB2" s="57"/>
      <c r="BM2" s="60"/>
      <c r="CC2" s="60"/>
      <c r="CH2" s="60"/>
      <c r="CM2" s="60"/>
      <c r="CR2" s="60"/>
      <c r="DL2" s="57"/>
      <c r="EB2" s="60"/>
      <c r="ER2" s="60"/>
      <c r="EW2" s="60"/>
      <c r="FB2" s="60"/>
      <c r="FG2" s="60"/>
      <c r="GA2" s="57"/>
      <c r="GQ2" s="60"/>
    </row>
    <row r="3" spans="2:350" x14ac:dyDescent="0.3">
      <c r="B3" s="24"/>
      <c r="C3" s="125"/>
      <c r="D3" s="480">
        <v>43556</v>
      </c>
      <c r="E3" s="481"/>
      <c r="F3" s="481"/>
      <c r="G3" s="481"/>
      <c r="H3" s="482"/>
      <c r="I3" s="480">
        <v>43952</v>
      </c>
      <c r="J3" s="481"/>
      <c r="K3" s="481"/>
      <c r="L3" s="481"/>
      <c r="M3" s="482"/>
      <c r="N3" s="480">
        <v>43983</v>
      </c>
      <c r="O3" s="481"/>
      <c r="P3" s="481"/>
      <c r="Q3" s="481"/>
      <c r="R3" s="482"/>
      <c r="S3" s="480">
        <v>44013</v>
      </c>
      <c r="T3" s="481"/>
      <c r="U3" s="481"/>
      <c r="V3" s="481"/>
      <c r="W3" s="482"/>
      <c r="X3" s="480">
        <v>44044</v>
      </c>
      <c r="Y3" s="481"/>
      <c r="Z3" s="481"/>
      <c r="AA3" s="481"/>
      <c r="AB3" s="482"/>
      <c r="AC3" s="480">
        <v>44075</v>
      </c>
      <c r="AD3" s="481"/>
      <c r="AE3" s="481"/>
      <c r="AF3" s="481"/>
      <c r="AG3" s="482"/>
      <c r="AH3" s="480">
        <v>44105</v>
      </c>
      <c r="AI3" s="481"/>
      <c r="AJ3" s="481"/>
      <c r="AK3" s="481"/>
      <c r="AL3" s="482"/>
      <c r="AM3" s="480">
        <v>44136</v>
      </c>
      <c r="AN3" s="481"/>
      <c r="AO3" s="481"/>
      <c r="AP3" s="481"/>
      <c r="AQ3" s="482"/>
      <c r="AR3" s="480">
        <v>44166</v>
      </c>
      <c r="AS3" s="481"/>
      <c r="AT3" s="481"/>
      <c r="AU3" s="481"/>
      <c r="AV3" s="482"/>
      <c r="AW3" s="480">
        <v>44197</v>
      </c>
      <c r="AX3" s="481"/>
      <c r="AY3" s="481"/>
      <c r="AZ3" s="481"/>
      <c r="BA3" s="482"/>
      <c r="BB3" s="480">
        <v>44228</v>
      </c>
      <c r="BC3" s="481"/>
      <c r="BD3" s="481"/>
      <c r="BE3" s="481"/>
      <c r="BF3" s="482"/>
      <c r="BG3" s="480">
        <v>44256</v>
      </c>
      <c r="BH3" s="481"/>
      <c r="BI3" s="481"/>
      <c r="BJ3" s="481"/>
      <c r="BK3" s="482"/>
      <c r="BL3" s="2"/>
      <c r="BM3" s="490" t="s">
        <v>0</v>
      </c>
      <c r="BN3" s="490"/>
      <c r="BO3" s="490"/>
      <c r="BP3" s="490"/>
      <c r="BQ3" s="490"/>
      <c r="BS3" s="480">
        <v>44287</v>
      </c>
      <c r="BT3" s="481"/>
      <c r="BU3" s="481"/>
      <c r="BV3" s="481"/>
      <c r="BW3" s="482"/>
      <c r="BX3" s="480">
        <v>44317</v>
      </c>
      <c r="BY3" s="481"/>
      <c r="BZ3" s="481"/>
      <c r="CA3" s="481"/>
      <c r="CB3" s="482"/>
      <c r="CC3" s="480">
        <v>44348</v>
      </c>
      <c r="CD3" s="481"/>
      <c r="CE3" s="481"/>
      <c r="CF3" s="481"/>
      <c r="CG3" s="482"/>
      <c r="CH3" s="480">
        <v>44378</v>
      </c>
      <c r="CI3" s="481"/>
      <c r="CJ3" s="481"/>
      <c r="CK3" s="481"/>
      <c r="CL3" s="482"/>
      <c r="CM3" s="480">
        <v>44409</v>
      </c>
      <c r="CN3" s="481"/>
      <c r="CO3" s="481"/>
      <c r="CP3" s="481"/>
      <c r="CQ3" s="482"/>
      <c r="CR3" s="480">
        <v>44440</v>
      </c>
      <c r="CS3" s="481"/>
      <c r="CT3" s="481"/>
      <c r="CU3" s="481"/>
      <c r="CV3" s="482"/>
      <c r="CW3" s="480">
        <v>44470</v>
      </c>
      <c r="CX3" s="481"/>
      <c r="CY3" s="481"/>
      <c r="CZ3" s="481"/>
      <c r="DA3" s="482"/>
      <c r="DB3" s="480">
        <v>44501</v>
      </c>
      <c r="DC3" s="481"/>
      <c r="DD3" s="481"/>
      <c r="DE3" s="481"/>
      <c r="DF3" s="482"/>
      <c r="DG3" s="480">
        <v>44531</v>
      </c>
      <c r="DH3" s="481"/>
      <c r="DI3" s="481"/>
      <c r="DJ3" s="481"/>
      <c r="DK3" s="482"/>
      <c r="DL3" s="480">
        <v>44562</v>
      </c>
      <c r="DM3" s="481"/>
      <c r="DN3" s="481"/>
      <c r="DO3" s="481"/>
      <c r="DP3" s="482"/>
      <c r="DQ3" s="480">
        <v>44593</v>
      </c>
      <c r="DR3" s="481"/>
      <c r="DS3" s="481"/>
      <c r="DT3" s="481"/>
      <c r="DU3" s="482"/>
      <c r="DV3" s="480">
        <v>44621</v>
      </c>
      <c r="DW3" s="481"/>
      <c r="DX3" s="481"/>
      <c r="DY3" s="481"/>
      <c r="DZ3" s="482"/>
      <c r="EA3" s="2"/>
      <c r="EB3" s="490" t="s">
        <v>0</v>
      </c>
      <c r="EC3" s="490"/>
      <c r="ED3" s="490"/>
      <c r="EE3" s="490"/>
      <c r="EF3" s="490"/>
      <c r="EH3" s="480">
        <v>44652</v>
      </c>
      <c r="EI3" s="481"/>
      <c r="EJ3" s="481"/>
      <c r="EK3" s="481"/>
      <c r="EL3" s="482"/>
      <c r="EM3" s="480">
        <v>44682</v>
      </c>
      <c r="EN3" s="481"/>
      <c r="EO3" s="481"/>
      <c r="EP3" s="481"/>
      <c r="EQ3" s="482"/>
      <c r="ER3" s="480">
        <v>44713</v>
      </c>
      <c r="ES3" s="481"/>
      <c r="ET3" s="481"/>
      <c r="EU3" s="481"/>
      <c r="EV3" s="482"/>
      <c r="EW3" s="480">
        <v>44743</v>
      </c>
      <c r="EX3" s="481"/>
      <c r="EY3" s="481"/>
      <c r="EZ3" s="481"/>
      <c r="FA3" s="482"/>
      <c r="FB3" s="480">
        <v>44774</v>
      </c>
      <c r="FC3" s="481"/>
      <c r="FD3" s="481"/>
      <c r="FE3" s="481"/>
      <c r="FF3" s="482"/>
      <c r="FG3" s="480">
        <v>44805</v>
      </c>
      <c r="FH3" s="481"/>
      <c r="FI3" s="481"/>
      <c r="FJ3" s="481"/>
      <c r="FK3" s="482"/>
      <c r="FL3" s="480">
        <v>44835</v>
      </c>
      <c r="FM3" s="481"/>
      <c r="FN3" s="481"/>
      <c r="FO3" s="481"/>
      <c r="FP3" s="482"/>
      <c r="FQ3" s="480">
        <v>44866</v>
      </c>
      <c r="FR3" s="481"/>
      <c r="FS3" s="481"/>
      <c r="FT3" s="481"/>
      <c r="FU3" s="482"/>
      <c r="FV3" s="480">
        <v>44896</v>
      </c>
      <c r="FW3" s="481"/>
      <c r="FX3" s="481"/>
      <c r="FY3" s="481"/>
      <c r="FZ3" s="482"/>
      <c r="GA3" s="480">
        <v>44927</v>
      </c>
      <c r="GB3" s="481"/>
      <c r="GC3" s="481"/>
      <c r="GD3" s="481"/>
      <c r="GE3" s="482"/>
      <c r="GF3" s="480">
        <v>44958</v>
      </c>
      <c r="GG3" s="481"/>
      <c r="GH3" s="481"/>
      <c r="GI3" s="481"/>
      <c r="GJ3" s="482"/>
      <c r="GK3" s="480">
        <v>44986</v>
      </c>
      <c r="GL3" s="481"/>
      <c r="GM3" s="481"/>
      <c r="GN3" s="481"/>
      <c r="GO3" s="482"/>
      <c r="GP3" s="2"/>
      <c r="GQ3" s="490" t="s">
        <v>0</v>
      </c>
      <c r="GR3" s="490"/>
      <c r="GS3" s="490"/>
      <c r="GT3" s="490"/>
      <c r="GU3" s="490"/>
      <c r="GX3" s="480">
        <v>45017</v>
      </c>
      <c r="GY3" s="481"/>
      <c r="GZ3" s="481"/>
      <c r="HA3" s="481"/>
      <c r="HB3" s="482"/>
      <c r="HC3" s="480">
        <v>45047</v>
      </c>
      <c r="HD3" s="481"/>
      <c r="HE3" s="481"/>
      <c r="HF3" s="481"/>
      <c r="HG3" s="482"/>
      <c r="HH3" s="480">
        <v>45078</v>
      </c>
      <c r="HI3" s="481"/>
      <c r="HJ3" s="481"/>
      <c r="HK3" s="481"/>
      <c r="HL3" s="482"/>
      <c r="HM3" s="480">
        <v>45108</v>
      </c>
      <c r="HN3" s="481"/>
      <c r="HO3" s="481"/>
      <c r="HP3" s="481"/>
      <c r="HQ3" s="482"/>
      <c r="HR3" s="480">
        <v>45139</v>
      </c>
      <c r="HS3" s="481"/>
      <c r="HT3" s="481"/>
      <c r="HU3" s="481"/>
      <c r="HV3" s="482"/>
      <c r="HW3" s="480">
        <v>45170</v>
      </c>
      <c r="HX3" s="481"/>
      <c r="HY3" s="481"/>
      <c r="HZ3" s="481"/>
      <c r="IA3" s="482"/>
      <c r="IB3" s="480">
        <v>45200</v>
      </c>
      <c r="IC3" s="481"/>
      <c r="ID3" s="481"/>
      <c r="IE3" s="481"/>
      <c r="IF3" s="482"/>
      <c r="IG3" s="480">
        <v>45231</v>
      </c>
      <c r="IH3" s="481"/>
      <c r="II3" s="481"/>
      <c r="IJ3" s="481"/>
      <c r="IK3" s="482"/>
      <c r="IL3" s="480">
        <v>45261</v>
      </c>
      <c r="IM3" s="481"/>
      <c r="IN3" s="481"/>
      <c r="IO3" s="481"/>
      <c r="IP3" s="482"/>
      <c r="IQ3" s="480">
        <v>45292</v>
      </c>
      <c r="IR3" s="481"/>
      <c r="IS3" s="481"/>
      <c r="IT3" s="481"/>
      <c r="IU3" s="482"/>
      <c r="IV3" s="480">
        <v>45323</v>
      </c>
      <c r="IW3" s="481"/>
      <c r="IX3" s="481"/>
      <c r="IY3" s="481"/>
      <c r="IZ3" s="482"/>
      <c r="JA3" s="480">
        <v>45352</v>
      </c>
      <c r="JB3" s="481"/>
      <c r="JC3" s="481"/>
      <c r="JD3" s="481"/>
      <c r="JE3" s="482"/>
      <c r="JF3" s="520"/>
      <c r="JG3" s="521"/>
      <c r="JH3" s="521"/>
      <c r="JI3" s="521"/>
      <c r="JJ3" s="522"/>
      <c r="JK3" s="2"/>
      <c r="JL3" s="2"/>
      <c r="JM3" s="490" t="s">
        <v>138</v>
      </c>
      <c r="JN3" s="490"/>
      <c r="JO3" s="490"/>
      <c r="JP3" s="490"/>
      <c r="JQ3" s="490"/>
      <c r="JS3" s="480">
        <v>45383</v>
      </c>
      <c r="JT3" s="481"/>
      <c r="JU3" s="481"/>
      <c r="JV3" s="481"/>
      <c r="JW3" s="482"/>
      <c r="JX3" s="480">
        <v>45413</v>
      </c>
      <c r="JY3" s="481"/>
      <c r="JZ3" s="481"/>
      <c r="KA3" s="481"/>
      <c r="KB3" s="482"/>
      <c r="KC3" s="480">
        <v>45444</v>
      </c>
      <c r="KD3" s="481"/>
      <c r="KE3" s="481"/>
      <c r="KF3" s="481"/>
      <c r="KG3" s="482"/>
      <c r="KH3" s="480">
        <v>45474</v>
      </c>
      <c r="KI3" s="481"/>
      <c r="KJ3" s="481"/>
      <c r="KK3" s="481"/>
      <c r="KL3" s="482"/>
      <c r="KM3" s="480">
        <v>45505</v>
      </c>
      <c r="KN3" s="481"/>
      <c r="KO3" s="481"/>
      <c r="KP3" s="481"/>
      <c r="KQ3" s="482"/>
      <c r="KR3" s="480">
        <v>45536</v>
      </c>
      <c r="KS3" s="481"/>
      <c r="KT3" s="481"/>
      <c r="KU3" s="481"/>
      <c r="KV3" s="482"/>
      <c r="KW3" s="480">
        <v>45566</v>
      </c>
      <c r="KX3" s="481"/>
      <c r="KY3" s="481"/>
      <c r="KZ3" s="481"/>
      <c r="LA3" s="482"/>
      <c r="LB3" s="480">
        <v>45597</v>
      </c>
      <c r="LC3" s="481"/>
      <c r="LD3" s="481"/>
      <c r="LE3" s="481"/>
      <c r="LF3" s="482"/>
      <c r="LG3" s="480">
        <v>45627</v>
      </c>
      <c r="LH3" s="481"/>
      <c r="LI3" s="481"/>
      <c r="LJ3" s="481"/>
      <c r="LK3" s="482"/>
      <c r="LL3" s="480">
        <v>45658</v>
      </c>
      <c r="LM3" s="481"/>
      <c r="LN3" s="481"/>
      <c r="LO3" s="481"/>
      <c r="LP3" s="482"/>
      <c r="LQ3" s="480">
        <v>45689</v>
      </c>
      <c r="LR3" s="481"/>
      <c r="LS3" s="481"/>
      <c r="LT3" s="481"/>
      <c r="LU3" s="482"/>
      <c r="LV3" s="480">
        <v>45717</v>
      </c>
      <c r="LW3" s="481"/>
      <c r="LX3" s="481"/>
      <c r="LY3" s="481"/>
      <c r="LZ3" s="482"/>
      <c r="MA3" s="520"/>
      <c r="MB3" s="521"/>
      <c r="MC3" s="521"/>
      <c r="MD3" s="521"/>
      <c r="ME3" s="522"/>
      <c r="MF3" s="2"/>
      <c r="MG3" s="2"/>
      <c r="MH3" s="490" t="s">
        <v>138</v>
      </c>
      <c r="MI3" s="490"/>
      <c r="MJ3" s="490"/>
      <c r="MK3" s="490"/>
      <c r="ML3" s="490"/>
    </row>
    <row r="4" spans="2:350" x14ac:dyDescent="0.3">
      <c r="B4" s="64" t="s">
        <v>1</v>
      </c>
      <c r="C4" s="5" t="s">
        <v>2</v>
      </c>
      <c r="D4" s="3" t="s">
        <v>3</v>
      </c>
      <c r="E4" s="64" t="s">
        <v>4</v>
      </c>
      <c r="F4" s="64" t="s">
        <v>5</v>
      </c>
      <c r="G4" s="64" t="s">
        <v>6</v>
      </c>
      <c r="H4" s="77" t="s">
        <v>7</v>
      </c>
      <c r="I4" s="3" t="s">
        <v>3</v>
      </c>
      <c r="J4" s="64" t="s">
        <v>4</v>
      </c>
      <c r="K4" s="64" t="s">
        <v>5</v>
      </c>
      <c r="L4" s="64" t="s">
        <v>6</v>
      </c>
      <c r="M4" s="77" t="s">
        <v>7</v>
      </c>
      <c r="N4" s="3" t="s">
        <v>3</v>
      </c>
      <c r="O4" s="64" t="s">
        <v>4</v>
      </c>
      <c r="P4" s="64" t="s">
        <v>5</v>
      </c>
      <c r="Q4" s="64" t="s">
        <v>6</v>
      </c>
      <c r="R4" s="47" t="s">
        <v>7</v>
      </c>
      <c r="S4" s="3" t="s">
        <v>3</v>
      </c>
      <c r="T4" s="64" t="s">
        <v>4</v>
      </c>
      <c r="U4" s="64" t="s">
        <v>5</v>
      </c>
      <c r="V4" s="64" t="s">
        <v>6</v>
      </c>
      <c r="W4" s="77" t="s">
        <v>7</v>
      </c>
      <c r="X4" s="3" t="s">
        <v>3</v>
      </c>
      <c r="Y4" s="64" t="s">
        <v>4</v>
      </c>
      <c r="Z4" s="64" t="s">
        <v>5</v>
      </c>
      <c r="AA4" s="64" t="s">
        <v>6</v>
      </c>
      <c r="AB4" s="77" t="s">
        <v>7</v>
      </c>
      <c r="AC4" s="3" t="s">
        <v>3</v>
      </c>
      <c r="AD4" s="64" t="s">
        <v>4</v>
      </c>
      <c r="AE4" s="64" t="s">
        <v>5</v>
      </c>
      <c r="AF4" s="64" t="s">
        <v>6</v>
      </c>
      <c r="AG4" s="77" t="s">
        <v>7</v>
      </c>
      <c r="AH4" s="3" t="s">
        <v>3</v>
      </c>
      <c r="AI4" s="64" t="s">
        <v>4</v>
      </c>
      <c r="AJ4" s="64" t="s">
        <v>5</v>
      </c>
      <c r="AK4" s="64" t="s">
        <v>6</v>
      </c>
      <c r="AL4" s="77" t="s">
        <v>7</v>
      </c>
      <c r="AM4" s="3" t="s">
        <v>3</v>
      </c>
      <c r="AN4" s="64" t="s">
        <v>4</v>
      </c>
      <c r="AO4" s="64" t="s">
        <v>5</v>
      </c>
      <c r="AP4" s="64" t="s">
        <v>6</v>
      </c>
      <c r="AQ4" s="77" t="s">
        <v>7</v>
      </c>
      <c r="AR4" s="3" t="s">
        <v>3</v>
      </c>
      <c r="AS4" s="64" t="s">
        <v>4</v>
      </c>
      <c r="AT4" s="64" t="s">
        <v>5</v>
      </c>
      <c r="AU4" s="64" t="s">
        <v>6</v>
      </c>
      <c r="AV4" s="77" t="s">
        <v>7</v>
      </c>
      <c r="AW4" s="3" t="s">
        <v>3</v>
      </c>
      <c r="AX4" s="64" t="s">
        <v>4</v>
      </c>
      <c r="AY4" s="64" t="s">
        <v>5</v>
      </c>
      <c r="AZ4" s="64" t="s">
        <v>6</v>
      </c>
      <c r="BA4" s="77" t="s">
        <v>7</v>
      </c>
      <c r="BB4" s="3" t="s">
        <v>3</v>
      </c>
      <c r="BC4" s="64" t="s">
        <v>4</v>
      </c>
      <c r="BD4" s="64" t="s">
        <v>5</v>
      </c>
      <c r="BE4" s="64" t="s">
        <v>6</v>
      </c>
      <c r="BF4" s="77" t="s">
        <v>7</v>
      </c>
      <c r="BG4" s="3" t="s">
        <v>3</v>
      </c>
      <c r="BH4" s="64" t="s">
        <v>4</v>
      </c>
      <c r="BI4" s="64" t="s">
        <v>5</v>
      </c>
      <c r="BJ4" s="64" t="s">
        <v>6</v>
      </c>
      <c r="BK4" s="77" t="s">
        <v>7</v>
      </c>
      <c r="BL4" s="2"/>
      <c r="BM4" s="3" t="s">
        <v>3</v>
      </c>
      <c r="BN4" s="64" t="s">
        <v>4</v>
      </c>
      <c r="BO4" s="64" t="s">
        <v>5</v>
      </c>
      <c r="BP4" s="64" t="s">
        <v>6</v>
      </c>
      <c r="BQ4" s="77" t="s">
        <v>7</v>
      </c>
      <c r="BS4" s="3" t="s">
        <v>3</v>
      </c>
      <c r="BT4" s="64" t="s">
        <v>4</v>
      </c>
      <c r="BU4" s="64" t="s">
        <v>5</v>
      </c>
      <c r="BV4" s="64" t="s">
        <v>6</v>
      </c>
      <c r="BW4" s="77" t="s">
        <v>7</v>
      </c>
      <c r="BX4" s="3" t="s">
        <v>3</v>
      </c>
      <c r="BY4" s="64" t="s">
        <v>4</v>
      </c>
      <c r="BZ4" s="64" t="s">
        <v>5</v>
      </c>
      <c r="CA4" s="64" t="s">
        <v>6</v>
      </c>
      <c r="CB4" s="47" t="s">
        <v>7</v>
      </c>
      <c r="CC4" s="3" t="s">
        <v>3</v>
      </c>
      <c r="CD4" s="64" t="s">
        <v>4</v>
      </c>
      <c r="CE4" s="64" t="s">
        <v>5</v>
      </c>
      <c r="CF4" s="64" t="s">
        <v>6</v>
      </c>
      <c r="CG4" s="77" t="s">
        <v>7</v>
      </c>
      <c r="CH4" s="3" t="s">
        <v>3</v>
      </c>
      <c r="CI4" s="64" t="s">
        <v>4</v>
      </c>
      <c r="CJ4" s="64" t="s">
        <v>5</v>
      </c>
      <c r="CK4" s="64" t="s">
        <v>6</v>
      </c>
      <c r="CL4" s="77" t="s">
        <v>7</v>
      </c>
      <c r="CM4" s="3" t="s">
        <v>3</v>
      </c>
      <c r="CN4" s="64" t="s">
        <v>4</v>
      </c>
      <c r="CO4" s="64" t="s">
        <v>5</v>
      </c>
      <c r="CP4" s="64" t="s">
        <v>6</v>
      </c>
      <c r="CQ4" s="77" t="s">
        <v>7</v>
      </c>
      <c r="CR4" s="3" t="s">
        <v>3</v>
      </c>
      <c r="CS4" s="64" t="s">
        <v>4</v>
      </c>
      <c r="CT4" s="64" t="s">
        <v>5</v>
      </c>
      <c r="CU4" s="64" t="s">
        <v>6</v>
      </c>
      <c r="CV4" s="77" t="s">
        <v>7</v>
      </c>
      <c r="CW4" s="3" t="s">
        <v>3</v>
      </c>
      <c r="CX4" s="64" t="s">
        <v>4</v>
      </c>
      <c r="CY4" s="64" t="s">
        <v>5</v>
      </c>
      <c r="CZ4" s="64" t="s">
        <v>6</v>
      </c>
      <c r="DA4" s="77" t="s">
        <v>7</v>
      </c>
      <c r="DB4" s="3" t="s">
        <v>3</v>
      </c>
      <c r="DC4" s="64" t="s">
        <v>4</v>
      </c>
      <c r="DD4" s="64" t="s">
        <v>5</v>
      </c>
      <c r="DE4" s="64" t="s">
        <v>6</v>
      </c>
      <c r="DF4" s="77" t="s">
        <v>7</v>
      </c>
      <c r="DG4" s="3" t="s">
        <v>3</v>
      </c>
      <c r="DH4" s="64" t="s">
        <v>4</v>
      </c>
      <c r="DI4" s="64" t="s">
        <v>5</v>
      </c>
      <c r="DJ4" s="64" t="s">
        <v>6</v>
      </c>
      <c r="DK4" s="77" t="s">
        <v>7</v>
      </c>
      <c r="DL4" s="3" t="s">
        <v>3</v>
      </c>
      <c r="DM4" s="64" t="s">
        <v>4</v>
      </c>
      <c r="DN4" s="64" t="s">
        <v>5</v>
      </c>
      <c r="DO4" s="64" t="s">
        <v>6</v>
      </c>
      <c r="DP4" s="77" t="s">
        <v>7</v>
      </c>
      <c r="DQ4" s="3" t="s">
        <v>3</v>
      </c>
      <c r="DR4" s="64" t="s">
        <v>4</v>
      </c>
      <c r="DS4" s="64" t="s">
        <v>5</v>
      </c>
      <c r="DT4" s="64" t="s">
        <v>6</v>
      </c>
      <c r="DU4" s="77" t="s">
        <v>7</v>
      </c>
      <c r="DV4" s="3" t="s">
        <v>3</v>
      </c>
      <c r="DW4" s="64" t="s">
        <v>4</v>
      </c>
      <c r="DX4" s="64" t="s">
        <v>5</v>
      </c>
      <c r="DY4" s="64" t="s">
        <v>6</v>
      </c>
      <c r="DZ4" s="77" t="s">
        <v>7</v>
      </c>
      <c r="EA4" s="2"/>
      <c r="EB4" s="3" t="s">
        <v>3</v>
      </c>
      <c r="EC4" s="64" t="s">
        <v>4</v>
      </c>
      <c r="ED4" s="64" t="s">
        <v>5</v>
      </c>
      <c r="EE4" s="64" t="s">
        <v>6</v>
      </c>
      <c r="EF4" s="77" t="s">
        <v>7</v>
      </c>
      <c r="EH4" s="3" t="s">
        <v>3</v>
      </c>
      <c r="EI4" s="64" t="s">
        <v>4</v>
      </c>
      <c r="EJ4" s="64" t="s">
        <v>5</v>
      </c>
      <c r="EK4" s="64" t="s">
        <v>6</v>
      </c>
      <c r="EL4" s="77" t="s">
        <v>7</v>
      </c>
      <c r="EM4" s="3" t="s">
        <v>3</v>
      </c>
      <c r="EN4" s="64" t="s">
        <v>4</v>
      </c>
      <c r="EO4" s="64" t="s">
        <v>5</v>
      </c>
      <c r="EP4" s="64" t="s">
        <v>6</v>
      </c>
      <c r="EQ4" s="47" t="s">
        <v>7</v>
      </c>
      <c r="ER4" s="3" t="s">
        <v>3</v>
      </c>
      <c r="ES4" s="64" t="s">
        <v>4</v>
      </c>
      <c r="ET4" s="64" t="s">
        <v>5</v>
      </c>
      <c r="EU4" s="64" t="s">
        <v>6</v>
      </c>
      <c r="EV4" s="77" t="s">
        <v>7</v>
      </c>
      <c r="EW4" s="3" t="s">
        <v>3</v>
      </c>
      <c r="EX4" s="64" t="s">
        <v>4</v>
      </c>
      <c r="EY4" s="64" t="s">
        <v>5</v>
      </c>
      <c r="EZ4" s="64" t="s">
        <v>6</v>
      </c>
      <c r="FA4" s="77" t="s">
        <v>7</v>
      </c>
      <c r="FB4" s="3" t="s">
        <v>3</v>
      </c>
      <c r="FC4" s="64" t="s">
        <v>4</v>
      </c>
      <c r="FD4" s="64" t="s">
        <v>5</v>
      </c>
      <c r="FE4" s="64" t="s">
        <v>6</v>
      </c>
      <c r="FF4" s="77" t="s">
        <v>7</v>
      </c>
      <c r="FG4" s="3" t="s">
        <v>3</v>
      </c>
      <c r="FH4" s="64" t="s">
        <v>4</v>
      </c>
      <c r="FI4" s="64" t="s">
        <v>5</v>
      </c>
      <c r="FJ4" s="64" t="s">
        <v>6</v>
      </c>
      <c r="FK4" s="77" t="s">
        <v>7</v>
      </c>
      <c r="FL4" s="3" t="s">
        <v>3</v>
      </c>
      <c r="FM4" s="64" t="s">
        <v>4</v>
      </c>
      <c r="FN4" s="64" t="s">
        <v>5</v>
      </c>
      <c r="FO4" s="64" t="s">
        <v>6</v>
      </c>
      <c r="FP4" s="77" t="s">
        <v>7</v>
      </c>
      <c r="FQ4" s="3" t="s">
        <v>3</v>
      </c>
      <c r="FR4" s="64" t="s">
        <v>4</v>
      </c>
      <c r="FS4" s="64" t="s">
        <v>5</v>
      </c>
      <c r="FT4" s="64" t="s">
        <v>6</v>
      </c>
      <c r="FU4" s="77" t="s">
        <v>7</v>
      </c>
      <c r="FV4" s="3" t="s">
        <v>3</v>
      </c>
      <c r="FW4" s="64" t="s">
        <v>4</v>
      </c>
      <c r="FX4" s="64" t="s">
        <v>5</v>
      </c>
      <c r="FY4" s="64" t="s">
        <v>6</v>
      </c>
      <c r="FZ4" s="77" t="s">
        <v>7</v>
      </c>
      <c r="GA4" s="3" t="s">
        <v>3</v>
      </c>
      <c r="GB4" s="64" t="s">
        <v>4</v>
      </c>
      <c r="GC4" s="64" t="s">
        <v>5</v>
      </c>
      <c r="GD4" s="64" t="s">
        <v>6</v>
      </c>
      <c r="GE4" s="77" t="s">
        <v>7</v>
      </c>
      <c r="GF4" s="3" t="s">
        <v>3</v>
      </c>
      <c r="GG4" s="64" t="s">
        <v>4</v>
      </c>
      <c r="GH4" s="64" t="s">
        <v>5</v>
      </c>
      <c r="GI4" s="64" t="s">
        <v>6</v>
      </c>
      <c r="GJ4" s="77" t="s">
        <v>7</v>
      </c>
      <c r="GK4" s="3" t="s">
        <v>3</v>
      </c>
      <c r="GL4" s="64" t="s">
        <v>4</v>
      </c>
      <c r="GM4" s="64" t="s">
        <v>5</v>
      </c>
      <c r="GN4" s="64" t="s">
        <v>6</v>
      </c>
      <c r="GO4" s="77" t="s">
        <v>7</v>
      </c>
      <c r="GP4" s="2"/>
      <c r="GQ4" s="3" t="s">
        <v>3</v>
      </c>
      <c r="GR4" s="64" t="s">
        <v>4</v>
      </c>
      <c r="GS4" s="64" t="s">
        <v>5</v>
      </c>
      <c r="GT4" s="64" t="s">
        <v>6</v>
      </c>
      <c r="GU4" s="77" t="s">
        <v>7</v>
      </c>
      <c r="GX4" s="3" t="s">
        <v>3</v>
      </c>
      <c r="GY4" s="64" t="s">
        <v>4</v>
      </c>
      <c r="GZ4" s="64" t="s">
        <v>5</v>
      </c>
      <c r="HA4" s="64" t="s">
        <v>6</v>
      </c>
      <c r="HB4" s="77" t="s">
        <v>7</v>
      </c>
      <c r="HC4" s="3" t="s">
        <v>3</v>
      </c>
      <c r="HD4" s="64" t="s">
        <v>4</v>
      </c>
      <c r="HE4" s="64" t="s">
        <v>5</v>
      </c>
      <c r="HF4" s="64" t="s">
        <v>6</v>
      </c>
      <c r="HG4" s="47" t="s">
        <v>7</v>
      </c>
      <c r="HH4" s="3" t="s">
        <v>3</v>
      </c>
      <c r="HI4" s="64" t="s">
        <v>4</v>
      </c>
      <c r="HJ4" s="64" t="s">
        <v>5</v>
      </c>
      <c r="HK4" s="64" t="s">
        <v>6</v>
      </c>
      <c r="HL4" s="77" t="s">
        <v>7</v>
      </c>
      <c r="HM4" s="3" t="s">
        <v>3</v>
      </c>
      <c r="HN4" s="64" t="s">
        <v>4</v>
      </c>
      <c r="HO4" s="64" t="s">
        <v>5</v>
      </c>
      <c r="HP4" s="64" t="s">
        <v>6</v>
      </c>
      <c r="HQ4" s="77" t="s">
        <v>7</v>
      </c>
      <c r="HR4" s="3" t="s">
        <v>3</v>
      </c>
      <c r="HS4" s="64" t="s">
        <v>4</v>
      </c>
      <c r="HT4" s="64" t="s">
        <v>5</v>
      </c>
      <c r="HU4" s="64" t="s">
        <v>6</v>
      </c>
      <c r="HV4" s="77" t="s">
        <v>7</v>
      </c>
      <c r="HW4" s="3" t="s">
        <v>3</v>
      </c>
      <c r="HX4" s="64" t="s">
        <v>4</v>
      </c>
      <c r="HY4" s="64" t="s">
        <v>5</v>
      </c>
      <c r="HZ4" s="64" t="s">
        <v>6</v>
      </c>
      <c r="IA4" s="77" t="s">
        <v>7</v>
      </c>
      <c r="IB4" s="3" t="s">
        <v>3</v>
      </c>
      <c r="IC4" s="64" t="s">
        <v>4</v>
      </c>
      <c r="ID4" s="64" t="s">
        <v>5</v>
      </c>
      <c r="IE4" s="64" t="s">
        <v>6</v>
      </c>
      <c r="IF4" s="77" t="s">
        <v>7</v>
      </c>
      <c r="IG4" s="3" t="s">
        <v>3</v>
      </c>
      <c r="IH4" s="64" t="s">
        <v>4</v>
      </c>
      <c r="II4" s="64" t="s">
        <v>5</v>
      </c>
      <c r="IJ4" s="64" t="s">
        <v>6</v>
      </c>
      <c r="IK4" s="77" t="s">
        <v>7</v>
      </c>
      <c r="IL4" s="3" t="s">
        <v>3</v>
      </c>
      <c r="IM4" s="64" t="s">
        <v>4</v>
      </c>
      <c r="IN4" s="64" t="s">
        <v>5</v>
      </c>
      <c r="IO4" s="64" t="s">
        <v>6</v>
      </c>
      <c r="IP4" s="77" t="s">
        <v>7</v>
      </c>
      <c r="IQ4" s="3" t="s">
        <v>3</v>
      </c>
      <c r="IR4" s="64" t="s">
        <v>4</v>
      </c>
      <c r="IS4" s="64" t="s">
        <v>5</v>
      </c>
      <c r="IT4" s="64" t="s">
        <v>6</v>
      </c>
      <c r="IU4" s="77" t="s">
        <v>7</v>
      </c>
      <c r="IV4" s="3" t="s">
        <v>3</v>
      </c>
      <c r="IW4" s="64" t="s">
        <v>4</v>
      </c>
      <c r="IX4" s="64" t="s">
        <v>5</v>
      </c>
      <c r="IY4" s="64" t="s">
        <v>6</v>
      </c>
      <c r="IZ4" s="77" t="s">
        <v>7</v>
      </c>
      <c r="JA4" s="3" t="s">
        <v>3</v>
      </c>
      <c r="JB4" s="64" t="s">
        <v>4</v>
      </c>
      <c r="JC4" s="64" t="s">
        <v>5</v>
      </c>
      <c r="JD4" s="64" t="s">
        <v>6</v>
      </c>
      <c r="JE4" s="77" t="s">
        <v>7</v>
      </c>
      <c r="JF4" s="3"/>
      <c r="JG4" s="64"/>
      <c r="JH4" s="64"/>
      <c r="JI4" s="64"/>
      <c r="JJ4" s="77"/>
      <c r="JK4" s="2"/>
      <c r="JL4" s="2"/>
      <c r="JM4" s="3" t="s">
        <v>3</v>
      </c>
      <c r="JN4" s="64" t="s">
        <v>4</v>
      </c>
      <c r="JO4" s="64" t="s">
        <v>5</v>
      </c>
      <c r="JP4" s="64" t="s">
        <v>6</v>
      </c>
      <c r="JQ4" s="77" t="s">
        <v>7</v>
      </c>
      <c r="JS4" s="3" t="s">
        <v>3</v>
      </c>
      <c r="JT4" s="64" t="s">
        <v>4</v>
      </c>
      <c r="JU4" s="64" t="s">
        <v>5</v>
      </c>
      <c r="JV4" s="64" t="s">
        <v>6</v>
      </c>
      <c r="JW4" s="77" t="s">
        <v>7</v>
      </c>
      <c r="JX4" s="3" t="s">
        <v>3</v>
      </c>
      <c r="JY4" s="64" t="s">
        <v>4</v>
      </c>
      <c r="JZ4" s="64" t="s">
        <v>5</v>
      </c>
      <c r="KA4" s="64" t="s">
        <v>6</v>
      </c>
      <c r="KB4" s="47" t="s">
        <v>7</v>
      </c>
      <c r="KC4" s="3" t="s">
        <v>3</v>
      </c>
      <c r="KD4" s="64" t="s">
        <v>4</v>
      </c>
      <c r="KE4" s="64" t="s">
        <v>5</v>
      </c>
      <c r="KF4" s="64" t="s">
        <v>6</v>
      </c>
      <c r="KG4" s="77" t="s">
        <v>7</v>
      </c>
      <c r="KH4" s="3" t="s">
        <v>3</v>
      </c>
      <c r="KI4" s="64" t="s">
        <v>4</v>
      </c>
      <c r="KJ4" s="64" t="s">
        <v>5</v>
      </c>
      <c r="KK4" s="64" t="s">
        <v>6</v>
      </c>
      <c r="KL4" s="77" t="s">
        <v>7</v>
      </c>
      <c r="KM4" s="3" t="s">
        <v>3</v>
      </c>
      <c r="KN4" s="64" t="s">
        <v>4</v>
      </c>
      <c r="KO4" s="64" t="s">
        <v>5</v>
      </c>
      <c r="KP4" s="64" t="s">
        <v>6</v>
      </c>
      <c r="KQ4" s="77" t="s">
        <v>7</v>
      </c>
      <c r="KR4" s="3" t="s">
        <v>3</v>
      </c>
      <c r="KS4" s="64" t="s">
        <v>4</v>
      </c>
      <c r="KT4" s="64" t="s">
        <v>5</v>
      </c>
      <c r="KU4" s="64" t="s">
        <v>6</v>
      </c>
      <c r="KV4" s="77" t="s">
        <v>7</v>
      </c>
      <c r="KW4" s="3" t="s">
        <v>3</v>
      </c>
      <c r="KX4" s="64" t="s">
        <v>4</v>
      </c>
      <c r="KY4" s="64" t="s">
        <v>5</v>
      </c>
      <c r="KZ4" s="64" t="s">
        <v>6</v>
      </c>
      <c r="LA4" s="77" t="s">
        <v>7</v>
      </c>
      <c r="LB4" s="3" t="s">
        <v>3</v>
      </c>
      <c r="LC4" s="64" t="s">
        <v>4</v>
      </c>
      <c r="LD4" s="64" t="s">
        <v>5</v>
      </c>
      <c r="LE4" s="64" t="s">
        <v>6</v>
      </c>
      <c r="LF4" s="77" t="s">
        <v>7</v>
      </c>
      <c r="LG4" s="3" t="s">
        <v>3</v>
      </c>
      <c r="LH4" s="64" t="s">
        <v>4</v>
      </c>
      <c r="LI4" s="64" t="s">
        <v>5</v>
      </c>
      <c r="LJ4" s="64" t="s">
        <v>6</v>
      </c>
      <c r="LK4" s="77" t="s">
        <v>7</v>
      </c>
      <c r="LL4" s="3" t="s">
        <v>3</v>
      </c>
      <c r="LM4" s="64" t="s">
        <v>4</v>
      </c>
      <c r="LN4" s="64" t="s">
        <v>5</v>
      </c>
      <c r="LO4" s="64" t="s">
        <v>6</v>
      </c>
      <c r="LP4" s="77" t="s">
        <v>7</v>
      </c>
      <c r="LQ4" s="3" t="s">
        <v>3</v>
      </c>
      <c r="LR4" s="64" t="s">
        <v>4</v>
      </c>
      <c r="LS4" s="64" t="s">
        <v>5</v>
      </c>
      <c r="LT4" s="64" t="s">
        <v>6</v>
      </c>
      <c r="LU4" s="77" t="s">
        <v>7</v>
      </c>
      <c r="LV4" s="3" t="s">
        <v>3</v>
      </c>
      <c r="LW4" s="64" t="s">
        <v>4</v>
      </c>
      <c r="LX4" s="64" t="s">
        <v>5</v>
      </c>
      <c r="LY4" s="64" t="s">
        <v>6</v>
      </c>
      <c r="LZ4" s="77" t="s">
        <v>7</v>
      </c>
      <c r="MA4" s="3"/>
      <c r="MB4" s="64"/>
      <c r="MC4" s="64"/>
      <c r="MD4" s="64"/>
      <c r="ME4" s="77"/>
      <c r="MF4" s="2"/>
      <c r="MG4" s="2"/>
      <c r="MH4" s="3" t="s">
        <v>3</v>
      </c>
      <c r="MI4" s="64" t="s">
        <v>4</v>
      </c>
      <c r="MJ4" s="64" t="s">
        <v>5</v>
      </c>
      <c r="MK4" s="64" t="s">
        <v>6</v>
      </c>
      <c r="ML4" s="77" t="s">
        <v>7</v>
      </c>
    </row>
    <row r="5" spans="2:350" x14ac:dyDescent="0.3">
      <c r="B5" s="6"/>
      <c r="C5" s="1"/>
      <c r="D5" s="4"/>
      <c r="E5" s="1"/>
      <c r="F5" s="1"/>
      <c r="G5" s="1"/>
      <c r="H5" s="1"/>
      <c r="I5" s="4"/>
      <c r="J5" s="1"/>
      <c r="K5" s="1"/>
      <c r="L5" s="1"/>
      <c r="M5" s="1"/>
      <c r="N5" s="4"/>
      <c r="O5" s="1"/>
      <c r="P5" s="1"/>
      <c r="Q5" s="1"/>
      <c r="R5" s="1"/>
      <c r="S5" s="3"/>
      <c r="T5" s="5"/>
      <c r="U5" s="5"/>
      <c r="V5" s="5"/>
      <c r="W5" s="5"/>
      <c r="X5" s="4"/>
      <c r="Y5" s="1"/>
      <c r="Z5" s="1"/>
      <c r="AA5" s="1"/>
      <c r="AB5" s="1"/>
      <c r="AC5" s="4"/>
      <c r="AD5" s="1"/>
      <c r="AE5" s="1"/>
      <c r="AF5" s="1"/>
      <c r="AG5" s="1"/>
      <c r="AH5" s="4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6"/>
      <c r="BC5" s="1"/>
      <c r="BD5" s="1"/>
      <c r="BE5" s="1"/>
      <c r="BF5" s="1"/>
      <c r="BG5" s="6"/>
      <c r="BH5" s="1"/>
      <c r="BI5" s="1"/>
      <c r="BJ5" s="1"/>
      <c r="BK5" s="1"/>
      <c r="BL5" s="1"/>
      <c r="BM5" s="4"/>
      <c r="BN5" s="1"/>
      <c r="BO5" s="1"/>
      <c r="BP5" s="1"/>
      <c r="BQ5" s="1"/>
      <c r="BS5" s="4"/>
      <c r="BT5" s="1"/>
      <c r="BU5" s="1"/>
      <c r="BV5" s="1"/>
      <c r="BW5" s="1"/>
      <c r="BX5" s="4"/>
      <c r="BY5" s="1"/>
      <c r="BZ5" s="1"/>
      <c r="CA5" s="1"/>
      <c r="CB5" s="1"/>
      <c r="CC5" s="45"/>
      <c r="CD5" s="46"/>
      <c r="CE5" s="46"/>
      <c r="CF5" s="46"/>
      <c r="CG5" s="46"/>
      <c r="CH5" s="4"/>
      <c r="CI5" s="1"/>
      <c r="CJ5" s="1"/>
      <c r="CK5" s="1"/>
      <c r="CL5" s="1"/>
      <c r="CM5" s="4"/>
      <c r="CN5" s="1"/>
      <c r="CO5" s="1"/>
      <c r="CP5" s="1"/>
      <c r="CQ5" s="1"/>
      <c r="CR5" s="4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6"/>
      <c r="DM5" s="1"/>
      <c r="DN5" s="1"/>
      <c r="DO5" s="1"/>
      <c r="DP5" s="1"/>
      <c r="DQ5" s="6"/>
      <c r="DR5" s="1"/>
      <c r="DS5" s="1"/>
      <c r="DT5" s="1"/>
      <c r="DU5" s="1"/>
      <c r="DV5" s="6"/>
      <c r="DW5" s="1"/>
      <c r="DX5" s="1"/>
      <c r="DY5" s="1"/>
      <c r="DZ5" s="1"/>
      <c r="EA5" s="1"/>
      <c r="EB5" s="4"/>
      <c r="EC5" s="1"/>
      <c r="ED5" s="1"/>
      <c r="EE5" s="1"/>
      <c r="EF5" s="1"/>
      <c r="EH5" s="4"/>
      <c r="EI5" s="1"/>
      <c r="EJ5" s="1"/>
      <c r="EK5" s="1"/>
      <c r="EL5" s="1"/>
      <c r="EM5" s="4"/>
      <c r="EN5" s="1"/>
      <c r="EO5" s="1"/>
      <c r="EP5" s="1"/>
      <c r="EQ5" s="1"/>
      <c r="ER5" s="45"/>
      <c r="ES5" s="46"/>
      <c r="ET5" s="51"/>
      <c r="EU5" s="46"/>
      <c r="EV5" s="46"/>
      <c r="EW5" s="4"/>
      <c r="EX5" s="1"/>
      <c r="EY5" s="1"/>
      <c r="EZ5" s="1"/>
      <c r="FA5" s="1"/>
      <c r="FB5" s="4"/>
      <c r="FC5" s="1"/>
      <c r="FD5" s="1"/>
      <c r="FE5" s="1"/>
      <c r="FF5" s="1"/>
      <c r="FG5" s="4"/>
      <c r="FH5" s="1"/>
      <c r="FI5" s="1"/>
      <c r="FJ5" s="1"/>
      <c r="FK5" s="1"/>
      <c r="FL5" s="59"/>
      <c r="FM5" s="1"/>
      <c r="FN5" s="1"/>
      <c r="FO5" s="1"/>
      <c r="FP5" s="1"/>
      <c r="FQ5" s="1"/>
      <c r="FR5" s="1"/>
      <c r="FS5" s="1"/>
      <c r="FT5" s="1"/>
      <c r="FU5" s="1"/>
      <c r="FV5" s="5"/>
      <c r="FW5" s="5"/>
      <c r="FX5" s="5"/>
      <c r="FY5" s="5"/>
      <c r="FZ5" s="5"/>
      <c r="GA5" s="64"/>
      <c r="GB5" s="5"/>
      <c r="GC5" s="5"/>
      <c r="GD5" s="5"/>
      <c r="GE5" s="1"/>
      <c r="GF5" s="6"/>
      <c r="GG5" s="1"/>
      <c r="GH5" s="1"/>
      <c r="GI5" s="1"/>
      <c r="GJ5" s="1"/>
      <c r="GK5" s="6"/>
      <c r="GL5" s="1"/>
      <c r="GM5" s="1"/>
      <c r="GN5" s="1"/>
      <c r="GO5" s="1"/>
      <c r="GP5" s="1"/>
      <c r="GQ5" s="4"/>
      <c r="GR5" s="1"/>
      <c r="GS5" s="1"/>
      <c r="GT5" s="1"/>
      <c r="GU5" s="1"/>
      <c r="GX5" s="4"/>
      <c r="GY5" s="1"/>
      <c r="GZ5" s="1"/>
      <c r="HA5" s="1"/>
      <c r="HB5" s="1"/>
      <c r="HC5" s="4"/>
      <c r="HD5" s="1"/>
      <c r="HE5" s="1"/>
      <c r="HF5" s="1"/>
      <c r="HG5" s="1"/>
      <c r="HH5" s="45"/>
      <c r="HI5" s="46"/>
      <c r="HJ5" s="51"/>
      <c r="HK5" s="75"/>
      <c r="HL5" s="51"/>
      <c r="HM5" s="4"/>
      <c r="HN5" s="1"/>
      <c r="HO5" s="1"/>
      <c r="HP5" s="74"/>
      <c r="HQ5" s="1"/>
      <c r="HR5" s="4"/>
      <c r="HS5" s="1"/>
      <c r="HT5" s="1"/>
      <c r="HU5" s="1"/>
      <c r="HV5" s="1"/>
      <c r="HW5" s="4"/>
      <c r="HX5" s="1"/>
      <c r="HY5" s="1"/>
      <c r="HZ5" s="1"/>
      <c r="IA5" s="1"/>
      <c r="IB5" s="59"/>
      <c r="IC5" s="1"/>
      <c r="ID5" s="1"/>
      <c r="IE5" s="1"/>
      <c r="IF5" s="1"/>
      <c r="IG5" s="1"/>
      <c r="IH5" s="1"/>
      <c r="II5" s="1"/>
      <c r="IJ5" s="1"/>
      <c r="IK5" s="1"/>
      <c r="IL5" s="5"/>
      <c r="IM5" s="155"/>
      <c r="IN5" s="5"/>
      <c r="IO5" s="5"/>
      <c r="IP5" s="5"/>
      <c r="IQ5" s="64"/>
      <c r="IR5" s="5"/>
      <c r="IS5" s="5"/>
      <c r="IT5" s="5"/>
      <c r="IU5" s="1"/>
      <c r="IV5" s="6"/>
      <c r="IW5" s="1"/>
      <c r="IX5" s="1"/>
      <c r="IY5" s="1"/>
      <c r="IZ5" s="1"/>
      <c r="JA5" s="6"/>
      <c r="JB5" s="1"/>
      <c r="JC5" s="1"/>
      <c r="JD5" s="1"/>
      <c r="JE5" s="1"/>
      <c r="JF5" s="59"/>
      <c r="JG5" s="1"/>
      <c r="JH5" s="1"/>
      <c r="JI5" s="1"/>
      <c r="JJ5" s="1"/>
      <c r="JK5" s="1"/>
      <c r="JL5" s="1"/>
      <c r="JM5" s="4"/>
      <c r="JN5" s="1"/>
      <c r="JO5" s="1"/>
      <c r="JP5" s="1"/>
      <c r="JQ5" s="1"/>
      <c r="JS5" s="4"/>
      <c r="JT5" s="1"/>
      <c r="JU5" s="1"/>
      <c r="JV5" s="1"/>
      <c r="JW5" s="1"/>
      <c r="JX5" s="4"/>
      <c r="JY5" s="1"/>
      <c r="JZ5" s="1"/>
      <c r="KA5" s="1"/>
      <c r="KB5" s="1"/>
      <c r="KC5" s="45"/>
      <c r="KD5" s="46"/>
      <c r="KE5" s="51"/>
      <c r="KF5" s="75"/>
      <c r="KG5" s="51"/>
      <c r="KH5" s="4"/>
      <c r="KI5" s="1"/>
      <c r="KJ5" s="1"/>
      <c r="KK5" s="74"/>
      <c r="KL5" s="1"/>
      <c r="KM5" s="4"/>
      <c r="KN5" s="1"/>
      <c r="KO5" s="1"/>
      <c r="KP5" s="1"/>
      <c r="KQ5" s="1"/>
      <c r="KR5" s="4"/>
      <c r="KS5" s="1"/>
      <c r="KT5" s="1"/>
      <c r="KU5" s="1"/>
      <c r="KV5" s="1"/>
      <c r="KW5" s="59"/>
      <c r="KX5" s="1"/>
      <c r="KY5" s="1"/>
      <c r="KZ5" s="1"/>
      <c r="LA5" s="1"/>
      <c r="LB5" s="1"/>
      <c r="LC5" s="1"/>
      <c r="LD5" s="1"/>
      <c r="LE5" s="1"/>
      <c r="LF5" s="1"/>
      <c r="LG5" s="5"/>
      <c r="LH5" s="155"/>
      <c r="LI5" s="5"/>
      <c r="LJ5" s="5"/>
      <c r="LK5" s="5"/>
      <c r="LL5" s="64"/>
      <c r="LM5" s="5"/>
      <c r="LN5" s="5"/>
      <c r="LO5" s="5"/>
      <c r="LP5" s="1"/>
      <c r="LQ5" s="6"/>
      <c r="LR5" s="1"/>
      <c r="LS5" s="1"/>
      <c r="LT5" s="1"/>
      <c r="LU5" s="1"/>
      <c r="LV5" s="6"/>
      <c r="LW5" s="1"/>
      <c r="LX5" s="1"/>
      <c r="LY5" s="1"/>
      <c r="LZ5" s="1"/>
      <c r="MA5" s="59"/>
      <c r="MB5" s="1"/>
      <c r="MC5" s="1"/>
      <c r="MD5" s="1"/>
      <c r="ME5" s="1"/>
      <c r="MF5" s="1"/>
      <c r="MG5" s="1"/>
      <c r="MH5" s="4"/>
      <c r="MI5" s="1"/>
      <c r="MJ5" s="1"/>
      <c r="MK5" s="1"/>
      <c r="ML5" s="1"/>
    </row>
    <row r="6" spans="2:350" x14ac:dyDescent="0.3">
      <c r="B6" s="483" t="s">
        <v>8</v>
      </c>
      <c r="C6" s="5" t="s">
        <v>9</v>
      </c>
      <c r="D6" s="7"/>
      <c r="E6" s="20"/>
      <c r="F6" s="20"/>
      <c r="G6" s="27"/>
      <c r="H6" s="48"/>
      <c r="I6" s="7">
        <v>100</v>
      </c>
      <c r="J6" s="20">
        <v>165400</v>
      </c>
      <c r="K6" s="20">
        <v>30018</v>
      </c>
      <c r="L6" s="20">
        <v>135382</v>
      </c>
      <c r="M6" s="48">
        <f>L6*0.56</f>
        <v>75813.920000000013</v>
      </c>
      <c r="N6" s="11">
        <v>1049</v>
      </c>
      <c r="O6" s="27">
        <v>1508638</v>
      </c>
      <c r="P6" s="27">
        <f>O6-Q6</f>
        <v>130020.45999999973</v>
      </c>
      <c r="Q6" s="27">
        <v>1378617.5400000003</v>
      </c>
      <c r="R6" s="48">
        <f>Q6*0.56</f>
        <v>772025.82240000018</v>
      </c>
      <c r="S6" s="41">
        <v>1366</v>
      </c>
      <c r="T6" s="27">
        <v>1766251</v>
      </c>
      <c r="U6" s="27">
        <v>140765.38000000009</v>
      </c>
      <c r="V6" s="27">
        <v>1625485.6199999943</v>
      </c>
      <c r="W6" s="48">
        <f>V6*0.56</f>
        <v>910271.94719999691</v>
      </c>
      <c r="X6" s="7">
        <v>2909</v>
      </c>
      <c r="Y6" s="27">
        <v>4464378</v>
      </c>
      <c r="Z6" s="27">
        <v>1253217.7400000058</v>
      </c>
      <c r="AA6" s="27">
        <v>3211160.2599999942</v>
      </c>
      <c r="AB6" s="48">
        <f>AA6*0.56</f>
        <v>1798249.745599997</v>
      </c>
      <c r="AC6" s="80">
        <v>2714</v>
      </c>
      <c r="AD6" s="27">
        <v>4142467</v>
      </c>
      <c r="AE6" s="48">
        <v>904580.90000001516</v>
      </c>
      <c r="AF6" s="20">
        <v>3237886.0999999847</v>
      </c>
      <c r="AG6" s="48">
        <f>AF6*0.56</f>
        <v>1813216.2159999916</v>
      </c>
      <c r="AH6" s="11">
        <v>3692</v>
      </c>
      <c r="AI6" s="58">
        <v>6332904</v>
      </c>
      <c r="AJ6" s="27">
        <v>604977.80180000083</v>
      </c>
      <c r="AK6" s="27">
        <v>5915404.2400000263</v>
      </c>
      <c r="AL6" s="48">
        <f>AK6*0.56</f>
        <v>3312626.374400015</v>
      </c>
      <c r="AM6" s="80">
        <v>10407</v>
      </c>
      <c r="AN6" s="48">
        <v>19686302</v>
      </c>
      <c r="AO6" s="48">
        <v>1832616.6000005701</v>
      </c>
      <c r="AP6" s="48">
        <v>17853685.399999429</v>
      </c>
      <c r="AQ6" s="48">
        <f>AP6*0.5429*1.1</f>
        <v>10662042.384025661</v>
      </c>
      <c r="AR6" s="11">
        <v>8533</v>
      </c>
      <c r="AS6" s="27">
        <v>18041921</v>
      </c>
      <c r="AT6" s="48">
        <v>946196.73000019416</v>
      </c>
      <c r="AU6" s="27">
        <v>17095724.269999806</v>
      </c>
      <c r="AV6" s="48">
        <f>AU6*0.5429*1.1</f>
        <v>10209395.576801186</v>
      </c>
      <c r="AW6" s="11">
        <v>14322</v>
      </c>
      <c r="AX6" s="27">
        <v>33303309</v>
      </c>
      <c r="AY6" s="48">
        <f>AX6-AZ6</f>
        <v>12338912.790000666</v>
      </c>
      <c r="AZ6" s="27">
        <v>20964396.209999334</v>
      </c>
      <c r="BA6" s="48">
        <f>AZ6*0.5429*1.1</f>
        <v>12519727.772649504</v>
      </c>
      <c r="BB6" s="41">
        <v>5693</v>
      </c>
      <c r="BC6" s="28">
        <v>10286937</v>
      </c>
      <c r="BD6" s="27">
        <f>BC6-BE6</f>
        <v>2319563</v>
      </c>
      <c r="BE6" s="28">
        <v>7967374</v>
      </c>
      <c r="BF6" s="48">
        <f>BE6*0.5429*1.1</f>
        <v>4758036.0790600013</v>
      </c>
      <c r="BG6" s="11">
        <v>5427</v>
      </c>
      <c r="BH6" s="27">
        <v>8372935</v>
      </c>
      <c r="BI6" s="81">
        <v>367746.72000001464</v>
      </c>
      <c r="BJ6" s="27">
        <v>8005188.2799999854</v>
      </c>
      <c r="BK6" s="48">
        <f>BJ6*0.5429*1.1</f>
        <v>4780618.388933192</v>
      </c>
      <c r="BL6" s="65"/>
      <c r="BM6" s="7">
        <f t="shared" ref="BM6:BQ10" si="0">D6+I6+N6+S6+X6+AC6+AH6+AM6+AR6+AW6+BB6+BG6</f>
        <v>56212</v>
      </c>
      <c r="BN6" s="28">
        <f t="shared" si="0"/>
        <v>108071442</v>
      </c>
      <c r="BO6" s="28">
        <f t="shared" si="0"/>
        <v>20868616.121801466</v>
      </c>
      <c r="BP6" s="28">
        <f t="shared" si="0"/>
        <v>87390303.919998556</v>
      </c>
      <c r="BQ6" s="28">
        <f t="shared" si="0"/>
        <v>51612024.227069549</v>
      </c>
      <c r="BS6" s="7">
        <v>2653</v>
      </c>
      <c r="BT6" s="20">
        <v>4046548</v>
      </c>
      <c r="BU6" s="20">
        <v>288481</v>
      </c>
      <c r="BV6" s="20">
        <v>3377638</v>
      </c>
      <c r="BW6" s="48">
        <f>BV6*0.5429*1.1</f>
        <v>2017091.6372200001</v>
      </c>
      <c r="BX6" s="7">
        <v>201</v>
      </c>
      <c r="BY6" s="27">
        <v>304550</v>
      </c>
      <c r="BZ6" s="27">
        <v>37863.900000000023</v>
      </c>
      <c r="CA6" s="27">
        <v>266686.09999999998</v>
      </c>
      <c r="CB6" s="48">
        <f>CA6*0.5429*1.1</f>
        <v>159262.27205900001</v>
      </c>
      <c r="CC6" s="41">
        <v>2118</v>
      </c>
      <c r="CD6" s="27">
        <v>3267232</v>
      </c>
      <c r="CE6" s="27">
        <v>169961.41000000061</v>
      </c>
      <c r="CF6" s="27">
        <v>3097270.5899999994</v>
      </c>
      <c r="CG6" s="48">
        <f>CF6*0.5429*1.1</f>
        <v>1849659.0236420999</v>
      </c>
      <c r="CH6" s="11">
        <v>5082</v>
      </c>
      <c r="CI6" s="39">
        <v>7905572</v>
      </c>
      <c r="CJ6" s="39">
        <v>890394.71999992989</v>
      </c>
      <c r="CK6" s="39">
        <v>7015177.2800000701</v>
      </c>
      <c r="CL6" s="48">
        <f>CK6*0.5429*1.1</f>
        <v>4189393.7198432423</v>
      </c>
      <c r="CM6" s="41">
        <v>7131</v>
      </c>
      <c r="CN6" s="27">
        <v>11173318</v>
      </c>
      <c r="CO6" s="48">
        <v>2286557.5299996193</v>
      </c>
      <c r="CP6" s="27">
        <v>8886760.4700003807</v>
      </c>
      <c r="CQ6" s="48">
        <f>CP6*0.5429*1.1</f>
        <v>5307084.4850795288</v>
      </c>
      <c r="CR6" s="58">
        <v>5214</v>
      </c>
      <c r="CS6" s="27">
        <v>8665039</v>
      </c>
      <c r="CT6" s="27">
        <f>CS6-CU6</f>
        <v>1625471.2898998912</v>
      </c>
      <c r="CU6" s="27">
        <v>7039567.7101001088</v>
      </c>
      <c r="CV6" s="48">
        <f>CU6*0.5429*1.1</f>
        <v>4203959.4407946849</v>
      </c>
      <c r="CW6" s="41">
        <v>7658</v>
      </c>
      <c r="CX6" s="27">
        <v>14050742</v>
      </c>
      <c r="CY6" s="27">
        <f>CX6-CZ6</f>
        <v>704379.03999989294</v>
      </c>
      <c r="CZ6" s="27">
        <v>13346362.960000107</v>
      </c>
      <c r="DA6" s="48">
        <f>CZ6*0.5429*1.1</f>
        <v>7970314.4960824652</v>
      </c>
      <c r="DB6" s="11">
        <v>8028</v>
      </c>
      <c r="DC6" s="27">
        <v>17269872</v>
      </c>
      <c r="DD6" s="48">
        <f>DC6-DE6</f>
        <v>307009.34000006318</v>
      </c>
      <c r="DE6" s="27">
        <v>16962862.659999937</v>
      </c>
      <c r="DF6" s="48">
        <f>DE6*0.5429*1.1</f>
        <v>10130051.951925363</v>
      </c>
      <c r="DG6" s="7">
        <v>9634</v>
      </c>
      <c r="DH6" s="27">
        <v>20662166</v>
      </c>
      <c r="DI6" s="27">
        <f>DH6-DJ6</f>
        <v>799413.2700003013</v>
      </c>
      <c r="DJ6" s="27">
        <v>19862752.729999699</v>
      </c>
      <c r="DK6" s="48">
        <f>DJ6*0.5429*1.1</f>
        <v>11861837.302828521</v>
      </c>
      <c r="DL6" s="11">
        <v>7493</v>
      </c>
      <c r="DM6" s="27">
        <v>17017107</v>
      </c>
      <c r="DN6" s="27">
        <f>DM6-DO6</f>
        <v>5296563.9100001995</v>
      </c>
      <c r="DO6" s="27">
        <v>11720543.089999801</v>
      </c>
      <c r="DP6" s="48">
        <f>DO6*0.5429*1.1</f>
        <v>6999391.1279169824</v>
      </c>
      <c r="DQ6" s="11">
        <v>4258</v>
      </c>
      <c r="DR6" s="27">
        <v>8399242</v>
      </c>
      <c r="DS6" s="27">
        <f>DR6-DT6</f>
        <v>2168512</v>
      </c>
      <c r="DT6" s="27">
        <v>6230730</v>
      </c>
      <c r="DU6" s="48">
        <f>DT6*0.5429*1.1</f>
        <v>3720929.6487000007</v>
      </c>
      <c r="DV6" s="11">
        <v>6944</v>
      </c>
      <c r="DW6" s="28">
        <v>10497756</v>
      </c>
      <c r="DX6" s="27">
        <f>DW6-DY6</f>
        <v>275587.51000002027</v>
      </c>
      <c r="DY6" s="28">
        <v>10222168.48999998</v>
      </c>
      <c r="DZ6" s="48">
        <f>DY6*0.5429*1.1</f>
        <v>6104576.8005430894</v>
      </c>
      <c r="EA6" s="65"/>
      <c r="EB6" s="7">
        <f>BS6+BX6+CC6+CH6+CM6+CR6+CW6+DB6+DG6+DL6+DQ6+DV6</f>
        <v>66414</v>
      </c>
      <c r="EC6" s="28">
        <f>BT6+BY6+CD6+CI6+CN6+CS6+CX6+DC6+DH6+DM6+DR6+DW6</f>
        <v>123259144</v>
      </c>
      <c r="ED6" s="28">
        <f t="shared" ref="ED6:EF6" si="1">BU6+BZ6+CE6+CJ6+CO6+CT6+CY6+DD6+DI6+DN6+DS6+DX6</f>
        <v>14850194.919899918</v>
      </c>
      <c r="EE6" s="28">
        <f t="shared" si="1"/>
        <v>108028520.08010007</v>
      </c>
      <c r="EF6" s="28">
        <f t="shared" si="1"/>
        <v>64513551.906634986</v>
      </c>
      <c r="EH6" s="11">
        <v>8621</v>
      </c>
      <c r="EI6" s="20">
        <v>14114679</v>
      </c>
      <c r="EJ6" s="20">
        <f>EI6-EK6</f>
        <v>69415</v>
      </c>
      <c r="EK6" s="20">
        <v>14045264</v>
      </c>
      <c r="EL6" s="48">
        <f>(EI6*0.54*12%)+EK6*0.54</f>
        <v>8499073.7592000011</v>
      </c>
      <c r="EM6" s="11">
        <v>8705</v>
      </c>
      <c r="EN6" s="29">
        <v>15418395</v>
      </c>
      <c r="EO6" s="29">
        <v>223610.34000013769</v>
      </c>
      <c r="EP6" s="29">
        <v>15194784.659999862</v>
      </c>
      <c r="EQ6" s="48">
        <f>(EN6*0.54*12%)+EP6*0.54</f>
        <v>9204295.712399926</v>
      </c>
      <c r="ER6" s="41">
        <v>7404</v>
      </c>
      <c r="ES6" s="29">
        <v>13024796</v>
      </c>
      <c r="ET6" s="29">
        <f>ES6-EU6</f>
        <v>815031.979999993</v>
      </c>
      <c r="EU6" s="29">
        <v>12209764.020000007</v>
      </c>
      <c r="EV6" s="48">
        <f>(ES6*0.54*12%)+EU6*0.54</f>
        <v>7437279.3516000044</v>
      </c>
      <c r="EW6" s="11">
        <v>10084</v>
      </c>
      <c r="EX6" s="27">
        <v>17822816</v>
      </c>
      <c r="EY6" s="27">
        <f>EX6-EZ6</f>
        <v>4307035.1300000288</v>
      </c>
      <c r="EZ6" s="27">
        <v>13515780.869999971</v>
      </c>
      <c r="FA6" s="48">
        <f>(EX6*0.5429*12%)+(EZ6*0.5429)</f>
        <v>8498838.2510909848</v>
      </c>
      <c r="FB6" s="11">
        <v>8489</v>
      </c>
      <c r="FC6" s="27">
        <v>15260211</v>
      </c>
      <c r="FD6" s="48">
        <f>FC6-FE6</f>
        <v>2814640.1699993685</v>
      </c>
      <c r="FE6" s="27">
        <v>12445570.830000632</v>
      </c>
      <c r="FF6" s="48">
        <f>(FC6*0.5429*12%)+(FE6*0.5429)</f>
        <v>7750872.629835343</v>
      </c>
      <c r="FG6" s="11">
        <v>6243</v>
      </c>
      <c r="FH6" s="27">
        <v>12161657</v>
      </c>
      <c r="FI6" s="27">
        <f>FH6-FJ6</f>
        <v>176542.01999999397</v>
      </c>
      <c r="FJ6" s="27">
        <v>11985114.980000006</v>
      </c>
      <c r="FK6" s="48">
        <f>(FH6*0.5429*12%)+(FJ6*0.5429)</f>
        <v>7299026.5528780036</v>
      </c>
      <c r="FL6" s="7">
        <v>8171</v>
      </c>
      <c r="FM6" s="27">
        <v>16496829</v>
      </c>
      <c r="FN6" s="27">
        <f>FM6-FO6</f>
        <v>975739.93999988772</v>
      </c>
      <c r="FO6" s="27">
        <v>15521089.060000112</v>
      </c>
      <c r="FP6" s="48">
        <f>(FM6*0.5429*12%)+(FO6*0.5429)</f>
        <v>9501134.6663660612</v>
      </c>
      <c r="FQ6" s="41">
        <v>7433</v>
      </c>
      <c r="FR6" s="27">
        <v>16314567</v>
      </c>
      <c r="FS6" s="27">
        <f>FR6-FT6</f>
        <v>971681.06000010483</v>
      </c>
      <c r="FT6" s="27">
        <v>15342885.939999895</v>
      </c>
      <c r="FU6" s="61">
        <f>(FR6*0.5429*12%)+(FT6*0.5429)</f>
        <v>9392514.1877419446</v>
      </c>
      <c r="FV6" s="11">
        <v>10181</v>
      </c>
      <c r="FW6" s="27">
        <v>24606919</v>
      </c>
      <c r="FX6" s="27">
        <f>FW6-FY6</f>
        <v>3447267.0400006361</v>
      </c>
      <c r="FY6" s="27">
        <v>21159651.959999364</v>
      </c>
      <c r="FZ6" s="48">
        <f>(FW6*0.5429*12%)+(FY6*0.5429)</f>
        <v>13090666.608095655</v>
      </c>
      <c r="GA6" s="11">
        <v>8544</v>
      </c>
      <c r="GB6" s="27">
        <v>21560056</v>
      </c>
      <c r="GC6" s="27">
        <f>GB6-GD6</f>
        <v>6291109.0799996313</v>
      </c>
      <c r="GD6" s="27">
        <v>15268946.920000369</v>
      </c>
      <c r="GE6" s="48">
        <f>(GB6*0.5429*12%)+(GD6*0.5429)</f>
        <v>9694105.8111562021</v>
      </c>
      <c r="GF6" s="11">
        <v>5614</v>
      </c>
      <c r="GG6" s="27">
        <v>11798186</v>
      </c>
      <c r="GH6" s="27">
        <v>3399527.3299997747</v>
      </c>
      <c r="GI6" s="27">
        <v>8398658.6700002253</v>
      </c>
      <c r="GJ6" s="48">
        <f>(GG6*0.5429*12%)+(GI6*0.5429)</f>
        <v>5328260.0134711228</v>
      </c>
      <c r="GK6" s="11">
        <v>5174</v>
      </c>
      <c r="GL6" s="27">
        <v>10028126</v>
      </c>
      <c r="GM6" s="27">
        <f>GL6-GN6</f>
        <v>176613.31000000611</v>
      </c>
      <c r="GN6" s="27">
        <v>9851512.6899999939</v>
      </c>
      <c r="GO6" s="48">
        <f>(GL6*0.5429*12%)+(GN6*0.5429)</f>
        <v>6001698.5920489971</v>
      </c>
      <c r="GP6" s="65"/>
      <c r="GQ6" s="7">
        <f>EH6+EM6+ER6+EW6+FB6+FG6+FL6+FQ6+FV6+GA6+GF6+GK6</f>
        <v>94663</v>
      </c>
      <c r="GR6" s="28">
        <f>EI6+EN6+ES6+EX6+FC6+FH6+FM6+FT6+FY6+GB6+GG6+GL6</f>
        <v>184188288.89999926</v>
      </c>
      <c r="GS6" s="28">
        <f>EJ6+EO6+EU6+EY6+FD6+FI6+FN6+FS6+FX6+GC6+GH6+GM6</f>
        <v>35062944.43999958</v>
      </c>
      <c r="GT6" s="28">
        <f>EK6+EP6+EV6+EZ6+FE6+FJ6+FO6+FT6+FY6+GD6+GI6+GN6</f>
        <v>160166539.93160045</v>
      </c>
      <c r="GU6" s="28">
        <f t="shared" ref="GU6:GU9" si="2">EL6+EQ6+EV6+FA6+FF6+FK6+FP6+FU6+FZ6+GE6+GJ6+GO6</f>
        <v>101697766.13588426</v>
      </c>
      <c r="GX6" s="11">
        <v>6907</v>
      </c>
      <c r="GY6" s="27">
        <v>12916893</v>
      </c>
      <c r="GZ6" s="27">
        <v>561357.61999996379</v>
      </c>
      <c r="HA6" s="27">
        <v>12355535.380000036</v>
      </c>
      <c r="HB6" s="48">
        <f>(GY6*0.5429*12%)+(HA6*0.5429)</f>
        <v>7549329.9029660206</v>
      </c>
      <c r="HC6" s="11">
        <v>6375</v>
      </c>
      <c r="HD6" s="27">
        <v>11493425</v>
      </c>
      <c r="HE6" s="29">
        <v>923157.68000007235</v>
      </c>
      <c r="HF6" s="27">
        <v>10570267.319999928</v>
      </c>
      <c r="HG6" s="48">
        <f>(HD6*0.5429*12%)+(HF6*0.5429)</f>
        <v>6487371.7799279615</v>
      </c>
      <c r="HH6" s="11">
        <v>7125</v>
      </c>
      <c r="HI6" s="27">
        <v>12612375</v>
      </c>
      <c r="HJ6" s="29">
        <v>2038560.8100001607</v>
      </c>
      <c r="HK6" s="27">
        <v>10573814.189999839</v>
      </c>
      <c r="HL6" s="48">
        <f>(HI6*0.5429*12%)+(HK6*0.5429)</f>
        <v>6562194.7302509136</v>
      </c>
      <c r="HM6" s="11">
        <v>8281</v>
      </c>
      <c r="HN6" s="27">
        <v>14809919</v>
      </c>
      <c r="HO6" s="27">
        <f>HN6-HP6</f>
        <v>4336352.9599998277</v>
      </c>
      <c r="HP6" s="27">
        <v>10473566.040000172</v>
      </c>
      <c r="HQ6" s="27">
        <f>(HN6*0.5429*12%)+(HP6*0.5429)</f>
        <v>6650935.6061280947</v>
      </c>
      <c r="HR6" s="11">
        <v>7095</v>
      </c>
      <c r="HS6" s="27">
        <v>13278205</v>
      </c>
      <c r="HT6" s="48">
        <f>HS6-HU6</f>
        <v>2040422.8299998902</v>
      </c>
      <c r="HU6" s="27">
        <v>11237782.17000011</v>
      </c>
      <c r="HV6" s="27">
        <f>(HS6*0.5429*12%)+(HU6*0.5429)</f>
        <v>6966040.4394330606</v>
      </c>
      <c r="HW6" s="11">
        <v>4955</v>
      </c>
      <c r="HX6" s="27">
        <v>9426545</v>
      </c>
      <c r="HY6" s="27">
        <f>HX6-HZ6</f>
        <v>449802.81000003591</v>
      </c>
      <c r="HZ6" s="27">
        <v>8976742.1899999641</v>
      </c>
      <c r="IA6" s="27">
        <f>(HX6*0.5429*12%)+(HZ6*0.5429)</f>
        <v>5487593.8886109805</v>
      </c>
      <c r="IB6" s="11">
        <v>6426</v>
      </c>
      <c r="IC6" s="27">
        <v>13038824</v>
      </c>
      <c r="ID6" s="27">
        <f>IC6-IE6</f>
        <v>1426718.0799999479</v>
      </c>
      <c r="IE6" s="27">
        <v>11612105.920000052</v>
      </c>
      <c r="IF6" s="27">
        <f>(IC6*0.5429*12%)+(IE6*0.5429)</f>
        <v>7153665.6099200295</v>
      </c>
      <c r="IG6" s="11">
        <v>6580</v>
      </c>
      <c r="IH6" s="27">
        <v>14593070</v>
      </c>
      <c r="II6" s="27">
        <v>1358887.5900002886</v>
      </c>
      <c r="IJ6" s="27">
        <v>13234182.409999711</v>
      </c>
      <c r="IK6" s="27">
        <f>(IH6*0.5429*12%)+(IJ6*0.5429)</f>
        <v>8135546.9547488438</v>
      </c>
      <c r="IL6" s="58">
        <v>10578</v>
      </c>
      <c r="IM6" s="27">
        <v>26674422</v>
      </c>
      <c r="IN6" s="27">
        <f>IM6-IO6</f>
        <v>6085451.7200014815</v>
      </c>
      <c r="IO6" s="27">
        <v>20588970.279998519</v>
      </c>
      <c r="IP6" s="27">
        <f>(IM6*0.5429*12%)+(IO6*0.5429)</f>
        <v>12915537.209467197</v>
      </c>
      <c r="IQ6" s="11">
        <v>7986</v>
      </c>
      <c r="IR6" s="27">
        <v>20851764</v>
      </c>
      <c r="IS6" s="28">
        <f>IR6-IT6</f>
        <v>6981317.0799994469</v>
      </c>
      <c r="IT6" s="27">
        <v>13870446.920000553</v>
      </c>
      <c r="IU6" s="27">
        <f>(IR6*0.5429*12%)+(IT6*0.5429)</f>
        <v>8888716.3539403006</v>
      </c>
      <c r="IV6" s="11">
        <v>3798</v>
      </c>
      <c r="IW6" s="27">
        <v>8530952</v>
      </c>
      <c r="IX6" s="27">
        <v>2269476.4199999683</v>
      </c>
      <c r="IY6" s="27">
        <v>6261475.5800000317</v>
      </c>
      <c r="IZ6" s="27">
        <f>(IW6*0.5429*12%)+(IY6*0.5429)</f>
        <v>3955129.5532780178</v>
      </c>
      <c r="JA6" s="11">
        <v>4470</v>
      </c>
      <c r="JB6" s="27">
        <v>9144430</v>
      </c>
      <c r="JC6" s="27">
        <f>JB6-JD6</f>
        <v>91974.390000015497</v>
      </c>
      <c r="JD6" s="27">
        <v>9052455.6099999845</v>
      </c>
      <c r="JE6" s="27">
        <f>(JB6*0.5429*12%)+(JD6*0.5429)</f>
        <v>5510319.4763089921</v>
      </c>
      <c r="JF6" s="11"/>
      <c r="JG6" s="27"/>
      <c r="JH6" s="27"/>
      <c r="JI6" s="27"/>
      <c r="JJ6" s="27"/>
      <c r="JK6" s="65"/>
      <c r="JL6" s="138"/>
      <c r="JM6" s="7">
        <f>GX6+HC6+HH6+HM6+HR6+HW6+IB6+IG6+IL6+IQ6+IV6+JA6</f>
        <v>80576</v>
      </c>
      <c r="JN6" s="28">
        <f>GY6+HD6+HI6+HN6+HS6+HX6+IC6+IH6+IM6+IR6+IW6+JB6</f>
        <v>167370824</v>
      </c>
      <c r="JO6" s="28">
        <f t="shared" ref="JO6:JQ6" si="3">GZ6+HE6+HJ6+HO6+HT6+HY6+ID6+II6+IN6+IS6+IX6+JC6</f>
        <v>28563479.990001101</v>
      </c>
      <c r="JP6" s="28">
        <f t="shared" si="3"/>
        <v>138807344.00999892</v>
      </c>
      <c r="JQ6" s="28">
        <f t="shared" si="3"/>
        <v>86262381.504980415</v>
      </c>
      <c r="JS6" s="7">
        <v>5882</v>
      </c>
      <c r="JT6" s="8">
        <v>12026518</v>
      </c>
      <c r="JU6" s="8">
        <f>JT6-JV6</f>
        <v>757043.30999999493</v>
      </c>
      <c r="JV6" s="8">
        <v>11269474.690000005</v>
      </c>
      <c r="JW6" s="474">
        <f>(JV6*0.5429)</f>
        <v>6118197.8092010031</v>
      </c>
      <c r="JX6" s="41">
        <v>6090</v>
      </c>
      <c r="JY6" s="8">
        <v>12334510</v>
      </c>
      <c r="JZ6" s="475">
        <f>JY6-KA6</f>
        <v>1324042.209999986</v>
      </c>
      <c r="KA6" s="8">
        <v>11010467.790000014</v>
      </c>
      <c r="KB6" s="474">
        <f>(KA6*0.5429)</f>
        <v>5977582.9631910082</v>
      </c>
      <c r="KC6" s="41">
        <v>7565</v>
      </c>
      <c r="KD6" s="8">
        <v>14927285</v>
      </c>
      <c r="KE6" s="475">
        <f>KD6-KF6</f>
        <v>3539582.2500000875</v>
      </c>
      <c r="KF6" s="8">
        <v>11387702.749999912</v>
      </c>
      <c r="KG6" s="474">
        <f>(KF6*0.5429)</f>
        <v>6182383.8229749529</v>
      </c>
      <c r="KH6" s="41">
        <v>7784</v>
      </c>
      <c r="KI6" s="8">
        <v>15344316</v>
      </c>
      <c r="KJ6" s="475">
        <f>KI6-KK6</f>
        <v>5345810.2699998561</v>
      </c>
      <c r="KK6" s="8">
        <v>9998505.7300001439</v>
      </c>
      <c r="KL6" s="474">
        <f>(KK6*0.5429)</f>
        <v>5428188.7608170789</v>
      </c>
      <c r="KM6" s="28">
        <v>6093</v>
      </c>
      <c r="KN6" s="27">
        <v>12597057</v>
      </c>
      <c r="KO6" s="475">
        <f>KN6-KP6</f>
        <v>3233869</v>
      </c>
      <c r="KP6" s="8">
        <v>9363188</v>
      </c>
      <c r="KQ6" s="474">
        <f>(KP6*0.5429)</f>
        <v>5083274.7652000003</v>
      </c>
      <c r="KR6" s="28">
        <v>3869</v>
      </c>
      <c r="KS6" s="27">
        <v>8205381</v>
      </c>
      <c r="KT6" s="475">
        <v>212290.58999998309</v>
      </c>
      <c r="KU6" s="27">
        <v>7993090.4100000169</v>
      </c>
      <c r="KV6" s="474">
        <f>+(KU6*0.5429)</f>
        <v>4339448.7835890092</v>
      </c>
      <c r="KW6" s="41">
        <v>5941</v>
      </c>
      <c r="KX6" s="27">
        <v>12989544</v>
      </c>
      <c r="KY6" s="475">
        <v>1150930.6999999918</v>
      </c>
      <c r="KZ6" s="27">
        <v>11838613.300000008</v>
      </c>
      <c r="LA6" s="474">
        <f>(KZ6*0.5429)</f>
        <v>6427183.160570005</v>
      </c>
      <c r="LB6" s="41">
        <v>6685</v>
      </c>
      <c r="LC6" s="8">
        <v>16156615</v>
      </c>
      <c r="LD6" s="475">
        <f>LC6-LE6</f>
        <v>2619922.5199998226</v>
      </c>
      <c r="LE6" s="8">
        <v>13536692.480000177</v>
      </c>
      <c r="LF6" s="474">
        <f>(LE6*0.5429)</f>
        <v>7349070.3473920971</v>
      </c>
      <c r="LG6" s="58"/>
      <c r="LH6" s="27"/>
      <c r="LI6" s="27"/>
      <c r="LJ6" s="27"/>
      <c r="LK6" s="27"/>
      <c r="LL6" s="11"/>
      <c r="LM6" s="27"/>
      <c r="LN6" s="28"/>
      <c r="LO6" s="27"/>
      <c r="LP6" s="27"/>
      <c r="LQ6" s="11"/>
      <c r="LR6" s="27"/>
      <c r="LS6" s="27"/>
      <c r="LT6" s="27"/>
      <c r="LU6" s="27"/>
      <c r="LV6" s="11"/>
      <c r="LW6" s="27"/>
      <c r="LX6" s="27"/>
      <c r="LY6" s="27"/>
      <c r="LZ6" s="27"/>
      <c r="MA6" s="11"/>
      <c r="MB6" s="27"/>
      <c r="MC6" s="27"/>
      <c r="MD6" s="27"/>
      <c r="ME6" s="27"/>
      <c r="MF6" s="65"/>
      <c r="MG6" s="138"/>
      <c r="MH6" s="7">
        <f>JS6+JX6+KC6+KH6+KM6+KR6+KW6+LB6+LG6+LL6+LQ6+LV6</f>
        <v>49909</v>
      </c>
      <c r="MI6" s="28">
        <f>JT6+JY6+KD6+KI6+KN6+KS6+KX6+LC6+LH6+LM6+LR6+LW6</f>
        <v>104581226</v>
      </c>
      <c r="MJ6" s="28">
        <f t="shared" ref="MJ6" si="4">JU6+JZ6+KE6+KJ6+KO6+KT6+KY6+LD6+LI6+LN6+LS6+LX6</f>
        <v>18183490.849999722</v>
      </c>
      <c r="MK6" s="28">
        <f t="shared" ref="MK6" si="5">JV6+KA6+KF6+KK6+KP6+KU6+KZ6+LE6+LJ6+LO6+LT6+LY6</f>
        <v>86397735.150000289</v>
      </c>
      <c r="ML6" s="28">
        <f t="shared" ref="ML6" si="6">JW6+KB6+KG6+KL6+KQ6+KV6+LA6+LF6+LK6+LP6+LU6+LZ6</f>
        <v>46905330.412935153</v>
      </c>
    </row>
    <row r="7" spans="2:350" x14ac:dyDescent="0.3">
      <c r="B7" s="484"/>
      <c r="C7" s="5" t="s">
        <v>10</v>
      </c>
      <c r="D7" s="7"/>
      <c r="E7" s="48"/>
      <c r="F7" s="48"/>
      <c r="G7" s="48"/>
      <c r="H7" s="48"/>
      <c r="I7" s="11">
        <v>26</v>
      </c>
      <c r="J7" s="20">
        <v>43574</v>
      </c>
      <c r="K7" s="20">
        <v>5010.49</v>
      </c>
      <c r="L7" s="20">
        <v>38563.51</v>
      </c>
      <c r="M7" s="48">
        <f>L7*0.59</f>
        <v>22752.4709</v>
      </c>
      <c r="N7" s="11">
        <v>270</v>
      </c>
      <c r="O7" s="27">
        <v>354895.6</v>
      </c>
      <c r="P7" s="27">
        <v>33463.170000000013</v>
      </c>
      <c r="Q7" s="27">
        <v>321432.42999999993</v>
      </c>
      <c r="R7" s="48">
        <f>Q7*0.59</f>
        <v>189645.13369999995</v>
      </c>
      <c r="S7" s="41">
        <v>208</v>
      </c>
      <c r="T7" s="27">
        <v>272032.23</v>
      </c>
      <c r="U7" s="27">
        <v>14847.149999999991</v>
      </c>
      <c r="V7" s="27">
        <v>257442.56000000023</v>
      </c>
      <c r="W7" s="48">
        <f>V7*0.59</f>
        <v>151891.11040000012</v>
      </c>
      <c r="X7" s="11">
        <v>640</v>
      </c>
      <c r="Y7" s="27">
        <v>899160</v>
      </c>
      <c r="Z7" s="48">
        <f t="shared" ref="Z7:Z10" si="7">Y7-AA7</f>
        <v>228727.2299999987</v>
      </c>
      <c r="AA7" s="27">
        <v>670432.7700000013</v>
      </c>
      <c r="AB7" s="48">
        <f>AA7*0.59</f>
        <v>395555.33430000074</v>
      </c>
      <c r="AC7" s="80">
        <v>966</v>
      </c>
      <c r="AD7" s="27">
        <v>1378948.71</v>
      </c>
      <c r="AE7" s="27">
        <v>464968.84000000067</v>
      </c>
      <c r="AF7" s="20">
        <v>977737.12999999884</v>
      </c>
      <c r="AG7" s="48">
        <f>AF7*0.59</f>
        <v>576864.90669999924</v>
      </c>
      <c r="AH7" s="80">
        <v>1734</v>
      </c>
      <c r="AI7" s="9">
        <v>2662612</v>
      </c>
      <c r="AJ7" s="9">
        <v>98024.800000000148</v>
      </c>
      <c r="AK7" s="9">
        <v>2566836.5199999972</v>
      </c>
      <c r="AL7" s="48">
        <f>AK7*0.59</f>
        <v>1514433.5467999983</v>
      </c>
      <c r="AM7" s="80">
        <v>4324</v>
      </c>
      <c r="AN7" s="9">
        <v>7993567.9800000004</v>
      </c>
      <c r="AO7" s="9">
        <v>622316.04999999958</v>
      </c>
      <c r="AP7" s="9">
        <v>7405025.8500000089</v>
      </c>
      <c r="AQ7" s="48">
        <f>AP7*0.5629*1.07</f>
        <v>4460069.2845325554</v>
      </c>
      <c r="AR7" s="11">
        <v>4426</v>
      </c>
      <c r="AS7" s="27">
        <v>8549217.4499999993</v>
      </c>
      <c r="AT7" s="27">
        <v>195946.05999999956</v>
      </c>
      <c r="AU7" s="27">
        <v>8362339.7500000075</v>
      </c>
      <c r="AV7" s="48">
        <f>AU7*0.5629*1.07</f>
        <v>5036662.3184442539</v>
      </c>
      <c r="AW7" s="80">
        <v>5296</v>
      </c>
      <c r="AX7" s="28">
        <v>9647360.2100000009</v>
      </c>
      <c r="AY7" s="48">
        <v>3480944.4500000337</v>
      </c>
      <c r="AZ7" s="28">
        <v>6336112.7000001986</v>
      </c>
      <c r="BA7" s="48">
        <f>AZ7*0.5629*1.07</f>
        <v>3816259.6875482197</v>
      </c>
      <c r="BB7" s="41">
        <v>2524</v>
      </c>
      <c r="BC7" s="27">
        <v>3971008</v>
      </c>
      <c r="BD7" s="27">
        <f t="shared" ref="BD7:BD9" si="8">BC7-BE7</f>
        <v>943752</v>
      </c>
      <c r="BE7" s="27">
        <v>3027256</v>
      </c>
      <c r="BF7" s="48">
        <f>BE7*0.5629*1.07</f>
        <v>1823325.3705679998</v>
      </c>
      <c r="BG7" s="11">
        <v>3003</v>
      </c>
      <c r="BH7" s="20">
        <v>4260854</v>
      </c>
      <c r="BI7" s="20">
        <v>376732.1399999999</v>
      </c>
      <c r="BJ7" s="20">
        <v>3899418.7799999942</v>
      </c>
      <c r="BK7" s="48">
        <f>BJ7*0.5629*1.07</f>
        <v>2348631.6294503366</v>
      </c>
      <c r="BL7" s="65"/>
      <c r="BM7" s="7">
        <f t="shared" si="0"/>
        <v>23417</v>
      </c>
      <c r="BN7" s="28">
        <f t="shared" si="0"/>
        <v>40033230.18</v>
      </c>
      <c r="BO7" s="28">
        <f t="shared" si="0"/>
        <v>6464732.3800000316</v>
      </c>
      <c r="BP7" s="28">
        <f t="shared" si="0"/>
        <v>33862598.000000209</v>
      </c>
      <c r="BQ7" s="28">
        <f t="shared" si="0"/>
        <v>20336090.793343365</v>
      </c>
      <c r="BS7" s="11">
        <v>1910</v>
      </c>
      <c r="BT7" s="20">
        <v>2637972</v>
      </c>
      <c r="BU7" s="20">
        <v>38021.69</v>
      </c>
      <c r="BV7" s="20">
        <v>2601223.4300000002</v>
      </c>
      <c r="BW7" s="48">
        <f>BV7*0.5629*1.07</f>
        <v>1566724.67555929</v>
      </c>
      <c r="BX7" s="7">
        <v>201</v>
      </c>
      <c r="BY7" s="27">
        <v>273471</v>
      </c>
      <c r="BZ7" s="27">
        <v>2088.9499999999998</v>
      </c>
      <c r="CA7" s="27">
        <v>271382.05000000005</v>
      </c>
      <c r="CB7" s="48">
        <f>CA7*0.5629*1.07</f>
        <v>163454.22286115005</v>
      </c>
      <c r="CC7" s="41">
        <v>908</v>
      </c>
      <c r="CD7" s="27">
        <v>1212716.03</v>
      </c>
      <c r="CE7" s="27">
        <v>53665.399999999972</v>
      </c>
      <c r="CF7" s="27">
        <v>1159050.6299999992</v>
      </c>
      <c r="CG7" s="48">
        <f>CF7*0.5629*1.07</f>
        <v>698099.67160088941</v>
      </c>
      <c r="CH7" s="11">
        <v>2466</v>
      </c>
      <c r="CI7" s="27">
        <v>3365583</v>
      </c>
      <c r="CJ7" s="27">
        <v>393535.22000000166</v>
      </c>
      <c r="CK7" s="27">
        <v>2996418.719</v>
      </c>
      <c r="CL7" s="48">
        <f>CK7*0.5629*1.07</f>
        <v>1804751.9837098569</v>
      </c>
      <c r="CM7" s="41">
        <v>4653</v>
      </c>
      <c r="CN7" s="27">
        <v>6452773.1400000006</v>
      </c>
      <c r="CO7" s="48">
        <v>1324840.0699999968</v>
      </c>
      <c r="CP7" s="27">
        <v>5205221.5899998862</v>
      </c>
      <c r="CQ7" s="48">
        <f>CP7*0.5629*1.07</f>
        <v>3135120.5793217011</v>
      </c>
      <c r="CR7" s="58">
        <v>4416</v>
      </c>
      <c r="CS7" s="27">
        <v>6517846.2400000002</v>
      </c>
      <c r="CT7" s="27">
        <v>653291.70999998972</v>
      </c>
      <c r="CU7" s="27">
        <v>5900861.6499999287</v>
      </c>
      <c r="CV7" s="48">
        <f>CU7*0.5629*1.07</f>
        <v>3554106.6743799071</v>
      </c>
      <c r="CW7" s="11">
        <v>6661</v>
      </c>
      <c r="CX7" s="27">
        <v>10511301.33</v>
      </c>
      <c r="CY7" s="27">
        <v>613413.68999999587</v>
      </c>
      <c r="CZ7" s="27">
        <v>9898963.3000000641</v>
      </c>
      <c r="DA7" s="48">
        <f>CZ7*0.5629*1.07</f>
        <v>5962175.2924799379</v>
      </c>
      <c r="DB7" s="11">
        <v>5355</v>
      </c>
      <c r="DC7" s="27">
        <v>9491571.9200000018</v>
      </c>
      <c r="DD7" s="27">
        <v>629565.57999999996</v>
      </c>
      <c r="DE7" s="27">
        <v>8884636.8599999249</v>
      </c>
      <c r="DF7" s="48">
        <f>DE7*0.5629*1.07</f>
        <v>5351243.4346885346</v>
      </c>
      <c r="DG7" s="11">
        <v>6137</v>
      </c>
      <c r="DH7" s="27">
        <v>11742539.33</v>
      </c>
      <c r="DI7" s="27">
        <v>1321833.4999999925</v>
      </c>
      <c r="DJ7" s="27">
        <v>10497958.669999884</v>
      </c>
      <c r="DK7" s="48">
        <f>DJ7*0.5629*1.07</f>
        <v>6322952.0008169403</v>
      </c>
      <c r="DL7" s="11">
        <v>4291</v>
      </c>
      <c r="DM7" s="27">
        <v>8251591.7899999991</v>
      </c>
      <c r="DN7" s="27">
        <v>2447514.6700000297</v>
      </c>
      <c r="DO7" s="27">
        <v>5928378.5799999116</v>
      </c>
      <c r="DP7" s="48">
        <f>DO7*0.5629*1.07</f>
        <v>3570680.2038696865</v>
      </c>
      <c r="DQ7" s="11">
        <v>2559</v>
      </c>
      <c r="DR7" s="27">
        <v>4509343.58</v>
      </c>
      <c r="DS7" s="27">
        <v>1722673.1899999874</v>
      </c>
      <c r="DT7" s="27">
        <v>2891868.0099999211</v>
      </c>
      <c r="DU7" s="48">
        <f>DT7*0.5629*1.07</f>
        <v>1741780.7780269824</v>
      </c>
      <c r="DV7" s="11">
        <v>543</v>
      </c>
      <c r="DW7" s="28">
        <v>753107</v>
      </c>
      <c r="DX7" s="28">
        <v>10651.519999999999</v>
      </c>
      <c r="DY7" s="28">
        <v>742334.68000000028</v>
      </c>
      <c r="DZ7" s="48">
        <f>DY7*0.5629*1.07</f>
        <v>447110.40476804017</v>
      </c>
      <c r="EA7" s="65"/>
      <c r="EB7" s="7">
        <f t="shared" ref="EB7:EB10" si="9">BS7+BX7+CC7+CH7+CM7+CR7+CW7+DB7+DG7+DL7+DQ7+DV7</f>
        <v>40100</v>
      </c>
      <c r="EC7" s="28">
        <f t="shared" ref="EC7:EC10" si="10">BT7+BY7+CD7+CI7+CN7+CS7+CX7+DC7+DH7+DM7+DR7+DW7</f>
        <v>65719816.359999999</v>
      </c>
      <c r="ED7" s="28">
        <f t="shared" ref="ED7:ED10" si="11">BU7+BZ7+CE7+CJ7+CO7+CT7+CY7+DD7+DI7+DN7+DS7+DX7</f>
        <v>9211095.1899999939</v>
      </c>
      <c r="EE7" s="28">
        <f t="shared" ref="EE7:EE10" si="12">BV7+CA7+CF7+CK7+CP7+CU7+CZ7+DE7+DJ7+DO7+DT7+DY7</f>
        <v>56978298.168999523</v>
      </c>
      <c r="EF7" s="28">
        <f t="shared" ref="EF7:EF10" si="13">BW7+CB7+CG7+CL7+CQ7+CV7+DA7+DF7+DK7+DP7+DU7+DZ7</f>
        <v>34318199.922082916</v>
      </c>
      <c r="EH7" s="11">
        <v>349</v>
      </c>
      <c r="EI7" s="20">
        <v>486201</v>
      </c>
      <c r="EJ7" s="20">
        <v>9030.7100000000009</v>
      </c>
      <c r="EK7" s="20">
        <v>477170.2900000001</v>
      </c>
      <c r="EL7" s="48">
        <f>(EI7*0.5629*12%)+EK7*0.5629</f>
        <v>301441.06138900004</v>
      </c>
      <c r="EM7" s="50">
        <v>302</v>
      </c>
      <c r="EN7" s="29">
        <v>431477.6</v>
      </c>
      <c r="EO7" s="29">
        <v>9079.14</v>
      </c>
      <c r="EP7" s="29">
        <v>422398.4599999999</v>
      </c>
      <c r="EQ7" s="48">
        <f>(EN7*0.5629*12%)+EP7*0.5629</f>
        <v>266913.54205879994</v>
      </c>
      <c r="ER7" s="41">
        <v>178</v>
      </c>
      <c r="ES7" s="29">
        <v>245472</v>
      </c>
      <c r="ET7" s="29">
        <v>5694.43</v>
      </c>
      <c r="EU7" s="29">
        <v>239777.57000000004</v>
      </c>
      <c r="EV7" s="48">
        <f>(ES7*0.5629*12%)+EU7*0.5629</f>
        <v>151551.93680900001</v>
      </c>
      <c r="EW7" s="11">
        <v>157</v>
      </c>
      <c r="EX7" s="27">
        <v>219293</v>
      </c>
      <c r="EY7" s="27">
        <v>1741.7399999999998</v>
      </c>
      <c r="EZ7" s="27">
        <v>217551.25999999995</v>
      </c>
      <c r="FA7" s="48">
        <f>(EX7*0.5629*10%)+EZ7*0.5629</f>
        <v>134803.60722399995</v>
      </c>
      <c r="FB7" s="11">
        <v>91</v>
      </c>
      <c r="FC7" s="27">
        <v>129959</v>
      </c>
      <c r="FD7" s="27">
        <v>800</v>
      </c>
      <c r="FE7" s="27">
        <v>129159</v>
      </c>
      <c r="FF7" s="48">
        <f>(FC7*0.5629*10%)+FE7*0.5629</f>
        <v>80018.993210000001</v>
      </c>
      <c r="FG7" s="11">
        <v>117</v>
      </c>
      <c r="FH7" s="27">
        <v>173283</v>
      </c>
      <c r="FI7" s="27">
        <v>1769.66</v>
      </c>
      <c r="FJ7" s="27">
        <v>171513.34000000003</v>
      </c>
      <c r="FK7" s="48">
        <f>(FH7*0.5629*10%)+FJ7*0.5629</f>
        <v>106298.95915600001</v>
      </c>
      <c r="FL7" s="7">
        <v>338</v>
      </c>
      <c r="FM7" s="27">
        <v>591112</v>
      </c>
      <c r="FN7" s="27">
        <v>6200</v>
      </c>
      <c r="FO7" s="27">
        <v>584912</v>
      </c>
      <c r="FP7" s="48">
        <f>(FM7*0.5629*10%)+FO7*0.5629</f>
        <v>362520.65927999996</v>
      </c>
      <c r="FQ7" s="41">
        <v>124</v>
      </c>
      <c r="FR7" s="27">
        <v>233026</v>
      </c>
      <c r="FS7" s="27">
        <v>3998</v>
      </c>
      <c r="FT7" s="27">
        <v>229227.92</v>
      </c>
      <c r="FU7" s="61">
        <f>(FR7*0.5629*10%)+FT7*0.5629</f>
        <v>142149.42970799998</v>
      </c>
      <c r="FV7" s="126"/>
      <c r="FW7" s="27"/>
      <c r="FX7" s="27"/>
      <c r="FY7" s="27"/>
      <c r="FZ7" s="48">
        <f>(FW7*0.5629*10%)+FY7*0.5629</f>
        <v>0</v>
      </c>
      <c r="GA7" s="11"/>
      <c r="GB7" s="27"/>
      <c r="GC7" s="27"/>
      <c r="GD7" s="27"/>
      <c r="GE7" s="48">
        <f>(GB7*0.5629*10%)+GD7*0.5629</f>
        <v>0</v>
      </c>
      <c r="GF7" s="11"/>
      <c r="GG7" s="27"/>
      <c r="GH7" s="27"/>
      <c r="GI7" s="27"/>
      <c r="GJ7" s="48">
        <f>(GG7*0.5629*10%)+GI7*0.5629</f>
        <v>0</v>
      </c>
      <c r="GK7" s="11"/>
      <c r="GL7" s="28"/>
      <c r="GM7" s="28"/>
      <c r="GN7" s="28"/>
      <c r="GO7" s="48">
        <f>(GL7*0.5629*10%)+GN7*0.5629</f>
        <v>0</v>
      </c>
      <c r="GP7" s="65"/>
      <c r="GQ7" s="7">
        <f t="shared" ref="GQ7:GQ9" si="14">EH7+EM7+ER7+EW7+FB7+FG7+FL7+FQ7+FV7+GA7+GF7+GK7</f>
        <v>1656</v>
      </c>
      <c r="GR7" s="28">
        <f t="shared" ref="GR7:GR9" si="15">EI7+EN7+ES7+EX7+FC7+FH7+FM7+FR7+FW7+GB7+GG7+GL7</f>
        <v>2509823.6</v>
      </c>
      <c r="GS7" s="28">
        <f t="shared" ref="GS7:GS9" si="16">EJ7+EO7+ET7+EY7+FD7+FI7+FN7+FS7+FX7+GC7+GH7+GM7</f>
        <v>38313.679999999993</v>
      </c>
      <c r="GT7" s="28">
        <f t="shared" ref="GT7:GT9" si="17">EK7+EP7+EU7+EZ7+FE7+FJ7+FO7+FT7+FY7+GD7+GI7+GN7</f>
        <v>2471709.84</v>
      </c>
      <c r="GU7" s="28">
        <f t="shared" si="2"/>
        <v>1545698.1888347999</v>
      </c>
      <c r="GX7" s="11"/>
      <c r="GY7" s="27"/>
      <c r="GZ7" s="27"/>
      <c r="HA7" s="27"/>
      <c r="HB7" s="48"/>
      <c r="HC7" s="11"/>
      <c r="HD7" s="27"/>
      <c r="HE7" s="27"/>
      <c r="HF7" s="27"/>
      <c r="HG7" s="48"/>
      <c r="HH7" s="11"/>
      <c r="HI7" s="27"/>
      <c r="HJ7" s="29"/>
      <c r="HK7" s="27"/>
      <c r="HL7" s="48"/>
      <c r="HM7" s="11"/>
      <c r="HN7" s="27"/>
      <c r="HO7" s="27"/>
      <c r="HP7" s="27"/>
      <c r="HQ7" s="27"/>
      <c r="HR7" s="11"/>
      <c r="HS7" s="27"/>
      <c r="HT7" s="83"/>
      <c r="HU7" s="27"/>
      <c r="HV7" s="27"/>
      <c r="HW7" s="11"/>
      <c r="HX7" s="27"/>
      <c r="HY7" s="27"/>
      <c r="HZ7" s="27"/>
      <c r="IA7" s="27"/>
      <c r="IB7" s="7"/>
      <c r="IC7" s="27"/>
      <c r="ID7" s="27"/>
      <c r="IE7" s="27"/>
      <c r="IF7" s="27"/>
      <c r="IG7" s="41"/>
      <c r="IH7" s="27"/>
      <c r="II7" s="27"/>
      <c r="IJ7" s="27"/>
      <c r="IK7" s="27"/>
      <c r="IL7" s="126"/>
      <c r="IM7" s="27"/>
      <c r="IN7" s="27"/>
      <c r="IO7" s="27"/>
      <c r="IP7" s="27"/>
      <c r="IQ7" s="11"/>
      <c r="IR7" s="11"/>
      <c r="IS7" s="11"/>
      <c r="IT7" s="11"/>
      <c r="IU7" s="27"/>
      <c r="IV7" s="11"/>
      <c r="IW7" s="27"/>
      <c r="IX7" s="27"/>
      <c r="IY7" s="27"/>
      <c r="IZ7" s="27"/>
      <c r="JA7" s="11"/>
      <c r="JB7" s="27"/>
      <c r="JC7" s="27"/>
      <c r="JD7" s="27"/>
      <c r="JE7" s="27"/>
      <c r="JF7" s="7"/>
      <c r="JG7" s="27"/>
      <c r="JH7" s="27"/>
      <c r="JI7" s="27"/>
      <c r="JJ7" s="27"/>
      <c r="JK7" s="65"/>
      <c r="JL7" s="138"/>
      <c r="JM7" s="7">
        <f t="shared" ref="JM7:JM10" si="18">GX7+HC7+HH7+HM7+HR7+HW7+IB7+IG7+IL7+IQ7+IV7+JA7</f>
        <v>0</v>
      </c>
      <c r="JN7" s="28">
        <f t="shared" ref="JN7:JN8" si="19">GY7+HD7+HI7+HN7+HU7+HX7+IC7+IH7+IM7+IR7+IW7+JB7</f>
        <v>0</v>
      </c>
      <c r="JO7" s="28">
        <f t="shared" ref="JO7:JO8" si="20">GZ7+HE7+HJ7+HO7+HV7+HY7+ID7+II7+IN7+IS7+IX7+JC7</f>
        <v>0</v>
      </c>
      <c r="JP7" s="28">
        <f t="shared" ref="JP7:JP8" si="21">HA7+HF7+HK7+HP7+HW7+HZ7+IE7+IJ7+IO7+IT7+IY7+JD7</f>
        <v>0</v>
      </c>
      <c r="JQ7" s="28">
        <f t="shared" ref="JQ7:JQ8" si="22">HB7+HG7+HL7+HQ7+HX7+IA7+IF7+IK7+IP7+IU7+IZ7+JE7</f>
        <v>0</v>
      </c>
      <c r="JS7" s="58"/>
      <c r="JT7" s="58"/>
      <c r="JU7" s="58"/>
      <c r="JV7" s="58"/>
      <c r="JW7" s="27"/>
      <c r="JX7" s="11"/>
      <c r="JY7" s="27"/>
      <c r="JZ7" s="27"/>
      <c r="KA7" s="27"/>
      <c r="KB7" s="27"/>
      <c r="KC7" s="11"/>
      <c r="KD7" s="27"/>
      <c r="KE7" s="29"/>
      <c r="KF7" s="27"/>
      <c r="KG7" s="27"/>
      <c r="KH7" s="11"/>
      <c r="KI7" s="27"/>
      <c r="KJ7" s="27"/>
      <c r="KK7" s="27"/>
      <c r="KL7" s="27"/>
      <c r="KM7" s="11"/>
      <c r="KN7" s="465"/>
      <c r="KO7" s="466"/>
      <c r="KP7" s="465"/>
      <c r="KQ7" s="465"/>
      <c r="KR7" s="11"/>
      <c r="KS7" s="27"/>
      <c r="KT7" s="27"/>
      <c r="KU7" s="27"/>
      <c r="KV7" s="27"/>
      <c r="KW7" s="7"/>
      <c r="KX7" s="27"/>
      <c r="KY7" s="27"/>
      <c r="KZ7" s="27"/>
      <c r="LA7" s="27"/>
      <c r="LB7" s="41"/>
      <c r="LC7" s="27"/>
      <c r="LD7" s="27"/>
      <c r="LE7" s="27"/>
      <c r="LF7" s="27"/>
      <c r="LG7" s="126"/>
      <c r="LH7" s="27"/>
      <c r="LI7" s="27"/>
      <c r="LJ7" s="27"/>
      <c r="LK7" s="27"/>
      <c r="LL7" s="11"/>
      <c r="LM7" s="11"/>
      <c r="LN7" s="11"/>
      <c r="LO7" s="11"/>
      <c r="LP7" s="27"/>
      <c r="LQ7" s="11"/>
      <c r="LR7" s="27"/>
      <c r="LS7" s="27"/>
      <c r="LT7" s="27"/>
      <c r="LU7" s="27"/>
      <c r="LV7" s="11"/>
      <c r="LW7" s="27"/>
      <c r="LX7" s="27"/>
      <c r="LY7" s="27"/>
      <c r="LZ7" s="27"/>
      <c r="MA7" s="7"/>
      <c r="MB7" s="27"/>
      <c r="MC7" s="27"/>
      <c r="MD7" s="27"/>
      <c r="ME7" s="27"/>
      <c r="MF7" s="65"/>
      <c r="MG7" s="138"/>
      <c r="MH7" s="7">
        <f t="shared" ref="MH7:MH10" si="23">JS7+JX7+KC7+KH7+KM7+KR7+KW7+LB7+LG7+LL7+LQ7+LV7</f>
        <v>0</v>
      </c>
      <c r="MI7" s="28">
        <f t="shared" ref="MI7:MI8" si="24">JT7+JY7+KD7+KI7+KP7+KS7+KX7+LC7+LH7+LM7+LR7+LW7</f>
        <v>0</v>
      </c>
      <c r="MJ7" s="28">
        <f t="shared" ref="MJ7:MJ8" si="25">JU7+JZ7+KE7+KJ7+KQ7+KT7+KY7+LD7+LI7+LN7+LS7+LX7</f>
        <v>0</v>
      </c>
      <c r="MK7" s="28">
        <f t="shared" ref="MK7:MK8" si="26">JV7+KA7+KF7+KK7+KR7+KU7+KZ7+LE7+LJ7+LO7+LT7+LY7</f>
        <v>0</v>
      </c>
      <c r="ML7" s="28">
        <f t="shared" ref="ML7:ML8" si="27">JW7+KB7+KG7+KL7+KS7+KV7+LA7+LF7+LK7+LP7+LU7+LZ7</f>
        <v>0</v>
      </c>
    </row>
    <row r="8" spans="2:350" x14ac:dyDescent="0.3">
      <c r="B8" s="484"/>
      <c r="C8" s="5" t="s">
        <v>11</v>
      </c>
      <c r="D8" s="7"/>
      <c r="E8" s="20"/>
      <c r="F8" s="48"/>
      <c r="G8" s="48"/>
      <c r="H8" s="48"/>
      <c r="I8" s="80">
        <v>157</v>
      </c>
      <c r="J8" s="48">
        <v>231044</v>
      </c>
      <c r="K8" s="48">
        <v>116916</v>
      </c>
      <c r="L8" s="48">
        <v>114128</v>
      </c>
      <c r="M8" s="48">
        <f>L8*0.59</f>
        <v>67335.51999999999</v>
      </c>
      <c r="N8" s="11">
        <v>810</v>
      </c>
      <c r="O8" s="27">
        <v>1248393.7</v>
      </c>
      <c r="P8" s="27">
        <v>661247.06000000006</v>
      </c>
      <c r="Q8" s="27">
        <v>612537.11999999837</v>
      </c>
      <c r="R8" s="48">
        <f>Q8*0.59</f>
        <v>361396.90079999901</v>
      </c>
      <c r="S8" s="41">
        <v>1045</v>
      </c>
      <c r="T8" s="27">
        <v>1603586.11</v>
      </c>
      <c r="U8" s="27">
        <v>901286.61000000616</v>
      </c>
      <c r="V8" s="27">
        <v>733565.93999999436</v>
      </c>
      <c r="W8" s="48">
        <f>V8*0.59</f>
        <v>432803.90459999663</v>
      </c>
      <c r="X8" s="11">
        <v>1334</v>
      </c>
      <c r="Y8" s="27">
        <v>2141844.4600000004</v>
      </c>
      <c r="Z8" s="48">
        <f t="shared" si="7"/>
        <v>1203624.6600000148</v>
      </c>
      <c r="AA8" s="27">
        <v>938219.79999998561</v>
      </c>
      <c r="AB8" s="48">
        <f>AA8*0.59</f>
        <v>553549.68199999153</v>
      </c>
      <c r="AC8" s="11">
        <v>1046</v>
      </c>
      <c r="AD8" s="27">
        <v>1682308.4300000004</v>
      </c>
      <c r="AE8" s="58">
        <v>973761.40000000806</v>
      </c>
      <c r="AF8" s="20">
        <v>741089.34999999462</v>
      </c>
      <c r="AG8" s="48">
        <f>AF8*0.59</f>
        <v>437242.71649999678</v>
      </c>
      <c r="AH8" s="80">
        <v>2470</v>
      </c>
      <c r="AI8" s="9">
        <v>4424626.3299999982</v>
      </c>
      <c r="AJ8" s="9">
        <v>2564562.0499999379</v>
      </c>
      <c r="AK8" s="9">
        <v>1942148.3000000338</v>
      </c>
      <c r="AL8" s="48">
        <f>AK8*0.59</f>
        <v>1145867.49700002</v>
      </c>
      <c r="AM8" s="80">
        <v>4543</v>
      </c>
      <c r="AN8" s="48">
        <v>12345654.299999993</v>
      </c>
      <c r="AO8" s="48">
        <v>6672253.3500002073</v>
      </c>
      <c r="AP8" s="48">
        <v>5932151.0300001595</v>
      </c>
      <c r="AQ8" s="48">
        <f>AP8*0.63*1.05</f>
        <v>3924117.9063451057</v>
      </c>
      <c r="AR8" s="11">
        <v>8708</v>
      </c>
      <c r="AS8" s="27">
        <v>24878426.689999972</v>
      </c>
      <c r="AT8" s="27">
        <v>13097520.759999594</v>
      </c>
      <c r="AU8" s="27">
        <v>12328835.450000901</v>
      </c>
      <c r="AV8" s="48">
        <f>AU8*0.63*1.05</f>
        <v>8155524.6501755966</v>
      </c>
      <c r="AW8" s="11">
        <v>5913</v>
      </c>
      <c r="AX8" s="27">
        <v>15960150.909999972</v>
      </c>
      <c r="AY8" s="27">
        <v>8565439.5299999937</v>
      </c>
      <c r="AZ8" s="27">
        <v>7727421.7000005646</v>
      </c>
      <c r="BA8" s="48">
        <f>AZ8*0.63*1.05</f>
        <v>5111689.4545503743</v>
      </c>
      <c r="BB8" s="41">
        <v>2904</v>
      </c>
      <c r="BC8" s="27">
        <v>5634692</v>
      </c>
      <c r="BD8" s="27">
        <f t="shared" si="8"/>
        <v>2742359</v>
      </c>
      <c r="BE8" s="27">
        <v>2892333</v>
      </c>
      <c r="BF8" s="48">
        <f>BE8*0.63*1.05</f>
        <v>1913278.2795000002</v>
      </c>
      <c r="BG8" s="11">
        <v>5584</v>
      </c>
      <c r="BH8" s="20">
        <v>8708576.8199999966</v>
      </c>
      <c r="BI8" s="20">
        <v>4690783.9099999582</v>
      </c>
      <c r="BJ8" s="20">
        <v>4194398.1900000358</v>
      </c>
      <c r="BK8" s="48">
        <f>BJ8*0.63*1.05</f>
        <v>2774594.4026850238</v>
      </c>
      <c r="BL8" s="65"/>
      <c r="BM8" s="7">
        <f t="shared" si="0"/>
        <v>34514</v>
      </c>
      <c r="BN8" s="28">
        <f t="shared" si="0"/>
        <v>78859303.74999994</v>
      </c>
      <c r="BO8" s="28">
        <f t="shared" si="0"/>
        <v>42189754.329999723</v>
      </c>
      <c r="BP8" s="28">
        <f t="shared" si="0"/>
        <v>38156827.880001672</v>
      </c>
      <c r="BQ8" s="28">
        <f t="shared" si="0"/>
        <v>24877400.914156105</v>
      </c>
      <c r="BS8" s="7">
        <v>5539</v>
      </c>
      <c r="BT8" s="20">
        <v>8306040.0900000017</v>
      </c>
      <c r="BU8" s="20">
        <v>4879422.9199999822</v>
      </c>
      <c r="BV8" s="20">
        <v>3568408.910000212</v>
      </c>
      <c r="BW8" s="48">
        <f>BV8*0.63*1.05</f>
        <v>2360502.4939651401</v>
      </c>
      <c r="BX8" s="7">
        <v>663</v>
      </c>
      <c r="BY8" s="27">
        <v>1018076.6200000003</v>
      </c>
      <c r="BZ8" s="27">
        <v>603223.20000000671</v>
      </c>
      <c r="CA8" s="27">
        <v>435870.84000000136</v>
      </c>
      <c r="CB8" s="48">
        <f>CA8*0.63*1.05</f>
        <v>288328.56066000089</v>
      </c>
      <c r="CC8" s="41">
        <v>2164</v>
      </c>
      <c r="CD8" s="27">
        <v>3177912.28</v>
      </c>
      <c r="CE8" s="27">
        <v>1811664.2999999486</v>
      </c>
      <c r="CF8" s="27">
        <v>1425702.800000011</v>
      </c>
      <c r="CG8" s="48">
        <f>CF8*0.63*1.05</f>
        <v>943102.40220000735</v>
      </c>
      <c r="CH8" s="11">
        <v>2826</v>
      </c>
      <c r="CI8" s="27">
        <v>4182321.51</v>
      </c>
      <c r="CJ8" s="27">
        <v>2220285.8299999801</v>
      </c>
      <c r="CK8" s="27">
        <v>2041111.7200000051</v>
      </c>
      <c r="CL8" s="48">
        <f>CK8*0.63*1.05</f>
        <v>1350195.4027800036</v>
      </c>
      <c r="CM8" s="41">
        <v>4595</v>
      </c>
      <c r="CN8" s="27">
        <v>7034688.219999996</v>
      </c>
      <c r="CO8" s="48">
        <v>3670445.2699999833</v>
      </c>
      <c r="CP8" s="27">
        <v>3509250.5099999793</v>
      </c>
      <c r="CQ8" s="48">
        <f>CP8*0.63*1.05</f>
        <v>2321369.2123649865</v>
      </c>
      <c r="CR8" s="58">
        <v>6193</v>
      </c>
      <c r="CS8" s="27">
        <v>9429151.1399999931</v>
      </c>
      <c r="CT8" s="27">
        <v>4826964.4400000283</v>
      </c>
      <c r="CU8" s="27">
        <v>4784628.1199999787</v>
      </c>
      <c r="CV8" s="48">
        <f>CU8*0.63*1.05</f>
        <v>3165031.5013799863</v>
      </c>
      <c r="CW8" s="80">
        <v>8052</v>
      </c>
      <c r="CX8" s="48">
        <v>12759552.87999998</v>
      </c>
      <c r="CY8" s="48">
        <v>6905024.7600000845</v>
      </c>
      <c r="CZ8" s="48">
        <v>6112823.3800003892</v>
      </c>
      <c r="DA8" s="48">
        <f>CZ8*0.63*1.05</f>
        <v>4043632.6658702577</v>
      </c>
      <c r="DB8" s="11">
        <v>6759</v>
      </c>
      <c r="DC8" s="27">
        <v>13128194.309999973</v>
      </c>
      <c r="DD8" s="27">
        <v>6412826.2300000424</v>
      </c>
      <c r="DE8" s="27">
        <v>6976958.8200002145</v>
      </c>
      <c r="DF8" s="48">
        <f>DE8*0.63*1.05</f>
        <v>4615258.2594301421</v>
      </c>
      <c r="DG8" s="11">
        <v>8037</v>
      </c>
      <c r="DH8" s="27">
        <v>20009511.68999996</v>
      </c>
      <c r="DI8" s="27">
        <v>9905576.6099996436</v>
      </c>
      <c r="DJ8" s="27">
        <v>10514886.840001082</v>
      </c>
      <c r="DK8" s="48">
        <f>DJ8*0.5629*1.07</f>
        <v>6333147.8883931711</v>
      </c>
      <c r="DL8" s="11">
        <v>5309</v>
      </c>
      <c r="DM8" s="27">
        <v>13481806.039999979</v>
      </c>
      <c r="DN8" s="27">
        <v>7279785.1000001859</v>
      </c>
      <c r="DO8" s="27">
        <v>6455179.7000003094</v>
      </c>
      <c r="DP8" s="48">
        <f>DO8*0.5629*1.07</f>
        <v>3887974.0988492859</v>
      </c>
      <c r="DQ8" s="11">
        <v>3030</v>
      </c>
      <c r="DR8" s="27">
        <v>6526422.4699999923</v>
      </c>
      <c r="DS8" s="27">
        <v>3395156.0700000208</v>
      </c>
      <c r="DT8" s="27">
        <v>3246150.5799999717</v>
      </c>
      <c r="DU8" s="48">
        <f>DT8*0.5629*1.07</f>
        <v>1955166.2327857229</v>
      </c>
      <c r="DV8" s="11">
        <v>1342</v>
      </c>
      <c r="DW8" s="28">
        <v>2153966.66</v>
      </c>
      <c r="DX8" s="28">
        <v>1062361.0199999972</v>
      </c>
      <c r="DY8" s="28">
        <v>1124364.4799999886</v>
      </c>
      <c r="DZ8" s="48">
        <f>DY8*0.5629*1.07</f>
        <v>677208.09939743311</v>
      </c>
      <c r="EA8" s="65"/>
      <c r="EB8" s="7">
        <f t="shared" si="9"/>
        <v>54509</v>
      </c>
      <c r="EC8" s="28">
        <f t="shared" si="10"/>
        <v>101207643.90999988</v>
      </c>
      <c r="ED8" s="28">
        <f t="shared" si="11"/>
        <v>52972735.749999903</v>
      </c>
      <c r="EE8" s="28">
        <f t="shared" si="12"/>
        <v>50195336.700002141</v>
      </c>
      <c r="EF8" s="28">
        <f t="shared" si="13"/>
        <v>31940916.818076134</v>
      </c>
      <c r="EH8" s="7">
        <v>752</v>
      </c>
      <c r="EI8" s="20">
        <v>1173650.26</v>
      </c>
      <c r="EJ8" s="20">
        <v>640537.9700000023</v>
      </c>
      <c r="EK8" s="20">
        <v>552584.06999999925</v>
      </c>
      <c r="EL8" s="48">
        <f>(EI8*0.66*12%)+EK8*0.66</f>
        <v>457658.58679199952</v>
      </c>
      <c r="EM8" s="57">
        <v>345</v>
      </c>
      <c r="EN8" s="29">
        <v>541513.53999999992</v>
      </c>
      <c r="EO8" s="29">
        <v>317745.3000000001</v>
      </c>
      <c r="EP8" s="29">
        <v>232933.6399999985</v>
      </c>
      <c r="EQ8" s="48">
        <f>(EN8*0.66*12%)+EP8*0.66</f>
        <v>196624.074767999</v>
      </c>
      <c r="ER8" s="41">
        <v>187</v>
      </c>
      <c r="ES8" s="29">
        <v>278911.84000000003</v>
      </c>
      <c r="ET8" s="29">
        <v>159497.67999999961</v>
      </c>
      <c r="EU8" s="29">
        <v>125189.98000000032</v>
      </c>
      <c r="EV8" s="48">
        <f>(ES8*0.66*12%)+EU8*0.66</f>
        <v>104715.20452800021</v>
      </c>
      <c r="EW8" s="11">
        <v>97</v>
      </c>
      <c r="EX8" s="27">
        <v>142972.4</v>
      </c>
      <c r="EY8" s="27">
        <v>75880.630000000048</v>
      </c>
      <c r="EZ8" s="27">
        <v>67091.76999999996</v>
      </c>
      <c r="FA8" s="48">
        <f>(EX8*0.66*10%)+EZ8*0.66</f>
        <v>53716.746599999969</v>
      </c>
      <c r="FB8" s="41">
        <v>62</v>
      </c>
      <c r="FC8" s="27">
        <v>95657.200000000012</v>
      </c>
      <c r="FD8" s="48">
        <v>49992.700000000004</v>
      </c>
      <c r="FE8" s="27">
        <v>45664.499999999993</v>
      </c>
      <c r="FF8" s="48">
        <f>(FC8*0.66*10%)+FE8*0.66</f>
        <v>36451.945199999995</v>
      </c>
      <c r="FG8" s="11">
        <v>27</v>
      </c>
      <c r="FH8" s="27">
        <v>38673</v>
      </c>
      <c r="FI8" s="27">
        <v>17657.600000000006</v>
      </c>
      <c r="FJ8" s="27">
        <v>21015.4</v>
      </c>
      <c r="FK8" s="48">
        <f>(FH8*0.66*10%)+FJ8*0.66</f>
        <v>16422.582000000002</v>
      </c>
      <c r="FL8" s="7">
        <v>140</v>
      </c>
      <c r="FM8" s="27">
        <v>291168.59999999998</v>
      </c>
      <c r="FN8" s="27">
        <v>138397.50000000006</v>
      </c>
      <c r="FO8" s="27">
        <v>152771.09999999992</v>
      </c>
      <c r="FP8" s="48">
        <f>(FM8*0.66*10%)+FO8*0.66</f>
        <v>120046.05359999996</v>
      </c>
      <c r="FQ8" s="41">
        <v>65</v>
      </c>
      <c r="FR8" s="27">
        <v>157344.6</v>
      </c>
      <c r="FS8" s="27">
        <v>77018.400000000009</v>
      </c>
      <c r="FT8" s="27">
        <v>80326.2</v>
      </c>
      <c r="FU8" s="48">
        <f>(FR8*0.66*10%)+FT8*0.66</f>
        <v>63400.035600000003</v>
      </c>
      <c r="FV8" s="126"/>
      <c r="FW8" s="27"/>
      <c r="FX8" s="27"/>
      <c r="FY8" s="27"/>
      <c r="FZ8" s="48">
        <f>(FW8*0.66*10%)+FY8*0.66</f>
        <v>0</v>
      </c>
      <c r="GA8" s="11"/>
      <c r="GB8" s="27"/>
      <c r="GC8" s="27"/>
      <c r="GD8" s="27"/>
      <c r="GE8" s="48">
        <f>(GB8*0.66*10%)+GD8*0.66</f>
        <v>0</v>
      </c>
      <c r="GF8" s="11"/>
      <c r="GG8" s="27"/>
      <c r="GH8" s="27"/>
      <c r="GI8" s="27"/>
      <c r="GJ8" s="48">
        <f>(GG8*0.66*10%)+GI8*0.66</f>
        <v>0</v>
      </c>
      <c r="GK8" s="11"/>
      <c r="GL8" s="28"/>
      <c r="GM8" s="28"/>
      <c r="GN8" s="28"/>
      <c r="GO8" s="48">
        <f>(GL8*0.66*10%)+GN8*0.66</f>
        <v>0</v>
      </c>
      <c r="GP8" s="65"/>
      <c r="GQ8" s="7">
        <f t="shared" si="14"/>
        <v>1675</v>
      </c>
      <c r="GR8" s="28">
        <f t="shared" si="15"/>
        <v>2719891.4400000004</v>
      </c>
      <c r="GS8" s="28">
        <f t="shared" si="16"/>
        <v>1476727.7800000021</v>
      </c>
      <c r="GT8" s="28">
        <f t="shared" si="17"/>
        <v>1277576.6599999981</v>
      </c>
      <c r="GU8" s="28">
        <f t="shared" si="2"/>
        <v>1049035.2290879986</v>
      </c>
      <c r="GX8" s="7"/>
      <c r="GY8" s="20"/>
      <c r="GZ8" s="20"/>
      <c r="HA8" s="20"/>
      <c r="HB8" s="48">
        <f>(GY8*0.66*10%)+HA8*0.66</f>
        <v>0</v>
      </c>
      <c r="HC8" s="11"/>
      <c r="HD8" s="29"/>
      <c r="HE8" s="29"/>
      <c r="HF8" s="29"/>
      <c r="HG8" s="48">
        <f>(HD8*0.66*10%)+HF8*0.66</f>
        <v>0</v>
      </c>
      <c r="HH8" s="41"/>
      <c r="HI8" s="29"/>
      <c r="HJ8" s="29"/>
      <c r="HK8" s="29"/>
      <c r="HL8" s="48">
        <f>(HI8*0.66*10%)+HK8*0.66</f>
        <v>0</v>
      </c>
      <c r="HM8" s="11"/>
      <c r="HN8" s="27"/>
      <c r="HO8" s="27"/>
      <c r="HP8" s="27"/>
      <c r="HQ8" s="27">
        <f>(HN8*0.66*10%)+HP8*0.66</f>
        <v>0</v>
      </c>
      <c r="HR8" s="41"/>
      <c r="HS8" s="27"/>
      <c r="HT8" s="48"/>
      <c r="HU8" s="27"/>
      <c r="HV8" s="27">
        <f>(HS8*0.66*10%)+HU8*0.66</f>
        <v>0</v>
      </c>
      <c r="HW8" s="11"/>
      <c r="HX8" s="27"/>
      <c r="HY8" s="27"/>
      <c r="HZ8" s="27"/>
      <c r="IA8" s="27">
        <f>(HX8*0.66*10%)+HZ8*0.66</f>
        <v>0</v>
      </c>
      <c r="IB8" s="7"/>
      <c r="IC8" s="27"/>
      <c r="ID8" s="27"/>
      <c r="IE8" s="27"/>
      <c r="IF8" s="27">
        <f>(IC8*0.66*10%)+IE8*0.66</f>
        <v>0</v>
      </c>
      <c r="IG8" s="41"/>
      <c r="IH8" s="27"/>
      <c r="II8" s="27"/>
      <c r="IJ8" s="27"/>
      <c r="IK8" s="27">
        <f>(IH8*0.66*10%)+IJ8*0.66</f>
        <v>0</v>
      </c>
      <c r="IL8" s="126"/>
      <c r="IM8" s="27"/>
      <c r="IN8" s="27"/>
      <c r="IO8" s="27"/>
      <c r="IP8" s="27">
        <f>(IM8*0.66*10%)+IO8*0.66</f>
        <v>0</v>
      </c>
      <c r="IQ8" s="11"/>
      <c r="IR8" s="11"/>
      <c r="IS8" s="11"/>
      <c r="IT8" s="11"/>
      <c r="IU8" s="27">
        <f>(IR8*0.66*10%)+IT8*0.66</f>
        <v>0</v>
      </c>
      <c r="IV8" s="11"/>
      <c r="IW8" s="27"/>
      <c r="IX8" s="27"/>
      <c r="IY8" s="27"/>
      <c r="IZ8" s="27">
        <f>(IW8*0.66*10%)+IY8*0.66</f>
        <v>0</v>
      </c>
      <c r="JA8" s="11"/>
      <c r="JB8" s="27"/>
      <c r="JC8" s="27"/>
      <c r="JD8" s="27"/>
      <c r="JE8" s="27">
        <f>(JB8*0.66*10%)+JD8*0.66</f>
        <v>0</v>
      </c>
      <c r="JF8" s="7"/>
      <c r="JG8" s="27"/>
      <c r="JH8" s="27"/>
      <c r="JI8" s="27"/>
      <c r="JJ8" s="27"/>
      <c r="JK8" s="65"/>
      <c r="JL8" s="138"/>
      <c r="JM8" s="7">
        <f t="shared" si="18"/>
        <v>0</v>
      </c>
      <c r="JN8" s="28">
        <f t="shared" si="19"/>
        <v>0</v>
      </c>
      <c r="JO8" s="28">
        <f t="shared" si="20"/>
        <v>0</v>
      </c>
      <c r="JP8" s="28">
        <f t="shared" si="21"/>
        <v>0</v>
      </c>
      <c r="JQ8" s="28">
        <f t="shared" si="22"/>
        <v>0</v>
      </c>
      <c r="JS8" s="7"/>
      <c r="JT8" s="20"/>
      <c r="JU8" s="20"/>
      <c r="JV8" s="20"/>
      <c r="JW8" s="27"/>
      <c r="JX8" s="11"/>
      <c r="JY8" s="29"/>
      <c r="JZ8" s="29"/>
      <c r="KA8" s="29"/>
      <c r="KB8" s="27"/>
      <c r="KC8" s="41"/>
      <c r="KD8" s="29"/>
      <c r="KE8" s="29"/>
      <c r="KF8" s="29"/>
      <c r="KG8" s="27"/>
      <c r="KH8" s="11"/>
      <c r="KI8" s="27"/>
      <c r="KJ8" s="27"/>
      <c r="KK8" s="27"/>
      <c r="KL8" s="27"/>
      <c r="KM8" s="80"/>
      <c r="KN8" s="465"/>
      <c r="KO8" s="48"/>
      <c r="KP8" s="465"/>
      <c r="KQ8" s="465"/>
      <c r="KR8" s="11"/>
      <c r="KS8" s="27"/>
      <c r="KT8" s="27"/>
      <c r="KU8" s="27"/>
      <c r="KV8" s="27"/>
      <c r="KW8" s="7"/>
      <c r="KX8" s="27"/>
      <c r="KY8" s="27"/>
      <c r="KZ8" s="27"/>
      <c r="LA8" s="27"/>
      <c r="LB8" s="41"/>
      <c r="LC8" s="27"/>
      <c r="LD8" s="27"/>
      <c r="LE8" s="27"/>
      <c r="LF8" s="27"/>
      <c r="LG8" s="126"/>
      <c r="LH8" s="27"/>
      <c r="LI8" s="27"/>
      <c r="LJ8" s="27"/>
      <c r="LK8" s="27"/>
      <c r="LL8" s="11"/>
      <c r="LM8" s="11"/>
      <c r="LN8" s="11"/>
      <c r="LO8" s="11"/>
      <c r="LP8" s="27"/>
      <c r="LQ8" s="11"/>
      <c r="LR8" s="27"/>
      <c r="LS8" s="27"/>
      <c r="LT8" s="27"/>
      <c r="LU8" s="27"/>
      <c r="LV8" s="11"/>
      <c r="LW8" s="27"/>
      <c r="LX8" s="27"/>
      <c r="LY8" s="27"/>
      <c r="LZ8" s="27"/>
      <c r="MA8" s="7"/>
      <c r="MB8" s="27"/>
      <c r="MC8" s="27"/>
      <c r="MD8" s="27"/>
      <c r="ME8" s="27"/>
      <c r="MF8" s="65"/>
      <c r="MG8" s="138"/>
      <c r="MH8" s="7">
        <f t="shared" si="23"/>
        <v>0</v>
      </c>
      <c r="MI8" s="28">
        <f t="shared" si="24"/>
        <v>0</v>
      </c>
      <c r="MJ8" s="28">
        <f t="shared" si="25"/>
        <v>0</v>
      </c>
      <c r="MK8" s="28">
        <f t="shared" si="26"/>
        <v>0</v>
      </c>
      <c r="ML8" s="28">
        <f t="shared" si="27"/>
        <v>0</v>
      </c>
    </row>
    <row r="9" spans="2:350" x14ac:dyDescent="0.3">
      <c r="B9" s="484"/>
      <c r="C9" s="10" t="s">
        <v>78</v>
      </c>
      <c r="D9" s="7"/>
      <c r="E9" s="20"/>
      <c r="F9" s="48"/>
      <c r="G9" s="48"/>
      <c r="H9" s="48"/>
      <c r="I9" s="7"/>
      <c r="J9" s="28"/>
      <c r="K9" s="28"/>
      <c r="L9" s="28"/>
      <c r="M9" s="48">
        <f>L9*0.59</f>
        <v>0</v>
      </c>
      <c r="N9" s="11"/>
      <c r="O9" s="27"/>
      <c r="P9" s="28"/>
      <c r="Q9" s="28"/>
      <c r="R9" s="48">
        <f>Q9*0.59</f>
        <v>0</v>
      </c>
      <c r="S9" s="41"/>
      <c r="T9" s="27"/>
      <c r="U9" s="27"/>
      <c r="V9" s="27"/>
      <c r="W9" s="48">
        <f>V9*0.59</f>
        <v>0</v>
      </c>
      <c r="X9" s="80">
        <v>270</v>
      </c>
      <c r="Y9" s="48">
        <v>418337</v>
      </c>
      <c r="Z9" s="48">
        <f t="shared" si="7"/>
        <v>133835</v>
      </c>
      <c r="AA9" s="48">
        <v>284502</v>
      </c>
      <c r="AB9" s="48">
        <f>AA9*0.59</f>
        <v>167856.18</v>
      </c>
      <c r="AC9" s="11">
        <v>249</v>
      </c>
      <c r="AD9" s="27">
        <v>399851</v>
      </c>
      <c r="AE9" s="48">
        <f t="shared" ref="AE9" si="28">AD9-AF9</f>
        <v>87070.590000000258</v>
      </c>
      <c r="AF9" s="27">
        <v>312780.40999999974</v>
      </c>
      <c r="AG9" s="48">
        <f>AF9*0.59</f>
        <v>184540.44189999983</v>
      </c>
      <c r="AH9" s="80">
        <v>616</v>
      </c>
      <c r="AI9" s="33">
        <v>1116507.3</v>
      </c>
      <c r="AJ9" s="9">
        <v>2564562.0499999379</v>
      </c>
      <c r="AK9" s="33">
        <v>781498.89999999967</v>
      </c>
      <c r="AL9" s="48">
        <f>AK9*0.59</f>
        <v>461084.35099999979</v>
      </c>
      <c r="AM9" s="80">
        <v>1463</v>
      </c>
      <c r="AN9" s="27">
        <v>3038716.4000000004</v>
      </c>
      <c r="AO9" s="27">
        <v>118696.24999999955</v>
      </c>
      <c r="AP9" s="27">
        <v>2920020.1500000036</v>
      </c>
      <c r="AQ9" s="48">
        <f>AP9*0.5629*1.07</f>
        <v>1758736.8964054522</v>
      </c>
      <c r="AR9" s="80">
        <v>1462</v>
      </c>
      <c r="AS9" s="33">
        <v>3337206</v>
      </c>
      <c r="AT9" s="27">
        <f>AS9-AU9</f>
        <v>264272</v>
      </c>
      <c r="AU9" s="27">
        <v>3072934</v>
      </c>
      <c r="AV9" s="48">
        <f>AU9*0.5629*1.07</f>
        <v>1850837.3670019999</v>
      </c>
      <c r="AW9" s="80">
        <v>1844</v>
      </c>
      <c r="AX9" s="48">
        <v>4171311.9</v>
      </c>
      <c r="AY9" s="84">
        <v>1554657.9800000191</v>
      </c>
      <c r="AZ9" s="84">
        <v>2616653.9199999752</v>
      </c>
      <c r="BA9" s="48">
        <f>AZ9*0.5629*1.07</f>
        <v>1576018.5059777449</v>
      </c>
      <c r="BB9" s="41">
        <v>1296</v>
      </c>
      <c r="BC9" s="27">
        <v>2386623.2999999998</v>
      </c>
      <c r="BD9" s="27">
        <f t="shared" si="8"/>
        <v>1011113.1999999981</v>
      </c>
      <c r="BE9" s="27">
        <v>1375510.1000000017</v>
      </c>
      <c r="BF9" s="48">
        <f>BE9*0.5629*1.07</f>
        <v>828473.85976030107</v>
      </c>
      <c r="BG9" s="41">
        <v>1148</v>
      </c>
      <c r="BH9" s="20">
        <v>1744852</v>
      </c>
      <c r="BI9" s="20">
        <v>633618</v>
      </c>
      <c r="BJ9" s="27">
        <v>1111234</v>
      </c>
      <c r="BK9" s="48">
        <f>BJ9*0.5629*1.07</f>
        <v>669299.571902</v>
      </c>
      <c r="BL9" s="65"/>
      <c r="BM9" s="7">
        <f t="shared" si="0"/>
        <v>8348</v>
      </c>
      <c r="BN9" s="28">
        <f t="shared" si="0"/>
        <v>16613404.899999999</v>
      </c>
      <c r="BO9" s="28">
        <f t="shared" si="0"/>
        <v>6367825.0699999547</v>
      </c>
      <c r="BP9" s="28">
        <f t="shared" si="0"/>
        <v>12475133.47999998</v>
      </c>
      <c r="BQ9" s="28">
        <f t="shared" si="0"/>
        <v>7496847.1739474982</v>
      </c>
      <c r="BS9" s="7">
        <v>349</v>
      </c>
      <c r="BT9" s="28">
        <v>515105</v>
      </c>
      <c r="BU9" s="28">
        <v>160380</v>
      </c>
      <c r="BV9" s="28">
        <v>354724</v>
      </c>
      <c r="BW9" s="48">
        <f>BV9*0.5629*1.07</f>
        <v>213651.32937200001</v>
      </c>
      <c r="BX9" s="7">
        <v>3</v>
      </c>
      <c r="BY9" s="27">
        <v>3796.9</v>
      </c>
      <c r="BZ9" s="28">
        <v>0</v>
      </c>
      <c r="CA9" s="27">
        <v>3796.9</v>
      </c>
      <c r="CB9" s="48">
        <f>CA9*0.5629*1.07</f>
        <v>2286.8842607000001</v>
      </c>
      <c r="CC9" s="41">
        <v>183</v>
      </c>
      <c r="CD9" s="27">
        <v>228029</v>
      </c>
      <c r="CE9" s="27">
        <v>2218.4</v>
      </c>
      <c r="CF9" s="27">
        <v>225810.6</v>
      </c>
      <c r="CG9" s="48">
        <f>CF9*0.5629*1.07</f>
        <v>136006.40181179999</v>
      </c>
      <c r="CH9" s="80">
        <v>538</v>
      </c>
      <c r="CI9" s="48">
        <v>701093</v>
      </c>
      <c r="CJ9" s="48">
        <v>28687.599999999999</v>
      </c>
      <c r="CK9" s="48">
        <v>672405.39999999921</v>
      </c>
      <c r="CL9" s="48">
        <f>CK9*0.5629*1.07</f>
        <v>404991.78963619948</v>
      </c>
      <c r="CM9" s="41">
        <v>1326</v>
      </c>
      <c r="CN9" s="27">
        <v>1723434</v>
      </c>
      <c r="CO9" s="27">
        <v>523198.21999999654</v>
      </c>
      <c r="CP9" s="27">
        <v>1200235.78000001</v>
      </c>
      <c r="CQ9" s="48">
        <f>CP9*0.5629*1.07</f>
        <v>722905.61100134614</v>
      </c>
      <c r="CR9" s="58">
        <v>755</v>
      </c>
      <c r="CS9" s="27">
        <v>1035999</v>
      </c>
      <c r="CT9" s="27">
        <v>244259.10000000172</v>
      </c>
      <c r="CU9" s="27">
        <v>791739.90000000293</v>
      </c>
      <c r="CV9" s="48">
        <f>CU9*0.5629*1.07</f>
        <v>476867.31698970171</v>
      </c>
      <c r="CW9" s="80">
        <v>918</v>
      </c>
      <c r="CX9" s="48">
        <v>1523591</v>
      </c>
      <c r="CY9" s="48">
        <v>144066.0100000003</v>
      </c>
      <c r="CZ9" s="48">
        <v>1379524.9900000019</v>
      </c>
      <c r="DA9" s="48">
        <f>CZ9*0.5629*1.07</f>
        <v>830892.0400519711</v>
      </c>
      <c r="DB9" s="80">
        <v>1379</v>
      </c>
      <c r="DC9" s="27">
        <v>2788073</v>
      </c>
      <c r="DD9" s="43">
        <v>234371.43000000087</v>
      </c>
      <c r="DE9" s="27">
        <v>2553701.5699999873</v>
      </c>
      <c r="DF9" s="48">
        <f>DE9*0.5629*1.07</f>
        <v>1538102.1167157025</v>
      </c>
      <c r="DG9" s="11">
        <v>1511</v>
      </c>
      <c r="DH9" s="27">
        <v>3247589</v>
      </c>
      <c r="DI9" s="27">
        <v>186392.45000000077</v>
      </c>
      <c r="DJ9" s="27">
        <v>3061196.5499999761</v>
      </c>
      <c r="DK9" s="48">
        <f>DJ9*0.5629*1.07</f>
        <v>1843767.8656546355</v>
      </c>
      <c r="DL9" s="11">
        <v>1329</v>
      </c>
      <c r="DM9" s="27">
        <v>2837271</v>
      </c>
      <c r="DN9" s="27">
        <v>915720.12999998883</v>
      </c>
      <c r="DO9" s="27">
        <v>1921550.8699999866</v>
      </c>
      <c r="DP9" s="48">
        <f>DO9*0.5629*1.07</f>
        <v>1157355.8536536018</v>
      </c>
      <c r="DQ9" s="11">
        <v>1662</v>
      </c>
      <c r="DR9" s="27">
        <v>2931888</v>
      </c>
      <c r="DS9" s="27">
        <v>1288340.400000002</v>
      </c>
      <c r="DT9" s="27">
        <v>1643547.5999999889</v>
      </c>
      <c r="DU9" s="48">
        <f>DT9*0.5629*1.07</f>
        <v>989913.65012279327</v>
      </c>
      <c r="DV9" s="11">
        <v>269</v>
      </c>
      <c r="DW9" s="127">
        <v>394281</v>
      </c>
      <c r="DX9" s="127">
        <v>-7476.4</v>
      </c>
      <c r="DY9" s="127">
        <v>401757.4</v>
      </c>
      <c r="DZ9" s="48">
        <f>DY9*0.5629*1.07</f>
        <v>241979.68729220002</v>
      </c>
      <c r="EA9" s="65"/>
      <c r="EB9" s="7">
        <f t="shared" si="9"/>
        <v>10222</v>
      </c>
      <c r="EC9" s="28">
        <f t="shared" si="10"/>
        <v>17930149.899999999</v>
      </c>
      <c r="ED9" s="28">
        <f t="shared" si="11"/>
        <v>3720157.339999991</v>
      </c>
      <c r="EE9" s="28">
        <f t="shared" si="12"/>
        <v>14209991.559999952</v>
      </c>
      <c r="EF9" s="28">
        <f t="shared" si="13"/>
        <v>8558720.5465626512</v>
      </c>
      <c r="EH9" s="7">
        <v>2</v>
      </c>
      <c r="EI9" s="28">
        <v>3598</v>
      </c>
      <c r="EJ9" s="28">
        <v>0</v>
      </c>
      <c r="EK9" s="28">
        <v>3598</v>
      </c>
      <c r="EL9" s="48">
        <f t="shared" ref="EL9" si="29">(EI9*0.54*12%)+EK9*0.54</f>
        <v>2176.0704000000001</v>
      </c>
      <c r="EM9" s="7"/>
      <c r="EN9" s="27"/>
      <c r="EO9" s="28"/>
      <c r="EP9" s="27"/>
      <c r="EQ9" s="48">
        <f t="shared" ref="EQ9" si="30">(EN9*0.54*12%)+EP9*0.54</f>
        <v>0</v>
      </c>
      <c r="ER9" s="41"/>
      <c r="ES9" s="29"/>
      <c r="ET9" s="29"/>
      <c r="EU9" s="29"/>
      <c r="EV9" s="48">
        <f t="shared" ref="EV9" si="31">(ES9*0.54*12%)+EU9*0.54</f>
        <v>0</v>
      </c>
      <c r="EW9" s="80"/>
      <c r="EX9" s="48"/>
      <c r="EY9" s="48"/>
      <c r="EZ9" s="48"/>
      <c r="FA9" s="48">
        <f t="shared" ref="FA9" si="32">(EX9*0.54*12%)+EZ9*0.54</f>
        <v>0</v>
      </c>
      <c r="FB9" s="41"/>
      <c r="FC9" s="27"/>
      <c r="FD9" s="27"/>
      <c r="FE9" s="27"/>
      <c r="FF9" s="48">
        <f t="shared" ref="FF9" si="33">(FC9*0.54*12%)+FE9*0.54</f>
        <v>0</v>
      </c>
      <c r="FG9" s="58"/>
      <c r="FH9" s="27"/>
      <c r="FI9" s="27"/>
      <c r="FJ9" s="27"/>
      <c r="FK9" s="48"/>
      <c r="FL9" s="7">
        <v>82</v>
      </c>
      <c r="FM9" s="27">
        <v>155718.00000000003</v>
      </c>
      <c r="FN9" s="27">
        <v>0</v>
      </c>
      <c r="FO9" s="27">
        <v>155718.00000000003</v>
      </c>
      <c r="FP9" s="48">
        <f>(FM9*0.5629*10%)+FO9*0.5629</f>
        <v>96419.028420000002</v>
      </c>
      <c r="FQ9" s="41">
        <v>469</v>
      </c>
      <c r="FR9" s="27">
        <v>923081</v>
      </c>
      <c r="FS9" s="56">
        <v>6204</v>
      </c>
      <c r="FT9" s="27">
        <v>916877</v>
      </c>
      <c r="FU9" s="48">
        <f>(FR9*0.5629*10%)+FT9*0.5629</f>
        <v>568070.29278999998</v>
      </c>
      <c r="FV9" s="11">
        <v>1811</v>
      </c>
      <c r="FW9" s="27">
        <v>3541189</v>
      </c>
      <c r="FX9" s="27">
        <v>697483.82000000041</v>
      </c>
      <c r="FY9" s="27">
        <v>2843705.180000002</v>
      </c>
      <c r="FZ9" s="48">
        <f>(FW9*0.5629*10%)+FY9*0.5629</f>
        <v>1800055.174632001</v>
      </c>
      <c r="GA9" s="11">
        <v>2520</v>
      </c>
      <c r="GB9" s="27">
        <v>4853839.2</v>
      </c>
      <c r="GC9" s="27">
        <v>1687915.94</v>
      </c>
      <c r="GD9" s="27">
        <v>3165923.2600000002</v>
      </c>
      <c r="GE9" s="48">
        <f>(GB9*0.5629*10%)+GD9*0.5629</f>
        <v>2055320.8116219998</v>
      </c>
      <c r="GF9" s="41">
        <v>1501</v>
      </c>
      <c r="GG9" s="27">
        <v>2529499</v>
      </c>
      <c r="GH9" s="27">
        <v>752345</v>
      </c>
      <c r="GI9" s="27">
        <v>1777154</v>
      </c>
      <c r="GJ9" s="48">
        <f>(GG9*0.5629*10%)+GI9*0.5629</f>
        <v>1142745.4853099999</v>
      </c>
      <c r="GK9" s="11">
        <v>1029</v>
      </c>
      <c r="GL9" s="27">
        <v>1676763.99</v>
      </c>
      <c r="GM9" s="27">
        <f>GL9-GN9</f>
        <v>1148.2599999997765</v>
      </c>
      <c r="GN9" s="27">
        <v>1675615.7300000002</v>
      </c>
      <c r="GO9" s="48">
        <f>(GL9*0.5629*10%)+GN9*0.5629</f>
        <v>1037589.1394141001</v>
      </c>
      <c r="GP9" s="65"/>
      <c r="GQ9" s="7">
        <f t="shared" si="14"/>
        <v>7414</v>
      </c>
      <c r="GR9" s="28">
        <f t="shared" si="15"/>
        <v>13683688.189999999</v>
      </c>
      <c r="GS9" s="28">
        <f t="shared" si="16"/>
        <v>3145097.02</v>
      </c>
      <c r="GT9" s="28">
        <f t="shared" si="17"/>
        <v>10538591.170000002</v>
      </c>
      <c r="GU9" s="28">
        <f t="shared" si="2"/>
        <v>6702376.0025881007</v>
      </c>
      <c r="GX9" s="11">
        <v>1339</v>
      </c>
      <c r="GY9" s="27">
        <v>2126311</v>
      </c>
      <c r="GZ9" s="27">
        <f>GY9-HA9</f>
        <v>73803.329999999842</v>
      </c>
      <c r="HA9" s="27">
        <v>2052507.6700000002</v>
      </c>
      <c r="HB9" s="48">
        <f>(GY9*0.5629*10%)+HA9*0.5629</f>
        <v>1275046.6136329998</v>
      </c>
      <c r="HC9" s="11">
        <v>1411</v>
      </c>
      <c r="HD9" s="27">
        <v>2121243</v>
      </c>
      <c r="HE9" s="27">
        <v>113844</v>
      </c>
      <c r="HF9" s="27">
        <v>2007415</v>
      </c>
      <c r="HG9" s="48">
        <f>(HD9*0.5629*10%)+HF9*0.5629</f>
        <v>1249378.67197</v>
      </c>
      <c r="HH9" s="11">
        <v>1610</v>
      </c>
      <c r="HI9" s="27">
        <v>2437990</v>
      </c>
      <c r="HJ9" s="29">
        <f>HI9-HK9</f>
        <v>601899</v>
      </c>
      <c r="HK9" s="27">
        <v>1836091</v>
      </c>
      <c r="HL9" s="48">
        <f>(HI9*0.5629*10%)+HK9*0.5629</f>
        <v>1170770.0809999998</v>
      </c>
      <c r="HM9" s="11">
        <v>2170</v>
      </c>
      <c r="HN9" s="27">
        <v>3198780</v>
      </c>
      <c r="HO9" s="27">
        <f>HN9-HP9</f>
        <v>1013478</v>
      </c>
      <c r="HP9" s="27">
        <v>2185302</v>
      </c>
      <c r="HQ9" s="27">
        <f>(HN9*0.5629*10%)+HP9*0.5629</f>
        <v>1410165.8219999999</v>
      </c>
      <c r="HR9" s="57">
        <v>2069</v>
      </c>
      <c r="HS9" s="33">
        <v>3147631</v>
      </c>
      <c r="HT9" s="83">
        <f>HS9-HU9</f>
        <v>775348</v>
      </c>
      <c r="HU9" s="33">
        <v>2372283</v>
      </c>
      <c r="HV9" s="27">
        <f>(HS9*0.5629*10%)+HU9*0.5629</f>
        <v>1512538.24969</v>
      </c>
      <c r="HW9" s="11">
        <v>1196</v>
      </c>
      <c r="HX9" s="27">
        <v>2040504</v>
      </c>
      <c r="HY9" s="27">
        <f>HX9-HZ9</f>
        <v>107041</v>
      </c>
      <c r="HZ9" s="27">
        <v>1933463</v>
      </c>
      <c r="IA9" s="27">
        <f>(HX9*0.5629*10%)+HZ9*0.5629</f>
        <v>1203206.2928599999</v>
      </c>
      <c r="IB9" s="11">
        <v>1759</v>
      </c>
      <c r="IC9" s="27">
        <v>3208241</v>
      </c>
      <c r="ID9" s="27">
        <f>IC9-IE9</f>
        <v>239509</v>
      </c>
      <c r="IE9" s="27">
        <v>2968732</v>
      </c>
      <c r="IF9" s="27">
        <f>(IC9*0.5629*10%)+IE9*0.5629</f>
        <v>1851691.1286899999</v>
      </c>
      <c r="IG9" s="11">
        <v>1818</v>
      </c>
      <c r="IH9" s="27">
        <v>3619882</v>
      </c>
      <c r="II9" s="27">
        <v>358106</v>
      </c>
      <c r="IJ9" s="27">
        <v>3261776</v>
      </c>
      <c r="IK9" s="27">
        <f>(IH9*0.5629*10%)+IJ9*0.5629</f>
        <v>2039816.8681799998</v>
      </c>
      <c r="IL9" s="150">
        <v>2630</v>
      </c>
      <c r="IM9" s="151">
        <v>5441791</v>
      </c>
      <c r="IN9" s="151">
        <v>1230998</v>
      </c>
      <c r="IO9" s="151">
        <v>4210805</v>
      </c>
      <c r="IP9" s="151">
        <f>(IM9*0.5629*10%)+IO9*0.5629</f>
        <v>2676580.5498899994</v>
      </c>
      <c r="IQ9" s="11">
        <v>2299</v>
      </c>
      <c r="IR9" s="27">
        <v>4764052</v>
      </c>
      <c r="IS9" s="28">
        <f>IR9-IT9</f>
        <v>1734294</v>
      </c>
      <c r="IT9" s="27">
        <v>3029758</v>
      </c>
      <c r="IU9" s="151">
        <f>(IR9*0.5629*10%)+IT9*0.5629</f>
        <v>1973619.2652799999</v>
      </c>
      <c r="IV9" s="11">
        <v>995</v>
      </c>
      <c r="IW9" s="27">
        <v>1993805</v>
      </c>
      <c r="IX9" s="8">
        <f>IW9-IY9</f>
        <v>737598</v>
      </c>
      <c r="IY9" s="27">
        <v>1256207</v>
      </c>
      <c r="IZ9" s="151">
        <f>(IW9*0.5629*10%)+IY9*0.5629</f>
        <v>819350.20374999999</v>
      </c>
      <c r="JA9" s="11">
        <v>427</v>
      </c>
      <c r="JB9" s="27">
        <v>840673</v>
      </c>
      <c r="JC9" s="27">
        <v>5294</v>
      </c>
      <c r="JD9" s="27">
        <v>835381</v>
      </c>
      <c r="JE9" s="151">
        <f>(JB9*0.5629*10%)+JD9*0.5629</f>
        <v>517557.44806999998</v>
      </c>
      <c r="JF9" s="11"/>
      <c r="JG9" s="27"/>
      <c r="JH9" s="27"/>
      <c r="JI9" s="27"/>
      <c r="JJ9" s="27"/>
      <c r="JK9" s="65"/>
      <c r="JL9" s="138"/>
      <c r="JM9" s="7">
        <f t="shared" si="18"/>
        <v>19723</v>
      </c>
      <c r="JN9" s="28">
        <f t="shared" ref="JN9:JN10" si="34">GY9+HD9+HI9+HN9+HS9+HX9+IC9+IH9+IM9+IR9+IW9+JB9</f>
        <v>34940903</v>
      </c>
      <c r="JO9" s="28">
        <f t="shared" ref="JO9:JO10" si="35">GZ9+HE9+HJ9+HO9+HT9+HY9+ID9+II9+IN9+IS9+IX9+JC9</f>
        <v>6991212.3300000001</v>
      </c>
      <c r="JP9" s="28">
        <f t="shared" ref="JP9:JP10" si="36">HA9+HF9+HK9+HP9+HU9+HZ9+IE9+IJ9+IO9+IT9+IY9+JD9</f>
        <v>27949720.670000002</v>
      </c>
      <c r="JQ9" s="28">
        <f t="shared" ref="JQ9:JQ10" si="37">HB9+HG9+HL9+HQ9+HV9+IA9+IF9+IK9+IP9+IU9+IZ9+JE9</f>
        <v>17699721.195013002</v>
      </c>
      <c r="JS9" s="7">
        <v>1274</v>
      </c>
      <c r="JT9" s="8">
        <v>2483482</v>
      </c>
      <c r="JU9" s="8">
        <v>414717</v>
      </c>
      <c r="JV9" s="8">
        <v>2068773</v>
      </c>
      <c r="JW9" s="474">
        <f>JV9*0.5629</f>
        <v>1164512.3217</v>
      </c>
      <c r="JX9" s="41">
        <v>1421</v>
      </c>
      <c r="JY9" s="8">
        <v>2539889</v>
      </c>
      <c r="JZ9" s="8">
        <v>325996</v>
      </c>
      <c r="KA9" s="8">
        <v>2213893</v>
      </c>
      <c r="KB9" s="474">
        <f>KA9*0.5629</f>
        <v>1246200.3696999999</v>
      </c>
      <c r="KC9" s="41">
        <v>1736</v>
      </c>
      <c r="KD9" s="8">
        <v>3050982</v>
      </c>
      <c r="KE9" s="8">
        <v>888685</v>
      </c>
      <c r="KF9" s="8">
        <v>2162309</v>
      </c>
      <c r="KG9" s="474">
        <f>KF9*0.5629</f>
        <v>1217163.7360999999</v>
      </c>
      <c r="KH9" s="41">
        <v>2904</v>
      </c>
      <c r="KI9" s="8">
        <v>5034696</v>
      </c>
      <c r="KJ9" s="475">
        <f>KI9-KK9</f>
        <v>2332451</v>
      </c>
      <c r="KK9" s="8">
        <v>2702245</v>
      </c>
      <c r="KL9" s="474">
        <f>KK9*0.5629</f>
        <v>1521093.7104999998</v>
      </c>
      <c r="KM9" s="28">
        <v>2018</v>
      </c>
      <c r="KN9" s="8">
        <v>3372134</v>
      </c>
      <c r="KO9" s="475">
        <f>KN9-KP9</f>
        <v>1454048</v>
      </c>
      <c r="KP9" s="8">
        <v>1918086</v>
      </c>
      <c r="KQ9" s="474">
        <f>KP9*0.5629</f>
        <v>1079690.6094</v>
      </c>
      <c r="KR9" s="28">
        <v>540</v>
      </c>
      <c r="KS9" s="27">
        <v>990210</v>
      </c>
      <c r="KT9" s="475">
        <f>KS9-KU9</f>
        <v>252815</v>
      </c>
      <c r="KU9" s="27">
        <v>737395</v>
      </c>
      <c r="KV9" s="474">
        <f>+KU9*0.5629</f>
        <v>415079.64549999998</v>
      </c>
      <c r="KW9" s="41">
        <v>429</v>
      </c>
      <c r="KX9" s="27">
        <v>835421</v>
      </c>
      <c r="KY9" s="475">
        <v>222406</v>
      </c>
      <c r="KZ9" s="27">
        <v>613016</v>
      </c>
      <c r="LA9" s="474">
        <f>KZ9*0.5629</f>
        <v>345066.70639999997</v>
      </c>
      <c r="LB9" s="41">
        <v>90</v>
      </c>
      <c r="LC9" s="8">
        <v>186110</v>
      </c>
      <c r="LD9" s="475">
        <v>-6180</v>
      </c>
      <c r="LE9" s="8">
        <v>192290</v>
      </c>
      <c r="LF9" s="474">
        <f>LE9*0.5629</f>
        <v>108240.041</v>
      </c>
      <c r="LG9" s="150"/>
      <c r="LH9" s="151"/>
      <c r="LI9" s="151"/>
      <c r="LJ9" s="151"/>
      <c r="LK9" s="151"/>
      <c r="LL9" s="11"/>
      <c r="LM9" s="27"/>
      <c r="LN9" s="28"/>
      <c r="LO9" s="27"/>
      <c r="LP9" s="151"/>
      <c r="LQ9" s="11"/>
      <c r="LR9" s="27"/>
      <c r="LS9" s="8"/>
      <c r="LT9" s="27"/>
      <c r="LU9" s="151"/>
      <c r="LV9" s="11"/>
      <c r="LW9" s="27"/>
      <c r="LX9" s="27"/>
      <c r="LY9" s="27"/>
      <c r="LZ9" s="151"/>
      <c r="MA9" s="11"/>
      <c r="MB9" s="27"/>
      <c r="MC9" s="27"/>
      <c r="MD9" s="27"/>
      <c r="ME9" s="27"/>
      <c r="MF9" s="65"/>
      <c r="MG9" s="138"/>
      <c r="MH9" s="7">
        <f t="shared" si="23"/>
        <v>10412</v>
      </c>
      <c r="MI9" s="28">
        <f t="shared" ref="MI9:MI10" si="38">JT9+JY9+KD9+KI9+KN9+KS9+KX9+LC9+LH9+LM9+LR9+LW9</f>
        <v>18492924</v>
      </c>
      <c r="MJ9" s="28">
        <f t="shared" ref="MJ9:MJ10" si="39">JU9+JZ9+KE9+KJ9+KO9+KT9+KY9+LD9+LI9+LN9+LS9+LX9</f>
        <v>5884938</v>
      </c>
      <c r="MK9" s="28">
        <f t="shared" ref="MK9:MK10" si="40">JV9+KA9+KF9+KK9+KP9+KU9+KZ9+LE9+LJ9+LO9+LT9+LY9</f>
        <v>12608007</v>
      </c>
      <c r="ML9" s="28">
        <f t="shared" ref="ML9:ML10" si="41">JW9+KB9+KG9+KL9+KQ9+KV9+LA9+LF9+LK9+LP9+LU9+LZ9</f>
        <v>7097047.1402999982</v>
      </c>
    </row>
    <row r="10" spans="2:350" ht="15" customHeight="1" x14ac:dyDescent="0.3">
      <c r="B10" s="485"/>
      <c r="C10" s="10" t="s">
        <v>168</v>
      </c>
      <c r="D10" s="48"/>
      <c r="E10" s="48"/>
      <c r="F10" s="48"/>
      <c r="G10" s="48"/>
      <c r="H10" s="48"/>
      <c r="I10" s="48">
        <v>0</v>
      </c>
      <c r="J10" s="48">
        <v>0</v>
      </c>
      <c r="K10" s="48">
        <v>0</v>
      </c>
      <c r="L10" s="48">
        <v>0</v>
      </c>
      <c r="M10" s="48">
        <f>L10*0.56</f>
        <v>0</v>
      </c>
      <c r="N10" s="11">
        <v>3</v>
      </c>
      <c r="O10" s="27">
        <v>5497</v>
      </c>
      <c r="P10" s="27">
        <f>O10-Q10</f>
        <v>0</v>
      </c>
      <c r="Q10" s="27">
        <v>5497</v>
      </c>
      <c r="R10" s="48">
        <f>Q10*0.56</f>
        <v>3078.32</v>
      </c>
      <c r="S10" s="41">
        <v>54</v>
      </c>
      <c r="T10" s="27">
        <v>83346</v>
      </c>
      <c r="U10" s="27">
        <v>78039.199999999968</v>
      </c>
      <c r="V10" s="27">
        <v>5306.8000000000011</v>
      </c>
      <c r="W10" s="48">
        <f>V10*0.56</f>
        <v>2971.8080000000009</v>
      </c>
      <c r="X10" s="80">
        <v>141</v>
      </c>
      <c r="Y10" s="48">
        <v>197109</v>
      </c>
      <c r="Z10" s="48">
        <f t="shared" si="7"/>
        <v>51384</v>
      </c>
      <c r="AA10" s="48">
        <v>145725</v>
      </c>
      <c r="AB10" s="48">
        <f>AA10*0.56</f>
        <v>81606.000000000015</v>
      </c>
      <c r="AC10" s="11">
        <v>73</v>
      </c>
      <c r="AD10" s="27">
        <v>107327</v>
      </c>
      <c r="AE10" s="27">
        <v>18446.400000000023</v>
      </c>
      <c r="AF10" s="27">
        <v>88880.599999999977</v>
      </c>
      <c r="AG10" s="48">
        <f>AF10*0.56</f>
        <v>49773.135999999991</v>
      </c>
      <c r="AH10" s="11">
        <v>72</v>
      </c>
      <c r="AI10" s="27">
        <v>119728</v>
      </c>
      <c r="AJ10" s="48">
        <v>0</v>
      </c>
      <c r="AK10" s="27">
        <v>119728</v>
      </c>
      <c r="AL10" s="48">
        <f>AK10*0.56</f>
        <v>67047.680000000008</v>
      </c>
      <c r="AM10" s="80">
        <v>206</v>
      </c>
      <c r="AN10" s="48">
        <v>386144</v>
      </c>
      <c r="AO10" s="48">
        <v>1154.3999999999651</v>
      </c>
      <c r="AP10" s="48">
        <v>384989.60000000003</v>
      </c>
      <c r="AQ10" s="48">
        <f>AP10*0.5429*1.1</f>
        <v>229911.93922400006</v>
      </c>
      <c r="AR10" s="11">
        <v>187</v>
      </c>
      <c r="AS10" s="27">
        <v>362513</v>
      </c>
      <c r="AT10" s="48">
        <f>AS10-AU10</f>
        <v>9700.449999999837</v>
      </c>
      <c r="AU10" s="27">
        <v>352812.55000000016</v>
      </c>
      <c r="AV10" s="48">
        <f>AU10*0.5429*1.1</f>
        <v>210696.12673450014</v>
      </c>
      <c r="AW10" s="11">
        <v>468</v>
      </c>
      <c r="AX10" s="27">
        <v>937882</v>
      </c>
      <c r="AY10" s="48">
        <f>AX10-AZ10</f>
        <v>370421.14999999886</v>
      </c>
      <c r="AZ10" s="27">
        <v>567460.85000000114</v>
      </c>
      <c r="BA10" s="48">
        <f>AZ10*0.5429*1.1</f>
        <v>338881.94501150073</v>
      </c>
      <c r="BB10" s="41">
        <v>303</v>
      </c>
      <c r="BC10" s="27">
        <v>460147</v>
      </c>
      <c r="BD10" s="27">
        <f>BC10-BE10</f>
        <v>203684</v>
      </c>
      <c r="BE10" s="27">
        <v>256463</v>
      </c>
      <c r="BF10" s="48">
        <f>BE10*0.5429*1.1</f>
        <v>153157.13897000003</v>
      </c>
      <c r="BG10" s="41">
        <v>64</v>
      </c>
      <c r="BH10" s="27">
        <v>84585.5</v>
      </c>
      <c r="BI10" s="27">
        <v>0</v>
      </c>
      <c r="BJ10" s="27">
        <v>84585.5</v>
      </c>
      <c r="BK10" s="48">
        <f>BJ10*0.5429*1.1</f>
        <v>50513.614745000013</v>
      </c>
      <c r="BL10" s="65"/>
      <c r="BM10" s="7">
        <f t="shared" si="0"/>
        <v>1571</v>
      </c>
      <c r="BN10" s="28">
        <f t="shared" si="0"/>
        <v>2744278.5</v>
      </c>
      <c r="BO10" s="28">
        <f t="shared" si="0"/>
        <v>732829.5999999987</v>
      </c>
      <c r="BP10" s="28">
        <f t="shared" si="0"/>
        <v>2011448.9000000013</v>
      </c>
      <c r="BQ10" s="28">
        <f t="shared" si="0"/>
        <v>1187637.7086850009</v>
      </c>
      <c r="BS10" s="48"/>
      <c r="BT10" s="48"/>
      <c r="BU10" s="48"/>
      <c r="BV10" s="48"/>
      <c r="BW10" s="48"/>
      <c r="BX10" s="85"/>
      <c r="BY10" s="27"/>
      <c r="BZ10" s="27"/>
      <c r="CA10" s="27"/>
      <c r="CB10" s="48">
        <f>CA10*0.5429*1.1</f>
        <v>0</v>
      </c>
      <c r="CC10" s="41"/>
      <c r="CD10" s="27"/>
      <c r="CE10" s="27"/>
      <c r="CF10" s="27"/>
      <c r="CG10" s="48">
        <f>CF10*0.5429*1.1</f>
        <v>0</v>
      </c>
      <c r="CH10" s="80"/>
      <c r="CI10" s="48"/>
      <c r="CJ10" s="48"/>
      <c r="CK10" s="48"/>
      <c r="CL10" s="48"/>
      <c r="CM10" s="11"/>
      <c r="CN10" s="27"/>
      <c r="CO10" s="27"/>
      <c r="CP10" s="27"/>
      <c r="CQ10" s="48"/>
      <c r="CR10" s="11"/>
      <c r="CS10" s="27"/>
      <c r="CT10" s="48"/>
      <c r="CU10" s="27"/>
      <c r="CV10" s="48"/>
      <c r="CW10" s="80"/>
      <c r="CX10" s="48"/>
      <c r="CY10" s="48"/>
      <c r="CZ10" s="48"/>
      <c r="DA10" s="48"/>
      <c r="DB10" s="11"/>
      <c r="DC10" s="27"/>
      <c r="DD10" s="48"/>
      <c r="DE10" s="27"/>
      <c r="DF10" s="48"/>
      <c r="DG10" s="11"/>
      <c r="DH10" s="27"/>
      <c r="DI10" s="48"/>
      <c r="DJ10" s="27"/>
      <c r="DK10" s="48"/>
      <c r="DL10" s="41"/>
      <c r="DM10" s="27"/>
      <c r="DN10" s="27"/>
      <c r="DO10" s="27"/>
      <c r="DP10" s="48"/>
      <c r="DQ10" s="41"/>
      <c r="DR10" s="27"/>
      <c r="DS10" s="27"/>
      <c r="DT10" s="27"/>
      <c r="DU10" s="48"/>
      <c r="DV10" s="41"/>
      <c r="DW10" s="27"/>
      <c r="DX10" s="27"/>
      <c r="DY10" s="27"/>
      <c r="DZ10" s="48"/>
      <c r="EA10" s="65"/>
      <c r="EB10" s="7">
        <f t="shared" si="9"/>
        <v>0</v>
      </c>
      <c r="EC10" s="28">
        <f t="shared" si="10"/>
        <v>0</v>
      </c>
      <c r="ED10" s="28">
        <f t="shared" si="11"/>
        <v>0</v>
      </c>
      <c r="EE10" s="28">
        <f t="shared" si="12"/>
        <v>0</v>
      </c>
      <c r="EF10" s="28">
        <f t="shared" si="13"/>
        <v>0</v>
      </c>
      <c r="EH10" s="48"/>
      <c r="EI10" s="48"/>
      <c r="EJ10" s="48"/>
      <c r="EK10" s="48"/>
      <c r="EL10" s="48"/>
      <c r="EM10" s="85"/>
      <c r="EN10" s="27"/>
      <c r="EO10" s="27"/>
      <c r="EP10" s="27"/>
      <c r="EQ10" s="48"/>
      <c r="ER10" s="41"/>
      <c r="ES10" s="27"/>
      <c r="ET10" s="27"/>
      <c r="EU10" s="27"/>
      <c r="EV10" s="48"/>
      <c r="EW10" s="80"/>
      <c r="EX10" s="48"/>
      <c r="EY10" s="48"/>
      <c r="EZ10" s="48"/>
      <c r="FA10" s="48"/>
      <c r="FB10" s="11"/>
      <c r="FC10" s="27"/>
      <c r="FD10" s="27"/>
      <c r="FE10" s="27"/>
      <c r="FF10" s="48"/>
      <c r="FG10" s="11">
        <v>53</v>
      </c>
      <c r="FH10" s="27">
        <f>FI10+FJ10</f>
        <v>94497</v>
      </c>
      <c r="FI10" s="27">
        <v>37620</v>
      </c>
      <c r="FJ10" s="27">
        <v>56877</v>
      </c>
      <c r="FK10" s="27">
        <f>(FH10*0.66*10%)+FJ10*0.66</f>
        <v>43775.622000000003</v>
      </c>
      <c r="FL10" s="7">
        <v>942</v>
      </c>
      <c r="FM10" s="27">
        <f>FN10+FO10</f>
        <v>1534858</v>
      </c>
      <c r="FN10" s="27">
        <v>790664</v>
      </c>
      <c r="FO10" s="27">
        <v>744194</v>
      </c>
      <c r="FP10" s="48">
        <f>(FM10*0.66*10%)+FO10*0.66</f>
        <v>592468.66800000006</v>
      </c>
      <c r="FQ10" s="11">
        <f>1243+82</f>
        <v>1325</v>
      </c>
      <c r="FR10" s="27">
        <v>2366675</v>
      </c>
      <c r="FS10" s="27">
        <f>FR10-FT10</f>
        <v>867179</v>
      </c>
      <c r="FT10" s="27">
        <f>1396828+102668</f>
        <v>1499496</v>
      </c>
      <c r="FU10" s="48">
        <f>(FR10*0.66*10%)+FT10*0.66</f>
        <v>1145867.9100000001</v>
      </c>
      <c r="FV10" s="7">
        <v>3152</v>
      </c>
      <c r="FW10" s="39">
        <v>6562348</v>
      </c>
      <c r="FX10" s="39">
        <f>FW10-FY10</f>
        <v>2975723</v>
      </c>
      <c r="FY10" s="39">
        <v>3586625</v>
      </c>
      <c r="FZ10" s="48">
        <f>(FY10*0.66*10%)+FX10*0.66</f>
        <v>2200694.4300000002</v>
      </c>
      <c r="GA10" s="41">
        <v>2224</v>
      </c>
      <c r="GB10" s="27">
        <v>4797548</v>
      </c>
      <c r="GC10" s="27">
        <v>2206872.08</v>
      </c>
      <c r="GD10" s="27">
        <v>2590675.92</v>
      </c>
      <c r="GE10" s="48">
        <f>(GD10*0.66*10%)+GC10*0.66</f>
        <v>1627520.1835200002</v>
      </c>
      <c r="GF10" s="41">
        <v>1090</v>
      </c>
      <c r="GG10" s="27">
        <v>2095260</v>
      </c>
      <c r="GH10" s="27">
        <v>1009696</v>
      </c>
      <c r="GI10" s="27">
        <v>1085564</v>
      </c>
      <c r="GJ10" s="48">
        <f>(GI10*0.66*10%)+GH10*0.66</f>
        <v>738046.58400000003</v>
      </c>
      <c r="GK10" s="41">
        <v>3429</v>
      </c>
      <c r="GL10" s="27">
        <v>5879771</v>
      </c>
      <c r="GM10" s="27">
        <v>3344468.6640178971</v>
      </c>
      <c r="GN10" s="27">
        <v>2535302.3359821029</v>
      </c>
      <c r="GO10" s="48">
        <f>(GN10*0.66*10%)+GM10*0.66</f>
        <v>2374679.2724266313</v>
      </c>
      <c r="GP10" s="65"/>
      <c r="GQ10" s="7">
        <f>EH10+EM10+ER10+EW10+FB10+FG10+FL10+FQ10+FV10+GA10+GF10+GK10</f>
        <v>12215</v>
      </c>
      <c r="GR10" s="28">
        <f>EI10+EN10+ES10+EX10+FC10+FJ10+FO10+FR10+FY10+GB10+GG10+GL10</f>
        <v>19526950</v>
      </c>
      <c r="GS10" s="28">
        <f>EJ10+EO10+ET10+EY10+FD10+FI10+FN10+FS10+FW10+GC10+GH10+GM10</f>
        <v>14818847.744017897</v>
      </c>
      <c r="GT10" s="28">
        <f>EK10+EP10+EU10+EZ10+FE10+FJ10+FO10+FT10+FX10+GD10+GI10+GN10</f>
        <v>11487832.255982103</v>
      </c>
      <c r="GU10" s="28">
        <f>EL10+EQ10+EV10+FA10+FF10+FK10+FP10+FU10+FZ10+GE10+GJ10+GO10</f>
        <v>8723052.6699466314</v>
      </c>
      <c r="GX10" s="11">
        <v>2001</v>
      </c>
      <c r="GY10" s="27">
        <v>3231599</v>
      </c>
      <c r="GZ10" s="48">
        <f>GY10-HA10</f>
        <v>1558654.4000000001</v>
      </c>
      <c r="HA10" s="27">
        <v>1672944.5999999999</v>
      </c>
      <c r="HB10" s="48">
        <f>(HA10*0.66*10%)+GZ10*0.66</f>
        <v>1139126.2476000001</v>
      </c>
      <c r="HC10" s="7">
        <v>2475</v>
      </c>
      <c r="HD10" s="86">
        <v>3785675</v>
      </c>
      <c r="HE10" s="86">
        <v>1647021.1</v>
      </c>
      <c r="HF10" s="27">
        <v>2138653.9</v>
      </c>
      <c r="HG10" s="48">
        <f>(HF10*0.66*10%)+HE10*0.66</f>
        <v>1228185.0834000001</v>
      </c>
      <c r="HH10" s="41">
        <v>2735</v>
      </c>
      <c r="HI10" s="27">
        <v>4126515</v>
      </c>
      <c r="HJ10" s="27">
        <v>1718714</v>
      </c>
      <c r="HK10" s="27">
        <v>2407801</v>
      </c>
      <c r="HL10" s="48">
        <f>(HK10*0.66*10%)+HJ10*0.66</f>
        <v>1293266.1060000001</v>
      </c>
      <c r="HM10" s="11">
        <v>2841</v>
      </c>
      <c r="HN10" s="27">
        <v>4345409</v>
      </c>
      <c r="HO10" s="27">
        <f>HN10-HP10</f>
        <v>1707110</v>
      </c>
      <c r="HP10" s="27">
        <v>2638299</v>
      </c>
      <c r="HQ10" s="27">
        <f>(HP10*0.66*10%)+HO10*0.66</f>
        <v>1300820.334</v>
      </c>
      <c r="HR10" s="11">
        <v>2591</v>
      </c>
      <c r="HS10" s="27">
        <v>4039609</v>
      </c>
      <c r="HT10" s="27">
        <f>HS10-HU10</f>
        <v>1897238</v>
      </c>
      <c r="HU10" s="27">
        <v>2142371</v>
      </c>
      <c r="HV10" s="27">
        <f>(HU10*0.66*10%)+HT10*0.66</f>
        <v>1393573.5660000001</v>
      </c>
      <c r="HW10" s="11">
        <v>2216</v>
      </c>
      <c r="HX10" s="27">
        <v>3616734</v>
      </c>
      <c r="HY10" s="27">
        <f>HX10-HZ10</f>
        <v>1648606.57</v>
      </c>
      <c r="HZ10" s="27">
        <v>1968127.43</v>
      </c>
      <c r="IA10" s="27">
        <f>(HZ10*0.66*10%)+HY10*0.66</f>
        <v>1217976.74658</v>
      </c>
      <c r="IB10" s="11">
        <v>2326</v>
      </c>
      <c r="IC10" s="27">
        <v>3865424</v>
      </c>
      <c r="ID10" s="27">
        <f>IC10-IE10</f>
        <v>1711679.17</v>
      </c>
      <c r="IE10" s="27">
        <v>2153744.83</v>
      </c>
      <c r="IF10" s="27">
        <f>(IE10*0.66*10%)+ID10*0.66</f>
        <v>1271855.4109799999</v>
      </c>
      <c r="IG10" s="150">
        <v>3031</v>
      </c>
      <c r="IH10" s="151">
        <v>5481469</v>
      </c>
      <c r="II10" s="27">
        <v>2684252</v>
      </c>
      <c r="IJ10" s="151">
        <v>2797217</v>
      </c>
      <c r="IK10" s="151">
        <f>(IJ10*0.66*10%)+II10*0.66</f>
        <v>1956222.642</v>
      </c>
      <c r="IL10" s="152">
        <v>5775</v>
      </c>
      <c r="IM10" s="151">
        <v>12655275</v>
      </c>
      <c r="IN10" s="151">
        <f>IM10-IO10</f>
        <v>7039139</v>
      </c>
      <c r="IO10" s="151">
        <v>5616136</v>
      </c>
      <c r="IP10" s="151">
        <f>(IO10*0.66*10%)+IN10*0.66</f>
        <v>5016496.716</v>
      </c>
      <c r="IQ10" s="11">
        <v>2416</v>
      </c>
      <c r="IR10" s="27">
        <v>6179584</v>
      </c>
      <c r="IS10" s="28">
        <f>IR10-IT10</f>
        <v>3316022</v>
      </c>
      <c r="IT10" s="27">
        <v>2863562</v>
      </c>
      <c r="IU10" s="151">
        <f>(IR10*0.5629*10%)+IT10*0.5629</f>
        <v>1959747.8331599999</v>
      </c>
      <c r="IV10" s="41">
        <v>1222</v>
      </c>
      <c r="IW10" s="27">
        <v>2510176</v>
      </c>
      <c r="IX10" s="27">
        <f>IW10-IY10</f>
        <v>1433817</v>
      </c>
      <c r="IY10" s="27">
        <v>1076359</v>
      </c>
      <c r="IZ10" s="151">
        <f>(IW10*0.5629*10%)+IY10*0.5629</f>
        <v>747180.28813999996</v>
      </c>
      <c r="JA10" s="11">
        <v>2250</v>
      </c>
      <c r="JB10" s="33">
        <v>3265566</v>
      </c>
      <c r="JC10" s="27">
        <f>JB10-JD10</f>
        <v>1896768</v>
      </c>
      <c r="JD10" s="33">
        <v>1368798</v>
      </c>
      <c r="JE10" s="151">
        <f>(JB10*0.5629*10%)+JD10*0.5629</f>
        <v>954315.10433999996</v>
      </c>
      <c r="JF10" s="11"/>
      <c r="JG10" s="27"/>
      <c r="JH10" s="27"/>
      <c r="JI10" s="27"/>
      <c r="JJ10" s="27"/>
      <c r="JK10" s="113"/>
      <c r="JL10" s="138"/>
      <c r="JM10" s="7">
        <f t="shared" si="18"/>
        <v>31879</v>
      </c>
      <c r="JN10" s="28">
        <f t="shared" si="34"/>
        <v>57103035</v>
      </c>
      <c r="JO10" s="28">
        <f t="shared" si="35"/>
        <v>28259021.240000002</v>
      </c>
      <c r="JP10" s="28">
        <f t="shared" si="36"/>
        <v>28844013.759999998</v>
      </c>
      <c r="JQ10" s="28">
        <f t="shared" si="37"/>
        <v>19478766.078199998</v>
      </c>
      <c r="JS10" s="7">
        <v>1611</v>
      </c>
      <c r="JT10" s="8">
        <v>2496639</v>
      </c>
      <c r="JU10" s="8">
        <f>JT10-JV10</f>
        <v>1357096</v>
      </c>
      <c r="JV10" s="8">
        <v>1139543</v>
      </c>
      <c r="JW10" s="474">
        <f>JU10*0.66</f>
        <v>895683.36</v>
      </c>
      <c r="JX10" s="41">
        <v>1837</v>
      </c>
      <c r="JY10" s="8">
        <v>3019913</v>
      </c>
      <c r="JZ10" s="8">
        <f>JY10-KA10</f>
        <v>1655158</v>
      </c>
      <c r="KA10" s="8">
        <v>1364755</v>
      </c>
      <c r="KB10" s="474">
        <f>JZ10*0.66</f>
        <v>1092404.28</v>
      </c>
      <c r="KC10" s="476">
        <v>1026</v>
      </c>
      <c r="KD10" s="8">
        <v>1643824</v>
      </c>
      <c r="KE10" s="8">
        <v>735972</v>
      </c>
      <c r="KF10" s="8">
        <v>907852</v>
      </c>
      <c r="KG10" s="474">
        <f>KE10*0.66</f>
        <v>485741.52</v>
      </c>
      <c r="KH10" s="41">
        <v>1484</v>
      </c>
      <c r="KI10" s="8">
        <v>2297458</v>
      </c>
      <c r="KJ10" s="475">
        <f t="shared" ref="KJ10" si="42">KI10-KK10</f>
        <v>980375</v>
      </c>
      <c r="KK10" s="8">
        <v>1317083</v>
      </c>
      <c r="KL10" s="474">
        <f>KJ10*0.66</f>
        <v>647047.5</v>
      </c>
      <c r="KM10" s="28">
        <v>1680</v>
      </c>
      <c r="KN10" s="8">
        <v>2564293</v>
      </c>
      <c r="KO10" s="475">
        <f>KN10-KP10</f>
        <v>1201633</v>
      </c>
      <c r="KP10" s="8">
        <v>1362660</v>
      </c>
      <c r="KQ10" s="474">
        <f>KO10*0.66</f>
        <v>793077.78</v>
      </c>
      <c r="KR10" s="28">
        <v>1166</v>
      </c>
      <c r="KS10" s="8">
        <v>1886348</v>
      </c>
      <c r="KT10" s="475">
        <f>KS10-KU10</f>
        <v>929321</v>
      </c>
      <c r="KU10" s="8">
        <v>957027</v>
      </c>
      <c r="KV10" s="474">
        <f>KT10*0.66</f>
        <v>613351.86</v>
      </c>
      <c r="KW10" s="41">
        <v>1079</v>
      </c>
      <c r="KX10" s="475">
        <v>2002921</v>
      </c>
      <c r="KY10" s="475">
        <v>944398</v>
      </c>
      <c r="KZ10" s="8">
        <v>1058523</v>
      </c>
      <c r="LA10" s="474">
        <f>KY10*0.66</f>
        <v>623302.68000000005</v>
      </c>
      <c r="LB10" s="41">
        <v>1938</v>
      </c>
      <c r="LC10" s="8">
        <v>4767212</v>
      </c>
      <c r="LD10" s="475">
        <f>LC10-LE10</f>
        <v>2386309.0285202996</v>
      </c>
      <c r="LE10" s="8">
        <v>2380902.9714797004</v>
      </c>
      <c r="LF10" s="474">
        <f>LD10*0.66</f>
        <v>1574963.9588233978</v>
      </c>
      <c r="LG10" s="152"/>
      <c r="LH10" s="151"/>
      <c r="LI10" s="151"/>
      <c r="LJ10" s="151"/>
      <c r="LK10" s="151"/>
      <c r="LL10" s="11"/>
      <c r="LM10" s="27"/>
      <c r="LN10" s="28"/>
      <c r="LO10" s="27"/>
      <c r="LP10" s="151"/>
      <c r="LQ10" s="41"/>
      <c r="LR10" s="27"/>
      <c r="LS10" s="27"/>
      <c r="LT10" s="27"/>
      <c r="LU10" s="151"/>
      <c r="LV10" s="11"/>
      <c r="LW10" s="33"/>
      <c r="LX10" s="27"/>
      <c r="LY10" s="33"/>
      <c r="LZ10" s="151"/>
      <c r="MA10" s="11"/>
      <c r="MB10" s="27"/>
      <c r="MC10" s="27"/>
      <c r="MD10" s="27"/>
      <c r="ME10" s="27"/>
      <c r="MF10" s="113"/>
      <c r="MG10" s="138"/>
      <c r="MH10" s="7">
        <f t="shared" si="23"/>
        <v>11821</v>
      </c>
      <c r="MI10" s="28">
        <f t="shared" si="38"/>
        <v>20678608</v>
      </c>
      <c r="MJ10" s="28">
        <f t="shared" si="39"/>
        <v>10190262.028520299</v>
      </c>
      <c r="MK10" s="28">
        <f t="shared" si="40"/>
        <v>10488345.971479701</v>
      </c>
      <c r="ML10" s="28">
        <f t="shared" si="41"/>
        <v>6725572.9388233982</v>
      </c>
    </row>
    <row r="11" spans="2:350" s="1" customFormat="1" x14ac:dyDescent="0.3">
      <c r="B11" s="487" t="s">
        <v>12</v>
      </c>
      <c r="C11" s="488"/>
      <c r="D11" s="53">
        <f t="shared" ref="D11:BJ11" si="43">SUM(D6:D10)</f>
        <v>0</v>
      </c>
      <c r="E11" s="53">
        <f t="shared" si="43"/>
        <v>0</v>
      </c>
      <c r="F11" s="53">
        <f t="shared" si="43"/>
        <v>0</v>
      </c>
      <c r="G11" s="53">
        <f t="shared" si="43"/>
        <v>0</v>
      </c>
      <c r="H11" s="53">
        <f t="shared" si="43"/>
        <v>0</v>
      </c>
      <c r="I11" s="53">
        <f t="shared" si="43"/>
        <v>283</v>
      </c>
      <c r="J11" s="54">
        <f t="shared" si="43"/>
        <v>440018</v>
      </c>
      <c r="K11" s="54">
        <f t="shared" si="43"/>
        <v>151944.49</v>
      </c>
      <c r="L11" s="54">
        <f t="shared" si="43"/>
        <v>288073.51</v>
      </c>
      <c r="M11" s="54">
        <f t="shared" si="43"/>
        <v>165901.91090000002</v>
      </c>
      <c r="N11" s="53">
        <f t="shared" si="43"/>
        <v>2132</v>
      </c>
      <c r="O11" s="54">
        <f t="shared" si="43"/>
        <v>3117424.3</v>
      </c>
      <c r="P11" s="54">
        <f t="shared" si="43"/>
        <v>824730.68999999983</v>
      </c>
      <c r="Q11" s="54">
        <f t="shared" si="43"/>
        <v>2318084.0899999985</v>
      </c>
      <c r="R11" s="54">
        <f>SUM(R6:R10)</f>
        <v>1326146.1768999991</v>
      </c>
      <c r="S11" s="53">
        <f t="shared" si="43"/>
        <v>2673</v>
      </c>
      <c r="T11" s="54">
        <f t="shared" si="43"/>
        <v>3725215.34</v>
      </c>
      <c r="U11" s="54">
        <f t="shared" si="43"/>
        <v>1134938.3400000061</v>
      </c>
      <c r="V11" s="54">
        <f t="shared" si="43"/>
        <v>2621800.9199999887</v>
      </c>
      <c r="W11" s="54">
        <f>SUM(W6:W10)</f>
        <v>1497938.7701999939</v>
      </c>
      <c r="X11" s="53">
        <f t="shared" si="43"/>
        <v>5294</v>
      </c>
      <c r="Y11" s="54">
        <f t="shared" si="43"/>
        <v>8120828.4600000009</v>
      </c>
      <c r="Z11" s="54">
        <f t="shared" si="43"/>
        <v>2870788.6300000194</v>
      </c>
      <c r="AA11" s="54">
        <f t="shared" si="43"/>
        <v>5250039.8299999814</v>
      </c>
      <c r="AB11" s="54">
        <f>SUM(AB6:AB10)</f>
        <v>2996816.9418999897</v>
      </c>
      <c r="AC11" s="53">
        <f t="shared" si="43"/>
        <v>5048</v>
      </c>
      <c r="AD11" s="54">
        <f t="shared" si="43"/>
        <v>7710902.1400000006</v>
      </c>
      <c r="AE11" s="54">
        <f t="shared" si="43"/>
        <v>2448828.1300000241</v>
      </c>
      <c r="AF11" s="54">
        <f t="shared" si="43"/>
        <v>5358373.5899999784</v>
      </c>
      <c r="AG11" s="54">
        <f>SUM(AG6:AG10)</f>
        <v>3061637.4170999876</v>
      </c>
      <c r="AH11" s="53">
        <f t="shared" si="43"/>
        <v>8584</v>
      </c>
      <c r="AI11" s="54">
        <f t="shared" si="43"/>
        <v>14656377.629999999</v>
      </c>
      <c r="AJ11" s="54">
        <f t="shared" si="43"/>
        <v>5832126.701799877</v>
      </c>
      <c r="AK11" s="54">
        <f t="shared" si="43"/>
        <v>11325615.960000059</v>
      </c>
      <c r="AL11" s="54">
        <f t="shared" si="43"/>
        <v>6501059.4492000323</v>
      </c>
      <c r="AM11" s="53">
        <f t="shared" si="43"/>
        <v>20943</v>
      </c>
      <c r="AN11" s="54">
        <f t="shared" si="43"/>
        <v>43450384.679999992</v>
      </c>
      <c r="AO11" s="54">
        <f t="shared" si="43"/>
        <v>9247036.6500007771</v>
      </c>
      <c r="AP11" s="54">
        <f t="shared" si="43"/>
        <v>34495872.029999606</v>
      </c>
      <c r="AQ11" s="54">
        <f t="shared" si="43"/>
        <v>21034878.410532776</v>
      </c>
      <c r="AR11" s="53">
        <f t="shared" si="43"/>
        <v>23316</v>
      </c>
      <c r="AS11" s="54">
        <f t="shared" si="43"/>
        <v>55169284.139999971</v>
      </c>
      <c r="AT11" s="54">
        <f t="shared" si="43"/>
        <v>14513635.999999788</v>
      </c>
      <c r="AU11" s="54">
        <f t="shared" si="43"/>
        <v>41212646.020000711</v>
      </c>
      <c r="AV11" s="54">
        <f t="shared" ref="AV11" si="44">SUM(AV6:AV10)</f>
        <v>25463116.039157536</v>
      </c>
      <c r="AW11" s="53">
        <f t="shared" si="43"/>
        <v>27843</v>
      </c>
      <c r="AX11" s="54">
        <f t="shared" si="43"/>
        <v>64020014.019999973</v>
      </c>
      <c r="AY11" s="54">
        <f t="shared" si="43"/>
        <v>26310375.90000071</v>
      </c>
      <c r="AZ11" s="54">
        <f t="shared" si="43"/>
        <v>38212045.38000007</v>
      </c>
      <c r="BA11" s="54">
        <f t="shared" ref="BA11" si="45">SUM(BA6:BA10)</f>
        <v>23362577.365737345</v>
      </c>
      <c r="BB11" s="53">
        <f t="shared" si="43"/>
        <v>12720</v>
      </c>
      <c r="BC11" s="54">
        <f t="shared" si="43"/>
        <v>22739407.300000001</v>
      </c>
      <c r="BD11" s="54">
        <f t="shared" si="43"/>
        <v>7220471.1999999983</v>
      </c>
      <c r="BE11" s="54">
        <f t="shared" si="43"/>
        <v>15518936.100000001</v>
      </c>
      <c r="BF11" s="54">
        <f t="shared" ref="BF11" si="46">SUM(BF6:BF10)</f>
        <v>9476270.7278583031</v>
      </c>
      <c r="BG11" s="53">
        <f>SUM(BG6:BG10)</f>
        <v>15226</v>
      </c>
      <c r="BH11" s="54">
        <f t="shared" si="43"/>
        <v>23171803.319999997</v>
      </c>
      <c r="BI11" s="54">
        <f t="shared" si="43"/>
        <v>6068880.7699999725</v>
      </c>
      <c r="BJ11" s="54">
        <f t="shared" si="43"/>
        <v>17294824.750000015</v>
      </c>
      <c r="BK11" s="54">
        <f t="shared" ref="BK11" si="47">SUM(BK6:BK10)</f>
        <v>10623657.607715553</v>
      </c>
      <c r="BL11" s="62"/>
      <c r="BM11" s="55">
        <f>SUM(BM6:BM10)</f>
        <v>124062</v>
      </c>
      <c r="BN11" s="54">
        <f>SUM(BN6:BN10)</f>
        <v>246321659.32999995</v>
      </c>
      <c r="BO11" s="54">
        <f>SUM(BO6:BO10)</f>
        <v>76623757.501801163</v>
      </c>
      <c r="BP11" s="54">
        <f>SUM(BP6:BP10)</f>
        <v>173896312.18000042</v>
      </c>
      <c r="BQ11" s="54">
        <f>SUM(BQ6:BQ10)</f>
        <v>105510000.81720152</v>
      </c>
      <c r="BS11" s="53">
        <f t="shared" ref="BS11:CA11" si="48">SUM(BS6:BS10)</f>
        <v>10451</v>
      </c>
      <c r="BT11" s="54">
        <f t="shared" si="48"/>
        <v>15505665.090000002</v>
      </c>
      <c r="BU11" s="54">
        <f t="shared" si="48"/>
        <v>5366305.6099999826</v>
      </c>
      <c r="BV11" s="54">
        <f t="shared" si="48"/>
        <v>9901994.3400002122</v>
      </c>
      <c r="BW11" s="54">
        <f t="shared" si="48"/>
        <v>6157970.1361164302</v>
      </c>
      <c r="BX11" s="53">
        <f t="shared" si="48"/>
        <v>1068</v>
      </c>
      <c r="BY11" s="54">
        <f t="shared" si="48"/>
        <v>1599894.5200000003</v>
      </c>
      <c r="BZ11" s="54">
        <f t="shared" si="48"/>
        <v>643176.05000000668</v>
      </c>
      <c r="CA11" s="54">
        <f t="shared" si="48"/>
        <v>977735.89000000141</v>
      </c>
      <c r="CB11" s="54">
        <f>SUM(CB6:CB10)</f>
        <v>613331.93984085089</v>
      </c>
      <c r="CC11" s="53">
        <f t="shared" ref="CC11:CF11" si="49">SUM(CC6:CC10)</f>
        <v>5373</v>
      </c>
      <c r="CD11" s="54">
        <f t="shared" si="49"/>
        <v>7885889.3100000005</v>
      </c>
      <c r="CE11" s="54">
        <f t="shared" si="49"/>
        <v>2037509.509999949</v>
      </c>
      <c r="CF11" s="54">
        <f t="shared" si="49"/>
        <v>5907834.6200000094</v>
      </c>
      <c r="CG11" s="54">
        <f>SUM(CG6:CG10)</f>
        <v>3626867.4992547967</v>
      </c>
      <c r="CH11" s="53">
        <f t="shared" ref="CH11:CK11" si="50">SUM(CH6:CH10)</f>
        <v>10912</v>
      </c>
      <c r="CI11" s="54">
        <f t="shared" si="50"/>
        <v>16154569.51</v>
      </c>
      <c r="CJ11" s="54">
        <f t="shared" si="50"/>
        <v>3532903.3699999116</v>
      </c>
      <c r="CK11" s="54">
        <f t="shared" si="50"/>
        <v>12725113.119000074</v>
      </c>
      <c r="CL11" s="54">
        <f>SUM(CL6:CL10)</f>
        <v>7749332.8959693024</v>
      </c>
      <c r="CM11" s="53">
        <f t="shared" ref="CM11:CO11" si="51">SUM(CM6:CM10)</f>
        <v>17705</v>
      </c>
      <c r="CN11" s="54">
        <f t="shared" si="51"/>
        <v>26384213.359999996</v>
      </c>
      <c r="CO11" s="54">
        <f t="shared" si="51"/>
        <v>7805041.0899995957</v>
      </c>
      <c r="CP11" s="54">
        <f>SUM(CP6:CP10)</f>
        <v>18801468.350000255</v>
      </c>
      <c r="CQ11" s="54">
        <f>SUM(CQ6:CQ10)</f>
        <v>11486479.887767563</v>
      </c>
      <c r="CR11" s="53">
        <f t="shared" ref="CR11:DE11" si="52">SUM(CR6:CR10)</f>
        <v>16578</v>
      </c>
      <c r="CS11" s="54">
        <f t="shared" si="52"/>
        <v>25648035.379999995</v>
      </c>
      <c r="CT11" s="54">
        <f t="shared" si="52"/>
        <v>7349986.5398999108</v>
      </c>
      <c r="CU11" s="54">
        <f t="shared" si="52"/>
        <v>18516797.380100019</v>
      </c>
      <c r="CV11" s="54">
        <f t="shared" si="52"/>
        <v>11399964.933544278</v>
      </c>
      <c r="CW11" s="53">
        <f t="shared" si="52"/>
        <v>23289</v>
      </c>
      <c r="CX11" s="54">
        <f>SUM(CX6:CX10)</f>
        <v>38845187.209999979</v>
      </c>
      <c r="CY11" s="54">
        <f t="shared" si="52"/>
        <v>8366883.4999999739</v>
      </c>
      <c r="CZ11" s="54">
        <f t="shared" si="52"/>
        <v>30737674.630000561</v>
      </c>
      <c r="DA11" s="54">
        <f t="shared" ref="DA11" si="53">SUM(DA6:DA10)</f>
        <v>18807014.494484629</v>
      </c>
      <c r="DB11" s="53">
        <f t="shared" si="52"/>
        <v>21521</v>
      </c>
      <c r="DC11" s="54">
        <f t="shared" si="52"/>
        <v>42677711.229999974</v>
      </c>
      <c r="DD11" s="54">
        <f t="shared" si="52"/>
        <v>7583772.5800001062</v>
      </c>
      <c r="DE11" s="54">
        <f t="shared" si="52"/>
        <v>35378159.910000063</v>
      </c>
      <c r="DF11" s="54">
        <f t="shared" ref="DF11" si="54">SUM(DF6:DF10)</f>
        <v>21634655.762759741</v>
      </c>
      <c r="DG11" s="53">
        <f t="shared" ref="DG11:DK11" si="55">SUM(DG6:DG10)</f>
        <v>25319</v>
      </c>
      <c r="DH11" s="54">
        <f t="shared" si="55"/>
        <v>55661806.019999959</v>
      </c>
      <c r="DI11" s="54">
        <f t="shared" si="55"/>
        <v>12213215.829999939</v>
      </c>
      <c r="DJ11" s="54">
        <f t="shared" si="55"/>
        <v>43936794.79000064</v>
      </c>
      <c r="DK11" s="54">
        <f t="shared" si="55"/>
        <v>26361705.057693269</v>
      </c>
      <c r="DL11" s="53">
        <f t="shared" ref="DL11:DO11" si="56">SUM(DL6:DL10)</f>
        <v>18422</v>
      </c>
      <c r="DM11" s="54">
        <f t="shared" si="56"/>
        <v>41587775.829999976</v>
      </c>
      <c r="DN11" s="54">
        <f t="shared" si="56"/>
        <v>15939583.810000405</v>
      </c>
      <c r="DO11" s="54">
        <f t="shared" si="56"/>
        <v>26025652.240000006</v>
      </c>
      <c r="DP11" s="54">
        <f t="shared" ref="DP11" si="57">SUM(DP6:DP10)</f>
        <v>15615401.284289557</v>
      </c>
      <c r="DQ11" s="53">
        <f>SUM(DQ6:DQ10)</f>
        <v>11509</v>
      </c>
      <c r="DR11" s="54">
        <f t="shared" ref="DR11:DU11" si="58">SUM(DR6:DR10)</f>
        <v>22366896.049999993</v>
      </c>
      <c r="DS11" s="54">
        <f t="shared" si="58"/>
        <v>8574681.6600000095</v>
      </c>
      <c r="DT11" s="54">
        <f t="shared" si="58"/>
        <v>14012296.189999882</v>
      </c>
      <c r="DU11" s="54">
        <f t="shared" si="58"/>
        <v>8407790.3096354995</v>
      </c>
      <c r="DV11" s="54">
        <f t="shared" ref="DV11:DZ11" si="59">SUM(DV6:DV10)</f>
        <v>9098</v>
      </c>
      <c r="DW11" s="54">
        <f t="shared" si="59"/>
        <v>13799110.66</v>
      </c>
      <c r="DX11" s="54">
        <f t="shared" si="59"/>
        <v>1341123.6500000176</v>
      </c>
      <c r="DY11" s="54">
        <f t="shared" si="59"/>
        <v>12490625.049999969</v>
      </c>
      <c r="DZ11" s="54">
        <f t="shared" si="59"/>
        <v>7470874.9920007624</v>
      </c>
      <c r="EA11" s="62"/>
      <c r="EB11" s="55">
        <f>SUM(EB6:EB10)</f>
        <v>171245</v>
      </c>
      <c r="EC11" s="54">
        <f>SUM(EC6:EC10)</f>
        <v>308116754.16999984</v>
      </c>
      <c r="ED11" s="54">
        <f>SUM(ED6:ED10)</f>
        <v>80754183.199899808</v>
      </c>
      <c r="EE11" s="54">
        <f>SUM(EE6:EE10)</f>
        <v>229412146.50910169</v>
      </c>
      <c r="EF11" s="54">
        <f>SUM(EF6:EF10)</f>
        <v>139331389.19335669</v>
      </c>
      <c r="EG11" s="63"/>
      <c r="EH11" s="53">
        <f t="shared" ref="EH11:EP11" si="60">SUM(EH6:EH10)</f>
        <v>9724</v>
      </c>
      <c r="EI11" s="54">
        <f t="shared" si="60"/>
        <v>15778128.26</v>
      </c>
      <c r="EJ11" s="54">
        <f t="shared" si="60"/>
        <v>718983.68000000226</v>
      </c>
      <c r="EK11" s="54">
        <f t="shared" si="60"/>
        <v>15078616.359999999</v>
      </c>
      <c r="EL11" s="54">
        <f t="shared" si="60"/>
        <v>9260349.4777809996</v>
      </c>
      <c r="EM11" s="53">
        <f t="shared" si="60"/>
        <v>9352</v>
      </c>
      <c r="EN11" s="54">
        <f t="shared" si="60"/>
        <v>16391386.139999999</v>
      </c>
      <c r="EO11" s="54">
        <f t="shared" si="60"/>
        <v>550434.78000013786</v>
      </c>
      <c r="EP11" s="54">
        <f t="shared" si="60"/>
        <v>15850116.75999986</v>
      </c>
      <c r="EQ11" s="54">
        <f>SUM(EQ6:EQ10)</f>
        <v>9667833.3292267248</v>
      </c>
      <c r="ER11" s="53">
        <f t="shared" ref="ER11:ET11" si="61">SUM(ER6:ER10)</f>
        <v>7769</v>
      </c>
      <c r="ES11" s="54">
        <f t="shared" si="61"/>
        <v>13549179.84</v>
      </c>
      <c r="ET11" s="54">
        <f t="shared" si="61"/>
        <v>980224.08999999263</v>
      </c>
      <c r="EU11" s="54">
        <f>SUM(EU6:EU10)</f>
        <v>12574731.570000008</v>
      </c>
      <c r="EV11" s="54">
        <f>SUM(EV6:EV10)</f>
        <v>7693546.4929370042</v>
      </c>
      <c r="EW11" s="54">
        <f t="shared" ref="EW11:EZ11" si="62">SUM(EW6:EW10)</f>
        <v>10338</v>
      </c>
      <c r="EX11" s="54">
        <f t="shared" si="62"/>
        <v>18185081.399999999</v>
      </c>
      <c r="EY11" s="54">
        <f t="shared" si="62"/>
        <v>4384657.5000000289</v>
      </c>
      <c r="EZ11" s="54">
        <f t="shared" si="62"/>
        <v>13800423.899999971</v>
      </c>
      <c r="FA11" s="54">
        <f>SUM(FA6:FA10)</f>
        <v>8687358.6049149856</v>
      </c>
      <c r="FB11" s="53">
        <f t="shared" ref="FB11:FF11" si="63">SUM(FB6:FB10)</f>
        <v>8642</v>
      </c>
      <c r="FC11" s="54">
        <f t="shared" si="63"/>
        <v>15485827.199999999</v>
      </c>
      <c r="FD11" s="54">
        <f t="shared" si="63"/>
        <v>2865432.8699993687</v>
      </c>
      <c r="FE11" s="54">
        <f t="shared" si="63"/>
        <v>12620394.330000632</v>
      </c>
      <c r="FF11" s="54">
        <f t="shared" si="63"/>
        <v>7867343.5682453429</v>
      </c>
      <c r="FG11" s="53">
        <f t="shared" ref="FG11:FL11" si="64">SUM(FG6:FG10)</f>
        <v>6440</v>
      </c>
      <c r="FH11" s="49">
        <f t="shared" si="64"/>
        <v>12468110</v>
      </c>
      <c r="FI11" s="49">
        <f t="shared" si="64"/>
        <v>233589.27999999397</v>
      </c>
      <c r="FJ11" s="49">
        <f>SUM(FJ6:FJ10)</f>
        <v>12234520.720000006</v>
      </c>
      <c r="FK11" s="49">
        <f t="shared" si="64"/>
        <v>7465523.7160340045</v>
      </c>
      <c r="FL11" s="12">
        <f t="shared" si="64"/>
        <v>9673</v>
      </c>
      <c r="FM11" s="49">
        <f>SUM(FM6:FM10)</f>
        <v>19069685.600000001</v>
      </c>
      <c r="FN11" s="49">
        <f t="shared" ref="FN11:GJ11" si="65">SUM(FN6:FN10)</f>
        <v>1911001.4399998877</v>
      </c>
      <c r="FO11" s="49">
        <f>SUM(FO6:FO10)</f>
        <v>17158684.160000112</v>
      </c>
      <c r="FP11" s="49">
        <f t="shared" si="65"/>
        <v>10672589.075666061</v>
      </c>
      <c r="FQ11" s="12">
        <f t="shared" si="65"/>
        <v>9416</v>
      </c>
      <c r="FR11" s="49">
        <f>SUM(FR6:FR10)</f>
        <v>19994693.600000001</v>
      </c>
      <c r="FS11" s="49">
        <f t="shared" si="65"/>
        <v>1926080.4600001047</v>
      </c>
      <c r="FT11" s="49">
        <f>SUM(FT6:FT10)</f>
        <v>18068813.059999894</v>
      </c>
      <c r="FU11" s="49">
        <f t="shared" ref="FU11" si="66">SUM(FU6:FU10)</f>
        <v>11312001.855839944</v>
      </c>
      <c r="FV11" s="3">
        <f>SUM(FV6:FV10)</f>
        <v>15144</v>
      </c>
      <c r="FW11" s="49">
        <f>SUM(FW6:FW10)</f>
        <v>34710456</v>
      </c>
      <c r="FX11" s="49">
        <f t="shared" ref="FX11:FZ11" si="67">SUM(FX6:FX10)</f>
        <v>7120473.8600006364</v>
      </c>
      <c r="FY11" s="49">
        <f t="shared" si="67"/>
        <v>27589982.139999367</v>
      </c>
      <c r="FZ11" s="49">
        <f t="shared" si="67"/>
        <v>17091416.212727658</v>
      </c>
      <c r="GA11" s="12">
        <f t="shared" si="65"/>
        <v>13288</v>
      </c>
      <c r="GB11" s="49">
        <f t="shared" si="65"/>
        <v>31211443.199999999</v>
      </c>
      <c r="GC11" s="49">
        <f t="shared" si="65"/>
        <v>10185897.099999631</v>
      </c>
      <c r="GD11" s="49">
        <f t="shared" si="65"/>
        <v>21025546.100000367</v>
      </c>
      <c r="GE11" s="49">
        <f t="shared" si="65"/>
        <v>13376946.806298202</v>
      </c>
      <c r="GF11" s="12">
        <f t="shared" si="65"/>
        <v>8205</v>
      </c>
      <c r="GG11" s="49">
        <f t="shared" si="65"/>
        <v>16422945</v>
      </c>
      <c r="GH11" s="49">
        <f t="shared" si="65"/>
        <v>5161568.3299997747</v>
      </c>
      <c r="GI11" s="49">
        <f t="shared" si="65"/>
        <v>11261376.670000225</v>
      </c>
      <c r="GJ11" s="49">
        <f t="shared" si="65"/>
        <v>7209052.0827811221</v>
      </c>
      <c r="GK11" s="12">
        <f t="shared" ref="GK11:GO11" si="68">SUM(GK6:GK10)</f>
        <v>9632</v>
      </c>
      <c r="GL11" s="49">
        <f t="shared" si="68"/>
        <v>17584660.990000002</v>
      </c>
      <c r="GM11" s="49">
        <f t="shared" si="68"/>
        <v>3522230.234017903</v>
      </c>
      <c r="GN11" s="49">
        <f t="shared" si="68"/>
        <v>14062430.755982097</v>
      </c>
      <c r="GO11" s="49">
        <f t="shared" si="68"/>
        <v>9413967.0038897283</v>
      </c>
      <c r="GP11" s="62"/>
      <c r="GQ11" s="13">
        <f>SUM(GQ6:GQ10)</f>
        <v>117623</v>
      </c>
      <c r="GR11" s="49">
        <f>SUM(GR6:GR10)</f>
        <v>222628642.12999925</v>
      </c>
      <c r="GS11" s="49">
        <f>SUM(GS6:GS10)</f>
        <v>54541930.664017484</v>
      </c>
      <c r="GT11" s="49">
        <f>SUM(GT6:GT10)</f>
        <v>185942249.85758257</v>
      </c>
      <c r="GU11" s="49">
        <f>SUM(GU6:GU10)</f>
        <v>119717928.22634177</v>
      </c>
      <c r="GX11" s="12">
        <f t="shared" ref="GX11:HF11" si="69">SUM(GX6:GX10)</f>
        <v>10247</v>
      </c>
      <c r="GY11" s="49">
        <f t="shared" si="69"/>
        <v>18274803</v>
      </c>
      <c r="GZ11" s="49">
        <f t="shared" si="69"/>
        <v>2193815.3499999638</v>
      </c>
      <c r="HA11" s="49">
        <f t="shared" si="69"/>
        <v>16080987.650000036</v>
      </c>
      <c r="HB11" s="49">
        <f t="shared" si="69"/>
        <v>9963502.7641990203</v>
      </c>
      <c r="HC11" s="12">
        <f t="shared" si="69"/>
        <v>10261</v>
      </c>
      <c r="HD11" s="49">
        <f t="shared" si="69"/>
        <v>17400343</v>
      </c>
      <c r="HE11" s="49">
        <f t="shared" si="69"/>
        <v>2684022.7800000724</v>
      </c>
      <c r="HF11" s="49">
        <f t="shared" si="69"/>
        <v>14716336.219999928</v>
      </c>
      <c r="HG11" s="49">
        <f t="shared" ref="HG11" si="70">SUM(HG6:HG10)</f>
        <v>8964935.5352979619</v>
      </c>
      <c r="HH11" s="12">
        <f t="shared" ref="HH11:HJ11" si="71">SUM(HH6:HH10)</f>
        <v>11470</v>
      </c>
      <c r="HI11" s="49">
        <f t="shared" si="71"/>
        <v>19176880</v>
      </c>
      <c r="HJ11" s="49">
        <f t="shared" si="71"/>
        <v>4359173.8100001607</v>
      </c>
      <c r="HK11" s="49">
        <f>SUM(HK6:HK10)</f>
        <v>14817706.189999839</v>
      </c>
      <c r="HL11" s="49">
        <f t="shared" ref="HL11" si="72">SUM(HL6:HL10)</f>
        <v>9026230.9172509145</v>
      </c>
      <c r="HM11" s="49">
        <f t="shared" ref="HM11:HQ11" si="73">SUM(HM6:HM10)</f>
        <v>13292</v>
      </c>
      <c r="HN11" s="49">
        <f t="shared" si="73"/>
        <v>22354108</v>
      </c>
      <c r="HO11" s="49">
        <f t="shared" si="73"/>
        <v>7056940.9599998277</v>
      </c>
      <c r="HP11" s="49">
        <f t="shared" si="73"/>
        <v>15297167.040000172</v>
      </c>
      <c r="HQ11" s="49">
        <f t="shared" si="73"/>
        <v>9361921.7621280942</v>
      </c>
      <c r="HR11" s="12">
        <f t="shared" ref="HR11:HY11" si="74">SUM(HR6:HR10)</f>
        <v>11755</v>
      </c>
      <c r="HS11" s="49">
        <f>SUM(HS6:HS10)</f>
        <v>20465445</v>
      </c>
      <c r="HT11" s="49">
        <f t="shared" si="74"/>
        <v>4713008.8299998902</v>
      </c>
      <c r="HU11" s="49">
        <f>SUM(HU6:HU10)</f>
        <v>15752436.17000011</v>
      </c>
      <c r="HV11" s="49">
        <f t="shared" ref="HV11" si="75">SUM(HV6:HV10)</f>
        <v>9872152.2551230602</v>
      </c>
      <c r="HW11" s="12">
        <f t="shared" si="74"/>
        <v>8367</v>
      </c>
      <c r="HX11" s="49">
        <f t="shared" si="74"/>
        <v>15083783</v>
      </c>
      <c r="HY11" s="49">
        <f t="shared" si="74"/>
        <v>2205450.3800000362</v>
      </c>
      <c r="HZ11" s="49">
        <f>SUM(HZ6:HZ10)</f>
        <v>12878332.619999964</v>
      </c>
      <c r="IA11" s="49">
        <f t="shared" ref="IA11" si="76">SUM(IA6:IA10)</f>
        <v>7908776.9280509809</v>
      </c>
      <c r="IB11" s="12">
        <f t="shared" ref="IB11" si="77">SUM(IB6:IB10)</f>
        <v>10511</v>
      </c>
      <c r="IC11" s="49">
        <f>SUM(IC6:IC10)</f>
        <v>20112489</v>
      </c>
      <c r="ID11" s="49">
        <f t="shared" ref="ID11" si="78">SUM(ID6:ID10)</f>
        <v>3377906.2499999478</v>
      </c>
      <c r="IE11" s="49">
        <f>SUM(IE6:IE10)</f>
        <v>16734582.750000052</v>
      </c>
      <c r="IF11" s="49">
        <f t="shared" ref="IF11" si="79">SUM(IF6:IF10)</f>
        <v>10277212.149590028</v>
      </c>
      <c r="IG11" s="12">
        <f t="shared" ref="IG11" si="80">SUM(IG6:IG10)</f>
        <v>11429</v>
      </c>
      <c r="IH11" s="49">
        <f>SUM(IH6:IH10)</f>
        <v>23694421</v>
      </c>
      <c r="II11" s="49">
        <f t="shared" ref="II11" si="81">SUM(II6:II10)</f>
        <v>4401245.5900002886</v>
      </c>
      <c r="IJ11" s="49">
        <f>SUM(IJ6:IJ10)</f>
        <v>19293175.409999713</v>
      </c>
      <c r="IK11" s="49">
        <f t="shared" ref="IK11" si="82">SUM(IK6:IK10)</f>
        <v>12131586.464928843</v>
      </c>
      <c r="IL11" s="3">
        <f>SUM(IL6:IL10)</f>
        <v>18983</v>
      </c>
      <c r="IM11" s="153">
        <f>SUM(IM6:IM10)</f>
        <v>44771488</v>
      </c>
      <c r="IN11" s="153">
        <f t="shared" ref="IN11:IY11" si="83">SUM(IN6:IN10)</f>
        <v>14355588.720001481</v>
      </c>
      <c r="IO11" s="153">
        <f t="shared" si="83"/>
        <v>30415911.279998519</v>
      </c>
      <c r="IP11" s="49">
        <f t="shared" si="83"/>
        <v>20608614.475357197</v>
      </c>
      <c r="IQ11" s="12">
        <f t="shared" si="83"/>
        <v>12701</v>
      </c>
      <c r="IR11" s="49">
        <f t="shared" si="83"/>
        <v>31795400</v>
      </c>
      <c r="IS11" s="49">
        <f t="shared" si="83"/>
        <v>12031633.079999447</v>
      </c>
      <c r="IT11" s="49">
        <f t="shared" si="83"/>
        <v>19763766.920000553</v>
      </c>
      <c r="IU11" s="49">
        <f t="shared" si="83"/>
        <v>12822083.452380301</v>
      </c>
      <c r="IV11" s="12">
        <f t="shared" si="83"/>
        <v>6015</v>
      </c>
      <c r="IW11" s="49">
        <f t="shared" si="83"/>
        <v>13034933</v>
      </c>
      <c r="IX11" s="49">
        <f t="shared" si="83"/>
        <v>4440891.4199999683</v>
      </c>
      <c r="IY11" s="49">
        <f t="shared" si="83"/>
        <v>8594041.5800000317</v>
      </c>
      <c r="IZ11" s="49">
        <f t="shared" ref="IZ11:JE11" si="84">SUM(IZ6:IZ10)</f>
        <v>5521660.045168018</v>
      </c>
      <c r="JA11" s="12">
        <f t="shared" si="84"/>
        <v>7147</v>
      </c>
      <c r="JB11" s="49">
        <f t="shared" si="84"/>
        <v>13250669</v>
      </c>
      <c r="JC11" s="49">
        <f t="shared" si="84"/>
        <v>1994036.3900000155</v>
      </c>
      <c r="JD11" s="49">
        <f t="shared" si="84"/>
        <v>11256634.609999985</v>
      </c>
      <c r="JE11" s="49">
        <f t="shared" si="84"/>
        <v>6982192.0287189921</v>
      </c>
      <c r="JF11" s="12"/>
      <c r="JG11" s="49"/>
      <c r="JH11" s="49"/>
      <c r="JI11" s="49"/>
      <c r="JJ11" s="49"/>
      <c r="JK11" s="143"/>
      <c r="JL11" s="62"/>
      <c r="JM11" s="12">
        <f>SUM(JM6:JM10)</f>
        <v>132178</v>
      </c>
      <c r="JN11" s="49">
        <f t="shared" ref="JN11:JQ11" si="85">SUM(JN6:JN10)</f>
        <v>259414762</v>
      </c>
      <c r="JO11" s="49">
        <f t="shared" si="85"/>
        <v>63813713.560001105</v>
      </c>
      <c r="JP11" s="49">
        <f t="shared" si="85"/>
        <v>195601078.43999892</v>
      </c>
      <c r="JQ11" s="49">
        <f t="shared" si="85"/>
        <v>123440868.77819341</v>
      </c>
      <c r="JS11" s="12">
        <f t="shared" ref="JS11:MD11" si="86">SUM(JS6:JS10)</f>
        <v>8767</v>
      </c>
      <c r="JT11" s="49">
        <f t="shared" si="86"/>
        <v>17006639</v>
      </c>
      <c r="JU11" s="49">
        <f t="shared" si="86"/>
        <v>2528856.3099999949</v>
      </c>
      <c r="JV11" s="49">
        <f t="shared" si="86"/>
        <v>14477790.690000005</v>
      </c>
      <c r="JW11" s="49">
        <f t="shared" si="86"/>
        <v>8178393.4909010036</v>
      </c>
      <c r="JX11" s="12">
        <f t="shared" si="86"/>
        <v>9348</v>
      </c>
      <c r="JY11" s="49">
        <f t="shared" si="86"/>
        <v>17894312</v>
      </c>
      <c r="JZ11" s="49">
        <f t="shared" si="86"/>
        <v>3305196.209999986</v>
      </c>
      <c r="KA11" s="49">
        <f t="shared" si="86"/>
        <v>14589115.790000014</v>
      </c>
      <c r="KB11" s="49">
        <f t="shared" si="86"/>
        <v>8316187.6128910081</v>
      </c>
      <c r="KC11" s="12">
        <f t="shared" si="86"/>
        <v>10327</v>
      </c>
      <c r="KD11" s="49">
        <f t="shared" si="86"/>
        <v>19622091</v>
      </c>
      <c r="KE11" s="49">
        <f t="shared" si="86"/>
        <v>5164239.2500000875</v>
      </c>
      <c r="KF11" s="49">
        <f t="shared" si="86"/>
        <v>14457863.749999912</v>
      </c>
      <c r="KG11" s="49">
        <f t="shared" si="86"/>
        <v>7885289.0790749528</v>
      </c>
      <c r="KH11" s="49">
        <f t="shared" si="86"/>
        <v>12172</v>
      </c>
      <c r="KI11" s="49">
        <f t="shared" si="86"/>
        <v>22676470</v>
      </c>
      <c r="KJ11" s="49">
        <f t="shared" si="86"/>
        <v>8658636.2699998561</v>
      </c>
      <c r="KK11" s="49">
        <f t="shared" si="86"/>
        <v>14017833.730000144</v>
      </c>
      <c r="KL11" s="49">
        <f t="shared" si="86"/>
        <v>7596329.9713170789</v>
      </c>
      <c r="KM11" s="467">
        <f t="shared" si="86"/>
        <v>9791</v>
      </c>
      <c r="KN11" s="468">
        <f t="shared" si="86"/>
        <v>18533484</v>
      </c>
      <c r="KO11" s="468">
        <f t="shared" si="86"/>
        <v>5889550</v>
      </c>
      <c r="KP11" s="468">
        <f t="shared" si="86"/>
        <v>12643934</v>
      </c>
      <c r="KQ11" s="468">
        <f t="shared" si="86"/>
        <v>6956043.1546000009</v>
      </c>
      <c r="KR11" s="12">
        <f t="shared" si="86"/>
        <v>5575</v>
      </c>
      <c r="KS11" s="49">
        <f t="shared" si="86"/>
        <v>11081939</v>
      </c>
      <c r="KT11" s="49">
        <f t="shared" si="86"/>
        <v>1394426.5899999831</v>
      </c>
      <c r="KU11" s="49">
        <f t="shared" si="86"/>
        <v>9687512.4100000169</v>
      </c>
      <c r="KV11" s="49">
        <f t="shared" si="86"/>
        <v>5367880.2890890092</v>
      </c>
      <c r="KW11" s="12">
        <f t="shared" si="86"/>
        <v>7449</v>
      </c>
      <c r="KX11" s="49">
        <f t="shared" si="86"/>
        <v>15827886</v>
      </c>
      <c r="KY11" s="49">
        <f t="shared" si="86"/>
        <v>2317734.6999999918</v>
      </c>
      <c r="KZ11" s="49">
        <f t="shared" si="86"/>
        <v>13510152.300000008</v>
      </c>
      <c r="LA11" s="49">
        <f t="shared" si="86"/>
        <v>7395552.5469700042</v>
      </c>
      <c r="LB11" s="49">
        <f t="shared" si="86"/>
        <v>8713</v>
      </c>
      <c r="LC11" s="49">
        <f t="shared" si="86"/>
        <v>21109937</v>
      </c>
      <c r="LD11" s="49">
        <f t="shared" si="86"/>
        <v>5000051.5485201217</v>
      </c>
      <c r="LE11" s="49">
        <f t="shared" si="86"/>
        <v>16109885.451479878</v>
      </c>
      <c r="LF11" s="49">
        <f t="shared" si="86"/>
        <v>9032274.347215496</v>
      </c>
      <c r="LG11" s="49">
        <f t="shared" si="86"/>
        <v>0</v>
      </c>
      <c r="LH11" s="49">
        <f t="shared" si="86"/>
        <v>0</v>
      </c>
      <c r="LI11" s="49">
        <f t="shared" si="86"/>
        <v>0</v>
      </c>
      <c r="LJ11" s="49">
        <f t="shared" si="86"/>
        <v>0</v>
      </c>
      <c r="LK11" s="49">
        <f t="shared" si="86"/>
        <v>0</v>
      </c>
      <c r="LL11" s="49">
        <f t="shared" si="86"/>
        <v>0</v>
      </c>
      <c r="LM11" s="49">
        <f t="shared" si="86"/>
        <v>0</v>
      </c>
      <c r="LN11" s="49">
        <f t="shared" si="86"/>
        <v>0</v>
      </c>
      <c r="LO11" s="49">
        <f t="shared" si="86"/>
        <v>0</v>
      </c>
      <c r="LP11" s="49">
        <f t="shared" si="86"/>
        <v>0</v>
      </c>
      <c r="LQ11" s="49">
        <f t="shared" si="86"/>
        <v>0</v>
      </c>
      <c r="LR11" s="49">
        <f t="shared" si="86"/>
        <v>0</v>
      </c>
      <c r="LS11" s="49">
        <f t="shared" si="86"/>
        <v>0</v>
      </c>
      <c r="LT11" s="49">
        <f t="shared" si="86"/>
        <v>0</v>
      </c>
      <c r="LU11" s="49">
        <f t="shared" si="86"/>
        <v>0</v>
      </c>
      <c r="LV11" s="49">
        <f t="shared" si="86"/>
        <v>0</v>
      </c>
      <c r="LW11" s="49">
        <f t="shared" si="86"/>
        <v>0</v>
      </c>
      <c r="LX11" s="49">
        <f t="shared" si="86"/>
        <v>0</v>
      </c>
      <c r="LY11" s="49">
        <f t="shared" si="86"/>
        <v>0</v>
      </c>
      <c r="LZ11" s="49">
        <f t="shared" si="86"/>
        <v>0</v>
      </c>
      <c r="MA11" s="49">
        <f t="shared" si="86"/>
        <v>0</v>
      </c>
      <c r="MB11" s="49">
        <f t="shared" si="86"/>
        <v>0</v>
      </c>
      <c r="MC11" s="49">
        <f t="shared" si="86"/>
        <v>0</v>
      </c>
      <c r="MD11" s="49">
        <f t="shared" si="86"/>
        <v>0</v>
      </c>
      <c r="ME11" s="49">
        <f t="shared" ref="ME11" si="87">SUM(ME6:ME10)</f>
        <v>0</v>
      </c>
      <c r="MF11" s="143"/>
      <c r="MG11" s="62"/>
      <c r="MH11" s="12">
        <f>SUM(MH6:MH10)</f>
        <v>72142</v>
      </c>
      <c r="MI11" s="49">
        <f t="shared" ref="MI11:ML11" si="88">SUM(MI6:MI10)</f>
        <v>143752758</v>
      </c>
      <c r="MJ11" s="49">
        <f t="shared" si="88"/>
        <v>34258690.878520019</v>
      </c>
      <c r="MK11" s="49">
        <f t="shared" si="88"/>
        <v>109494088.12147999</v>
      </c>
      <c r="ML11" s="49">
        <f t="shared" si="88"/>
        <v>60727950.492058545</v>
      </c>
    </row>
    <row r="12" spans="2:350" ht="15" customHeight="1" x14ac:dyDescent="0.3">
      <c r="B12" s="489" t="s">
        <v>13</v>
      </c>
      <c r="C12" s="5"/>
      <c r="D12" s="7"/>
      <c r="E12" s="11"/>
      <c r="F12" s="11"/>
      <c r="G12" s="11"/>
      <c r="H12" s="11"/>
      <c r="I12" s="7"/>
      <c r="J12" s="11"/>
      <c r="K12" s="11"/>
      <c r="L12" s="11"/>
      <c r="M12" s="11"/>
      <c r="N12" s="7"/>
      <c r="O12" s="11"/>
      <c r="P12" s="11"/>
      <c r="Q12" s="11"/>
      <c r="R12" s="11"/>
      <c r="S12" s="7"/>
      <c r="T12" s="11"/>
      <c r="U12" s="11"/>
      <c r="V12" s="11"/>
      <c r="W12" s="11"/>
      <c r="X12" s="7"/>
      <c r="Y12" s="11"/>
      <c r="Z12" s="11"/>
      <c r="AA12" s="11"/>
      <c r="AB12" s="11"/>
      <c r="AC12" s="7"/>
      <c r="AD12" s="11"/>
      <c r="AE12" s="11"/>
      <c r="AF12" s="11"/>
      <c r="AG12" s="11"/>
      <c r="AH12" s="7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27"/>
      <c r="AU12" s="27"/>
      <c r="AV12" s="11"/>
      <c r="AW12" s="58"/>
      <c r="AX12" s="58"/>
      <c r="AY12" s="58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48"/>
      <c r="BM12" s="41"/>
      <c r="BN12" s="28"/>
      <c r="BO12" s="58"/>
      <c r="BP12" s="58"/>
      <c r="BQ12" s="58"/>
      <c r="BR12" s="58"/>
      <c r="BS12" s="7"/>
      <c r="BT12" s="11"/>
      <c r="BU12" s="11"/>
      <c r="BV12" s="11"/>
      <c r="BW12" s="11"/>
      <c r="BX12" s="7"/>
      <c r="BY12" s="11"/>
      <c r="BZ12" s="11"/>
      <c r="CA12" s="11"/>
      <c r="CB12" s="11"/>
      <c r="CC12" s="7"/>
      <c r="CD12" s="11"/>
      <c r="CE12" s="11"/>
      <c r="CF12" s="11"/>
      <c r="CG12" s="11"/>
      <c r="CH12" s="7"/>
      <c r="CI12" s="11"/>
      <c r="CJ12" s="11"/>
      <c r="CK12" s="11"/>
      <c r="CL12" s="11"/>
      <c r="CM12" s="7"/>
      <c r="CN12" s="11"/>
      <c r="CO12" s="11"/>
      <c r="CP12" s="11"/>
      <c r="CQ12" s="11"/>
      <c r="CR12" s="7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27"/>
      <c r="DE12" s="27"/>
      <c r="DF12" s="11"/>
      <c r="DG12" s="58"/>
      <c r="DH12" s="58"/>
      <c r="DI12" s="58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48"/>
      <c r="EB12" s="48"/>
      <c r="EC12" s="48"/>
      <c r="ED12" s="48"/>
      <c r="EE12" s="48"/>
      <c r="EF12" s="48"/>
      <c r="EG12" s="58"/>
      <c r="EH12" s="7"/>
      <c r="EI12" s="11"/>
      <c r="EJ12" s="11"/>
      <c r="EK12" s="11"/>
      <c r="EL12" s="11"/>
      <c r="EM12" s="7"/>
      <c r="EN12" s="11"/>
      <c r="EO12" s="11"/>
      <c r="EP12" s="11"/>
      <c r="EQ12" s="11"/>
      <c r="ER12" s="7"/>
      <c r="ES12" s="11"/>
      <c r="ET12" s="11"/>
      <c r="EU12" s="11"/>
      <c r="EV12" s="11"/>
      <c r="EW12" s="7"/>
      <c r="EX12" s="11"/>
      <c r="EY12" s="11"/>
      <c r="EZ12" s="11"/>
      <c r="FA12" s="11"/>
      <c r="FB12" s="7"/>
      <c r="FC12" s="11"/>
      <c r="FD12" s="11"/>
      <c r="FE12" s="11"/>
      <c r="FF12" s="11"/>
      <c r="FG12" s="7"/>
      <c r="FH12" s="57"/>
      <c r="FI12" s="57"/>
      <c r="FJ12" s="57"/>
      <c r="FK12" s="57"/>
      <c r="FL12" s="60"/>
      <c r="FM12" s="57"/>
      <c r="FN12" s="57"/>
      <c r="FO12" s="57"/>
      <c r="FP12" s="57"/>
      <c r="FQ12" s="57"/>
      <c r="FR12" s="57"/>
      <c r="FS12" s="36"/>
      <c r="FT12" s="36"/>
      <c r="FU12" s="57"/>
      <c r="FY12" s="57"/>
      <c r="FZ12" s="57"/>
      <c r="GA12" s="57"/>
      <c r="GB12" s="57"/>
      <c r="GC12" s="57"/>
      <c r="GD12" s="87"/>
      <c r="GE12" s="57"/>
      <c r="GG12" s="57"/>
      <c r="GH12" s="57"/>
      <c r="GI12" s="57"/>
      <c r="GJ12" s="57"/>
      <c r="GL12" s="57"/>
      <c r="GM12" s="57"/>
      <c r="GN12" s="57"/>
      <c r="GO12" s="57"/>
      <c r="GP12" s="65"/>
      <c r="GQ12" s="65"/>
      <c r="GR12" s="65"/>
      <c r="GS12" s="65"/>
      <c r="GT12" s="65"/>
      <c r="GU12" s="65"/>
      <c r="IP12" s="157"/>
      <c r="IQ12" s="113"/>
      <c r="IS12" s="113"/>
      <c r="JM12" s="65"/>
      <c r="JN12" s="65"/>
      <c r="JO12" s="65"/>
      <c r="JP12" s="65"/>
      <c r="JQ12" s="65"/>
      <c r="LK12" s="157"/>
      <c r="LL12" s="113"/>
      <c r="LN12" s="113"/>
      <c r="MH12" s="65"/>
      <c r="MI12" s="65"/>
      <c r="MJ12" s="65"/>
      <c r="MK12" s="65"/>
      <c r="ML12" s="65"/>
    </row>
    <row r="13" spans="2:350" ht="15" hidden="1" customHeight="1" x14ac:dyDescent="0.3">
      <c r="B13" s="489"/>
      <c r="C13" s="5" t="s">
        <v>14</v>
      </c>
      <c r="D13" s="7"/>
      <c r="E13" s="88"/>
      <c r="F13" s="89"/>
      <c r="G13" s="88"/>
      <c r="H13" s="20"/>
      <c r="I13" s="7"/>
      <c r="J13" s="90"/>
      <c r="K13" s="58"/>
      <c r="L13" s="20"/>
      <c r="M13" s="27">
        <f>L13*0.45</f>
        <v>0</v>
      </c>
      <c r="N13" s="7"/>
      <c r="O13" s="7"/>
      <c r="P13" s="7"/>
      <c r="Q13" s="7"/>
      <c r="R13" s="27">
        <f>Q13*0.45</f>
        <v>0</v>
      </c>
      <c r="S13" s="7"/>
      <c r="T13" s="90"/>
      <c r="U13" s="58"/>
      <c r="V13" s="20"/>
      <c r="W13" s="27">
        <f>V13*0.45</f>
        <v>0</v>
      </c>
      <c r="X13" s="91">
        <v>93</v>
      </c>
      <c r="Y13" s="30">
        <v>102469</v>
      </c>
      <c r="Z13" s="32">
        <v>43948.2</v>
      </c>
      <c r="AA13" s="30">
        <v>58521</v>
      </c>
      <c r="AB13" s="27">
        <f>AA13*0.45</f>
        <v>26334.45</v>
      </c>
      <c r="AC13" s="91">
        <v>56</v>
      </c>
      <c r="AD13" s="30">
        <v>65232</v>
      </c>
      <c r="AE13" s="30">
        <v>26930</v>
      </c>
      <c r="AF13" s="30">
        <v>38301</v>
      </c>
      <c r="AG13" s="27">
        <f>AF13*0.45</f>
        <v>17235.45</v>
      </c>
      <c r="AH13" s="11">
        <v>94</v>
      </c>
      <c r="AI13" s="27">
        <v>95585</v>
      </c>
      <c r="AJ13" s="27">
        <v>14821.6</v>
      </c>
      <c r="AK13" s="27">
        <v>79766</v>
      </c>
      <c r="AL13" s="27">
        <f>AK13*0.45</f>
        <v>35894.700000000004</v>
      </c>
      <c r="AM13" s="11">
        <v>164</v>
      </c>
      <c r="AN13" s="27">
        <v>289294</v>
      </c>
      <c r="AO13" s="27">
        <f>AN13-AP13</f>
        <v>26757.450000000186</v>
      </c>
      <c r="AP13" s="27">
        <v>262536.54999999981</v>
      </c>
      <c r="AQ13" s="27">
        <f>AP13*0.45</f>
        <v>118141.44749999992</v>
      </c>
      <c r="AR13" s="11">
        <v>110</v>
      </c>
      <c r="AS13" s="27">
        <v>206496</v>
      </c>
      <c r="AT13" s="27">
        <v>22136.83</v>
      </c>
      <c r="AU13" s="27">
        <v>184357.64999999985</v>
      </c>
      <c r="AV13" s="27">
        <f>AU13*0.45</f>
        <v>82960.942499999932</v>
      </c>
      <c r="AW13" s="11">
        <v>98</v>
      </c>
      <c r="AX13" s="27">
        <v>177493.6</v>
      </c>
      <c r="AY13" s="27">
        <f>AX13-AZ13</f>
        <v>70740.650000000023</v>
      </c>
      <c r="AZ13" s="27">
        <v>106752.94999999998</v>
      </c>
      <c r="BA13" s="27">
        <f>AZ13*0.45</f>
        <v>48038.827499999992</v>
      </c>
      <c r="BB13" s="11">
        <v>99</v>
      </c>
      <c r="BC13" s="37">
        <v>215401</v>
      </c>
      <c r="BD13" s="37">
        <v>97954.320000000036</v>
      </c>
      <c r="BE13" s="37">
        <v>117446.68000000001</v>
      </c>
      <c r="BF13" s="27">
        <f>BE13*0.45</f>
        <v>52851.006000000001</v>
      </c>
      <c r="BG13" s="11">
        <v>63</v>
      </c>
      <c r="BH13" s="27">
        <v>145588</v>
      </c>
      <c r="BI13" s="27">
        <f>BH13-BJ13</f>
        <v>70070.069999999992</v>
      </c>
      <c r="BJ13" s="27">
        <v>75517.930000000008</v>
      </c>
      <c r="BK13" s="27">
        <f>BJ13*0.45</f>
        <v>33983.068500000001</v>
      </c>
      <c r="BL13" s="48"/>
      <c r="BM13" s="7">
        <f t="shared" ref="BM13:BQ14" si="89">D13+I13+N13+S13+X13+AC13+AH13+AM13+AR13+AW13+BB13+BG13</f>
        <v>777</v>
      </c>
      <c r="BN13" s="28">
        <f t="shared" si="89"/>
        <v>1297558.6000000001</v>
      </c>
      <c r="BO13" s="28">
        <f t="shared" si="89"/>
        <v>373359.12000000029</v>
      </c>
      <c r="BP13" s="28">
        <f t="shared" si="89"/>
        <v>923199.75999999978</v>
      </c>
      <c r="BQ13" s="28">
        <f t="shared" si="89"/>
        <v>415439.89199999988</v>
      </c>
      <c r="BR13" s="58"/>
      <c r="BS13" s="7"/>
      <c r="BT13" s="90"/>
      <c r="BU13" s="58"/>
      <c r="BV13" s="20"/>
      <c r="BW13" s="27">
        <f>BV13*0.45</f>
        <v>0</v>
      </c>
      <c r="BX13" s="7"/>
      <c r="BY13" s="7"/>
      <c r="BZ13" s="7"/>
      <c r="CA13" s="7"/>
      <c r="CB13" s="27">
        <f>CA13*0.45</f>
        <v>0</v>
      </c>
      <c r="CC13" s="7"/>
      <c r="CD13" s="90"/>
      <c r="CE13" s="58"/>
      <c r="CF13" s="20"/>
      <c r="CG13" s="27">
        <f>CF13*0.45</f>
        <v>0</v>
      </c>
      <c r="CH13" s="91"/>
      <c r="CI13" s="30"/>
      <c r="CJ13" s="32"/>
      <c r="CK13" s="30"/>
      <c r="CL13" s="27">
        <f>CK13*0.45</f>
        <v>0</v>
      </c>
      <c r="CM13" s="91"/>
      <c r="CN13" s="30"/>
      <c r="CO13" s="30"/>
      <c r="CP13" s="30"/>
      <c r="CQ13" s="27">
        <f>CP13*0.45</f>
        <v>0</v>
      </c>
      <c r="CR13" s="11"/>
      <c r="CS13" s="27"/>
      <c r="CT13" s="27"/>
      <c r="CU13" s="27"/>
      <c r="CV13" s="27">
        <f>CU13*0.45</f>
        <v>0</v>
      </c>
      <c r="CW13" s="11"/>
      <c r="CX13" s="27"/>
      <c r="CY13" s="27"/>
      <c r="CZ13" s="27"/>
      <c r="DA13" s="27">
        <f>CZ13*0.45</f>
        <v>0</v>
      </c>
      <c r="DB13" s="11"/>
      <c r="DC13" s="27"/>
      <c r="DD13" s="27"/>
      <c r="DE13" s="27"/>
      <c r="DF13" s="27">
        <f>DE13*0.45</f>
        <v>0</v>
      </c>
      <c r="DG13" s="11"/>
      <c r="DH13" s="27"/>
      <c r="DI13" s="27"/>
      <c r="DJ13" s="27"/>
      <c r="DK13" s="27"/>
      <c r="DL13" s="11"/>
      <c r="DM13" s="37"/>
      <c r="DN13" s="37"/>
      <c r="DO13" s="37"/>
      <c r="DP13" s="27"/>
      <c r="DQ13" s="11"/>
      <c r="DR13" s="27"/>
      <c r="DS13" s="27"/>
      <c r="DT13" s="27"/>
      <c r="DU13" s="27"/>
      <c r="DV13" s="11"/>
      <c r="DW13" s="27"/>
      <c r="DX13" s="27"/>
      <c r="DY13" s="27"/>
      <c r="DZ13" s="27"/>
      <c r="EA13" s="48"/>
      <c r="EB13" s="7">
        <f t="shared" ref="EB13:EB15" si="90">BS13+BX13+CC13+CH13+CM13+CR13+CW13+DB13+DG13+DL13+DQ13+DV13</f>
        <v>0</v>
      </c>
      <c r="EC13" s="28">
        <f t="shared" ref="EC13:EC15" si="91">BT13+BY13+CD13+CI13+CN13+CS13+CX13+DC13+DH13+DM13+DR13+DW13</f>
        <v>0</v>
      </c>
      <c r="ED13" s="28">
        <f t="shared" ref="ED13:ED15" si="92">BU13+BZ13+CE13+CJ13+CO13+CT13+CY13+DD13+DI13+DN13+DS13+DX13</f>
        <v>0</v>
      </c>
      <c r="EE13" s="28">
        <f t="shared" ref="EE13:EE15" si="93">BV13+CA13+CF13+CK13+CP13+CU13+CZ13+DE13+DJ13+DO13+DT13+DY13</f>
        <v>0</v>
      </c>
      <c r="EF13" s="28">
        <f t="shared" ref="EF13:EF15" si="94">BW13+CB13+CG13+CL13+CQ13+CV13+DA13+DF13+DK13+DP13+DU13+DZ13</f>
        <v>0</v>
      </c>
      <c r="EG13" s="58"/>
      <c r="EH13" s="7"/>
      <c r="EI13" s="90"/>
      <c r="EJ13" s="58"/>
      <c r="EK13" s="20"/>
      <c r="EL13" s="27">
        <f>EK13*0.45</f>
        <v>0</v>
      </c>
      <c r="EM13" s="7"/>
      <c r="EN13" s="7"/>
      <c r="EO13" s="7"/>
      <c r="EP13" s="7"/>
      <c r="EQ13" s="27">
        <f>EP13*0.45</f>
        <v>0</v>
      </c>
      <c r="ER13" s="7"/>
      <c r="ES13" s="90"/>
      <c r="ET13" s="58"/>
      <c r="EU13" s="20"/>
      <c r="EV13" s="27">
        <f>EU13*0.45</f>
        <v>0</v>
      </c>
      <c r="EW13" s="91"/>
      <c r="EX13" s="30"/>
      <c r="EY13" s="32"/>
      <c r="EZ13" s="30"/>
      <c r="FA13" s="27">
        <f>EZ13*0.45</f>
        <v>0</v>
      </c>
      <c r="FB13" s="91"/>
      <c r="FC13" s="30"/>
      <c r="FD13" s="30"/>
      <c r="FE13" s="30"/>
      <c r="FF13" s="27">
        <f>FE13*0.45</f>
        <v>0</v>
      </c>
      <c r="FG13" s="11"/>
      <c r="FH13" s="52"/>
      <c r="FI13" s="27"/>
      <c r="FJ13" s="27"/>
      <c r="FK13" s="27">
        <f>FJ13*0.45</f>
        <v>0</v>
      </c>
      <c r="FL13" s="7"/>
      <c r="FM13" s="27"/>
      <c r="FN13" s="27"/>
      <c r="FO13" s="27"/>
      <c r="FP13" s="27">
        <f>FO13*0.45</f>
        <v>0</v>
      </c>
      <c r="FQ13" s="11"/>
      <c r="FR13" s="27"/>
      <c r="FS13" s="27"/>
      <c r="FT13" s="27"/>
      <c r="FU13" s="27">
        <f>FT13*0.45</f>
        <v>0</v>
      </c>
      <c r="FV13" s="11"/>
      <c r="FW13" s="27"/>
      <c r="FX13" s="27"/>
      <c r="FY13" s="27"/>
      <c r="FZ13" s="27"/>
      <c r="GA13" s="11"/>
      <c r="GB13" s="37"/>
      <c r="GC13" s="37"/>
      <c r="GD13" s="37"/>
      <c r="GE13" s="27"/>
      <c r="GF13" s="11"/>
      <c r="GG13" s="27"/>
      <c r="GH13" s="27"/>
      <c r="GI13" s="27"/>
      <c r="GJ13" s="27"/>
      <c r="GK13" s="11"/>
      <c r="GL13" s="27"/>
      <c r="GM13" s="27"/>
      <c r="GN13" s="27"/>
      <c r="GO13" s="27"/>
      <c r="GP13" s="65"/>
      <c r="GQ13" s="7">
        <f t="shared" ref="GQ13:GQ15" si="95">EH13+EM13+ER13+EW13+FB13+FG13+FL13+FQ13+FV13+GA13+GF13+GK13</f>
        <v>0</v>
      </c>
      <c r="GR13" s="28">
        <f t="shared" ref="GR13:GR15" si="96">EI13+EN13+ES13+EX13+FC13+FH13+FM13+FR13+FW13+GB13+GG13+GL13</f>
        <v>0</v>
      </c>
      <c r="GS13" s="28">
        <f t="shared" ref="GS13:GS14" si="97">EJ13+EO13+ET13+EY13+FD13+FI13+FN13+FS13+FX13+GC13+GH13+GM13</f>
        <v>0</v>
      </c>
      <c r="GT13" s="28">
        <f t="shared" ref="GT13:GT14" si="98">EK13+EP13+EU13+EZ13+FE13+FJ13+FO13+FT13+FY13+GD13+GI13+GN13</f>
        <v>0</v>
      </c>
      <c r="GU13" s="28">
        <f t="shared" ref="GU13:GU14" si="99">EL13+EQ13+EV13+FA13+FF13+FK13+FP13+FU13+FZ13+GE13+GJ13+GO13</f>
        <v>0</v>
      </c>
      <c r="GX13" s="7"/>
      <c r="GY13" s="90"/>
      <c r="GZ13" s="58"/>
      <c r="HA13" s="20"/>
      <c r="HB13" s="27"/>
      <c r="HC13" s="7"/>
      <c r="HD13" s="7"/>
      <c r="HE13" s="7"/>
      <c r="HF13" s="7"/>
      <c r="HG13" s="27">
        <f>HF13*0.45</f>
        <v>0</v>
      </c>
      <c r="HH13" s="7"/>
      <c r="HI13" s="90"/>
      <c r="HJ13" s="58"/>
      <c r="HK13" s="20"/>
      <c r="HL13" s="27">
        <f>HK13*0.45</f>
        <v>0</v>
      </c>
      <c r="HM13" s="91"/>
      <c r="HN13" s="30"/>
      <c r="HO13" s="32"/>
      <c r="HP13" s="30"/>
      <c r="HQ13" s="27">
        <f>HP13*0.45</f>
        <v>0</v>
      </c>
      <c r="HR13" s="91"/>
      <c r="HS13" s="30"/>
      <c r="HT13" s="30"/>
      <c r="HU13" s="30"/>
      <c r="HV13" s="27">
        <f>HU13*0.45</f>
        <v>0</v>
      </c>
      <c r="HW13" s="11"/>
      <c r="HX13" s="52"/>
      <c r="HY13" s="27"/>
      <c r="HZ13" s="27"/>
      <c r="IA13" s="27">
        <f>HZ13*0.45</f>
        <v>0</v>
      </c>
      <c r="IB13" s="7"/>
      <c r="IC13" s="27"/>
      <c r="ID13" s="27"/>
      <c r="IE13" s="27"/>
      <c r="IF13" s="27">
        <f>IE13*0.45</f>
        <v>0</v>
      </c>
      <c r="IG13" s="11"/>
      <c r="IH13" s="27"/>
      <c r="II13" s="27"/>
      <c r="IJ13" s="27"/>
      <c r="IK13" s="27">
        <f>IJ13*0.45</f>
        <v>0</v>
      </c>
      <c r="IL13" s="11"/>
      <c r="IM13" s="27"/>
      <c r="IN13" s="27"/>
      <c r="IO13" s="27"/>
      <c r="IP13" s="27"/>
      <c r="IQ13" s="11"/>
      <c r="IR13" s="37"/>
      <c r="IS13" s="37"/>
      <c r="IT13" s="37"/>
      <c r="IU13" s="27"/>
      <c r="IV13" s="11"/>
      <c r="IW13" s="27"/>
      <c r="IX13" s="27"/>
      <c r="IY13" s="27"/>
      <c r="IZ13" s="27"/>
      <c r="JA13" s="11"/>
      <c r="JB13" s="27"/>
      <c r="JC13" s="27"/>
      <c r="JD13" s="27"/>
      <c r="JE13" s="27"/>
      <c r="JF13" s="7"/>
      <c r="JG13" s="27"/>
      <c r="JH13" s="27"/>
      <c r="JI13" s="27"/>
      <c r="JJ13" s="27"/>
      <c r="JK13" s="114"/>
      <c r="JL13" s="65"/>
      <c r="JM13" s="7">
        <f t="shared" ref="JM13:JQ15" si="100">GX13+HC13+HH13+HM13+HR13+HW13+IB13+IG13+IL13+IQ13+IV13+JA13</f>
        <v>0</v>
      </c>
      <c r="JN13" s="28">
        <f t="shared" si="100"/>
        <v>0</v>
      </c>
      <c r="JO13" s="28">
        <f t="shared" si="100"/>
        <v>0</v>
      </c>
      <c r="JP13" s="28">
        <f t="shared" si="100"/>
        <v>0</v>
      </c>
      <c r="JQ13" s="28">
        <f t="shared" si="100"/>
        <v>0</v>
      </c>
      <c r="JS13" s="7"/>
      <c r="JT13" s="90"/>
      <c r="JU13" s="58"/>
      <c r="JV13" s="20"/>
      <c r="JW13" s="27"/>
      <c r="JX13" s="7"/>
      <c r="JY13" s="7"/>
      <c r="JZ13" s="7"/>
      <c r="KA13" s="7"/>
      <c r="KB13" s="27"/>
      <c r="KC13" s="7"/>
      <c r="KD13" s="90"/>
      <c r="KE13" s="58"/>
      <c r="KF13" s="20"/>
      <c r="KG13" s="27"/>
      <c r="KH13" s="91"/>
      <c r="KI13" s="30"/>
      <c r="KJ13" s="32"/>
      <c r="KK13" s="30"/>
      <c r="KL13" s="27"/>
      <c r="KM13" s="91"/>
      <c r="KN13" s="469"/>
      <c r="KO13" s="469"/>
      <c r="KP13" s="469"/>
      <c r="KQ13" s="465"/>
      <c r="KR13" s="11"/>
      <c r="KS13" s="52"/>
      <c r="KT13" s="27"/>
      <c r="KU13" s="27"/>
      <c r="KV13" s="27"/>
      <c r="KW13" s="7"/>
      <c r="KX13" s="27"/>
      <c r="KY13" s="27"/>
      <c r="KZ13" s="27"/>
      <c r="LA13" s="27"/>
      <c r="LB13" s="11"/>
      <c r="LC13" s="27"/>
      <c r="LD13" s="27"/>
      <c r="LE13" s="27"/>
      <c r="LF13" s="27"/>
      <c r="LG13" s="11"/>
      <c r="LH13" s="27"/>
      <c r="LI13" s="27"/>
      <c r="LJ13" s="27"/>
      <c r="LK13" s="27"/>
      <c r="LL13" s="11"/>
      <c r="LM13" s="37"/>
      <c r="LN13" s="37"/>
      <c r="LO13" s="37"/>
      <c r="LP13" s="27"/>
      <c r="LQ13" s="11"/>
      <c r="LR13" s="27"/>
      <c r="LS13" s="27"/>
      <c r="LT13" s="27"/>
      <c r="LU13" s="27"/>
      <c r="LV13" s="11"/>
      <c r="LW13" s="27"/>
      <c r="LX13" s="27"/>
      <c r="LY13" s="27"/>
      <c r="LZ13" s="27"/>
      <c r="MA13" s="7"/>
      <c r="MB13" s="27"/>
      <c r="MC13" s="27"/>
      <c r="MD13" s="27"/>
      <c r="ME13" s="27"/>
      <c r="MF13" s="114"/>
      <c r="MG13" s="65"/>
      <c r="MH13" s="7">
        <f t="shared" ref="MH13:MH14" si="101">JS13+JX13+KC13+KH13+KM13+KR13+KW13+LB13+LG13+LL13+LQ13+LV13</f>
        <v>0</v>
      </c>
      <c r="MI13" s="28">
        <f t="shared" ref="MI13:MI15" si="102">JT13+JY13+KD13+KI13+KN13+KS13+KX13+LC13+LH13+LM13+LR13+LW13</f>
        <v>0</v>
      </c>
      <c r="MJ13" s="28">
        <f t="shared" ref="MJ13:MJ15" si="103">JU13+JZ13+KE13+KJ13+KO13+KT13+KY13+LD13+LI13+LN13+LS13+LX13</f>
        <v>0</v>
      </c>
      <c r="MK13" s="28">
        <f t="shared" ref="MK13:MK15" si="104">JV13+KA13+KF13+KK13+KP13+KU13+KZ13+LE13+LJ13+LO13+LT13+LY13</f>
        <v>0</v>
      </c>
      <c r="ML13" s="28">
        <f t="shared" ref="ML13:ML15" si="105">JW13+KB13+KG13+KL13+KQ13+KV13+LA13+LF13+LK13+LP13+LU13+LZ13</f>
        <v>0</v>
      </c>
    </row>
    <row r="14" spans="2:350" ht="12" hidden="1" customHeight="1" x14ac:dyDescent="0.3">
      <c r="B14" s="489"/>
      <c r="C14" s="5" t="s">
        <v>15</v>
      </c>
      <c r="D14" s="7"/>
      <c r="E14" s="88"/>
      <c r="F14" s="89"/>
      <c r="G14" s="88"/>
      <c r="H14" s="20"/>
      <c r="I14" s="41">
        <v>147</v>
      </c>
      <c r="J14" s="27">
        <v>119211</v>
      </c>
      <c r="K14" s="27">
        <v>4998</v>
      </c>
      <c r="L14" s="27">
        <v>114213</v>
      </c>
      <c r="M14" s="27">
        <f>L14*0.45</f>
        <v>51395.85</v>
      </c>
      <c r="N14" s="91">
        <v>93</v>
      </c>
      <c r="O14" s="30">
        <v>116257</v>
      </c>
      <c r="P14" s="28">
        <v>0</v>
      </c>
      <c r="Q14" s="30">
        <v>116256.58000000002</v>
      </c>
      <c r="R14" s="27">
        <f>Q14*0.45</f>
        <v>52315.46100000001</v>
      </c>
      <c r="S14" s="11">
        <v>11</v>
      </c>
      <c r="T14" s="20">
        <v>12589</v>
      </c>
      <c r="U14" s="20">
        <v>4.0000000000873115E-2</v>
      </c>
      <c r="V14" s="20">
        <v>12588.96</v>
      </c>
      <c r="W14" s="27">
        <f>V14*0.45</f>
        <v>5665.0320000000002</v>
      </c>
      <c r="X14" s="91">
        <v>9</v>
      </c>
      <c r="Y14" s="30">
        <v>5199</v>
      </c>
      <c r="Z14" s="32">
        <v>1379</v>
      </c>
      <c r="AA14" s="30">
        <v>3820</v>
      </c>
      <c r="AB14" s="27">
        <f>AA14*0.45</f>
        <v>1719</v>
      </c>
      <c r="AC14" s="41"/>
      <c r="AD14" s="27"/>
      <c r="AE14" s="28"/>
      <c r="AF14" s="27"/>
      <c r="AG14" s="27">
        <f>AF14*0.45</f>
        <v>0</v>
      </c>
      <c r="AH14" s="11"/>
      <c r="AI14" s="27"/>
      <c r="AJ14" s="27"/>
      <c r="AK14" s="27"/>
      <c r="AL14" s="27">
        <f>AK14*0.45</f>
        <v>0</v>
      </c>
      <c r="AM14" s="11"/>
      <c r="AN14" s="27"/>
      <c r="AO14" s="27"/>
      <c r="AP14" s="27"/>
      <c r="AQ14" s="27">
        <f>AP14*0.45</f>
        <v>0</v>
      </c>
      <c r="AR14" s="11"/>
      <c r="AS14" s="27"/>
      <c r="AT14" s="27"/>
      <c r="AU14" s="27"/>
      <c r="AV14" s="27">
        <f>AU14*0.45</f>
        <v>0</v>
      </c>
      <c r="AW14" s="11"/>
      <c r="AX14" s="27"/>
      <c r="AY14" s="27"/>
      <c r="AZ14" s="27"/>
      <c r="BA14" s="27">
        <f>AZ14*0.45</f>
        <v>0</v>
      </c>
      <c r="BB14" s="11"/>
      <c r="BC14" s="37"/>
      <c r="BD14" s="37"/>
      <c r="BE14" s="37"/>
      <c r="BF14" s="27">
        <f>BE14*0.45</f>
        <v>0</v>
      </c>
      <c r="BG14" s="11"/>
      <c r="BH14" s="27"/>
      <c r="BI14" s="27"/>
      <c r="BJ14" s="27"/>
      <c r="BK14" s="27">
        <f>BJ14*0.45</f>
        <v>0</v>
      </c>
      <c r="BL14" s="48"/>
      <c r="BM14" s="7">
        <f t="shared" si="89"/>
        <v>260</v>
      </c>
      <c r="BN14" s="28">
        <f t="shared" si="89"/>
        <v>253256</v>
      </c>
      <c r="BO14" s="28">
        <f t="shared" si="89"/>
        <v>6377.0400000000009</v>
      </c>
      <c r="BP14" s="28">
        <f t="shared" si="89"/>
        <v>246878.54</v>
      </c>
      <c r="BQ14" s="28">
        <f t="shared" si="89"/>
        <v>111095.34300000002</v>
      </c>
      <c r="BR14" s="58"/>
      <c r="BS14" s="41"/>
      <c r="BT14" s="27"/>
      <c r="BU14" s="27"/>
      <c r="BV14" s="27"/>
      <c r="BW14" s="27">
        <f>BV14*0.45</f>
        <v>0</v>
      </c>
      <c r="BX14" s="91"/>
      <c r="BY14" s="30"/>
      <c r="BZ14" s="28"/>
      <c r="CA14" s="30"/>
      <c r="CB14" s="27">
        <f>CA14*0.45</f>
        <v>0</v>
      </c>
      <c r="CC14" s="11"/>
      <c r="CD14" s="20"/>
      <c r="CE14" s="20"/>
      <c r="CF14" s="20"/>
      <c r="CG14" s="27">
        <f>CF14*0.45</f>
        <v>0</v>
      </c>
      <c r="CH14" s="91"/>
      <c r="CI14" s="30"/>
      <c r="CJ14" s="32"/>
      <c r="CK14" s="30"/>
      <c r="CL14" s="27">
        <f>CK14*0.45</f>
        <v>0</v>
      </c>
      <c r="CM14" s="41"/>
      <c r="CN14" s="27"/>
      <c r="CO14" s="28"/>
      <c r="CP14" s="27"/>
      <c r="CQ14" s="27">
        <f>CP14*0.45</f>
        <v>0</v>
      </c>
      <c r="CR14" s="11"/>
      <c r="CS14" s="27"/>
      <c r="CT14" s="27"/>
      <c r="CU14" s="27"/>
      <c r="CV14" s="27">
        <f>CU14*0.45</f>
        <v>0</v>
      </c>
      <c r="CW14" s="11"/>
      <c r="CX14" s="27"/>
      <c r="CY14" s="27"/>
      <c r="CZ14" s="27"/>
      <c r="DA14" s="27">
        <f>CZ14*0.45</f>
        <v>0</v>
      </c>
      <c r="DB14" s="11"/>
      <c r="DC14" s="27"/>
      <c r="DD14" s="27"/>
      <c r="DE14" s="27"/>
      <c r="DF14" s="27">
        <f>DE14*0.45</f>
        <v>0</v>
      </c>
      <c r="DG14" s="11"/>
      <c r="DH14" s="27"/>
      <c r="DI14" s="27"/>
      <c r="DJ14" s="27"/>
      <c r="DK14" s="27"/>
      <c r="DL14" s="11"/>
      <c r="DM14" s="37"/>
      <c r="DN14" s="37"/>
      <c r="DO14" s="37"/>
      <c r="DP14" s="27"/>
      <c r="DQ14" s="11"/>
      <c r="DR14" s="27"/>
      <c r="DS14" s="27"/>
      <c r="DT14" s="27"/>
      <c r="DU14" s="27"/>
      <c r="DV14" s="11"/>
      <c r="DW14" s="27"/>
      <c r="DX14" s="27"/>
      <c r="DY14" s="27"/>
      <c r="DZ14" s="27"/>
      <c r="EA14" s="48"/>
      <c r="EB14" s="7">
        <f t="shared" si="90"/>
        <v>0</v>
      </c>
      <c r="EC14" s="28">
        <f t="shared" si="91"/>
        <v>0</v>
      </c>
      <c r="ED14" s="28">
        <f t="shared" si="92"/>
        <v>0</v>
      </c>
      <c r="EE14" s="28">
        <f t="shared" si="93"/>
        <v>0</v>
      </c>
      <c r="EF14" s="28">
        <f t="shared" si="94"/>
        <v>0</v>
      </c>
      <c r="EG14" s="58"/>
      <c r="EH14" s="41"/>
      <c r="EI14" s="27"/>
      <c r="EJ14" s="27"/>
      <c r="EK14" s="27"/>
      <c r="EL14" s="27">
        <f>EK14*0.45</f>
        <v>0</v>
      </c>
      <c r="EM14" s="91"/>
      <c r="EN14" s="30"/>
      <c r="EO14" s="28"/>
      <c r="EP14" s="30"/>
      <c r="EQ14" s="27">
        <f t="shared" ref="EQ14:EQ15" si="106">EP14*0.45</f>
        <v>0</v>
      </c>
      <c r="ER14" s="11"/>
      <c r="ES14" s="20"/>
      <c r="ET14" s="20"/>
      <c r="EU14" s="20"/>
      <c r="EV14" s="27">
        <f t="shared" ref="EV14:EV15" si="107">EU14*0.45</f>
        <v>0</v>
      </c>
      <c r="EW14" s="91"/>
      <c r="EX14" s="30"/>
      <c r="EY14" s="32"/>
      <c r="EZ14" s="30"/>
      <c r="FA14" s="27">
        <f>EZ14*0.45</f>
        <v>0</v>
      </c>
      <c r="FB14" s="41"/>
      <c r="FC14" s="49"/>
      <c r="FD14" s="49"/>
      <c r="FE14" s="27"/>
      <c r="FF14" s="27">
        <f>FE14*0.45</f>
        <v>0</v>
      </c>
      <c r="FG14" s="11"/>
      <c r="FH14" s="52"/>
      <c r="FI14" s="27"/>
      <c r="FJ14" s="27"/>
      <c r="FK14" s="27">
        <f>FJ14*0.45</f>
        <v>0</v>
      </c>
      <c r="FL14" s="7"/>
      <c r="FM14" s="9"/>
      <c r="FN14" s="9"/>
      <c r="FO14" s="9"/>
      <c r="FP14" s="27">
        <f>FO14*0.45</f>
        <v>0</v>
      </c>
      <c r="FQ14" s="11"/>
      <c r="FR14" s="27"/>
      <c r="FS14" s="27"/>
      <c r="FT14" s="27"/>
      <c r="FU14" s="27">
        <f>FT14*0.45</f>
        <v>0</v>
      </c>
      <c r="FV14" s="11"/>
      <c r="FW14" s="27"/>
      <c r="FX14" s="27"/>
      <c r="FY14" s="27"/>
      <c r="FZ14" s="27"/>
      <c r="GA14" s="11"/>
      <c r="GB14" s="37"/>
      <c r="GC14" s="37"/>
      <c r="GD14" s="37"/>
      <c r="GE14" s="27"/>
      <c r="GF14" s="11"/>
      <c r="GG14" s="27"/>
      <c r="GH14" s="27"/>
      <c r="GI14" s="27"/>
      <c r="GJ14" s="27"/>
      <c r="GK14" s="11"/>
      <c r="GL14" s="27"/>
      <c r="GM14" s="27"/>
      <c r="GN14" s="27"/>
      <c r="GO14" s="27"/>
      <c r="GP14" s="65"/>
      <c r="GQ14" s="7">
        <f t="shared" si="95"/>
        <v>0</v>
      </c>
      <c r="GR14" s="28">
        <f t="shared" si="96"/>
        <v>0</v>
      </c>
      <c r="GS14" s="28">
        <f t="shared" si="97"/>
        <v>0</v>
      </c>
      <c r="GT14" s="28">
        <f t="shared" si="98"/>
        <v>0</v>
      </c>
      <c r="GU14" s="28">
        <f t="shared" si="99"/>
        <v>0</v>
      </c>
      <c r="GX14" s="41"/>
      <c r="GY14" s="27"/>
      <c r="GZ14" s="27"/>
      <c r="HA14" s="27"/>
      <c r="HB14" s="27"/>
      <c r="HC14" s="91"/>
      <c r="HD14" s="30"/>
      <c r="HE14" s="28"/>
      <c r="HF14" s="30"/>
      <c r="HG14" s="27">
        <f t="shared" ref="HG14" si="108">HF14*0.45</f>
        <v>0</v>
      </c>
      <c r="HH14" s="11"/>
      <c r="HI14" s="20"/>
      <c r="HJ14" s="20"/>
      <c r="HK14" s="20"/>
      <c r="HL14" s="27">
        <f t="shared" ref="HL14" si="109">HK14*0.45</f>
        <v>0</v>
      </c>
      <c r="HM14" s="91"/>
      <c r="HN14" s="30"/>
      <c r="HO14" s="32"/>
      <c r="HP14" s="30"/>
      <c r="HQ14" s="27">
        <f>HP14*0.45</f>
        <v>0</v>
      </c>
      <c r="HR14" s="41"/>
      <c r="HS14" s="49"/>
      <c r="HT14" s="49"/>
      <c r="HU14" s="27"/>
      <c r="HV14" s="27">
        <f>HU14*0.45</f>
        <v>0</v>
      </c>
      <c r="HW14" s="11"/>
      <c r="HX14" s="52"/>
      <c r="HY14" s="27"/>
      <c r="HZ14" s="27"/>
      <c r="IA14" s="27">
        <f>HZ14*0.45</f>
        <v>0</v>
      </c>
      <c r="IB14" s="7"/>
      <c r="IC14" s="9"/>
      <c r="ID14" s="9"/>
      <c r="IE14" s="9"/>
      <c r="IF14" s="27">
        <f>IE14*0.45</f>
        <v>0</v>
      </c>
      <c r="IG14" s="11"/>
      <c r="IH14" s="27"/>
      <c r="II14" s="27"/>
      <c r="IJ14" s="27"/>
      <c r="IK14" s="27">
        <f>IJ14*0.45</f>
        <v>0</v>
      </c>
      <c r="IL14" s="11"/>
      <c r="IM14" s="27"/>
      <c r="IN14" s="27"/>
      <c r="IO14" s="27"/>
      <c r="IP14" s="27"/>
      <c r="IQ14" s="11"/>
      <c r="IR14" s="37"/>
      <c r="IS14" s="37"/>
      <c r="IT14" s="37"/>
      <c r="IU14" s="27"/>
      <c r="IV14" s="11"/>
      <c r="IW14" s="27"/>
      <c r="IX14" s="27"/>
      <c r="IY14" s="27"/>
      <c r="IZ14" s="27"/>
      <c r="JA14" s="11"/>
      <c r="JB14" s="27"/>
      <c r="JC14" s="27"/>
      <c r="JD14" s="27"/>
      <c r="JE14" s="27"/>
      <c r="JF14" s="7"/>
      <c r="JG14" s="9"/>
      <c r="JH14" s="9"/>
      <c r="JI14" s="9"/>
      <c r="JJ14" s="27"/>
      <c r="JK14" s="114"/>
      <c r="JL14" s="65"/>
      <c r="JM14" s="7">
        <f t="shared" si="100"/>
        <v>0</v>
      </c>
      <c r="JN14" s="28">
        <f t="shared" si="100"/>
        <v>0</v>
      </c>
      <c r="JO14" s="28">
        <f t="shared" si="100"/>
        <v>0</v>
      </c>
      <c r="JP14" s="28">
        <f t="shared" si="100"/>
        <v>0</v>
      </c>
      <c r="JQ14" s="28">
        <f t="shared" si="100"/>
        <v>0</v>
      </c>
      <c r="JS14" s="41"/>
      <c r="JT14" s="27"/>
      <c r="JU14" s="27"/>
      <c r="JV14" s="27"/>
      <c r="JW14" s="27"/>
      <c r="JX14" s="91"/>
      <c r="JY14" s="30"/>
      <c r="JZ14" s="28"/>
      <c r="KA14" s="30"/>
      <c r="KB14" s="27"/>
      <c r="KC14" s="11"/>
      <c r="KD14" s="20"/>
      <c r="KE14" s="20"/>
      <c r="KF14" s="20"/>
      <c r="KG14" s="27"/>
      <c r="KH14" s="91"/>
      <c r="KI14" s="30"/>
      <c r="KJ14" s="32"/>
      <c r="KK14" s="30"/>
      <c r="KL14" s="27"/>
      <c r="KM14" s="80"/>
      <c r="KN14" s="468"/>
      <c r="KO14" s="468"/>
      <c r="KP14" s="465"/>
      <c r="KQ14" s="465"/>
      <c r="KR14" s="11"/>
      <c r="KS14" s="52"/>
      <c r="KT14" s="27"/>
      <c r="KU14" s="27"/>
      <c r="KV14" s="27"/>
      <c r="KW14" s="7"/>
      <c r="KX14" s="9"/>
      <c r="KY14" s="9"/>
      <c r="KZ14" s="9"/>
      <c r="LA14" s="27"/>
      <c r="LB14" s="11"/>
      <c r="LC14" s="27"/>
      <c r="LD14" s="27"/>
      <c r="LE14" s="27"/>
      <c r="LF14" s="27"/>
      <c r="LG14" s="11"/>
      <c r="LH14" s="27"/>
      <c r="LI14" s="27"/>
      <c r="LJ14" s="27"/>
      <c r="LK14" s="27"/>
      <c r="LL14" s="11"/>
      <c r="LM14" s="37"/>
      <c r="LN14" s="37"/>
      <c r="LO14" s="37"/>
      <c r="LP14" s="27"/>
      <c r="LQ14" s="11"/>
      <c r="LR14" s="27"/>
      <c r="LS14" s="27"/>
      <c r="LT14" s="27"/>
      <c r="LU14" s="27"/>
      <c r="LV14" s="11"/>
      <c r="LW14" s="27"/>
      <c r="LX14" s="27"/>
      <c r="LY14" s="27"/>
      <c r="LZ14" s="27"/>
      <c r="MA14" s="7"/>
      <c r="MB14" s="9"/>
      <c r="MC14" s="9"/>
      <c r="MD14" s="9"/>
      <c r="ME14" s="27"/>
      <c r="MF14" s="114"/>
      <c r="MG14" s="65"/>
      <c r="MH14" s="7">
        <f t="shared" si="101"/>
        <v>0</v>
      </c>
      <c r="MI14" s="28">
        <f t="shared" si="102"/>
        <v>0</v>
      </c>
      <c r="MJ14" s="28">
        <f t="shared" si="103"/>
        <v>0</v>
      </c>
      <c r="MK14" s="28">
        <f t="shared" si="104"/>
        <v>0</v>
      </c>
      <c r="ML14" s="28">
        <f t="shared" si="105"/>
        <v>0</v>
      </c>
    </row>
    <row r="15" spans="2:350" ht="15" customHeight="1" x14ac:dyDescent="0.3">
      <c r="B15" s="489"/>
      <c r="C15" s="5" t="s">
        <v>16</v>
      </c>
      <c r="D15" s="7"/>
      <c r="E15" s="88"/>
      <c r="F15" s="89"/>
      <c r="G15" s="88"/>
      <c r="H15" s="20"/>
      <c r="I15" s="7"/>
      <c r="J15" s="90"/>
      <c r="K15" s="58"/>
      <c r="L15" s="20"/>
      <c r="M15" s="27">
        <f>L15*0.45</f>
        <v>0</v>
      </c>
      <c r="N15" s="91">
        <v>12</v>
      </c>
      <c r="O15" s="30">
        <v>13439</v>
      </c>
      <c r="P15" s="28">
        <v>0</v>
      </c>
      <c r="Q15" s="30">
        <v>13438.949999999999</v>
      </c>
      <c r="R15" s="27">
        <f>Q15*0.45</f>
        <v>6047.5274999999992</v>
      </c>
      <c r="S15" s="11">
        <v>13</v>
      </c>
      <c r="T15" s="20">
        <v>10143</v>
      </c>
      <c r="U15" s="20">
        <v>899.04000000000087</v>
      </c>
      <c r="V15" s="20">
        <v>9243.9599999999991</v>
      </c>
      <c r="W15" s="27">
        <f>V15*0.45</f>
        <v>4159.7820000000002</v>
      </c>
      <c r="X15" s="91">
        <v>137</v>
      </c>
      <c r="Y15" s="30">
        <v>138640</v>
      </c>
      <c r="Z15" s="32">
        <v>61738.1</v>
      </c>
      <c r="AA15" s="30">
        <v>76904.000000000015</v>
      </c>
      <c r="AB15" s="27">
        <f>AA15*0.45</f>
        <v>34606.80000000001</v>
      </c>
      <c r="AC15" s="91">
        <v>92</v>
      </c>
      <c r="AD15" s="30">
        <v>90712</v>
      </c>
      <c r="AE15" s="30">
        <v>40017.4</v>
      </c>
      <c r="AF15" s="30">
        <v>50694.999999999993</v>
      </c>
      <c r="AG15" s="27">
        <f>AF15*0.45</f>
        <v>22812.749999999996</v>
      </c>
      <c r="AH15" s="11">
        <v>268</v>
      </c>
      <c r="AI15" s="27">
        <v>269613</v>
      </c>
      <c r="AJ15" s="27">
        <v>35241.699999999997</v>
      </c>
      <c r="AK15" s="27">
        <v>233375.00000000012</v>
      </c>
      <c r="AL15" s="27">
        <f>AK15*0.45</f>
        <v>105018.75000000006</v>
      </c>
      <c r="AM15" s="11">
        <v>265</v>
      </c>
      <c r="AN15" s="27">
        <v>426185</v>
      </c>
      <c r="AO15" s="27">
        <f>AN15-AP15</f>
        <v>44833.810000000405</v>
      </c>
      <c r="AP15" s="27">
        <v>381351.18999999959</v>
      </c>
      <c r="AQ15" s="27">
        <f>AP15*0.45</f>
        <v>171608.03549999982</v>
      </c>
      <c r="AR15" s="11">
        <v>391</v>
      </c>
      <c r="AS15" s="27">
        <v>844799</v>
      </c>
      <c r="AT15" s="27">
        <v>121267.7</v>
      </c>
      <c r="AU15" s="27">
        <v>723525.61999999976</v>
      </c>
      <c r="AV15" s="27">
        <f>AU15*0.45</f>
        <v>325586.52899999992</v>
      </c>
      <c r="AW15" s="11">
        <v>347</v>
      </c>
      <c r="AX15" s="27">
        <v>749081.48</v>
      </c>
      <c r="AY15" s="27">
        <f>AX15-AZ15</f>
        <v>278240.33999999973</v>
      </c>
      <c r="AZ15" s="27">
        <v>470841.14000000025</v>
      </c>
      <c r="BA15" s="27">
        <f>AZ15*0.45</f>
        <v>211878.51300000012</v>
      </c>
      <c r="BB15" s="11">
        <v>81</v>
      </c>
      <c r="BC15" s="37">
        <v>179219.5</v>
      </c>
      <c r="BD15" s="37">
        <v>61480.990000000027</v>
      </c>
      <c r="BE15" s="37">
        <v>117738.51000000008</v>
      </c>
      <c r="BF15" s="27">
        <f>BE15*0.45</f>
        <v>52982.329500000036</v>
      </c>
      <c r="BG15" s="11">
        <v>109</v>
      </c>
      <c r="BH15" s="27">
        <v>172942</v>
      </c>
      <c r="BI15" s="27">
        <f>BH15-BJ15</f>
        <v>21086.400000000023</v>
      </c>
      <c r="BJ15" s="27">
        <v>151855.59999999998</v>
      </c>
      <c r="BK15" s="27">
        <f>BJ15*0.45</f>
        <v>68335.01999999999</v>
      </c>
      <c r="BL15" s="48"/>
      <c r="BM15" s="7">
        <f>D15+I15+N15+S15+X15+AC15+AH15+AM15+AR15+AW15+BB15+BG15</f>
        <v>1715</v>
      </c>
      <c r="BN15" s="28">
        <f>E15+J15+O15+T15+Y15+AD15+AI15+AN15+AS15+AX15+BC15+BH15</f>
        <v>2894773.98</v>
      </c>
      <c r="BO15" s="28">
        <f>F15+K15+P15+U15+Z15+AE15+AJ15+AO15+AT15+AY15+BD15+BJ15</f>
        <v>795574.68</v>
      </c>
      <c r="BP15" s="28">
        <f>G15+L15+Q15+V15+AA15+AF15+AK15+AP15+AU15+AZ15+BE15+BJ15</f>
        <v>2228968.9699999997</v>
      </c>
      <c r="BQ15" s="28">
        <f>H15+M15+R15+W15+AB15+AG15+AL15+AQ15+AV15+BA15+BF15+BK15</f>
        <v>1003036.0365</v>
      </c>
      <c r="BR15" s="58"/>
      <c r="BS15" s="7">
        <v>170</v>
      </c>
      <c r="BT15" s="28">
        <v>173788</v>
      </c>
      <c r="BU15" s="28">
        <f>BT15-BV15</f>
        <v>27</v>
      </c>
      <c r="BV15" s="28">
        <v>173761</v>
      </c>
      <c r="BW15" s="27">
        <f>BV15*0.45</f>
        <v>78192.45</v>
      </c>
      <c r="BX15" s="91"/>
      <c r="BY15" s="30"/>
      <c r="BZ15" s="28"/>
      <c r="CA15" s="30"/>
      <c r="CB15" s="27">
        <f>CA15*0.45</f>
        <v>0</v>
      </c>
      <c r="CC15" s="11">
        <v>54</v>
      </c>
      <c r="CD15" s="20">
        <v>43387</v>
      </c>
      <c r="CE15" s="20"/>
      <c r="CF15" s="20">
        <v>43387</v>
      </c>
      <c r="CG15" s="27">
        <f>CF15*0.45</f>
        <v>19524.150000000001</v>
      </c>
      <c r="CH15" s="91">
        <v>110</v>
      </c>
      <c r="CI15" s="30">
        <v>156749.79999999999</v>
      </c>
      <c r="CJ15" s="30">
        <v>25956.34</v>
      </c>
      <c r="CK15" s="30">
        <v>130793.46000000002</v>
      </c>
      <c r="CL15" s="27">
        <f>CK15*0.45</f>
        <v>58857.057000000008</v>
      </c>
      <c r="CM15" s="91">
        <v>303</v>
      </c>
      <c r="CN15" s="30">
        <v>315227.09999999998</v>
      </c>
      <c r="CO15" s="30">
        <v>136162.89000000001</v>
      </c>
      <c r="CP15" s="30">
        <v>175321.00000000029</v>
      </c>
      <c r="CQ15" s="27">
        <f>CP15*0.45</f>
        <v>78894.450000000128</v>
      </c>
      <c r="CR15" s="11">
        <v>263</v>
      </c>
      <c r="CS15" s="27">
        <v>271152</v>
      </c>
      <c r="CT15" s="27">
        <v>84670.200000000099</v>
      </c>
      <c r="CU15" s="27">
        <v>186482.00000000023</v>
      </c>
      <c r="CV15" s="27">
        <f>CU15*0.45</f>
        <v>83916.900000000111</v>
      </c>
      <c r="CW15" s="11">
        <v>280</v>
      </c>
      <c r="CX15" s="28">
        <v>350120</v>
      </c>
      <c r="CY15" s="49">
        <v>23944.6</v>
      </c>
      <c r="CZ15" s="40">
        <v>326175.00000000035</v>
      </c>
      <c r="DA15" s="27">
        <f>CZ15*0.45</f>
        <v>146778.75000000017</v>
      </c>
      <c r="DB15" s="11">
        <v>169</v>
      </c>
      <c r="DC15" s="20">
        <v>370881</v>
      </c>
      <c r="DD15" s="27">
        <v>0</v>
      </c>
      <c r="DE15" s="20">
        <v>370881</v>
      </c>
      <c r="DF15" s="27">
        <f>DE15*0.45</f>
        <v>166896.45000000001</v>
      </c>
      <c r="DG15" s="11">
        <v>274</v>
      </c>
      <c r="DH15" s="92">
        <v>533280</v>
      </c>
      <c r="DI15" s="92">
        <f>DH15-DJ15</f>
        <v>65968.000000000058</v>
      </c>
      <c r="DJ15" s="92">
        <v>467311.99999999994</v>
      </c>
      <c r="DK15" s="27">
        <f>DJ15*0.45</f>
        <v>210290.39999999997</v>
      </c>
      <c r="DL15" s="11">
        <v>261</v>
      </c>
      <c r="DM15" s="27">
        <v>629549</v>
      </c>
      <c r="DN15" s="27">
        <v>182300</v>
      </c>
      <c r="DO15" s="27">
        <v>447249</v>
      </c>
      <c r="DP15" s="27">
        <f>DO15*0.45</f>
        <v>201262.05000000002</v>
      </c>
      <c r="DQ15" s="11">
        <v>146</v>
      </c>
      <c r="DR15" s="27">
        <v>319988.90000000002</v>
      </c>
      <c r="DS15" s="20">
        <f>DR15-DT15</f>
        <v>112765.90000000002</v>
      </c>
      <c r="DT15" s="27">
        <v>207223</v>
      </c>
      <c r="DU15" s="27">
        <f>DT15*0.45</f>
        <v>93250.35</v>
      </c>
      <c r="DV15" s="11">
        <v>216</v>
      </c>
      <c r="DW15" s="27">
        <v>346557.6</v>
      </c>
      <c r="DX15" s="20">
        <f>DW15-DY15</f>
        <v>105606.59999999998</v>
      </c>
      <c r="DY15" s="27">
        <v>240951</v>
      </c>
      <c r="DZ15" s="27">
        <f>DY15*0.45</f>
        <v>108427.95</v>
      </c>
      <c r="EA15" s="48"/>
      <c r="EB15" s="7">
        <f t="shared" si="90"/>
        <v>2246</v>
      </c>
      <c r="EC15" s="28">
        <f t="shared" si="91"/>
        <v>3510680.4</v>
      </c>
      <c r="ED15" s="28">
        <f t="shared" si="92"/>
        <v>737401.53000000014</v>
      </c>
      <c r="EE15" s="28">
        <f t="shared" si="93"/>
        <v>2769535.4600000009</v>
      </c>
      <c r="EF15" s="28">
        <f t="shared" si="94"/>
        <v>1246290.9570000004</v>
      </c>
      <c r="EG15" s="58"/>
      <c r="EH15" s="11">
        <v>209</v>
      </c>
      <c r="EI15" s="27">
        <v>284475</v>
      </c>
      <c r="EJ15" s="27">
        <f>EI15-EK15</f>
        <v>9798</v>
      </c>
      <c r="EK15" s="27">
        <v>274677</v>
      </c>
      <c r="EL15" s="27">
        <f t="shared" ref="EL15" si="110">EK15*0.45</f>
        <v>123604.65000000001</v>
      </c>
      <c r="EM15" s="91">
        <v>222</v>
      </c>
      <c r="EN15" s="27">
        <v>295334</v>
      </c>
      <c r="EO15" s="27">
        <f>EN15-EP15</f>
        <v>7359</v>
      </c>
      <c r="EP15" s="27">
        <v>287975</v>
      </c>
      <c r="EQ15" s="27">
        <f t="shared" si="106"/>
        <v>129588.75</v>
      </c>
      <c r="ER15" s="41">
        <v>195</v>
      </c>
      <c r="ES15" s="20">
        <v>308455</v>
      </c>
      <c r="ET15" s="20">
        <v>41439.250000000058</v>
      </c>
      <c r="EU15" s="20">
        <v>267015.74999999994</v>
      </c>
      <c r="EV15" s="27">
        <f t="shared" si="107"/>
        <v>120157.08749999998</v>
      </c>
      <c r="EW15" s="7">
        <v>217</v>
      </c>
      <c r="EX15" s="28">
        <v>313844.62</v>
      </c>
      <c r="EY15" s="20">
        <v>83406.62</v>
      </c>
      <c r="EZ15" s="28">
        <v>230438</v>
      </c>
      <c r="FA15" s="27">
        <f t="shared" ref="FA15" si="111">EZ15*0.45</f>
        <v>103697.1</v>
      </c>
      <c r="FB15" s="11">
        <v>250</v>
      </c>
      <c r="FC15" s="49">
        <v>379650</v>
      </c>
      <c r="FD15" s="49">
        <f>FC15-FE15</f>
        <v>127851.16000000012</v>
      </c>
      <c r="FE15" s="49">
        <v>251798.83999999988</v>
      </c>
      <c r="FF15" s="27">
        <f t="shared" ref="FF15" si="112">FE15*0.45</f>
        <v>113309.47799999994</v>
      </c>
      <c r="FG15" s="7">
        <v>215</v>
      </c>
      <c r="FH15" s="52">
        <v>354435</v>
      </c>
      <c r="FI15" s="28">
        <f>FH15-FJ15</f>
        <v>1180.0000000007567</v>
      </c>
      <c r="FJ15" s="27">
        <v>353254.99999999924</v>
      </c>
      <c r="FK15" s="27">
        <f>FJ15*0.45</f>
        <v>158964.74999999965</v>
      </c>
      <c r="FL15" s="41">
        <v>196</v>
      </c>
      <c r="FM15" s="27">
        <v>374504</v>
      </c>
      <c r="FN15" s="28">
        <f>FM15-FO15</f>
        <v>31588.120000000345</v>
      </c>
      <c r="FO15" s="27">
        <v>342915.87999999966</v>
      </c>
      <c r="FP15" s="27">
        <f>FO15*0.45</f>
        <v>154312.14599999986</v>
      </c>
      <c r="FQ15" s="12">
        <v>233</v>
      </c>
      <c r="FR15" s="27">
        <v>523899</v>
      </c>
      <c r="FS15" s="27">
        <f>FR15-FT15</f>
        <v>67985.750000000466</v>
      </c>
      <c r="FT15" s="27">
        <v>455913.24999999953</v>
      </c>
      <c r="FU15" s="27">
        <f>FT15*0.45</f>
        <v>205160.96249999979</v>
      </c>
      <c r="FV15" s="11">
        <v>232</v>
      </c>
      <c r="FW15" s="33">
        <v>582338</v>
      </c>
      <c r="FX15" s="92">
        <f>FW15-FY15</f>
        <v>160509.7799999995</v>
      </c>
      <c r="FY15" s="92">
        <v>421828.2200000005</v>
      </c>
      <c r="FZ15" s="27">
        <f>FY15*0.45</f>
        <v>189822.69900000023</v>
      </c>
      <c r="GA15" s="11">
        <v>286</v>
      </c>
      <c r="GB15" s="27">
        <v>677514</v>
      </c>
      <c r="GC15" s="27"/>
      <c r="GD15" s="27">
        <v>461751.59999999945</v>
      </c>
      <c r="GE15" s="27">
        <f>GD15*0.45</f>
        <v>207788.21999999977</v>
      </c>
      <c r="GF15" s="11">
        <v>182</v>
      </c>
      <c r="GG15" s="27">
        <v>357718</v>
      </c>
      <c r="GH15" s="27">
        <f>GG15-GI15</f>
        <v>153405.12000000005</v>
      </c>
      <c r="GI15" s="27">
        <v>204312.87999999995</v>
      </c>
      <c r="GJ15" s="27">
        <f>GI15*0.45</f>
        <v>91940.795999999973</v>
      </c>
      <c r="GK15" s="11">
        <v>152</v>
      </c>
      <c r="GL15" s="27">
        <v>269098</v>
      </c>
      <c r="GM15" s="27">
        <f>GL15-GN15</f>
        <v>71158.620000000141</v>
      </c>
      <c r="GN15" s="27">
        <v>197939.37999999986</v>
      </c>
      <c r="GO15" s="27">
        <f>GN15*0.45</f>
        <v>89072.720999999932</v>
      </c>
      <c r="GP15" s="65"/>
      <c r="GQ15" s="7">
        <f t="shared" si="95"/>
        <v>2589</v>
      </c>
      <c r="GR15" s="28">
        <f t="shared" si="96"/>
        <v>4721264.62</v>
      </c>
      <c r="GS15" s="28">
        <f>EK15+EO15+ET15+EY15+FD15+FI15+FN15+FS15+FX15+GD15+GH15+GM15</f>
        <v>1482312.0200000009</v>
      </c>
      <c r="GT15" s="28">
        <f>EK15+EP15+EU15+EZ15+FE15+FJ15+FO15+FT15+FX15+GD15+GI15+GN15</f>
        <v>3488502.3599999971</v>
      </c>
      <c r="GU15" s="28">
        <f>EL15+EQ15+EV15+FA15+FF15+FK15+FP15+FU15+FZ15+GE15+GJ15+GO15</f>
        <v>1687419.3599999989</v>
      </c>
      <c r="GX15" s="11">
        <v>237</v>
      </c>
      <c r="GY15" s="27">
        <v>380935</v>
      </c>
      <c r="GZ15" s="27">
        <f>GY15-HA15</f>
        <v>53544.900000000547</v>
      </c>
      <c r="HA15" s="27">
        <v>327390.09999999945</v>
      </c>
      <c r="HB15" s="27">
        <f>HA15*0.45</f>
        <v>147325.54499999975</v>
      </c>
      <c r="HC15" s="11">
        <v>127</v>
      </c>
      <c r="HD15" s="92">
        <v>200879</v>
      </c>
      <c r="HE15" s="27">
        <f>HD15-HF15</f>
        <v>27781.050000000076</v>
      </c>
      <c r="HF15" s="92">
        <v>173097.94999999992</v>
      </c>
      <c r="HG15" s="27">
        <f>HF15*0.45</f>
        <v>77894.07749999997</v>
      </c>
      <c r="HH15" s="41">
        <v>156</v>
      </c>
      <c r="HI15" s="27">
        <v>257198</v>
      </c>
      <c r="HJ15" s="20">
        <f>HI15-HK15</f>
        <v>67357.47000000003</v>
      </c>
      <c r="HK15" s="27">
        <v>189840.52999999997</v>
      </c>
      <c r="HL15" s="27">
        <f>HK15*0.45</f>
        <v>85428.238499999992</v>
      </c>
      <c r="HM15" s="41">
        <v>193</v>
      </c>
      <c r="HN15" s="27">
        <v>326257</v>
      </c>
      <c r="HO15" s="20">
        <f>HN15-HP15</f>
        <v>118146.7799999998</v>
      </c>
      <c r="HP15" s="27">
        <v>208110.2200000002</v>
      </c>
      <c r="HQ15" s="27">
        <f>HP15*0.45</f>
        <v>93649.599000000089</v>
      </c>
      <c r="HR15" s="11">
        <v>140</v>
      </c>
      <c r="HS15" s="27">
        <v>212063</v>
      </c>
      <c r="HT15" s="27">
        <f>HS15-HU15</f>
        <v>74372.169999999955</v>
      </c>
      <c r="HU15" s="27">
        <v>137690.83000000005</v>
      </c>
      <c r="HV15" s="27">
        <f>HU15*0.45</f>
        <v>61960.873500000023</v>
      </c>
      <c r="HW15" s="11">
        <v>175</v>
      </c>
      <c r="HX15" s="27">
        <v>203136</v>
      </c>
      <c r="HY15" s="27">
        <f>HX15-HZ15</f>
        <v>40246.01999999996</v>
      </c>
      <c r="HZ15" s="27">
        <v>162889.98000000004</v>
      </c>
      <c r="IA15" s="27">
        <f>HZ15*0.45</f>
        <v>73300.491000000024</v>
      </c>
      <c r="IB15" s="11">
        <v>202</v>
      </c>
      <c r="IC15" s="28">
        <v>244636</v>
      </c>
      <c r="ID15" s="28">
        <f>IC15-IE15</f>
        <v>15829.019999999669</v>
      </c>
      <c r="IE15" s="28">
        <v>228806.98000000033</v>
      </c>
      <c r="IF15" s="27">
        <f>IE15*0.45</f>
        <v>102963.14100000015</v>
      </c>
      <c r="IG15" s="12">
        <v>136</v>
      </c>
      <c r="IH15" s="20">
        <v>207928</v>
      </c>
      <c r="II15" s="27">
        <f>IH15-IJ15</f>
        <v>3994.9799999998359</v>
      </c>
      <c r="IJ15" s="20">
        <v>203933.02000000016</v>
      </c>
      <c r="IK15" s="27">
        <f>IJ15*0.45</f>
        <v>91769.859000000069</v>
      </c>
      <c r="IL15" s="11">
        <v>102</v>
      </c>
      <c r="IM15" s="27">
        <v>436437</v>
      </c>
      <c r="IN15" s="92">
        <f>IM15-IO15</f>
        <v>92864.580000000249</v>
      </c>
      <c r="IO15" s="92">
        <v>343572.41999999975</v>
      </c>
      <c r="IP15" s="27">
        <f>IO15*0.45</f>
        <v>154607.58899999989</v>
      </c>
      <c r="IQ15" s="11">
        <v>283</v>
      </c>
      <c r="IR15" s="27">
        <v>711467</v>
      </c>
      <c r="IS15" s="27">
        <v>251171.54999999993</v>
      </c>
      <c r="IT15" s="27">
        <v>460295.45000000007</v>
      </c>
      <c r="IU15" s="27">
        <f>IT15*0.45</f>
        <v>207132.95250000004</v>
      </c>
      <c r="IV15" s="11">
        <v>164</v>
      </c>
      <c r="IW15" s="27">
        <v>418436</v>
      </c>
      <c r="IX15" s="27">
        <f>IW15-IY15</f>
        <v>190093.8000000001</v>
      </c>
      <c r="IY15" s="27">
        <v>228342.1999999999</v>
      </c>
      <c r="IZ15" s="27">
        <f>IY15*0.45</f>
        <v>102753.98999999996</v>
      </c>
      <c r="JA15" s="11">
        <v>124</v>
      </c>
      <c r="JB15" s="27">
        <v>276976</v>
      </c>
      <c r="JC15" s="27">
        <f>JB15-JD15</f>
        <v>113341.82999999996</v>
      </c>
      <c r="JD15" s="27">
        <v>163634.17000000004</v>
      </c>
      <c r="JE15" s="27">
        <f>JD15*0.45</f>
        <v>73635.376500000028</v>
      </c>
      <c r="JF15" s="11"/>
      <c r="JG15" s="28"/>
      <c r="JH15" s="28"/>
      <c r="JI15" s="28"/>
      <c r="JJ15" s="27"/>
      <c r="JK15" s="114"/>
      <c r="JL15" s="65"/>
      <c r="JM15" s="7">
        <f>GX15+HC15+HH15+HM15+HR15+HW15+IB15+IG15+IL15+IQ15+IV15+JA15</f>
        <v>2039</v>
      </c>
      <c r="JN15" s="28">
        <f t="shared" si="100"/>
        <v>3876348</v>
      </c>
      <c r="JO15" s="28">
        <f t="shared" si="100"/>
        <v>1048744.1499999999</v>
      </c>
      <c r="JP15" s="28">
        <f t="shared" si="100"/>
        <v>2827603.8499999996</v>
      </c>
      <c r="JQ15" s="28">
        <f t="shared" si="100"/>
        <v>1272421.7325000002</v>
      </c>
      <c r="JS15" s="7">
        <v>117</v>
      </c>
      <c r="JT15" s="477">
        <v>143965</v>
      </c>
      <c r="JU15" s="477">
        <v>5896.4099999999962</v>
      </c>
      <c r="JV15" s="477">
        <v>138068.58999999988</v>
      </c>
      <c r="JW15" s="477">
        <v>138068.58999999988</v>
      </c>
      <c r="JX15" s="476">
        <v>118</v>
      </c>
      <c r="JY15" s="477">
        <v>139219</v>
      </c>
      <c r="JZ15" s="477">
        <v>5168.0099999999948</v>
      </c>
      <c r="KA15" s="477">
        <v>134050.98999999987</v>
      </c>
      <c r="KB15" s="477">
        <v>134050.98999999987</v>
      </c>
      <c r="KC15" s="476">
        <v>157</v>
      </c>
      <c r="KD15" s="477">
        <v>190142</v>
      </c>
      <c r="KE15" s="477">
        <v>37465.000000000058</v>
      </c>
      <c r="KF15" s="477">
        <v>152676.9999999998</v>
      </c>
      <c r="KG15" s="477">
        <v>152676.9999999998</v>
      </c>
      <c r="KH15" s="476">
        <v>178</v>
      </c>
      <c r="KI15" s="477">
        <v>198476</v>
      </c>
      <c r="KJ15" s="477">
        <v>70074.599999999875</v>
      </c>
      <c r="KK15" s="477">
        <v>128401.39999999975</v>
      </c>
      <c r="KL15" s="477">
        <v>128401.39999999975</v>
      </c>
      <c r="KM15" s="477">
        <v>214</v>
      </c>
      <c r="KN15" s="477">
        <v>239603</v>
      </c>
      <c r="KO15" s="477">
        <v>81947.78</v>
      </c>
      <c r="KP15" s="477">
        <v>157655.21999999986</v>
      </c>
      <c r="KQ15" s="477">
        <v>157655.21999999986</v>
      </c>
      <c r="KR15" s="477">
        <v>210</v>
      </c>
      <c r="KS15" s="477">
        <v>228516</v>
      </c>
      <c r="KT15" s="477">
        <v>50264.799999999923</v>
      </c>
      <c r="KU15" s="477">
        <v>178251.20000000036</v>
      </c>
      <c r="KV15" s="477">
        <v>178251.20000000036</v>
      </c>
      <c r="KW15" s="476">
        <v>239</v>
      </c>
      <c r="KX15" s="477">
        <v>294792</v>
      </c>
      <c r="KY15" s="477">
        <v>5000.0300000000043</v>
      </c>
      <c r="KZ15" s="477">
        <v>289791.9700000002</v>
      </c>
      <c r="LA15" s="477">
        <v>289791.9700000002</v>
      </c>
      <c r="LB15" s="476">
        <v>301</v>
      </c>
      <c r="LC15" s="477">
        <v>469944</v>
      </c>
      <c r="LD15" s="477">
        <v>37241.070000000116</v>
      </c>
      <c r="LE15" s="477">
        <v>432702.93000000052</v>
      </c>
      <c r="LF15" s="477">
        <v>432702.93000000052</v>
      </c>
      <c r="LG15" s="11"/>
      <c r="LH15" s="27"/>
      <c r="LI15" s="92"/>
      <c r="LJ15" s="92"/>
      <c r="LK15" s="27"/>
      <c r="LL15" s="11"/>
      <c r="LM15" s="27"/>
      <c r="LN15" s="27"/>
      <c r="LO15" s="27"/>
      <c r="LP15" s="27"/>
      <c r="LQ15" s="11"/>
      <c r="LR15" s="27"/>
      <c r="LS15" s="27"/>
      <c r="LT15" s="27"/>
      <c r="LU15" s="27"/>
      <c r="LV15" s="11"/>
      <c r="LW15" s="27"/>
      <c r="LX15" s="27"/>
      <c r="LY15" s="27"/>
      <c r="LZ15" s="27"/>
      <c r="MA15" s="11"/>
      <c r="MB15" s="28"/>
      <c r="MC15" s="28"/>
      <c r="MD15" s="28"/>
      <c r="ME15" s="27"/>
      <c r="MF15" s="114"/>
      <c r="MG15" s="65"/>
      <c r="MH15" s="7">
        <f>JS15+JX15+KC15+KH15+KM15+KR15+KW15+LB15+LG15+LL15+LQ15+LV15</f>
        <v>1534</v>
      </c>
      <c r="MI15" s="28">
        <f t="shared" si="102"/>
        <v>1904657</v>
      </c>
      <c r="MJ15" s="28">
        <f t="shared" si="103"/>
        <v>293057.69999999995</v>
      </c>
      <c r="MK15" s="28">
        <f t="shared" si="104"/>
        <v>1611599.3000000003</v>
      </c>
      <c r="ML15" s="28">
        <f t="shared" si="105"/>
        <v>1611599.3000000003</v>
      </c>
    </row>
    <row r="16" spans="2:350" x14ac:dyDescent="0.3">
      <c r="B16" s="489" t="s">
        <v>12</v>
      </c>
      <c r="C16" s="483"/>
      <c r="D16" s="53">
        <f t="shared" ref="D16:BE16" si="113">SUM(D13:D15)</f>
        <v>0</v>
      </c>
      <c r="E16" s="53">
        <f t="shared" si="113"/>
        <v>0</v>
      </c>
      <c r="F16" s="53">
        <f t="shared" si="113"/>
        <v>0</v>
      </c>
      <c r="G16" s="53">
        <f t="shared" si="113"/>
        <v>0</v>
      </c>
      <c r="H16" s="53">
        <f t="shared" si="113"/>
        <v>0</v>
      </c>
      <c r="I16" s="53">
        <f t="shared" si="113"/>
        <v>147</v>
      </c>
      <c r="J16" s="54">
        <f t="shared" si="113"/>
        <v>119211</v>
      </c>
      <c r="K16" s="54">
        <f t="shared" si="113"/>
        <v>4998</v>
      </c>
      <c r="L16" s="54">
        <f t="shared" si="113"/>
        <v>114213</v>
      </c>
      <c r="M16" s="54">
        <f t="shared" si="113"/>
        <v>51395.85</v>
      </c>
      <c r="N16" s="53">
        <f t="shared" si="113"/>
        <v>105</v>
      </c>
      <c r="O16" s="54">
        <f t="shared" si="113"/>
        <v>129696</v>
      </c>
      <c r="P16" s="54">
        <f t="shared" si="113"/>
        <v>0</v>
      </c>
      <c r="Q16" s="54">
        <f t="shared" si="113"/>
        <v>129695.53000000001</v>
      </c>
      <c r="R16" s="54">
        <f t="shared" si="113"/>
        <v>58362.988500000007</v>
      </c>
      <c r="S16" s="53">
        <f t="shared" si="113"/>
        <v>24</v>
      </c>
      <c r="T16" s="54">
        <f t="shared" si="113"/>
        <v>22732</v>
      </c>
      <c r="U16" s="54">
        <f t="shared" si="113"/>
        <v>899.08000000000175</v>
      </c>
      <c r="V16" s="54">
        <f t="shared" si="113"/>
        <v>21832.92</v>
      </c>
      <c r="W16" s="54">
        <f t="shared" si="113"/>
        <v>9824.8140000000003</v>
      </c>
      <c r="X16" s="53">
        <f t="shared" si="113"/>
        <v>239</v>
      </c>
      <c r="Y16" s="54">
        <f t="shared" si="113"/>
        <v>246308</v>
      </c>
      <c r="Z16" s="54">
        <f t="shared" si="113"/>
        <v>107065.29999999999</v>
      </c>
      <c r="AA16" s="54">
        <f t="shared" si="113"/>
        <v>139245</v>
      </c>
      <c r="AB16" s="54">
        <f t="shared" si="113"/>
        <v>62660.250000000015</v>
      </c>
      <c r="AC16" s="53">
        <f t="shared" si="113"/>
        <v>148</v>
      </c>
      <c r="AD16" s="54">
        <f t="shared" si="113"/>
        <v>155944</v>
      </c>
      <c r="AE16" s="54">
        <f t="shared" si="113"/>
        <v>66947.399999999994</v>
      </c>
      <c r="AF16" s="54">
        <f t="shared" si="113"/>
        <v>88996</v>
      </c>
      <c r="AG16" s="54">
        <f t="shared" si="113"/>
        <v>40048.199999999997</v>
      </c>
      <c r="AH16" s="53">
        <f t="shared" si="113"/>
        <v>362</v>
      </c>
      <c r="AI16" s="54">
        <f t="shared" si="113"/>
        <v>365198</v>
      </c>
      <c r="AJ16" s="54">
        <f t="shared" si="113"/>
        <v>50063.299999999996</v>
      </c>
      <c r="AK16" s="54">
        <f t="shared" si="113"/>
        <v>313141.00000000012</v>
      </c>
      <c r="AL16" s="54">
        <f t="shared" ref="AL16" si="114">SUM(AL13:AL15)</f>
        <v>140913.45000000007</v>
      </c>
      <c r="AM16" s="53">
        <f t="shared" si="113"/>
        <v>429</v>
      </c>
      <c r="AN16" s="54">
        <f t="shared" si="113"/>
        <v>715479</v>
      </c>
      <c r="AO16" s="54">
        <f t="shared" si="113"/>
        <v>71591.260000000591</v>
      </c>
      <c r="AP16" s="54">
        <f t="shared" si="113"/>
        <v>643887.73999999941</v>
      </c>
      <c r="AQ16" s="54">
        <f t="shared" ref="AQ16" si="115">SUM(AQ13:AQ15)</f>
        <v>289749.48299999977</v>
      </c>
      <c r="AR16" s="53">
        <f t="shared" si="113"/>
        <v>501</v>
      </c>
      <c r="AS16" s="54">
        <f t="shared" si="113"/>
        <v>1051295</v>
      </c>
      <c r="AT16" s="54">
        <f t="shared" si="113"/>
        <v>143404.53</v>
      </c>
      <c r="AU16" s="54">
        <f t="shared" si="113"/>
        <v>907883.26999999955</v>
      </c>
      <c r="AV16" s="54">
        <f t="shared" ref="AV16" si="116">SUM(AV13:AV15)</f>
        <v>408547.47149999987</v>
      </c>
      <c r="AW16" s="53">
        <f t="shared" si="113"/>
        <v>445</v>
      </c>
      <c r="AX16" s="54">
        <f t="shared" si="113"/>
        <v>926575.08</v>
      </c>
      <c r="AY16" s="54">
        <f t="shared" si="113"/>
        <v>348980.98999999976</v>
      </c>
      <c r="AZ16" s="54">
        <f t="shared" si="113"/>
        <v>577594.0900000002</v>
      </c>
      <c r="BA16" s="54">
        <f t="shared" ref="BA16" si="117">SUM(BA13:BA15)</f>
        <v>259917.34050000011</v>
      </c>
      <c r="BB16" s="53">
        <f t="shared" si="113"/>
        <v>180</v>
      </c>
      <c r="BC16" s="162">
        <f t="shared" si="113"/>
        <v>394620.5</v>
      </c>
      <c r="BD16" s="162">
        <f t="shared" si="113"/>
        <v>159435.31000000006</v>
      </c>
      <c r="BE16" s="162">
        <f t="shared" si="113"/>
        <v>235185.19000000009</v>
      </c>
      <c r="BF16" s="54">
        <f t="shared" ref="BF16" si="118">SUM(BF13:BF15)</f>
        <v>105833.33550000004</v>
      </c>
      <c r="BG16" s="53">
        <f>SUM(BG13:BG15)</f>
        <v>172</v>
      </c>
      <c r="BH16" s="54">
        <f>SUM(BH13:BH15)</f>
        <v>318530</v>
      </c>
      <c r="BI16" s="54">
        <f>SUM(BI13:BI15)</f>
        <v>91156.470000000016</v>
      </c>
      <c r="BJ16" s="54">
        <f>SUM(BJ13:BJ15)</f>
        <v>227373.52999999997</v>
      </c>
      <c r="BK16" s="54">
        <f>SUM(BK13:BK15)</f>
        <v>102318.08849999998</v>
      </c>
      <c r="BL16" s="163"/>
      <c r="BM16" s="45">
        <f>SUM(BM13:BM15)</f>
        <v>2752</v>
      </c>
      <c r="BN16" s="54">
        <f>SUM(BN13:BN15)</f>
        <v>4445588.58</v>
      </c>
      <c r="BO16" s="54">
        <f>SUM(BO13:BO15)</f>
        <v>1175310.8400000003</v>
      </c>
      <c r="BP16" s="54">
        <f>SUM(BP13:BP15)</f>
        <v>3399047.2699999996</v>
      </c>
      <c r="BQ16" s="54">
        <f>SUM(BQ13:BQ15)</f>
        <v>1529571.2714999998</v>
      </c>
      <c r="BR16" s="164"/>
      <c r="BS16" s="53">
        <f t="shared" ref="BS16:CU16" si="119">SUM(BS13:BS15)</f>
        <v>170</v>
      </c>
      <c r="BT16" s="54">
        <f t="shared" si="119"/>
        <v>173788</v>
      </c>
      <c r="BU16" s="54">
        <f t="shared" si="119"/>
        <v>27</v>
      </c>
      <c r="BV16" s="54">
        <f t="shared" si="119"/>
        <v>173761</v>
      </c>
      <c r="BW16" s="54">
        <f t="shared" si="119"/>
        <v>78192.45</v>
      </c>
      <c r="BX16" s="53">
        <f t="shared" si="119"/>
        <v>0</v>
      </c>
      <c r="BY16" s="54">
        <f t="shared" si="119"/>
        <v>0</v>
      </c>
      <c r="BZ16" s="54">
        <f t="shared" si="119"/>
        <v>0</v>
      </c>
      <c r="CA16" s="54">
        <f t="shared" si="119"/>
        <v>0</v>
      </c>
      <c r="CB16" s="54">
        <f t="shared" si="119"/>
        <v>0</v>
      </c>
      <c r="CC16" s="53">
        <f t="shared" si="119"/>
        <v>54</v>
      </c>
      <c r="CD16" s="54">
        <f t="shared" si="119"/>
        <v>43387</v>
      </c>
      <c r="CE16" s="54">
        <f t="shared" si="119"/>
        <v>0</v>
      </c>
      <c r="CF16" s="54">
        <f t="shared" si="119"/>
        <v>43387</v>
      </c>
      <c r="CG16" s="54">
        <f t="shared" si="119"/>
        <v>19524.150000000001</v>
      </c>
      <c r="CH16" s="53">
        <f t="shared" si="119"/>
        <v>110</v>
      </c>
      <c r="CI16" s="54">
        <f t="shared" si="119"/>
        <v>156749.79999999999</v>
      </c>
      <c r="CJ16" s="54">
        <f t="shared" si="119"/>
        <v>25956.34</v>
      </c>
      <c r="CK16" s="54">
        <f t="shared" si="119"/>
        <v>130793.46000000002</v>
      </c>
      <c r="CL16" s="54">
        <f t="shared" si="119"/>
        <v>58857.057000000008</v>
      </c>
      <c r="CM16" s="53">
        <f t="shared" si="119"/>
        <v>303</v>
      </c>
      <c r="CN16" s="54">
        <f t="shared" si="119"/>
        <v>315227.09999999998</v>
      </c>
      <c r="CO16" s="54">
        <f t="shared" si="119"/>
        <v>136162.89000000001</v>
      </c>
      <c r="CP16" s="54">
        <f t="shared" si="119"/>
        <v>175321.00000000029</v>
      </c>
      <c r="CQ16" s="54">
        <f t="shared" si="119"/>
        <v>78894.450000000128</v>
      </c>
      <c r="CR16" s="53">
        <f t="shared" si="119"/>
        <v>263</v>
      </c>
      <c r="CS16" s="54">
        <f t="shared" si="119"/>
        <v>271152</v>
      </c>
      <c r="CT16" s="54">
        <f t="shared" si="119"/>
        <v>84670.200000000099</v>
      </c>
      <c r="CU16" s="54">
        <f t="shared" si="119"/>
        <v>186482.00000000023</v>
      </c>
      <c r="CV16" s="54">
        <f t="shared" ref="CV16" si="120">SUM(CV13:CV15)</f>
        <v>83916.900000000111</v>
      </c>
      <c r="CW16" s="53">
        <f t="shared" ref="CW16:DA16" si="121">SUM(CW13:CW15)</f>
        <v>280</v>
      </c>
      <c r="CX16" s="54">
        <f t="shared" si="121"/>
        <v>350120</v>
      </c>
      <c r="CY16" s="54">
        <f t="shared" si="121"/>
        <v>23944.6</v>
      </c>
      <c r="CZ16" s="165">
        <f t="shared" si="121"/>
        <v>326175.00000000035</v>
      </c>
      <c r="DA16" s="54">
        <f t="shared" si="121"/>
        <v>146778.75000000017</v>
      </c>
      <c r="DB16" s="53">
        <f t="shared" ref="DB16:DE16" si="122">SUM(DB13:DB15)</f>
        <v>169</v>
      </c>
      <c r="DC16" s="54">
        <f t="shared" si="122"/>
        <v>370881</v>
      </c>
      <c r="DD16" s="54">
        <f t="shared" si="122"/>
        <v>0</v>
      </c>
      <c r="DE16" s="54">
        <f t="shared" si="122"/>
        <v>370881</v>
      </c>
      <c r="DF16" s="54">
        <f t="shared" ref="DF16" si="123">SUM(DF13:DF15)</f>
        <v>166896.45000000001</v>
      </c>
      <c r="DG16" s="53">
        <f>SUM(DG13:DG15)</f>
        <v>274</v>
      </c>
      <c r="DH16" s="54">
        <f>SUM(DH13:DH15)</f>
        <v>533280</v>
      </c>
      <c r="DI16" s="54">
        <f t="shared" ref="DI16:DJ16" si="124">SUM(DI13:DI15)</f>
        <v>65968.000000000058</v>
      </c>
      <c r="DJ16" s="54">
        <f t="shared" si="124"/>
        <v>467311.99999999994</v>
      </c>
      <c r="DK16" s="54">
        <f t="shared" ref="DK16" si="125">SUM(DK13:DK15)</f>
        <v>210290.39999999997</v>
      </c>
      <c r="DL16" s="53">
        <f t="shared" ref="DL16:DO16" si="126">SUM(DL13:DL15)</f>
        <v>261</v>
      </c>
      <c r="DM16" s="54">
        <f t="shared" si="126"/>
        <v>629549</v>
      </c>
      <c r="DN16" s="54">
        <f t="shared" si="126"/>
        <v>182300</v>
      </c>
      <c r="DO16" s="54">
        <f t="shared" si="126"/>
        <v>447249</v>
      </c>
      <c r="DP16" s="54">
        <f t="shared" ref="DP16" si="127">SUM(DP13:DP15)</f>
        <v>201262.05000000002</v>
      </c>
      <c r="DQ16" s="53">
        <f t="shared" ref="DQ16:DZ16" si="128">SUM(DQ13:DQ15)</f>
        <v>146</v>
      </c>
      <c r="DR16" s="54">
        <f t="shared" si="128"/>
        <v>319988.90000000002</v>
      </c>
      <c r="DS16" s="54">
        <f t="shared" si="128"/>
        <v>112765.90000000002</v>
      </c>
      <c r="DT16" s="54">
        <f t="shared" si="128"/>
        <v>207223</v>
      </c>
      <c r="DU16" s="54">
        <f t="shared" si="128"/>
        <v>93250.35</v>
      </c>
      <c r="DV16" s="54">
        <f t="shared" si="128"/>
        <v>216</v>
      </c>
      <c r="DW16" s="54">
        <f t="shared" si="128"/>
        <v>346557.6</v>
      </c>
      <c r="DX16" s="54">
        <f t="shared" si="128"/>
        <v>105606.59999999998</v>
      </c>
      <c r="DY16" s="54">
        <f t="shared" si="128"/>
        <v>240951</v>
      </c>
      <c r="DZ16" s="54">
        <f t="shared" si="128"/>
        <v>108427.95</v>
      </c>
      <c r="EA16" s="163"/>
      <c r="EB16" s="45">
        <f>SUM(EB13:EB15)</f>
        <v>2246</v>
      </c>
      <c r="EC16" s="54">
        <f>SUM(EC13:EC15)</f>
        <v>3510680.4</v>
      </c>
      <c r="ED16" s="54">
        <f>SUM(ED13:ED15)</f>
        <v>737401.53000000014</v>
      </c>
      <c r="EE16" s="54">
        <f>SUM(EE13:EE15)</f>
        <v>2769535.4600000009</v>
      </c>
      <c r="EF16" s="54">
        <f>SUM(EF13:EF15)</f>
        <v>1246290.9570000004</v>
      </c>
      <c r="EG16" s="166"/>
      <c r="EH16" s="53">
        <f t="shared" ref="EH16:FT16" si="129">SUM(EH13:EH15)</f>
        <v>209</v>
      </c>
      <c r="EI16" s="54">
        <f t="shared" si="129"/>
        <v>284475</v>
      </c>
      <c r="EJ16" s="54">
        <f t="shared" si="129"/>
        <v>9798</v>
      </c>
      <c r="EK16" s="54">
        <f>SUM(EK13:EK15)</f>
        <v>274677</v>
      </c>
      <c r="EL16" s="54">
        <f>SUM(EL13:EL15)</f>
        <v>123604.65000000001</v>
      </c>
      <c r="EM16" s="53">
        <f t="shared" si="129"/>
        <v>222</v>
      </c>
      <c r="EN16" s="54">
        <f t="shared" si="129"/>
        <v>295334</v>
      </c>
      <c r="EO16" s="54">
        <f t="shared" si="129"/>
        <v>7359</v>
      </c>
      <c r="EP16" s="54">
        <f t="shared" si="129"/>
        <v>287975</v>
      </c>
      <c r="EQ16" s="54">
        <f t="shared" si="129"/>
        <v>129588.75</v>
      </c>
      <c r="ER16" s="53">
        <f t="shared" si="129"/>
        <v>195</v>
      </c>
      <c r="ES16" s="166">
        <f t="shared" si="129"/>
        <v>308455</v>
      </c>
      <c r="ET16" s="166">
        <f t="shared" si="129"/>
        <v>41439.250000000058</v>
      </c>
      <c r="EU16" s="166">
        <f t="shared" si="129"/>
        <v>267015.74999999994</v>
      </c>
      <c r="EV16" s="54">
        <f t="shared" si="129"/>
        <v>120157.08749999998</v>
      </c>
      <c r="EW16" s="53">
        <f t="shared" si="129"/>
        <v>217</v>
      </c>
      <c r="EX16" s="54">
        <f t="shared" si="129"/>
        <v>313844.62</v>
      </c>
      <c r="EY16" s="54">
        <f t="shared" si="129"/>
        <v>83406.62</v>
      </c>
      <c r="EZ16" s="54">
        <f t="shared" si="129"/>
        <v>230438</v>
      </c>
      <c r="FA16" s="54">
        <f t="shared" si="129"/>
        <v>103697.1</v>
      </c>
      <c r="FB16" s="53">
        <f t="shared" si="129"/>
        <v>250</v>
      </c>
      <c r="FC16" s="54">
        <f t="shared" si="129"/>
        <v>379650</v>
      </c>
      <c r="FD16" s="54">
        <f t="shared" si="129"/>
        <v>127851.16000000012</v>
      </c>
      <c r="FE16" s="54">
        <f t="shared" si="129"/>
        <v>251798.83999999988</v>
      </c>
      <c r="FF16" s="54">
        <f t="shared" si="129"/>
        <v>113309.47799999994</v>
      </c>
      <c r="FG16" s="45">
        <v>215</v>
      </c>
      <c r="FH16" s="167">
        <f t="shared" si="129"/>
        <v>354435</v>
      </c>
      <c r="FI16" s="54">
        <f t="shared" si="129"/>
        <v>1180.0000000007567</v>
      </c>
      <c r="FJ16" s="54">
        <f t="shared" si="129"/>
        <v>353254.99999999924</v>
      </c>
      <c r="FK16" s="54">
        <f t="shared" si="129"/>
        <v>158964.74999999965</v>
      </c>
      <c r="FL16" s="53">
        <f t="shared" si="129"/>
        <v>196</v>
      </c>
      <c r="FM16" s="54">
        <f t="shared" si="129"/>
        <v>374504</v>
      </c>
      <c r="FN16" s="54">
        <f t="shared" si="129"/>
        <v>31588.120000000345</v>
      </c>
      <c r="FO16" s="54">
        <f t="shared" si="129"/>
        <v>342915.87999999966</v>
      </c>
      <c r="FP16" s="54">
        <f t="shared" si="129"/>
        <v>154312.14599999986</v>
      </c>
      <c r="FQ16" s="53">
        <f t="shared" si="129"/>
        <v>233</v>
      </c>
      <c r="FR16" s="54">
        <f t="shared" si="129"/>
        <v>523899</v>
      </c>
      <c r="FS16" s="54">
        <f t="shared" si="129"/>
        <v>67985.750000000466</v>
      </c>
      <c r="FT16" s="54">
        <f t="shared" si="129"/>
        <v>455913.24999999953</v>
      </c>
      <c r="FU16" s="54">
        <f t="shared" ref="FU16" si="130">SUM(FU13:FU15)</f>
        <v>205160.96249999979</v>
      </c>
      <c r="FV16" s="53">
        <f>SUM(FV13:FV15)</f>
        <v>232</v>
      </c>
      <c r="FW16" s="54">
        <f>SUM(FW13:FW15)</f>
        <v>582338</v>
      </c>
      <c r="FX16" s="54">
        <f t="shared" ref="FX16:GO16" si="131">SUM(FX13:FX15)</f>
        <v>160509.7799999995</v>
      </c>
      <c r="FY16" s="54">
        <f t="shared" si="131"/>
        <v>421828.2200000005</v>
      </c>
      <c r="FZ16" s="54">
        <f t="shared" si="131"/>
        <v>189822.69900000023</v>
      </c>
      <c r="GA16" s="53">
        <f>SUM(GA13:GA15)</f>
        <v>286</v>
      </c>
      <c r="GB16" s="54">
        <f t="shared" si="131"/>
        <v>677514</v>
      </c>
      <c r="GC16" s="54">
        <f t="shared" si="131"/>
        <v>0</v>
      </c>
      <c r="GD16" s="54">
        <f>SUM(GD13:GD15)</f>
        <v>461751.59999999945</v>
      </c>
      <c r="GE16" s="54">
        <f t="shared" ref="GE16" si="132">SUM(GE13:GE15)</f>
        <v>207788.21999999977</v>
      </c>
      <c r="GF16" s="161">
        <f t="shared" si="131"/>
        <v>182</v>
      </c>
      <c r="GG16" s="54">
        <f t="shared" si="131"/>
        <v>357718</v>
      </c>
      <c r="GH16" s="54">
        <f t="shared" si="131"/>
        <v>153405.12000000005</v>
      </c>
      <c r="GI16" s="54">
        <f t="shared" si="131"/>
        <v>204312.87999999995</v>
      </c>
      <c r="GJ16" s="54">
        <f t="shared" si="131"/>
        <v>91940.795999999973</v>
      </c>
      <c r="GK16" s="161">
        <f t="shared" si="131"/>
        <v>152</v>
      </c>
      <c r="GL16" s="54">
        <f t="shared" si="131"/>
        <v>269098</v>
      </c>
      <c r="GM16" s="54">
        <f t="shared" si="131"/>
        <v>71158.620000000141</v>
      </c>
      <c r="GN16" s="54">
        <f t="shared" si="131"/>
        <v>197939.37999999986</v>
      </c>
      <c r="GO16" s="54">
        <f t="shared" si="131"/>
        <v>89072.720999999932</v>
      </c>
      <c r="GP16" s="15"/>
      <c r="GQ16" s="45">
        <f>SUM(GQ13:GQ15)</f>
        <v>2589</v>
      </c>
      <c r="GR16" s="54">
        <f>SUM(GR13:GR15)</f>
        <v>4721264.62</v>
      </c>
      <c r="GS16" s="54">
        <f>SUM(GS13:GS15)</f>
        <v>1482312.0200000009</v>
      </c>
      <c r="GT16" s="54">
        <f>SUM(GT13:GT15)</f>
        <v>3488502.3599999971</v>
      </c>
      <c r="GU16" s="54">
        <f>SUM(GU13:GU15)</f>
        <v>1687419.3599999989</v>
      </c>
      <c r="GX16" s="53">
        <f t="shared" ref="GX16:GZ16" si="133">SUM(GX13:GX15)</f>
        <v>237</v>
      </c>
      <c r="GY16" s="54">
        <f t="shared" si="133"/>
        <v>380935</v>
      </c>
      <c r="GZ16" s="54">
        <f t="shared" si="133"/>
        <v>53544.900000000547</v>
      </c>
      <c r="HA16" s="54">
        <f>SUM(HA13:HA15)</f>
        <v>327390.09999999945</v>
      </c>
      <c r="HB16" s="54">
        <f>SUM(HB13:HB15)</f>
        <v>147325.54499999975</v>
      </c>
      <c r="HC16" s="53">
        <f t="shared" ref="HC16:HW16" si="134">SUM(HC13:HC15)</f>
        <v>127</v>
      </c>
      <c r="HD16" s="54">
        <f t="shared" si="134"/>
        <v>200879</v>
      </c>
      <c r="HE16" s="54">
        <f t="shared" si="134"/>
        <v>27781.050000000076</v>
      </c>
      <c r="HF16" s="54">
        <f t="shared" si="134"/>
        <v>173097.94999999992</v>
      </c>
      <c r="HG16" s="54">
        <f t="shared" si="134"/>
        <v>77894.07749999997</v>
      </c>
      <c r="HH16" s="53">
        <f t="shared" si="134"/>
        <v>156</v>
      </c>
      <c r="HI16" s="166">
        <f t="shared" si="134"/>
        <v>257198</v>
      </c>
      <c r="HJ16" s="166">
        <f t="shared" si="134"/>
        <v>67357.47000000003</v>
      </c>
      <c r="HK16" s="166">
        <f t="shared" si="134"/>
        <v>189840.52999999997</v>
      </c>
      <c r="HL16" s="54">
        <f t="shared" si="134"/>
        <v>85428.238499999992</v>
      </c>
      <c r="HM16" s="53">
        <f t="shared" si="134"/>
        <v>193</v>
      </c>
      <c r="HN16" s="54">
        <f t="shared" si="134"/>
        <v>326257</v>
      </c>
      <c r="HO16" s="54">
        <f t="shared" si="134"/>
        <v>118146.7799999998</v>
      </c>
      <c r="HP16" s="54">
        <f t="shared" si="134"/>
        <v>208110.2200000002</v>
      </c>
      <c r="HQ16" s="54">
        <f t="shared" ref="HQ16" si="135">SUM(HQ13:HQ15)</f>
        <v>93649.599000000089</v>
      </c>
      <c r="HR16" s="53">
        <f t="shared" si="134"/>
        <v>140</v>
      </c>
      <c r="HS16" s="54">
        <f t="shared" si="134"/>
        <v>212063</v>
      </c>
      <c r="HT16" s="54">
        <f t="shared" si="134"/>
        <v>74372.169999999955</v>
      </c>
      <c r="HU16" s="54">
        <f t="shared" si="134"/>
        <v>137690.83000000005</v>
      </c>
      <c r="HV16" s="54">
        <f t="shared" si="134"/>
        <v>61960.873500000023</v>
      </c>
      <c r="HW16" s="53">
        <f t="shared" si="134"/>
        <v>175</v>
      </c>
      <c r="HX16" s="167">
        <f>SUM(HX13:HX15)</f>
        <v>203136</v>
      </c>
      <c r="HY16" s="54">
        <f t="shared" ref="HY16:IJ16" si="136">SUM(HY13:HY15)</f>
        <v>40246.01999999996</v>
      </c>
      <c r="HZ16" s="54">
        <f>SUM(HZ13:HZ15)</f>
        <v>162889.98000000004</v>
      </c>
      <c r="IA16" s="54">
        <f t="shared" ref="IA16" si="137">SUM(IA13:IA15)</f>
        <v>73300.491000000024</v>
      </c>
      <c r="IB16" s="53">
        <f t="shared" si="136"/>
        <v>202</v>
      </c>
      <c r="IC16" s="54">
        <f t="shared" si="136"/>
        <v>244636</v>
      </c>
      <c r="ID16" s="54">
        <f t="shared" si="136"/>
        <v>15829.019999999669</v>
      </c>
      <c r="IE16" s="54">
        <f t="shared" si="136"/>
        <v>228806.98000000033</v>
      </c>
      <c r="IF16" s="54">
        <f t="shared" si="136"/>
        <v>102963.14100000015</v>
      </c>
      <c r="IG16" s="53">
        <f t="shared" si="136"/>
        <v>136</v>
      </c>
      <c r="IH16" s="54">
        <f t="shared" si="136"/>
        <v>207928</v>
      </c>
      <c r="II16" s="54">
        <f t="shared" si="136"/>
        <v>3994.9799999998359</v>
      </c>
      <c r="IJ16" s="54">
        <f t="shared" si="136"/>
        <v>203933.02000000016</v>
      </c>
      <c r="IK16" s="54">
        <f t="shared" ref="IK16" si="138">SUM(IK13:IK15)</f>
        <v>91769.859000000069</v>
      </c>
      <c r="IL16" s="53">
        <f>SUM(IL13:IL15)</f>
        <v>102</v>
      </c>
      <c r="IM16" s="54">
        <f>SUM(IM13:IM15)</f>
        <v>436437</v>
      </c>
      <c r="IN16" s="54">
        <f t="shared" ref="IN16:IP16" si="139">SUM(IN13:IN15)</f>
        <v>92864.580000000249</v>
      </c>
      <c r="IO16" s="54">
        <f t="shared" si="139"/>
        <v>343572.41999999975</v>
      </c>
      <c r="IP16" s="54">
        <f t="shared" si="139"/>
        <v>154607.58899999989</v>
      </c>
      <c r="IQ16" s="53">
        <f>SUM(IQ13:IQ15)</f>
        <v>283</v>
      </c>
      <c r="IR16" s="54">
        <f t="shared" ref="IR16:IS16" si="140">SUM(IR13:IR15)</f>
        <v>711467</v>
      </c>
      <c r="IS16" s="54">
        <f t="shared" si="140"/>
        <v>251171.54999999993</v>
      </c>
      <c r="IT16" s="54">
        <f>SUM(IT13:IT15)</f>
        <v>460295.45000000007</v>
      </c>
      <c r="IU16" s="54">
        <f t="shared" ref="IU16" si="141">SUM(IU13:IU15)</f>
        <v>207132.95250000004</v>
      </c>
      <c r="IV16" s="161">
        <f t="shared" ref="IV16:JE16" si="142">SUM(IV13:IV15)</f>
        <v>164</v>
      </c>
      <c r="IW16" s="54">
        <f t="shared" si="142"/>
        <v>418436</v>
      </c>
      <c r="IX16" s="54">
        <f t="shared" si="142"/>
        <v>190093.8000000001</v>
      </c>
      <c r="IY16" s="54">
        <f>SUM(IY13:IY15)</f>
        <v>228342.1999999999</v>
      </c>
      <c r="IZ16" s="54">
        <f t="shared" ref="IZ16" si="143">SUM(IZ13:IZ15)</f>
        <v>102753.98999999996</v>
      </c>
      <c r="JA16" s="161">
        <f t="shared" si="142"/>
        <v>124</v>
      </c>
      <c r="JB16" s="54">
        <f t="shared" si="142"/>
        <v>276976</v>
      </c>
      <c r="JC16" s="54">
        <f t="shared" si="142"/>
        <v>113341.82999999996</v>
      </c>
      <c r="JD16" s="54">
        <f t="shared" si="142"/>
        <v>163634.17000000004</v>
      </c>
      <c r="JE16" s="54">
        <f t="shared" si="142"/>
        <v>73635.376500000028</v>
      </c>
      <c r="JF16" s="12"/>
      <c r="JG16" s="49"/>
      <c r="JH16" s="49"/>
      <c r="JI16" s="49"/>
      <c r="JJ16" s="49"/>
      <c r="JK16" s="143"/>
      <c r="JL16" s="93"/>
      <c r="JM16" s="3">
        <f>SUM(JM13:JM15)</f>
        <v>2039</v>
      </c>
      <c r="JN16" s="49">
        <f>SUM(JN13:JN15)</f>
        <v>3876348</v>
      </c>
      <c r="JO16" s="49">
        <f>SUM(JO13:JO15)</f>
        <v>1048744.1499999999</v>
      </c>
      <c r="JP16" s="49">
        <f>SUM(JP13:JP15)</f>
        <v>2827603.8499999996</v>
      </c>
      <c r="JQ16" s="49">
        <f>SUM(JQ13:JQ15)</f>
        <v>1272421.7325000002</v>
      </c>
      <c r="JS16" s="53">
        <f t="shared" ref="JS16:JU16" si="144">SUM(JS13:JS15)</f>
        <v>117</v>
      </c>
      <c r="JT16" s="54">
        <f t="shared" si="144"/>
        <v>143965</v>
      </c>
      <c r="JU16" s="54">
        <f t="shared" si="144"/>
        <v>5896.4099999999962</v>
      </c>
      <c r="JV16" s="54">
        <f>SUM(JV13:JV15)</f>
        <v>138068.58999999988</v>
      </c>
      <c r="JW16" s="54">
        <f>SUM(JW13:JW15)</f>
        <v>138068.58999999988</v>
      </c>
      <c r="JX16" s="64">
        <f t="shared" ref="JX16:ME16" si="145">SUM(JX13:JX15)</f>
        <v>118</v>
      </c>
      <c r="JY16" s="153">
        <f t="shared" si="145"/>
        <v>139219</v>
      </c>
      <c r="JZ16" s="153">
        <f t="shared" si="145"/>
        <v>5168.0099999999948</v>
      </c>
      <c r="KA16" s="153">
        <f t="shared" si="145"/>
        <v>134050.98999999987</v>
      </c>
      <c r="KB16" s="49">
        <f t="shared" si="145"/>
        <v>134050.98999999987</v>
      </c>
      <c r="KC16" s="64">
        <f t="shared" si="145"/>
        <v>157</v>
      </c>
      <c r="KD16" s="153">
        <f t="shared" si="145"/>
        <v>190142</v>
      </c>
      <c r="KE16" s="153">
        <f t="shared" si="145"/>
        <v>37465.000000000058</v>
      </c>
      <c r="KF16" s="153">
        <f t="shared" si="145"/>
        <v>152676.9999999998</v>
      </c>
      <c r="KG16" s="49">
        <f t="shared" si="145"/>
        <v>152676.9999999998</v>
      </c>
      <c r="KH16" s="64">
        <f t="shared" si="145"/>
        <v>178</v>
      </c>
      <c r="KI16" s="153">
        <f t="shared" si="145"/>
        <v>198476</v>
      </c>
      <c r="KJ16" s="153">
        <f t="shared" si="145"/>
        <v>70074.599999999875</v>
      </c>
      <c r="KK16" s="153">
        <f t="shared" si="145"/>
        <v>128401.39999999975</v>
      </c>
      <c r="KL16" s="49">
        <f t="shared" si="145"/>
        <v>128401.39999999975</v>
      </c>
      <c r="KM16" s="64">
        <f t="shared" si="145"/>
        <v>214</v>
      </c>
      <c r="KN16" s="470">
        <f t="shared" si="145"/>
        <v>239603</v>
      </c>
      <c r="KO16" s="470">
        <f t="shared" si="145"/>
        <v>81947.78</v>
      </c>
      <c r="KP16" s="470">
        <f t="shared" si="145"/>
        <v>157655.21999999986</v>
      </c>
      <c r="KQ16" s="468">
        <f t="shared" si="145"/>
        <v>157655.21999999986</v>
      </c>
      <c r="KR16" s="64">
        <f t="shared" si="145"/>
        <v>210</v>
      </c>
      <c r="KS16" s="153">
        <f t="shared" si="145"/>
        <v>228516</v>
      </c>
      <c r="KT16" s="153">
        <f t="shared" si="145"/>
        <v>50264.799999999923</v>
      </c>
      <c r="KU16" s="153">
        <f t="shared" si="145"/>
        <v>178251.20000000036</v>
      </c>
      <c r="KV16" s="49">
        <f t="shared" si="145"/>
        <v>178251.20000000036</v>
      </c>
      <c r="KW16" s="64">
        <f t="shared" si="145"/>
        <v>239</v>
      </c>
      <c r="KX16" s="153">
        <f t="shared" si="145"/>
        <v>294792</v>
      </c>
      <c r="KY16" s="153">
        <f t="shared" si="145"/>
        <v>5000.0300000000043</v>
      </c>
      <c r="KZ16" s="153">
        <f t="shared" si="145"/>
        <v>289791.9700000002</v>
      </c>
      <c r="LA16" s="49">
        <f t="shared" si="145"/>
        <v>289791.9700000002</v>
      </c>
      <c r="LB16" s="49">
        <f t="shared" si="145"/>
        <v>301</v>
      </c>
      <c r="LC16" s="49">
        <f t="shared" si="145"/>
        <v>469944</v>
      </c>
      <c r="LD16" s="49">
        <f t="shared" si="145"/>
        <v>37241.070000000116</v>
      </c>
      <c r="LE16" s="49">
        <f t="shared" si="145"/>
        <v>432702.93000000052</v>
      </c>
      <c r="LF16" s="49">
        <f t="shared" si="145"/>
        <v>432702.93000000052</v>
      </c>
      <c r="LG16" s="49">
        <f t="shared" si="145"/>
        <v>0</v>
      </c>
      <c r="LH16" s="49">
        <f t="shared" si="145"/>
        <v>0</v>
      </c>
      <c r="LI16" s="49">
        <f t="shared" si="145"/>
        <v>0</v>
      </c>
      <c r="LJ16" s="49">
        <f t="shared" si="145"/>
        <v>0</v>
      </c>
      <c r="LK16" s="49">
        <f t="shared" si="145"/>
        <v>0</v>
      </c>
      <c r="LL16" s="49">
        <f t="shared" si="145"/>
        <v>0</v>
      </c>
      <c r="LM16" s="49">
        <f t="shared" si="145"/>
        <v>0</v>
      </c>
      <c r="LN16" s="49">
        <f t="shared" si="145"/>
        <v>0</v>
      </c>
      <c r="LO16" s="49">
        <f t="shared" si="145"/>
        <v>0</v>
      </c>
      <c r="LP16" s="49">
        <f t="shared" si="145"/>
        <v>0</v>
      </c>
      <c r="LQ16" s="49">
        <f t="shared" si="145"/>
        <v>0</v>
      </c>
      <c r="LR16" s="49">
        <f t="shared" si="145"/>
        <v>0</v>
      </c>
      <c r="LS16" s="49">
        <f t="shared" si="145"/>
        <v>0</v>
      </c>
      <c r="LT16" s="49">
        <f t="shared" si="145"/>
        <v>0</v>
      </c>
      <c r="LU16" s="49">
        <f t="shared" si="145"/>
        <v>0</v>
      </c>
      <c r="LV16" s="49">
        <f t="shared" si="145"/>
        <v>0</v>
      </c>
      <c r="LW16" s="49">
        <f t="shared" si="145"/>
        <v>0</v>
      </c>
      <c r="LX16" s="49">
        <f t="shared" si="145"/>
        <v>0</v>
      </c>
      <c r="LY16" s="49">
        <f t="shared" si="145"/>
        <v>0</v>
      </c>
      <c r="LZ16" s="49">
        <f t="shared" si="145"/>
        <v>0</v>
      </c>
      <c r="MA16" s="49">
        <f t="shared" si="145"/>
        <v>0</v>
      </c>
      <c r="MB16" s="49">
        <f t="shared" si="145"/>
        <v>0</v>
      </c>
      <c r="MC16" s="49">
        <f t="shared" si="145"/>
        <v>0</v>
      </c>
      <c r="MD16" s="49">
        <f t="shared" si="145"/>
        <v>0</v>
      </c>
      <c r="ME16" s="49">
        <f t="shared" si="145"/>
        <v>0</v>
      </c>
      <c r="MF16" s="143"/>
      <c r="MG16" s="93"/>
      <c r="MH16" s="3">
        <f>SUM(MH13:MH15)</f>
        <v>1534</v>
      </c>
      <c r="MI16" s="49">
        <f>SUM(MI13:MI15)</f>
        <v>1904657</v>
      </c>
      <c r="MJ16" s="49">
        <f>SUM(MJ13:MJ15)</f>
        <v>293057.69999999995</v>
      </c>
      <c r="MK16" s="49">
        <f>SUM(MK13:MK15)</f>
        <v>1611599.3000000003</v>
      </c>
      <c r="ML16" s="49">
        <f>SUM(ML13:ML15)</f>
        <v>1611599.3000000003</v>
      </c>
    </row>
    <row r="17" spans="2:350" x14ac:dyDescent="0.3">
      <c r="B17" s="159"/>
      <c r="C17" s="159"/>
      <c r="D17" s="173"/>
      <c r="E17" s="173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  <c r="BJ17" s="173"/>
      <c r="BK17" s="173"/>
      <c r="BL17" s="173"/>
      <c r="BM17" s="173"/>
      <c r="BN17" s="173"/>
      <c r="BO17" s="173"/>
      <c r="BP17" s="173"/>
      <c r="BQ17" s="173"/>
      <c r="BR17" s="173"/>
      <c r="BS17" s="173"/>
      <c r="BT17" s="173"/>
      <c r="BU17" s="173"/>
      <c r="BV17" s="173"/>
      <c r="BW17" s="173"/>
      <c r="BX17" s="173"/>
      <c r="BY17" s="173"/>
      <c r="BZ17" s="173"/>
      <c r="CA17" s="173"/>
      <c r="CB17" s="173"/>
      <c r="CC17" s="173"/>
      <c r="CD17" s="173"/>
      <c r="CE17" s="173"/>
      <c r="CF17" s="173"/>
      <c r="CG17" s="173"/>
      <c r="CH17" s="173"/>
      <c r="CI17" s="173"/>
      <c r="CJ17" s="173"/>
      <c r="CK17" s="173"/>
      <c r="CL17" s="173"/>
      <c r="CM17" s="173"/>
      <c r="CN17" s="173"/>
      <c r="CO17" s="173"/>
      <c r="CP17" s="173"/>
      <c r="CQ17" s="173"/>
      <c r="CR17" s="173"/>
      <c r="CS17" s="173"/>
      <c r="CT17" s="173"/>
      <c r="CU17" s="173"/>
      <c r="CV17" s="173"/>
      <c r="CW17" s="173"/>
      <c r="CX17" s="173"/>
      <c r="CY17" s="173"/>
      <c r="CZ17" s="173"/>
      <c r="DA17" s="173"/>
      <c r="DB17" s="173"/>
      <c r="DC17" s="173"/>
      <c r="DD17" s="173"/>
      <c r="DE17" s="173"/>
      <c r="DF17" s="173"/>
      <c r="DG17" s="173"/>
      <c r="DH17" s="173"/>
      <c r="DI17" s="173"/>
      <c r="DJ17" s="173"/>
      <c r="DK17" s="173"/>
      <c r="DL17" s="173"/>
      <c r="DM17" s="173"/>
      <c r="DN17" s="173"/>
      <c r="DO17" s="173"/>
      <c r="DP17" s="173"/>
      <c r="DQ17" s="173"/>
      <c r="DR17" s="173"/>
      <c r="DS17" s="173"/>
      <c r="DT17" s="173"/>
      <c r="DU17" s="173"/>
      <c r="DV17" s="173"/>
      <c r="DW17" s="173"/>
      <c r="DX17" s="173"/>
      <c r="DY17" s="173"/>
      <c r="DZ17" s="173"/>
      <c r="EA17" s="173"/>
      <c r="EB17" s="173"/>
      <c r="EC17" s="173"/>
      <c r="ED17" s="173"/>
      <c r="EE17" s="173"/>
      <c r="EF17" s="173"/>
      <c r="EG17" s="173"/>
      <c r="EH17" s="173"/>
      <c r="EI17" s="173"/>
      <c r="EJ17" s="173"/>
      <c r="EK17" s="173"/>
      <c r="EL17" s="173"/>
      <c r="EM17" s="173"/>
      <c r="EN17" s="173"/>
      <c r="EO17" s="173"/>
      <c r="EP17" s="173"/>
      <c r="EQ17" s="173"/>
      <c r="ER17" s="173"/>
      <c r="ES17" s="173"/>
      <c r="ET17" s="173"/>
      <c r="EU17" s="173"/>
      <c r="EV17" s="173"/>
      <c r="EW17" s="35"/>
      <c r="EX17" s="134"/>
      <c r="EY17" s="174"/>
      <c r="EZ17" s="134"/>
      <c r="FA17" s="134"/>
      <c r="FB17" s="173"/>
      <c r="FC17" s="173"/>
      <c r="FD17" s="173"/>
      <c r="FE17" s="173"/>
      <c r="FF17" s="173"/>
      <c r="FG17" s="173"/>
      <c r="FH17" s="173"/>
      <c r="FI17" s="173"/>
      <c r="FJ17" s="173"/>
      <c r="FK17" s="173"/>
      <c r="FL17" s="35"/>
      <c r="FM17" s="175"/>
      <c r="FN17" s="175"/>
      <c r="FO17" s="175"/>
      <c r="FP17" s="175"/>
      <c r="FQ17" s="173"/>
      <c r="FR17" s="173"/>
      <c r="FS17" s="173"/>
      <c r="FT17" s="173"/>
      <c r="FU17" s="173"/>
      <c r="FV17" s="173"/>
      <c r="FW17" s="173"/>
      <c r="FX17" s="173"/>
      <c r="FY17" s="173"/>
      <c r="FZ17" s="173"/>
      <c r="GA17" s="173"/>
      <c r="GB17" s="173"/>
      <c r="GC17" s="173"/>
      <c r="GD17" s="173"/>
      <c r="GE17" s="173"/>
      <c r="GF17" s="173"/>
      <c r="GG17" s="176"/>
      <c r="GH17" s="176"/>
      <c r="GI17" s="176"/>
      <c r="GJ17" s="176"/>
      <c r="GK17" s="176"/>
      <c r="GL17" s="176"/>
      <c r="GM17" s="176"/>
      <c r="GN17" s="176"/>
      <c r="GO17" s="176"/>
      <c r="GP17" s="134"/>
      <c r="GQ17" s="134"/>
      <c r="GR17" s="134"/>
      <c r="GS17" s="134"/>
      <c r="GT17" s="134"/>
      <c r="GU17" s="134"/>
      <c r="GV17" s="172"/>
      <c r="GW17" s="172"/>
      <c r="GX17" s="173"/>
      <c r="GY17" s="173"/>
      <c r="GZ17" s="173"/>
      <c r="HA17" s="173"/>
      <c r="HB17" s="173"/>
      <c r="HC17" s="173"/>
      <c r="HD17" s="173"/>
      <c r="HE17" s="173"/>
      <c r="HF17" s="173"/>
      <c r="HG17" s="173"/>
      <c r="HH17" s="173"/>
      <c r="HI17" s="173"/>
      <c r="HJ17" s="173"/>
      <c r="HK17" s="173"/>
      <c r="HL17" s="173"/>
      <c r="HM17" s="173"/>
      <c r="HN17" s="173"/>
      <c r="HO17" s="173"/>
      <c r="HP17" s="173"/>
      <c r="HQ17" s="173"/>
      <c r="HR17" s="173"/>
      <c r="HS17" s="173"/>
      <c r="HT17" s="173"/>
      <c r="HU17" s="173"/>
      <c r="HV17" s="173"/>
      <c r="HW17" s="173"/>
      <c r="HX17" s="173"/>
      <c r="HY17" s="173"/>
      <c r="HZ17" s="173"/>
      <c r="IA17" s="173"/>
      <c r="IB17" s="173"/>
      <c r="IC17" s="173"/>
      <c r="ID17" s="173"/>
      <c r="IE17" s="173"/>
      <c r="IF17" s="173"/>
      <c r="IG17" s="176"/>
      <c r="IH17" s="176"/>
      <c r="II17" s="176"/>
      <c r="IJ17" s="176"/>
      <c r="IK17" s="173"/>
      <c r="IL17" s="173"/>
      <c r="IM17" s="173"/>
      <c r="IN17" s="173"/>
      <c r="IO17" s="173"/>
      <c r="IP17" s="173"/>
      <c r="IQ17" s="173"/>
      <c r="IR17" s="173"/>
      <c r="IS17" s="173"/>
      <c r="IT17" s="173"/>
      <c r="IU17" s="173"/>
      <c r="IV17" s="173"/>
      <c r="IW17" s="173"/>
      <c r="IX17" s="173"/>
      <c r="IY17" s="173"/>
      <c r="IZ17" s="173"/>
      <c r="JA17" s="173"/>
      <c r="JB17" s="173"/>
      <c r="JC17" s="173"/>
      <c r="JD17" s="173"/>
      <c r="JE17" s="160"/>
      <c r="JF17" s="160"/>
      <c r="JG17" s="142"/>
      <c r="JH17" s="142"/>
      <c r="JI17" s="142"/>
      <c r="JJ17" s="142"/>
      <c r="JK17" s="144"/>
      <c r="JL17" s="93"/>
      <c r="JM17" s="93"/>
      <c r="JN17" s="93"/>
      <c r="JO17" s="93"/>
      <c r="JP17" s="93"/>
      <c r="JQ17" s="93"/>
      <c r="JS17" s="173"/>
      <c r="JT17" s="173"/>
      <c r="JU17" s="173"/>
      <c r="JV17" s="173"/>
      <c r="JW17" s="173"/>
      <c r="JX17" s="173"/>
      <c r="JY17" s="173"/>
      <c r="JZ17" s="173"/>
      <c r="KA17" s="173"/>
      <c r="KB17" s="173"/>
      <c r="KC17" s="173"/>
      <c r="KD17" s="173"/>
      <c r="KE17" s="173"/>
      <c r="KF17" s="173"/>
      <c r="KG17" s="173"/>
      <c r="KH17" s="173"/>
      <c r="KI17" s="173"/>
      <c r="KJ17" s="173"/>
      <c r="KK17" s="173"/>
      <c r="KL17" s="173"/>
      <c r="KM17" s="173"/>
      <c r="KN17" s="173"/>
      <c r="KO17" s="173"/>
      <c r="KP17" s="173"/>
      <c r="KQ17" s="173"/>
      <c r="KR17" s="173"/>
      <c r="KS17" s="173"/>
      <c r="KT17" s="173"/>
      <c r="KU17" s="173"/>
      <c r="KV17" s="173"/>
      <c r="KW17" s="173"/>
      <c r="KX17" s="173"/>
      <c r="KY17" s="173"/>
      <c r="KZ17" s="173"/>
      <c r="LA17" s="173"/>
      <c r="LB17" s="176"/>
      <c r="LC17" s="176"/>
      <c r="LD17" s="176"/>
      <c r="LE17" s="176"/>
      <c r="LF17" s="173"/>
      <c r="LG17" s="173"/>
      <c r="LH17" s="173"/>
      <c r="LI17" s="173"/>
      <c r="LJ17" s="173"/>
      <c r="LK17" s="173"/>
      <c r="LL17" s="173"/>
      <c r="LM17" s="173"/>
      <c r="LN17" s="173"/>
      <c r="LO17" s="173"/>
      <c r="LP17" s="173"/>
      <c r="LQ17" s="173"/>
      <c r="LR17" s="173"/>
      <c r="LS17" s="173"/>
      <c r="LT17" s="173"/>
      <c r="LU17" s="173"/>
      <c r="LV17" s="173"/>
      <c r="LW17" s="173"/>
      <c r="LX17" s="173"/>
      <c r="LY17" s="173"/>
      <c r="LZ17" s="160"/>
      <c r="MA17" s="160"/>
      <c r="MB17" s="142"/>
      <c r="MC17" s="142"/>
      <c r="MD17" s="142"/>
      <c r="ME17" s="142"/>
      <c r="MF17" s="144"/>
      <c r="MG17" s="93"/>
      <c r="MH17" s="93"/>
      <c r="MI17" s="93"/>
      <c r="MJ17" s="93"/>
      <c r="MK17" s="93"/>
      <c r="ML17" s="93"/>
    </row>
    <row r="18" spans="2:350" ht="15" customHeight="1" x14ac:dyDescent="0.3">
      <c r="B18" s="489" t="s">
        <v>17</v>
      </c>
      <c r="C18" s="71" t="s">
        <v>95</v>
      </c>
      <c r="D18" s="168"/>
      <c r="E18" s="169"/>
      <c r="F18" s="169"/>
      <c r="G18" s="169"/>
      <c r="H18" s="169"/>
      <c r="I18" s="170">
        <v>10</v>
      </c>
      <c r="J18" s="171">
        <v>10840</v>
      </c>
      <c r="K18" s="171"/>
      <c r="L18" s="171">
        <v>10840</v>
      </c>
      <c r="M18" s="171">
        <v>7222.4543719999992</v>
      </c>
      <c r="N18" s="170">
        <v>21</v>
      </c>
      <c r="O18" s="171">
        <v>20829</v>
      </c>
      <c r="P18" s="171">
        <v>64</v>
      </c>
      <c r="Q18" s="171">
        <v>20765</v>
      </c>
      <c r="R18" s="171">
        <v>14056.013174</v>
      </c>
      <c r="S18" s="170">
        <v>25</v>
      </c>
      <c r="T18" s="170">
        <v>20775</v>
      </c>
      <c r="U18" s="170">
        <v>4945</v>
      </c>
      <c r="V18" s="170">
        <v>15830</v>
      </c>
      <c r="W18" s="170">
        <v>12391</v>
      </c>
      <c r="X18" s="170">
        <v>113</v>
      </c>
      <c r="Y18" s="171">
        <v>113596</v>
      </c>
      <c r="Z18" s="171">
        <v>40571</v>
      </c>
      <c r="AA18" s="171">
        <v>73025</v>
      </c>
      <c r="AB18" s="171">
        <v>56568.521920999985</v>
      </c>
      <c r="AC18" s="95">
        <v>85</v>
      </c>
      <c r="AD18" s="171">
        <v>78520</v>
      </c>
      <c r="AE18" s="171">
        <v>35082</v>
      </c>
      <c r="AF18" s="171">
        <v>43438</v>
      </c>
      <c r="AG18" s="171">
        <v>34582</v>
      </c>
      <c r="AH18" s="95">
        <v>49</v>
      </c>
      <c r="AI18" s="171">
        <v>40758</v>
      </c>
      <c r="AJ18" s="171">
        <v>8492</v>
      </c>
      <c r="AK18" s="171">
        <v>32266</v>
      </c>
      <c r="AL18" s="171">
        <v>22887</v>
      </c>
      <c r="AM18" s="83">
        <v>126</v>
      </c>
      <c r="AN18" s="83">
        <v>254324</v>
      </c>
      <c r="AO18" s="83">
        <v>7000</v>
      </c>
      <c r="AP18" s="83">
        <v>247324</v>
      </c>
      <c r="AQ18" s="83">
        <v>161779.91764899992</v>
      </c>
      <c r="AR18" s="95">
        <v>234</v>
      </c>
      <c r="AS18" s="171">
        <v>508324</v>
      </c>
      <c r="AT18" s="171">
        <v>85580</v>
      </c>
      <c r="AU18" s="171">
        <v>422744</v>
      </c>
      <c r="AV18" s="171">
        <v>299191</v>
      </c>
      <c r="AW18" s="95">
        <v>369</v>
      </c>
      <c r="AX18" s="171">
        <v>819231</v>
      </c>
      <c r="AY18" s="171">
        <v>347198.5</v>
      </c>
      <c r="AZ18" s="171">
        <v>472032.5</v>
      </c>
      <c r="BA18" s="171">
        <v>402161</v>
      </c>
      <c r="BB18" s="95">
        <v>104</v>
      </c>
      <c r="BC18" s="171">
        <v>196496</v>
      </c>
      <c r="BD18" s="171">
        <v>89597</v>
      </c>
      <c r="BE18" s="171">
        <v>106899</v>
      </c>
      <c r="BF18" s="171">
        <v>88703.034725000034</v>
      </c>
      <c r="BG18" s="95">
        <v>39</v>
      </c>
      <c r="BH18" s="171">
        <v>47961</v>
      </c>
      <c r="BI18" s="171">
        <v>1850</v>
      </c>
      <c r="BJ18" s="171">
        <v>46111</v>
      </c>
      <c r="BK18" s="171">
        <v>30285</v>
      </c>
      <c r="BL18" s="93"/>
      <c r="BM18" s="170">
        <f t="shared" ref="BM18:BM41" si="146">D18+I18+N18+S18+X18+AC18+AH18+AM18+AR18+AW18+BB18</f>
        <v>1136</v>
      </c>
      <c r="BN18" s="171">
        <f t="shared" ref="BN18:BN41" si="147">E18+J18+O18+T18+Y18+AD18+AI18+AN18+AS18+AX18+BC18</f>
        <v>2063693</v>
      </c>
      <c r="BO18" s="171">
        <f t="shared" ref="BO18:BO41" si="148">F18+K18+P18+U18+Z18+AE18+AJ18+AO18+AT18+AY18+BD18</f>
        <v>618529.5</v>
      </c>
      <c r="BP18" s="171">
        <f t="shared" ref="BP18:BP41" si="149">G18+L18+Q18+V18+AA18+AF18+AK18+AP18+AU18+AZ18+BE18</f>
        <v>1445163.5</v>
      </c>
      <c r="BQ18" s="171">
        <f t="shared" ref="BQ18:BQ41" si="150">H18+M18+R18+W18+AB18+AG18+AL18+AQ18+AV18+BA18+BF18</f>
        <v>1099541.9418409998</v>
      </c>
      <c r="BS18" s="170">
        <v>61</v>
      </c>
      <c r="BT18" s="171">
        <v>52353</v>
      </c>
      <c r="BU18" s="171">
        <v>0</v>
      </c>
      <c r="BV18" s="171">
        <v>52353</v>
      </c>
      <c r="BW18" s="171">
        <v>34707</v>
      </c>
      <c r="BX18" s="170"/>
      <c r="BY18" s="171"/>
      <c r="BZ18" s="171"/>
      <c r="CA18" s="171"/>
      <c r="CB18" s="171"/>
      <c r="CC18" s="170">
        <v>98</v>
      </c>
      <c r="CD18" s="171">
        <v>71980</v>
      </c>
      <c r="CE18" s="171">
        <v>7042</v>
      </c>
      <c r="CF18" s="171">
        <v>64938</v>
      </c>
      <c r="CG18" s="171">
        <v>45545.986909999978</v>
      </c>
      <c r="CH18" s="170">
        <v>73</v>
      </c>
      <c r="CI18" s="171">
        <v>63536</v>
      </c>
      <c r="CJ18" s="171">
        <v>14810</v>
      </c>
      <c r="CK18" s="171">
        <v>48726</v>
      </c>
      <c r="CL18" s="171">
        <v>37909.804192000011</v>
      </c>
      <c r="CM18" s="95">
        <v>139</v>
      </c>
      <c r="CN18" s="171">
        <v>154964</v>
      </c>
      <c r="CO18" s="171">
        <v>71740</v>
      </c>
      <c r="CP18" s="171">
        <v>83225</v>
      </c>
      <c r="CQ18" s="171">
        <v>64949</v>
      </c>
      <c r="CR18" s="95">
        <v>23</v>
      </c>
      <c r="CS18" s="171">
        <v>13236</v>
      </c>
      <c r="CT18" s="171">
        <v>6100</v>
      </c>
      <c r="CU18" s="171">
        <v>7136</v>
      </c>
      <c r="CV18" s="171">
        <v>5724.8861450000013</v>
      </c>
      <c r="CW18" s="83">
        <v>43</v>
      </c>
      <c r="CX18" s="83">
        <v>54567</v>
      </c>
      <c r="CY18" s="83">
        <v>0</v>
      </c>
      <c r="CZ18" s="83">
        <v>54567</v>
      </c>
      <c r="DA18" s="83">
        <v>36379.620416999991</v>
      </c>
      <c r="DB18" s="95">
        <v>116</v>
      </c>
      <c r="DC18" s="171">
        <v>175738</v>
      </c>
      <c r="DD18" s="95">
        <v>27</v>
      </c>
      <c r="DE18" s="171">
        <v>175711</v>
      </c>
      <c r="DF18" s="171">
        <v>116183</v>
      </c>
      <c r="DG18" s="95">
        <v>90</v>
      </c>
      <c r="DH18" s="171">
        <v>182320</v>
      </c>
      <c r="DI18" s="171">
        <v>21840</v>
      </c>
      <c r="DJ18" s="171">
        <v>160484</v>
      </c>
      <c r="DK18" s="171">
        <v>113242</v>
      </c>
      <c r="DL18" s="95">
        <v>208</v>
      </c>
      <c r="DM18" s="171">
        <v>411542</v>
      </c>
      <c r="DN18" s="171">
        <v>177436.7</v>
      </c>
      <c r="DO18" s="171">
        <v>234105.3</v>
      </c>
      <c r="DP18" s="171">
        <v>192446.6939950001</v>
      </c>
      <c r="DQ18" s="95">
        <v>102</v>
      </c>
      <c r="DR18" s="171">
        <v>210000</v>
      </c>
      <c r="DS18" s="171">
        <v>99867</v>
      </c>
      <c r="DT18" s="171">
        <v>110133</v>
      </c>
      <c r="DU18" s="171">
        <v>92100</v>
      </c>
      <c r="DV18" s="95">
        <v>17</v>
      </c>
      <c r="DW18" s="171">
        <v>32133</v>
      </c>
      <c r="DX18" s="171">
        <v>15080</v>
      </c>
      <c r="DY18" s="171">
        <v>17053</v>
      </c>
      <c r="DZ18" s="171">
        <v>13981</v>
      </c>
      <c r="EA18" s="93"/>
      <c r="EB18" s="170">
        <f t="shared" ref="EB18:EB41" si="151">BS18+BX18+CC18+CH18+CM18+CR18+CW18+DB18+DG18+DL18+DQ18+DV18</f>
        <v>970</v>
      </c>
      <c r="EC18" s="171">
        <f t="shared" ref="EC18:EC41" si="152">BT18+BY18+CD18+CI18+CN18+CS18+CX18+DC18+DH18+DM18+DR18+DW18</f>
        <v>1422369</v>
      </c>
      <c r="ED18" s="171">
        <f t="shared" ref="ED18:ED41" si="153">BU18+BZ18+CE18+CJ18+CO18+CT18+CY18+DD18+DI18+DN18+DS18+DX18</f>
        <v>413942.7</v>
      </c>
      <c r="EE18" s="171">
        <f t="shared" ref="EE18:EE41" si="154">BV18+CA18+CF18+CK18+CP18+CU18+CZ18+DE18+DJ18+DO18+DT18+DY18</f>
        <v>1008431.3</v>
      </c>
      <c r="EF18" s="171">
        <f t="shared" ref="EF18:EF41" si="155">BW18+CB18+CG18+CL18+CQ18+CV18+DA18+DF18+DK18+DP18+DU18+DZ18</f>
        <v>753168.99165900005</v>
      </c>
      <c r="EH18" s="170"/>
      <c r="EI18" s="171"/>
      <c r="EJ18" s="171"/>
      <c r="EK18" s="171"/>
      <c r="EL18" s="171"/>
      <c r="EM18" s="170">
        <v>7</v>
      </c>
      <c r="EN18" s="171">
        <v>7493</v>
      </c>
      <c r="EO18" s="171">
        <v>0</v>
      </c>
      <c r="EP18" s="171">
        <v>7493</v>
      </c>
      <c r="EQ18" s="171">
        <v>4971</v>
      </c>
      <c r="ER18" s="170">
        <v>23</v>
      </c>
      <c r="ES18" s="171">
        <v>27077</v>
      </c>
      <c r="ET18" s="171">
        <v>4200</v>
      </c>
      <c r="EU18" s="171">
        <v>22877</v>
      </c>
      <c r="EV18" s="171">
        <v>16245</v>
      </c>
      <c r="EW18" s="170">
        <v>36</v>
      </c>
      <c r="EX18" s="171">
        <v>39964</v>
      </c>
      <c r="EY18" s="171">
        <v>12450</v>
      </c>
      <c r="EZ18" s="171">
        <v>27514</v>
      </c>
      <c r="FA18" s="171">
        <v>21808</v>
      </c>
      <c r="FB18" s="95">
        <v>55</v>
      </c>
      <c r="FC18" s="171">
        <v>59745</v>
      </c>
      <c r="FD18" s="171">
        <v>27629</v>
      </c>
      <c r="FE18" s="171">
        <v>32116</v>
      </c>
      <c r="FF18" s="171">
        <v>26088</v>
      </c>
      <c r="FG18" s="95">
        <v>16</v>
      </c>
      <c r="FH18" s="171">
        <v>29784</v>
      </c>
      <c r="FI18" s="171">
        <v>2500</v>
      </c>
      <c r="FJ18" s="171">
        <v>27284</v>
      </c>
      <c r="FK18" s="171">
        <v>17659</v>
      </c>
      <c r="FL18" s="170">
        <v>18</v>
      </c>
      <c r="FM18" s="171">
        <v>30332</v>
      </c>
      <c r="FN18" s="171">
        <v>1920</v>
      </c>
      <c r="FO18" s="171">
        <v>28412</v>
      </c>
      <c r="FP18" s="171">
        <v>19992.701931999996</v>
      </c>
      <c r="FQ18" s="95">
        <v>35</v>
      </c>
      <c r="FR18" s="171">
        <v>58071</v>
      </c>
      <c r="FS18" s="171">
        <v>1003</v>
      </c>
      <c r="FT18" s="171">
        <v>57068</v>
      </c>
      <c r="FU18" s="171">
        <v>37512</v>
      </c>
      <c r="FV18" s="95">
        <v>83</v>
      </c>
      <c r="FW18" s="171">
        <v>182017</v>
      </c>
      <c r="FX18" s="171">
        <v>43450</v>
      </c>
      <c r="FY18" s="171">
        <v>138567</v>
      </c>
      <c r="FZ18" s="171">
        <v>105487</v>
      </c>
      <c r="GA18" s="95">
        <v>138</v>
      </c>
      <c r="GB18" s="171">
        <v>333462</v>
      </c>
      <c r="GC18" s="171">
        <v>150301</v>
      </c>
      <c r="GD18" s="171">
        <v>183161</v>
      </c>
      <c r="GE18" s="171">
        <v>148098</v>
      </c>
      <c r="GF18" s="95">
        <v>50</v>
      </c>
      <c r="GG18" s="171">
        <v>108800</v>
      </c>
      <c r="GH18" s="171">
        <v>53841</v>
      </c>
      <c r="GI18" s="171">
        <v>54959</v>
      </c>
      <c r="GJ18" s="171">
        <v>47339.125045999986</v>
      </c>
      <c r="GK18" s="95">
        <v>7</v>
      </c>
      <c r="GL18" s="171">
        <v>11993</v>
      </c>
      <c r="GM18" s="171">
        <v>6050</v>
      </c>
      <c r="GN18" s="171">
        <v>5943</v>
      </c>
      <c r="GO18" s="171">
        <v>5198</v>
      </c>
      <c r="GP18" s="96"/>
      <c r="GQ18" s="170">
        <f t="shared" ref="GQ18" si="156">EH18+EM18+ER18+EW18+FB18+FG18+FL18+FQ18+FV18+GA18+GF18+GK18</f>
        <v>468</v>
      </c>
      <c r="GR18" s="171">
        <f t="shared" ref="GR18" si="157">EI18+EN18+ES18+EX18+FC18+FH18+FM18+FR18+FW18+GB20+GG18+GL18</f>
        <v>555276</v>
      </c>
      <c r="GS18" s="171">
        <f t="shared" ref="GS18" si="158">EJ18+EO18+ET18+EY18+FD18+FI18+FN18+FS18+FX18+GC20+GH18+GM18</f>
        <v>153043</v>
      </c>
      <c r="GT18" s="171">
        <f t="shared" ref="GT18" si="159">EK18+EP18+EU18+EZ18+FE18+FJ18+FO18+FT18+FY18+GD20+GI18+GN18</f>
        <v>402233</v>
      </c>
      <c r="GU18" s="171">
        <f t="shared" ref="GU18" si="160">EL18+EQ18+EV18+FA18+FF18+FK18+FP18+FU18+FZ18+GE20+GJ18+GO18</f>
        <v>302299.826978</v>
      </c>
      <c r="GX18" s="170">
        <v>8</v>
      </c>
      <c r="GY18" s="171">
        <v>7092</v>
      </c>
      <c r="GZ18" s="171">
        <v>0</v>
      </c>
      <c r="HA18" s="171">
        <v>7092</v>
      </c>
      <c r="HB18" s="171">
        <v>4690</v>
      </c>
      <c r="HC18" s="170">
        <v>18</v>
      </c>
      <c r="HD18" s="171">
        <v>27534</v>
      </c>
      <c r="HE18" s="171">
        <v>1789</v>
      </c>
      <c r="HF18" s="171">
        <v>25745</v>
      </c>
      <c r="HG18" s="171">
        <v>16921</v>
      </c>
      <c r="HH18" s="170">
        <v>19</v>
      </c>
      <c r="HI18" s="171">
        <v>32881</v>
      </c>
      <c r="HJ18" s="171">
        <v>13160</v>
      </c>
      <c r="HK18" s="171">
        <v>19721</v>
      </c>
      <c r="HL18" s="171">
        <v>16008.337971000003</v>
      </c>
      <c r="HM18" s="170">
        <v>30</v>
      </c>
      <c r="HN18" s="171">
        <v>36970</v>
      </c>
      <c r="HO18" s="171">
        <v>14800</v>
      </c>
      <c r="HP18" s="171">
        <v>22170</v>
      </c>
      <c r="HQ18" s="171">
        <v>17871</v>
      </c>
      <c r="HR18" s="95">
        <v>32</v>
      </c>
      <c r="HS18" s="171">
        <v>44768</v>
      </c>
      <c r="HT18" s="171">
        <v>18919.2</v>
      </c>
      <c r="HU18" s="171">
        <v>25848.800000000003</v>
      </c>
      <c r="HV18" s="171">
        <v>21109</v>
      </c>
      <c r="HW18" s="95">
        <v>5</v>
      </c>
      <c r="HX18" s="171">
        <v>7095</v>
      </c>
      <c r="HY18" s="171">
        <v>2840</v>
      </c>
      <c r="HZ18" s="171">
        <v>4255</v>
      </c>
      <c r="IA18" s="171">
        <v>3436</v>
      </c>
      <c r="IB18" s="170"/>
      <c r="IC18" s="171"/>
      <c r="ID18" s="171"/>
      <c r="IE18" s="171"/>
      <c r="IF18" s="171"/>
      <c r="IG18" s="95"/>
      <c r="IH18" s="171"/>
      <c r="II18" s="171"/>
      <c r="IJ18" s="171"/>
      <c r="IK18" s="171"/>
      <c r="IL18" s="95"/>
      <c r="IM18" s="95"/>
      <c r="IN18" s="95"/>
      <c r="IO18" s="95"/>
      <c r="IP18" s="95"/>
      <c r="IQ18" s="95"/>
      <c r="IR18" s="171"/>
      <c r="IS18" s="171"/>
      <c r="IT18" s="171"/>
      <c r="IU18" s="171"/>
      <c r="IV18" s="95"/>
      <c r="IW18" s="171"/>
      <c r="IX18" s="171"/>
      <c r="IY18" s="171"/>
      <c r="IZ18" s="171"/>
      <c r="JA18" s="95"/>
      <c r="JB18" s="171"/>
      <c r="JC18" s="171"/>
      <c r="JD18" s="171"/>
      <c r="JE18" s="171"/>
      <c r="JF18" s="7"/>
      <c r="JG18" s="28"/>
      <c r="JH18" s="28"/>
      <c r="JI18" s="28"/>
      <c r="JJ18" s="28"/>
      <c r="JK18" s="93"/>
      <c r="JL18" s="93"/>
      <c r="JM18" s="7">
        <f>GX18+HC18+HH18+HM18+HR18+HW18+IB18+IG18+IL18+IQ18+IV18+JA18</f>
        <v>112</v>
      </c>
      <c r="JN18" s="28">
        <f>GY18+HD18+HI18+HN18+HS18+HX18+IC18+IH18+IM18+IR18+IW18+JB18</f>
        <v>156340</v>
      </c>
      <c r="JO18" s="28">
        <f t="shared" ref="JO18" si="161">GZ18+HE18+HJ18+HO18+HT18+HY18+ID18+II18+IN18+IS18+IX18+JC18</f>
        <v>51508.2</v>
      </c>
      <c r="JP18" s="28">
        <f t="shared" ref="JP18" si="162">HA18+HF18+HK18+HP18+HU18+HZ18+IE18+IJ18+IO18+IT18+IY18+JD18</f>
        <v>104831.8</v>
      </c>
      <c r="JQ18" s="28">
        <f t="shared" ref="JQ18" si="163">HB18+HG18+HL18+HQ18+HV18+IA18+IF18+IK18+IP18+IU18+IZ18+JE18</f>
        <v>80035.337971000001</v>
      </c>
      <c r="JS18" s="180"/>
      <c r="JT18" s="180"/>
      <c r="JU18" s="180"/>
      <c r="JV18" s="180"/>
      <c r="JW18" s="180"/>
      <c r="JX18" s="170"/>
      <c r="JY18" s="171"/>
      <c r="JZ18" s="171"/>
      <c r="KA18" s="171"/>
      <c r="KB18" s="171"/>
      <c r="KC18" s="7"/>
      <c r="KD18" s="28"/>
      <c r="KE18" s="28"/>
      <c r="KF18" s="28"/>
      <c r="KG18" s="28"/>
      <c r="KH18" s="170"/>
      <c r="KI18" s="171"/>
      <c r="KJ18" s="171"/>
      <c r="KK18" s="171"/>
      <c r="KL18" s="171"/>
      <c r="KM18" s="471"/>
      <c r="KN18" s="471"/>
      <c r="KO18" s="471"/>
      <c r="KP18" s="471"/>
      <c r="KQ18" s="471"/>
      <c r="KR18" s="95"/>
      <c r="KS18" s="95"/>
      <c r="KT18" s="95"/>
      <c r="KU18" s="95"/>
      <c r="KV18" s="95"/>
      <c r="KW18" s="170"/>
      <c r="KX18" s="171"/>
      <c r="KY18" s="171"/>
      <c r="KZ18" s="171"/>
      <c r="LA18" s="171"/>
      <c r="LB18" s="95"/>
      <c r="LC18" s="171"/>
      <c r="LD18" s="171"/>
      <c r="LE18" s="171"/>
      <c r="LF18" s="171"/>
      <c r="LG18" s="95"/>
      <c r="LH18" s="95"/>
      <c r="LI18" s="95"/>
      <c r="LJ18" s="95"/>
      <c r="LK18" s="95"/>
      <c r="LL18" s="95"/>
      <c r="LM18" s="171"/>
      <c r="LN18" s="171"/>
      <c r="LO18" s="171"/>
      <c r="LP18" s="171"/>
      <c r="LQ18" s="95"/>
      <c r="LR18" s="171"/>
      <c r="LS18" s="171"/>
      <c r="LT18" s="171"/>
      <c r="LU18" s="171"/>
      <c r="LV18" s="95"/>
      <c r="LW18" s="171"/>
      <c r="LX18" s="171"/>
      <c r="LY18" s="171"/>
      <c r="LZ18" s="171"/>
      <c r="MA18" s="7"/>
      <c r="MB18" s="28"/>
      <c r="MC18" s="28"/>
      <c r="MD18" s="28"/>
      <c r="ME18" s="28"/>
      <c r="MF18" s="93"/>
      <c r="MG18" s="93"/>
      <c r="MH18" s="7">
        <f>JS18+JX18+KC18+KH18+KM18+KR18+KW18+LB18+LG18+LL18+LQ18+LV18</f>
        <v>0</v>
      </c>
      <c r="MI18" s="28">
        <f>JT18+JY18+KD18+KI18+KN18+KS18+KX18+LC18+LH18+LM18+LR18+LW18</f>
        <v>0</v>
      </c>
      <c r="MJ18" s="28">
        <f t="shared" ref="MJ18:MJ40" si="164">JU18+JZ18+KE18+KJ18+KO18+KT18+KY18+LD18+LI18+LN18+LS18+LX18</f>
        <v>0</v>
      </c>
      <c r="MK18" s="28">
        <f t="shared" ref="MK18:MK40" si="165">JV18+KA18+KF18+KK18+KP18+KU18+KZ18+LE18+LJ18+LO18+LT18+LY18</f>
        <v>0</v>
      </c>
      <c r="ML18" s="28">
        <f t="shared" ref="ML18:ML40" si="166">JW18+KB18+KG18+KL18+KQ18+KV18+LA18+LF18+LK18+LP18+LU18+LZ18</f>
        <v>0</v>
      </c>
    </row>
    <row r="19" spans="2:350" ht="15" customHeight="1" x14ac:dyDescent="0.3">
      <c r="B19" s="489"/>
      <c r="C19" s="71" t="s">
        <v>96</v>
      </c>
      <c r="D19" s="16"/>
      <c r="E19" s="17"/>
      <c r="F19" s="17"/>
      <c r="G19" s="17"/>
      <c r="H19" s="17"/>
      <c r="I19" s="7"/>
      <c r="J19" s="28"/>
      <c r="K19" s="28"/>
      <c r="L19" s="28"/>
      <c r="M19" s="28"/>
      <c r="N19" s="7"/>
      <c r="O19" s="28"/>
      <c r="P19" s="28"/>
      <c r="Q19" s="28"/>
      <c r="R19" s="28"/>
      <c r="S19" s="7">
        <v>30</v>
      </c>
      <c r="T19" s="7">
        <v>33920</v>
      </c>
      <c r="U19" s="7">
        <v>8977.0999999999985</v>
      </c>
      <c r="V19" s="7">
        <v>24942.899999999998</v>
      </c>
      <c r="W19" s="7">
        <v>19610</v>
      </c>
      <c r="X19" s="7">
        <v>67</v>
      </c>
      <c r="Y19" s="28">
        <v>86183</v>
      </c>
      <c r="Z19" s="28">
        <v>35135.519999999997</v>
      </c>
      <c r="AA19" s="28">
        <v>51047.48</v>
      </c>
      <c r="AB19" s="28">
        <v>41361.580184999999</v>
      </c>
      <c r="AC19" s="41">
        <v>142</v>
      </c>
      <c r="AD19" s="28">
        <v>181608</v>
      </c>
      <c r="AE19" s="28">
        <v>88185.900000000009</v>
      </c>
      <c r="AF19" s="28">
        <v>93422.099999999991</v>
      </c>
      <c r="AG19" s="28">
        <v>77319</v>
      </c>
      <c r="AH19" s="41">
        <v>139</v>
      </c>
      <c r="AI19" s="28">
        <v>195511</v>
      </c>
      <c r="AJ19" s="28">
        <v>77301</v>
      </c>
      <c r="AK19" s="28">
        <v>118210</v>
      </c>
      <c r="AL19" s="28">
        <v>93465</v>
      </c>
      <c r="AM19" s="27"/>
      <c r="AN19" s="27"/>
      <c r="AO19" s="27"/>
      <c r="AP19" s="27"/>
      <c r="AQ19" s="27"/>
      <c r="AR19" s="41">
        <v>155</v>
      </c>
      <c r="AS19" s="28">
        <v>379645</v>
      </c>
      <c r="AT19" s="28">
        <v>63363</v>
      </c>
      <c r="AU19" s="28">
        <v>316282</v>
      </c>
      <c r="AV19" s="28">
        <v>226235</v>
      </c>
      <c r="AW19" s="41">
        <v>312</v>
      </c>
      <c r="AX19" s="28">
        <v>767538</v>
      </c>
      <c r="AY19" s="28">
        <v>312997.59999999998</v>
      </c>
      <c r="AZ19" s="28">
        <v>454540.4</v>
      </c>
      <c r="BA19" s="28">
        <v>368526</v>
      </c>
      <c r="BB19" s="41">
        <v>215</v>
      </c>
      <c r="BC19" s="28">
        <v>432285</v>
      </c>
      <c r="BD19" s="28">
        <v>173767</v>
      </c>
      <c r="BE19" s="28">
        <v>258518</v>
      </c>
      <c r="BF19" s="28">
        <v>204187.99926500028</v>
      </c>
      <c r="BG19" s="41">
        <v>113</v>
      </c>
      <c r="BH19" s="28">
        <v>148037</v>
      </c>
      <c r="BI19" s="28">
        <v>5693</v>
      </c>
      <c r="BJ19" s="28">
        <v>142344</v>
      </c>
      <c r="BK19" s="28">
        <v>93778</v>
      </c>
      <c r="BL19" s="93"/>
      <c r="BM19" s="7">
        <f t="shared" si="146"/>
        <v>1060</v>
      </c>
      <c r="BN19" s="28">
        <f t="shared" si="147"/>
        <v>2076690</v>
      </c>
      <c r="BO19" s="28">
        <f t="shared" si="148"/>
        <v>759727.12</v>
      </c>
      <c r="BP19" s="28">
        <f t="shared" si="149"/>
        <v>1316962.8799999999</v>
      </c>
      <c r="BQ19" s="28">
        <f t="shared" si="150"/>
        <v>1030704.5794500003</v>
      </c>
      <c r="BS19" s="7">
        <v>99</v>
      </c>
      <c r="BT19" s="28">
        <v>116079</v>
      </c>
      <c r="BU19" s="28">
        <v>14</v>
      </c>
      <c r="BV19" s="28">
        <v>116065</v>
      </c>
      <c r="BW19" s="28">
        <v>75265</v>
      </c>
      <c r="BX19" s="7"/>
      <c r="BY19" s="28"/>
      <c r="BZ19" s="28"/>
      <c r="CA19" s="28"/>
      <c r="CB19" s="28"/>
      <c r="CC19" s="7">
        <v>81</v>
      </c>
      <c r="CD19" s="28">
        <v>111619</v>
      </c>
      <c r="CE19" s="28">
        <v>28200</v>
      </c>
      <c r="CF19" s="28">
        <v>83419</v>
      </c>
      <c r="CG19" s="28">
        <v>63958.87671000004</v>
      </c>
      <c r="CH19" s="7">
        <v>145</v>
      </c>
      <c r="CI19" s="28">
        <v>192505</v>
      </c>
      <c r="CJ19" s="28">
        <v>54441</v>
      </c>
      <c r="CK19" s="28">
        <v>138064</v>
      </c>
      <c r="CL19" s="28">
        <v>108271.69601600007</v>
      </c>
      <c r="CM19" s="41">
        <v>214</v>
      </c>
      <c r="CN19" s="28">
        <v>293236</v>
      </c>
      <c r="CO19" s="28">
        <v>135907.20000000001</v>
      </c>
      <c r="CP19" s="28">
        <v>157328.79999999999</v>
      </c>
      <c r="CQ19" s="28">
        <v>124735</v>
      </c>
      <c r="CR19" s="41">
        <v>84</v>
      </c>
      <c r="CS19" s="28">
        <v>122766</v>
      </c>
      <c r="CT19" s="28">
        <v>41048.699999999997</v>
      </c>
      <c r="CU19" s="28">
        <v>81717.3</v>
      </c>
      <c r="CV19" s="28">
        <v>61341.500508000005</v>
      </c>
      <c r="CW19" s="27">
        <v>27</v>
      </c>
      <c r="CX19" s="27">
        <v>46723</v>
      </c>
      <c r="CY19" s="27">
        <v>0</v>
      </c>
      <c r="CZ19" s="27">
        <v>46723</v>
      </c>
      <c r="DA19" s="27">
        <v>30438.635261999996</v>
      </c>
      <c r="DB19" s="41">
        <v>54</v>
      </c>
      <c r="DC19" s="28">
        <v>89262</v>
      </c>
      <c r="DD19" s="41">
        <v>8</v>
      </c>
      <c r="DE19" s="28">
        <v>89254</v>
      </c>
      <c r="DF19" s="28">
        <v>58497</v>
      </c>
      <c r="DG19" s="41">
        <v>83</v>
      </c>
      <c r="DH19" s="28">
        <v>166330.04999999999</v>
      </c>
      <c r="DI19" s="28">
        <v>15087.150000000001</v>
      </c>
      <c r="DJ19" s="28">
        <v>151242.89999999994</v>
      </c>
      <c r="DK19" s="28">
        <v>105451.842227</v>
      </c>
      <c r="DL19" s="41">
        <v>119</v>
      </c>
      <c r="DM19" s="28">
        <v>294481</v>
      </c>
      <c r="DN19" s="28">
        <v>124323.04000000001</v>
      </c>
      <c r="DO19" s="28">
        <v>170157.95999999996</v>
      </c>
      <c r="DP19" s="28">
        <v>139985.43744499993</v>
      </c>
      <c r="DQ19" s="41">
        <v>93</v>
      </c>
      <c r="DR19" s="28">
        <v>193557</v>
      </c>
      <c r="DS19" s="28">
        <v>84093.67</v>
      </c>
      <c r="DT19" s="28">
        <v>109463.32999999996</v>
      </c>
      <c r="DU19" s="28">
        <v>90983</v>
      </c>
      <c r="DV19" s="41">
        <v>32</v>
      </c>
      <c r="DW19" s="28">
        <v>49068</v>
      </c>
      <c r="DX19" s="28">
        <v>4517.5999999999995</v>
      </c>
      <c r="DY19" s="28">
        <v>44550.400000000009</v>
      </c>
      <c r="DZ19" s="28">
        <v>29941</v>
      </c>
      <c r="EA19" s="93"/>
      <c r="EB19" s="7">
        <f t="shared" si="151"/>
        <v>1031</v>
      </c>
      <c r="EC19" s="28">
        <f t="shared" si="152"/>
        <v>1675626.05</v>
      </c>
      <c r="ED19" s="28">
        <f t="shared" si="153"/>
        <v>487640.36000000004</v>
      </c>
      <c r="EE19" s="28">
        <f t="shared" si="154"/>
        <v>1187985.6899999997</v>
      </c>
      <c r="EF19" s="28">
        <f t="shared" si="155"/>
        <v>888868.98816800013</v>
      </c>
      <c r="EH19" s="7">
        <v>72</v>
      </c>
      <c r="EI19" s="28">
        <v>84240</v>
      </c>
      <c r="EJ19" s="28">
        <v>6</v>
      </c>
      <c r="EK19" s="28">
        <v>84234</v>
      </c>
      <c r="EL19" s="28">
        <v>54244</v>
      </c>
      <c r="EM19" s="7">
        <v>113</v>
      </c>
      <c r="EN19" s="28">
        <v>139121</v>
      </c>
      <c r="EO19" s="28">
        <v>0</v>
      </c>
      <c r="EP19" s="28">
        <v>139121</v>
      </c>
      <c r="EQ19" s="28">
        <v>90610</v>
      </c>
      <c r="ER19" s="7">
        <v>79</v>
      </c>
      <c r="ES19" s="28">
        <v>104727</v>
      </c>
      <c r="ET19" s="28">
        <v>15021.900000000007</v>
      </c>
      <c r="EU19" s="28">
        <v>89705.100000000064</v>
      </c>
      <c r="EV19" s="28">
        <v>63204</v>
      </c>
      <c r="EW19" s="7">
        <v>141</v>
      </c>
      <c r="EX19" s="28">
        <v>182359</v>
      </c>
      <c r="EY19" s="28">
        <v>63209.779999999904</v>
      </c>
      <c r="EZ19" s="28">
        <v>119149.21999999987</v>
      </c>
      <c r="FA19" s="28">
        <v>95273</v>
      </c>
      <c r="FB19" s="41">
        <v>150</v>
      </c>
      <c r="FC19" s="28">
        <v>180200</v>
      </c>
      <c r="FD19" s="28">
        <v>84490.389999999985</v>
      </c>
      <c r="FE19" s="28">
        <v>95709.610000000015</v>
      </c>
      <c r="FF19" s="28">
        <v>78267</v>
      </c>
      <c r="FG19" s="41">
        <v>20</v>
      </c>
      <c r="FH19" s="28">
        <v>36480</v>
      </c>
      <c r="FI19" s="28">
        <v>0</v>
      </c>
      <c r="FJ19" s="28">
        <v>36480</v>
      </c>
      <c r="FK19" s="28">
        <v>24204</v>
      </c>
      <c r="FL19" s="7">
        <v>57</v>
      </c>
      <c r="FM19" s="28">
        <v>97443</v>
      </c>
      <c r="FN19" s="28">
        <v>2699.8</v>
      </c>
      <c r="FO19" s="28">
        <v>94743.200000000012</v>
      </c>
      <c r="FP19" s="28">
        <v>65163.241656999991</v>
      </c>
      <c r="FQ19" s="41">
        <v>76</v>
      </c>
      <c r="FR19" s="28">
        <v>140280</v>
      </c>
      <c r="FS19" s="28">
        <v>1003.0000000000002</v>
      </c>
      <c r="FT19" s="28">
        <v>139277</v>
      </c>
      <c r="FU19" s="28">
        <v>91370</v>
      </c>
      <c r="FV19" s="41">
        <v>130</v>
      </c>
      <c r="FW19" s="28">
        <v>269820</v>
      </c>
      <c r="FX19" s="28">
        <v>49918.560000000019</v>
      </c>
      <c r="FY19" s="28">
        <v>219901.43999999986</v>
      </c>
      <c r="FZ19" s="28">
        <v>160153</v>
      </c>
      <c r="GA19" s="41">
        <v>167</v>
      </c>
      <c r="GB19" s="28">
        <v>372183</v>
      </c>
      <c r="GC19" s="28">
        <v>165220.35000000018</v>
      </c>
      <c r="GD19" s="28">
        <v>206962.64999999985</v>
      </c>
      <c r="GE19" s="28">
        <v>163478</v>
      </c>
      <c r="GF19" s="41">
        <v>130</v>
      </c>
      <c r="GG19" s="28">
        <v>235270</v>
      </c>
      <c r="GH19" s="28">
        <v>111193.15000000002</v>
      </c>
      <c r="GI19" s="28">
        <v>124076.84999999995</v>
      </c>
      <c r="GJ19" s="28">
        <v>105056.91078799999</v>
      </c>
      <c r="GK19" s="41">
        <v>51</v>
      </c>
      <c r="GL19" s="28">
        <v>69401</v>
      </c>
      <c r="GM19" s="28">
        <v>22201.299999999996</v>
      </c>
      <c r="GN19" s="28">
        <v>47199.700000000004</v>
      </c>
      <c r="GO19" s="28">
        <v>35126</v>
      </c>
      <c r="GP19" s="93"/>
      <c r="GQ19" s="7">
        <f>EH19+EM19+ER19+EW19+FB19+FG19+FL19+FQ19+FV19+GA19+GF19+GK19</f>
        <v>1186</v>
      </c>
      <c r="GR19" s="28">
        <f>EI19+EN19+ES19+EX19+FC19+FH19+FM19+FR19+FW19+GB19+GG19+GL19</f>
        <v>1911524</v>
      </c>
      <c r="GS19" s="28">
        <f>EJ19+EO19+ET19+EY19+FD19+FI19+FN19+FS19+FX19+GC19+GH19+GM19</f>
        <v>514964.2300000001</v>
      </c>
      <c r="GT19" s="28">
        <f>EK19+EP19+EU19+EZ19+FE19+FJ19+FO19+FT19+FY19+GD19+GI19+GN19</f>
        <v>1396559.7699999993</v>
      </c>
      <c r="GU19" s="28">
        <f>EL19+EQ19+EV19+FA19+FF19+FK19+FP19+FU19+FZ19+GE19+GJ19+GO19</f>
        <v>1026149.152445</v>
      </c>
      <c r="GX19" s="7">
        <v>47</v>
      </c>
      <c r="GY19" s="28">
        <v>66703</v>
      </c>
      <c r="GZ19" s="28">
        <v>3899.9999999999995</v>
      </c>
      <c r="HA19" s="28">
        <v>62803</v>
      </c>
      <c r="HB19" s="28">
        <v>41214</v>
      </c>
      <c r="HC19" s="7">
        <v>56</v>
      </c>
      <c r="HD19" s="28">
        <v>75248</v>
      </c>
      <c r="HE19" s="28">
        <v>3402</v>
      </c>
      <c r="HF19" s="28">
        <v>71846</v>
      </c>
      <c r="HG19" s="28">
        <v>47383</v>
      </c>
      <c r="HH19" s="7">
        <v>72</v>
      </c>
      <c r="HI19" s="28">
        <v>99728</v>
      </c>
      <c r="HJ19" s="28">
        <v>35418.869999999959</v>
      </c>
      <c r="HK19" s="28">
        <v>64309.130000000012</v>
      </c>
      <c r="HL19" s="28">
        <v>51589.949506000004</v>
      </c>
      <c r="HM19" s="7">
        <v>76</v>
      </c>
      <c r="HN19" s="28">
        <v>99674</v>
      </c>
      <c r="HO19" s="28">
        <v>36342.199999999953</v>
      </c>
      <c r="HP19" s="28">
        <v>63331.800000000054</v>
      </c>
      <c r="HQ19" s="28">
        <v>50975</v>
      </c>
      <c r="HR19" s="41">
        <v>154</v>
      </c>
      <c r="HS19" s="28">
        <v>203248</v>
      </c>
      <c r="HT19" s="28">
        <v>85215.600000000151</v>
      </c>
      <c r="HU19" s="28">
        <v>118032.39999999966</v>
      </c>
      <c r="HV19" s="28">
        <v>97053</v>
      </c>
      <c r="HW19" s="41">
        <v>14</v>
      </c>
      <c r="HX19" s="28">
        <v>18936</v>
      </c>
      <c r="HY19" s="28">
        <v>6475.3000000000011</v>
      </c>
      <c r="HZ19" s="28">
        <v>12460.699999999997</v>
      </c>
      <c r="IA19" s="28">
        <v>9969</v>
      </c>
      <c r="IB19" s="7"/>
      <c r="IC19" s="28"/>
      <c r="ID19" s="28"/>
      <c r="IE19" s="28"/>
      <c r="IF19" s="28"/>
      <c r="IG19" s="41"/>
      <c r="IH19" s="28"/>
      <c r="II19" s="28"/>
      <c r="IJ19" s="28"/>
      <c r="IK19" s="28"/>
      <c r="IL19" s="41"/>
      <c r="IM19" s="28"/>
      <c r="IN19" s="28"/>
      <c r="IO19" s="28"/>
      <c r="IP19" s="28"/>
      <c r="IQ19" s="41"/>
      <c r="IR19" s="28"/>
      <c r="IS19" s="28"/>
      <c r="IT19" s="28"/>
      <c r="IU19" s="28"/>
      <c r="IV19" s="41"/>
      <c r="IW19" s="28"/>
      <c r="IX19" s="28"/>
      <c r="IY19" s="28"/>
      <c r="IZ19" s="28"/>
      <c r="JA19" s="41"/>
      <c r="JB19" s="28"/>
      <c r="JC19" s="28"/>
      <c r="JD19" s="28"/>
      <c r="JE19" s="28"/>
      <c r="JF19" s="7"/>
      <c r="JG19" s="28"/>
      <c r="JH19" s="28"/>
      <c r="JI19" s="28"/>
      <c r="JJ19" s="28"/>
      <c r="JK19" s="93"/>
      <c r="JL19" s="93"/>
      <c r="JM19" s="7">
        <f t="shared" ref="JM19:JM39" si="167">GX19+HC19+HH19+HM19+HR19+HW19+IB19+IG19+IL19+IQ19+IV19+JA19</f>
        <v>419</v>
      </c>
      <c r="JN19" s="28">
        <f t="shared" ref="JN19:JN39" si="168">GY19+HD19+HI19+HN19+HS19+HX19+IC19+IH19+IM19+IR19+IW19+JB19</f>
        <v>563537</v>
      </c>
      <c r="JO19" s="28">
        <f t="shared" ref="JO19:JO39" si="169">GZ19+HE19+HJ19+HO19+HT19+HY19+ID19+II19+IN19+IS19+IX19+JC19</f>
        <v>170753.97000000006</v>
      </c>
      <c r="JP19" s="28">
        <f t="shared" ref="JP19:JP39" si="170">HA19+HF19+HK19+HP19+HU19+HZ19+IE19+IJ19+IO19+IT19+IY19+JD19</f>
        <v>392783.02999999974</v>
      </c>
      <c r="JQ19" s="28">
        <f t="shared" ref="JQ19:JQ39" si="171">HB19+HG19+HL19+HQ19+HV19+IA19+IF19+IK19+IP19+IU19+IZ19+JE19</f>
        <v>298183.94950600003</v>
      </c>
      <c r="JS19" s="180"/>
      <c r="JT19" s="180"/>
      <c r="JU19" s="180"/>
      <c r="JV19" s="180"/>
      <c r="JW19" s="180"/>
      <c r="JX19" s="170"/>
      <c r="JY19" s="28"/>
      <c r="JZ19" s="28"/>
      <c r="KA19" s="28"/>
      <c r="KB19" s="28"/>
      <c r="KC19" s="7"/>
      <c r="KD19" s="28"/>
      <c r="KE19" s="28"/>
      <c r="KF19" s="28"/>
      <c r="KG19" s="28"/>
      <c r="KH19" s="7"/>
      <c r="KI19" s="28"/>
      <c r="KJ19" s="28"/>
      <c r="KK19" s="28"/>
      <c r="KL19" s="28"/>
      <c r="KM19" s="471"/>
      <c r="KN19" s="471"/>
      <c r="KO19" s="471"/>
      <c r="KP19" s="471"/>
      <c r="KQ19" s="471"/>
      <c r="KR19" s="95"/>
      <c r="KS19" s="95"/>
      <c r="KT19" s="95"/>
      <c r="KU19" s="95"/>
      <c r="KV19" s="95"/>
      <c r="KW19" s="170"/>
      <c r="KX19" s="171"/>
      <c r="KY19" s="171"/>
      <c r="KZ19" s="171"/>
      <c r="LA19" s="171"/>
      <c r="LB19" s="41"/>
      <c r="LC19" s="28"/>
      <c r="LD19" s="28"/>
      <c r="LE19" s="28"/>
      <c r="LF19" s="28"/>
      <c r="LG19" s="41"/>
      <c r="LH19" s="28"/>
      <c r="LI19" s="28"/>
      <c r="LJ19" s="28"/>
      <c r="LK19" s="28"/>
      <c r="LL19" s="41"/>
      <c r="LM19" s="28"/>
      <c r="LN19" s="28"/>
      <c r="LO19" s="28"/>
      <c r="LP19" s="28"/>
      <c r="LQ19" s="41"/>
      <c r="LR19" s="28"/>
      <c r="LS19" s="28"/>
      <c r="LT19" s="28"/>
      <c r="LU19" s="28"/>
      <c r="LV19" s="41"/>
      <c r="LW19" s="28"/>
      <c r="LX19" s="28"/>
      <c r="LY19" s="28"/>
      <c r="LZ19" s="28"/>
      <c r="MA19" s="7"/>
      <c r="MB19" s="28"/>
      <c r="MC19" s="28"/>
      <c r="MD19" s="28"/>
      <c r="ME19" s="28"/>
      <c r="MF19" s="93"/>
      <c r="MG19" s="93"/>
      <c r="MH19" s="7">
        <f t="shared" ref="MH19:MH40" si="172">JS19+JX19+KC19+KH19+KM19+KR19+KW19+LB19+LG19+LL19+LQ19+LV19</f>
        <v>0</v>
      </c>
      <c r="MI19" s="28">
        <f t="shared" ref="MI19:MI40" si="173">JT19+JY19+KD19+KI19+KN19+KS19+KX19+LC19+LH19+LM19+LR19+LW19</f>
        <v>0</v>
      </c>
      <c r="MJ19" s="28">
        <f t="shared" si="164"/>
        <v>0</v>
      </c>
      <c r="MK19" s="28">
        <f t="shared" si="165"/>
        <v>0</v>
      </c>
      <c r="ML19" s="28">
        <f t="shared" si="166"/>
        <v>0</v>
      </c>
    </row>
    <row r="20" spans="2:350" ht="15" customHeight="1" x14ac:dyDescent="0.3">
      <c r="B20" s="489"/>
      <c r="C20" s="186" t="s">
        <v>147</v>
      </c>
      <c r="D20" s="16"/>
      <c r="E20" s="17"/>
      <c r="F20" s="17"/>
      <c r="G20" s="17"/>
      <c r="H20" s="17"/>
      <c r="I20" s="7">
        <v>12</v>
      </c>
      <c r="J20" s="28">
        <v>16988</v>
      </c>
      <c r="K20" s="28"/>
      <c r="L20" s="28">
        <v>16988</v>
      </c>
      <c r="M20" s="28">
        <v>11203.355045000002</v>
      </c>
      <c r="N20" s="7">
        <v>38</v>
      </c>
      <c r="O20" s="28">
        <v>53612</v>
      </c>
      <c r="P20" s="28">
        <v>1030.3499999999999</v>
      </c>
      <c r="Q20" s="28">
        <v>52581.65</v>
      </c>
      <c r="R20" s="28">
        <v>35218.571491999988</v>
      </c>
      <c r="S20" s="7">
        <v>126</v>
      </c>
      <c r="T20" s="7">
        <v>156774</v>
      </c>
      <c r="U20" s="7">
        <v>43125.89999999998</v>
      </c>
      <c r="V20" s="7">
        <v>113648.10000000019</v>
      </c>
      <c r="W20" s="7">
        <v>88899</v>
      </c>
      <c r="X20" s="7">
        <v>63</v>
      </c>
      <c r="Y20" s="28">
        <v>89037</v>
      </c>
      <c r="Z20" s="28">
        <v>32263.200000000001</v>
      </c>
      <c r="AA20" s="28">
        <v>56773.8</v>
      </c>
      <c r="AB20" s="28">
        <v>44569.109060999988</v>
      </c>
      <c r="AC20" s="41">
        <v>68</v>
      </c>
      <c r="AD20" s="28">
        <v>98582</v>
      </c>
      <c r="AE20" s="28">
        <v>44140.800000000003</v>
      </c>
      <c r="AF20" s="28">
        <v>54441.200000000004</v>
      </c>
      <c r="AG20" s="28">
        <v>44260</v>
      </c>
      <c r="AH20" s="41">
        <v>98</v>
      </c>
      <c r="AI20" s="28">
        <v>148952</v>
      </c>
      <c r="AJ20" s="28">
        <v>43896.1</v>
      </c>
      <c r="AK20" s="28">
        <v>105055.9</v>
      </c>
      <c r="AL20" s="28">
        <v>76965</v>
      </c>
      <c r="AM20" s="27">
        <v>240</v>
      </c>
      <c r="AN20" s="27">
        <v>450260</v>
      </c>
      <c r="AO20" s="27">
        <v>23130.83</v>
      </c>
      <c r="AP20" s="27">
        <v>427129.16999999987</v>
      </c>
      <c r="AQ20" s="27">
        <v>282921.71640699962</v>
      </c>
      <c r="AR20" s="41">
        <v>162</v>
      </c>
      <c r="AS20" s="28">
        <v>326138</v>
      </c>
      <c r="AT20" s="28">
        <v>62895</v>
      </c>
      <c r="AU20" s="28">
        <v>263243</v>
      </c>
      <c r="AV20" s="28">
        <v>187118</v>
      </c>
      <c r="AW20" s="41">
        <v>155</v>
      </c>
      <c r="AX20" s="28">
        <v>374445</v>
      </c>
      <c r="AY20" s="28">
        <v>166158</v>
      </c>
      <c r="AZ20" s="28">
        <v>208287</v>
      </c>
      <c r="BA20" s="28">
        <v>171626</v>
      </c>
      <c r="BB20" s="41">
        <v>181</v>
      </c>
      <c r="BC20" s="28">
        <v>321519</v>
      </c>
      <c r="BD20" s="28">
        <v>143001</v>
      </c>
      <c r="BE20" s="28">
        <v>178518</v>
      </c>
      <c r="BF20" s="28">
        <v>146069</v>
      </c>
      <c r="BG20" s="41">
        <v>84</v>
      </c>
      <c r="BH20" s="28">
        <v>121666</v>
      </c>
      <c r="BI20" s="28">
        <v>0</v>
      </c>
      <c r="BJ20" s="28">
        <v>121666</v>
      </c>
      <c r="BK20" s="28">
        <v>78726</v>
      </c>
      <c r="BL20" s="93"/>
      <c r="BM20" s="7">
        <f t="shared" si="146"/>
        <v>1143</v>
      </c>
      <c r="BN20" s="28">
        <f t="shared" si="147"/>
        <v>2036307</v>
      </c>
      <c r="BO20" s="28">
        <f t="shared" si="148"/>
        <v>559641.17999999993</v>
      </c>
      <c r="BP20" s="28">
        <f t="shared" si="149"/>
        <v>1476665.82</v>
      </c>
      <c r="BQ20" s="28">
        <f t="shared" si="150"/>
        <v>1088849.7520049997</v>
      </c>
      <c r="BS20" s="7">
        <v>86</v>
      </c>
      <c r="BT20" s="28">
        <v>121614</v>
      </c>
      <c r="BU20" s="28">
        <v>0</v>
      </c>
      <c r="BV20" s="28">
        <v>121614</v>
      </c>
      <c r="BW20" s="28">
        <v>78937</v>
      </c>
      <c r="BX20" s="7"/>
      <c r="BY20" s="28"/>
      <c r="BZ20" s="28"/>
      <c r="CA20" s="28"/>
      <c r="CB20" s="28"/>
      <c r="CC20" s="7">
        <v>125</v>
      </c>
      <c r="CD20" s="28">
        <v>182125</v>
      </c>
      <c r="CE20" s="28">
        <v>43170.599999999977</v>
      </c>
      <c r="CF20" s="28">
        <v>138954.40000000017</v>
      </c>
      <c r="CG20" s="28">
        <v>104255.74969599993</v>
      </c>
      <c r="CH20" s="7">
        <v>123</v>
      </c>
      <c r="CI20" s="28">
        <v>167927</v>
      </c>
      <c r="CJ20" s="28">
        <v>49363.899999999929</v>
      </c>
      <c r="CK20" s="28">
        <v>118563.10000000019</v>
      </c>
      <c r="CL20" s="28">
        <v>93601.91822399995</v>
      </c>
      <c r="CM20" s="41">
        <v>68</v>
      </c>
      <c r="CN20" s="28">
        <v>101582</v>
      </c>
      <c r="CO20" s="28">
        <v>47966.020000000011</v>
      </c>
      <c r="CP20" s="28">
        <v>53615.979999999989</v>
      </c>
      <c r="CQ20" s="28">
        <v>43716</v>
      </c>
      <c r="CR20" s="41">
        <v>21</v>
      </c>
      <c r="CS20" s="28">
        <v>30929</v>
      </c>
      <c r="CT20" s="28">
        <v>15124.7</v>
      </c>
      <c r="CU20" s="28">
        <v>15804.3</v>
      </c>
      <c r="CV20" s="28">
        <v>13139.112107000001</v>
      </c>
      <c r="CW20" s="27">
        <v>45</v>
      </c>
      <c r="CX20" s="27">
        <v>66405</v>
      </c>
      <c r="CY20" s="27">
        <v>0</v>
      </c>
      <c r="CZ20" s="27">
        <v>66405</v>
      </c>
      <c r="DA20" s="27">
        <v>44040.504836999986</v>
      </c>
      <c r="DB20" s="41">
        <v>67</v>
      </c>
      <c r="DC20" s="28">
        <v>104583</v>
      </c>
      <c r="DD20" s="41">
        <v>0</v>
      </c>
      <c r="DE20" s="28">
        <v>104583</v>
      </c>
      <c r="DF20" s="28">
        <v>69390</v>
      </c>
      <c r="DG20" s="41">
        <v>43</v>
      </c>
      <c r="DH20" s="28">
        <v>67307</v>
      </c>
      <c r="DI20" s="28">
        <v>11229.3</v>
      </c>
      <c r="DJ20" s="28">
        <v>56077.700000000033</v>
      </c>
      <c r="DK20" s="28">
        <v>40707.556932000007</v>
      </c>
      <c r="DL20" s="41">
        <v>117</v>
      </c>
      <c r="DM20" s="28">
        <v>265783</v>
      </c>
      <c r="DN20" s="28">
        <v>115446</v>
      </c>
      <c r="DO20" s="28">
        <v>150337</v>
      </c>
      <c r="DP20" s="28">
        <v>123772</v>
      </c>
      <c r="DQ20" s="41"/>
      <c r="DR20" s="28"/>
      <c r="DS20" s="28"/>
      <c r="DT20" s="28"/>
      <c r="DU20" s="28"/>
      <c r="DV20" s="41">
        <v>16</v>
      </c>
      <c r="DW20" s="28">
        <v>28284</v>
      </c>
      <c r="DX20" s="28">
        <v>5242.4199999999992</v>
      </c>
      <c r="DY20" s="28">
        <v>23041.579999999998</v>
      </c>
      <c r="DZ20" s="28">
        <v>16369</v>
      </c>
      <c r="EA20" s="93"/>
      <c r="EB20" s="7">
        <f t="shared" si="151"/>
        <v>711</v>
      </c>
      <c r="EC20" s="28">
        <f t="shared" si="152"/>
        <v>1136539</v>
      </c>
      <c r="ED20" s="28">
        <f t="shared" si="153"/>
        <v>287542.93999999989</v>
      </c>
      <c r="EE20" s="28">
        <f t="shared" si="154"/>
        <v>848996.06000000029</v>
      </c>
      <c r="EF20" s="28">
        <f t="shared" si="155"/>
        <v>627928.84179599991</v>
      </c>
      <c r="EH20" s="7">
        <v>53</v>
      </c>
      <c r="EI20" s="28">
        <v>71997</v>
      </c>
      <c r="EJ20" s="28">
        <v>0</v>
      </c>
      <c r="EK20" s="28">
        <v>71997</v>
      </c>
      <c r="EL20" s="28">
        <v>45990</v>
      </c>
      <c r="EM20" s="7">
        <v>28</v>
      </c>
      <c r="EN20" s="28">
        <v>39722</v>
      </c>
      <c r="EO20" s="28">
        <v>0</v>
      </c>
      <c r="EP20" s="28">
        <v>39722</v>
      </c>
      <c r="EQ20" s="28">
        <v>25554</v>
      </c>
      <c r="ER20" s="7">
        <v>45</v>
      </c>
      <c r="ES20" s="28">
        <v>66455</v>
      </c>
      <c r="ET20" s="28">
        <v>12397.500000000004</v>
      </c>
      <c r="EU20" s="28">
        <v>54057.500000000051</v>
      </c>
      <c r="EV20" s="28">
        <v>38832</v>
      </c>
      <c r="EW20" s="7">
        <v>16</v>
      </c>
      <c r="EX20" s="28">
        <v>23484</v>
      </c>
      <c r="EY20" s="28">
        <v>8764</v>
      </c>
      <c r="EZ20" s="28">
        <v>14720</v>
      </c>
      <c r="FA20" s="28">
        <v>11757</v>
      </c>
      <c r="FB20" s="41"/>
      <c r="FC20" s="28"/>
      <c r="FD20" s="28"/>
      <c r="FE20" s="28"/>
      <c r="FF20" s="28"/>
      <c r="FG20" s="41"/>
      <c r="FH20" s="28"/>
      <c r="FI20" s="28"/>
      <c r="FJ20" s="28"/>
      <c r="FK20" s="28"/>
      <c r="FL20" s="7"/>
      <c r="FM20" s="28"/>
      <c r="FN20" s="28"/>
      <c r="FO20" s="28"/>
      <c r="FP20" s="28"/>
      <c r="FQ20" s="41"/>
      <c r="FR20" s="28"/>
      <c r="FS20" s="28"/>
      <c r="FT20" s="28"/>
      <c r="FU20" s="28"/>
      <c r="FV20" s="41"/>
      <c r="FW20" s="28"/>
      <c r="FX20" s="28"/>
      <c r="FY20" s="28"/>
      <c r="FZ20" s="28"/>
      <c r="GA20" s="41"/>
      <c r="GB20" s="28"/>
      <c r="GC20" s="28"/>
      <c r="GD20" s="28"/>
      <c r="GE20" s="28"/>
      <c r="GF20" s="41"/>
      <c r="GG20" s="28"/>
      <c r="GH20" s="28"/>
      <c r="GI20" s="28"/>
      <c r="GJ20" s="28"/>
      <c r="GK20" s="41"/>
      <c r="GL20" s="28"/>
      <c r="GM20" s="28"/>
      <c r="GN20" s="28"/>
      <c r="GO20" s="28"/>
      <c r="GP20" s="93"/>
      <c r="GQ20" s="7">
        <f t="shared" ref="GQ20" si="174">EH20+EM20+ER20+EW20+FB20+FG20+FL20+FQ20+FV20+GA20+GF20+GK20</f>
        <v>142</v>
      </c>
      <c r="GR20" s="28">
        <f t="shared" ref="GR20" si="175">EI20+EN20+ES20+EX20+FC20+FH20+FM20+FR20+FW20+GB20+GG20+GL20</f>
        <v>201658</v>
      </c>
      <c r="GS20" s="28">
        <f t="shared" ref="GS20" si="176">EJ20+EO20+ET20+EY20+FD20+FI20+FN20+FS20+FX20+GC20+GH20+GM20</f>
        <v>21161.500000000004</v>
      </c>
      <c r="GT20" s="28">
        <f t="shared" ref="GT20" si="177">EK20+EP20+EU20+EZ20+FE20+FJ20+FO20+FT20+FY20+GD20+GI20+GN20</f>
        <v>180496.50000000006</v>
      </c>
      <c r="GU20" s="28">
        <f t="shared" ref="GU20" si="178">EL20+EQ20+EV20+FA20+FF20+FK20+FP20+FU20+FZ20+GE20+GJ20+GO20</f>
        <v>122133</v>
      </c>
      <c r="GX20" s="7"/>
      <c r="GY20" s="28"/>
      <c r="GZ20" s="28"/>
      <c r="HA20" s="28"/>
      <c r="HB20" s="28"/>
      <c r="HC20" s="7"/>
      <c r="HD20" s="28"/>
      <c r="HE20" s="28"/>
      <c r="HF20" s="28"/>
      <c r="HG20" s="28"/>
      <c r="HH20" s="7"/>
      <c r="HI20" s="28"/>
      <c r="HJ20" s="28"/>
      <c r="HK20" s="28"/>
      <c r="HL20" s="28"/>
      <c r="HM20" s="7"/>
      <c r="HN20" s="28"/>
      <c r="HO20" s="28"/>
      <c r="HP20" s="28"/>
      <c r="HQ20" s="28"/>
      <c r="HR20" s="41"/>
      <c r="HS20" s="28"/>
      <c r="HT20" s="28"/>
      <c r="HU20" s="28"/>
      <c r="HV20" s="28"/>
      <c r="HW20" s="41"/>
      <c r="HX20" s="28"/>
      <c r="HY20" s="28"/>
      <c r="HZ20" s="28"/>
      <c r="IA20" s="28"/>
      <c r="IB20" s="7"/>
      <c r="IC20" s="28"/>
      <c r="ID20" s="28"/>
      <c r="IE20" s="28"/>
      <c r="IF20" s="28"/>
      <c r="IG20" s="41">
        <v>74</v>
      </c>
      <c r="IH20" s="28">
        <v>186076</v>
      </c>
      <c r="II20" s="28">
        <v>14734</v>
      </c>
      <c r="IJ20" s="28">
        <v>171342</v>
      </c>
      <c r="IK20" s="28">
        <v>119735</v>
      </c>
      <c r="IL20" s="41">
        <v>169</v>
      </c>
      <c r="IM20" s="28">
        <v>446381</v>
      </c>
      <c r="IN20" s="28">
        <v>127598</v>
      </c>
      <c r="IO20" s="28">
        <v>318783</v>
      </c>
      <c r="IP20" s="28">
        <v>231194</v>
      </c>
      <c r="IQ20" s="41">
        <v>348</v>
      </c>
      <c r="IR20" s="28">
        <v>952802</v>
      </c>
      <c r="IS20" s="28">
        <v>404077</v>
      </c>
      <c r="IT20" s="28">
        <v>548724.99999999988</v>
      </c>
      <c r="IU20" s="28">
        <v>415109.48097200051</v>
      </c>
      <c r="IV20" s="41">
        <v>176</v>
      </c>
      <c r="IW20" s="28">
        <v>514524</v>
      </c>
      <c r="IX20" s="28">
        <v>249534.09</v>
      </c>
      <c r="IY20" s="28">
        <v>264989.91000000003</v>
      </c>
      <c r="IZ20" s="28">
        <v>204915.60570399999</v>
      </c>
      <c r="JA20" s="41">
        <v>59</v>
      </c>
      <c r="JB20" s="28">
        <v>115441</v>
      </c>
      <c r="JC20" s="28">
        <v>31599</v>
      </c>
      <c r="JD20" s="28">
        <v>83842</v>
      </c>
      <c r="JE20" s="28">
        <v>59801.370504999999</v>
      </c>
      <c r="JF20" s="7"/>
      <c r="JG20" s="28"/>
      <c r="JH20" s="28"/>
      <c r="JI20" s="28"/>
      <c r="JJ20" s="28"/>
      <c r="JK20" s="93"/>
      <c r="JL20" s="93"/>
      <c r="JM20" s="7">
        <f t="shared" si="167"/>
        <v>826</v>
      </c>
      <c r="JN20" s="28">
        <f t="shared" si="168"/>
        <v>2215224</v>
      </c>
      <c r="JO20" s="28">
        <f t="shared" si="169"/>
        <v>827542.09</v>
      </c>
      <c r="JP20" s="28">
        <f t="shared" si="170"/>
        <v>1387681.91</v>
      </c>
      <c r="JQ20" s="28">
        <f t="shared" si="171"/>
        <v>1030755.4571810005</v>
      </c>
      <c r="JS20" s="180">
        <v>78</v>
      </c>
      <c r="JT20" s="181">
        <v>110672</v>
      </c>
      <c r="JU20" s="181">
        <v>3600</v>
      </c>
      <c r="JV20" s="181">
        <v>107072</v>
      </c>
      <c r="JW20" s="181">
        <v>62957.788660000035</v>
      </c>
      <c r="JX20" s="170">
        <v>67</v>
      </c>
      <c r="JY20" s="171">
        <v>95083</v>
      </c>
      <c r="JZ20" s="171">
        <v>3349</v>
      </c>
      <c r="KA20" s="171">
        <v>91734</v>
      </c>
      <c r="KB20" s="171">
        <v>54019.353120999993</v>
      </c>
      <c r="KC20" s="7">
        <v>161</v>
      </c>
      <c r="KD20" s="28">
        <v>242039</v>
      </c>
      <c r="KE20" s="28">
        <v>74627.599999999977</v>
      </c>
      <c r="KF20" s="28">
        <v>167411.4</v>
      </c>
      <c r="KG20" s="28">
        <v>106704.25493399988</v>
      </c>
      <c r="KH20" s="7">
        <v>239</v>
      </c>
      <c r="KI20" s="28">
        <v>356961</v>
      </c>
      <c r="KJ20" s="28">
        <v>149919.15000000005</v>
      </c>
      <c r="KK20" s="28">
        <v>207041.84999999995</v>
      </c>
      <c r="KL20" s="28">
        <v>134526.64769700004</v>
      </c>
      <c r="KM20" s="471">
        <v>280</v>
      </c>
      <c r="KN20" s="472">
        <v>396470</v>
      </c>
      <c r="KO20" s="472">
        <v>191909</v>
      </c>
      <c r="KP20" s="472">
        <v>204561</v>
      </c>
      <c r="KQ20" s="472">
        <v>142795.91513700009</v>
      </c>
      <c r="KR20" s="95">
        <v>36</v>
      </c>
      <c r="KS20" s="171">
        <v>58714</v>
      </c>
      <c r="KT20" s="171">
        <v>24816</v>
      </c>
      <c r="KU20" s="171">
        <v>33898</v>
      </c>
      <c r="KV20" s="171">
        <v>22933.647318999996</v>
      </c>
      <c r="KW20" s="170">
        <v>43</v>
      </c>
      <c r="KX20" s="171">
        <v>90957</v>
      </c>
      <c r="KY20" s="171">
        <v>5352</v>
      </c>
      <c r="KZ20" s="171">
        <v>85605</v>
      </c>
      <c r="LA20" s="171">
        <v>50337.577962999989</v>
      </c>
      <c r="LB20" s="41">
        <v>161</v>
      </c>
      <c r="LC20" s="28">
        <v>384589</v>
      </c>
      <c r="LD20" s="28">
        <v>50451.76</v>
      </c>
      <c r="LE20" s="28">
        <v>334137.24</v>
      </c>
      <c r="LF20" s="28">
        <v>200902.67851100024</v>
      </c>
      <c r="LG20" s="41"/>
      <c r="LH20" s="28"/>
      <c r="LI20" s="28"/>
      <c r="LJ20" s="28"/>
      <c r="LK20" s="28"/>
      <c r="LL20" s="41"/>
      <c r="LM20" s="28"/>
      <c r="LN20" s="28"/>
      <c r="LO20" s="28"/>
      <c r="LP20" s="28"/>
      <c r="LQ20" s="41"/>
      <c r="LR20" s="28"/>
      <c r="LS20" s="28"/>
      <c r="LT20" s="28"/>
      <c r="LU20" s="28"/>
      <c r="LV20" s="41"/>
      <c r="LW20" s="28"/>
      <c r="LX20" s="28"/>
      <c r="LY20" s="28"/>
      <c r="LZ20" s="28"/>
      <c r="MA20" s="7"/>
      <c r="MB20" s="28"/>
      <c r="MC20" s="28"/>
      <c r="MD20" s="28"/>
      <c r="ME20" s="28"/>
      <c r="MF20" s="93"/>
      <c r="MG20" s="93"/>
      <c r="MH20" s="7">
        <f t="shared" si="172"/>
        <v>1065</v>
      </c>
      <c r="MI20" s="28">
        <f t="shared" si="173"/>
        <v>1735485</v>
      </c>
      <c r="MJ20" s="28">
        <f t="shared" si="164"/>
        <v>504024.51</v>
      </c>
      <c r="MK20" s="28">
        <f t="shared" si="165"/>
        <v>1231460.49</v>
      </c>
      <c r="ML20" s="28">
        <f t="shared" si="166"/>
        <v>775177.86334200029</v>
      </c>
    </row>
    <row r="21" spans="2:350" ht="15" customHeight="1" x14ac:dyDescent="0.3">
      <c r="B21" s="489"/>
      <c r="C21" s="71" t="s">
        <v>259</v>
      </c>
      <c r="D21" s="16"/>
      <c r="E21" s="17"/>
      <c r="F21" s="17"/>
      <c r="G21" s="17"/>
      <c r="H21" s="17"/>
      <c r="I21" s="7">
        <v>4</v>
      </c>
      <c r="J21" s="28">
        <v>4696</v>
      </c>
      <c r="K21" s="28"/>
      <c r="L21" s="28">
        <v>4696</v>
      </c>
      <c r="M21" s="28">
        <v>3075.7534919999994</v>
      </c>
      <c r="N21" s="7">
        <v>41</v>
      </c>
      <c r="O21" s="28">
        <v>56609</v>
      </c>
      <c r="P21" s="28">
        <v>5924</v>
      </c>
      <c r="Q21" s="28">
        <v>50685</v>
      </c>
      <c r="R21" s="28">
        <v>33987.761812000012</v>
      </c>
      <c r="S21" s="7">
        <v>50</v>
      </c>
      <c r="T21" s="7">
        <v>58950</v>
      </c>
      <c r="U21" s="7">
        <v>16361</v>
      </c>
      <c r="V21" s="7">
        <v>42589</v>
      </c>
      <c r="W21" s="7">
        <v>32499</v>
      </c>
      <c r="X21" s="7">
        <v>59</v>
      </c>
      <c r="Y21" s="28">
        <v>75741</v>
      </c>
      <c r="Z21" s="28">
        <v>26076</v>
      </c>
      <c r="AA21" s="28">
        <v>49665</v>
      </c>
      <c r="AB21" s="28">
        <v>37380.307733000009</v>
      </c>
      <c r="AC21" s="41">
        <v>68</v>
      </c>
      <c r="AD21" s="28">
        <v>93482</v>
      </c>
      <c r="AE21" s="28">
        <v>35788</v>
      </c>
      <c r="AF21" s="28">
        <v>57694</v>
      </c>
      <c r="AG21" s="28">
        <v>44401</v>
      </c>
      <c r="AH21" s="41">
        <v>86</v>
      </c>
      <c r="AI21" s="28">
        <v>134014</v>
      </c>
      <c r="AJ21" s="28">
        <v>26554</v>
      </c>
      <c r="AK21" s="28">
        <v>107460</v>
      </c>
      <c r="AL21" s="28">
        <v>73469</v>
      </c>
      <c r="AM21" s="27">
        <v>101</v>
      </c>
      <c r="AN21" s="27">
        <v>204749</v>
      </c>
      <c r="AO21" s="27">
        <v>0</v>
      </c>
      <c r="AP21" s="27">
        <v>204749</v>
      </c>
      <c r="AQ21" s="27">
        <v>128941.88237000001</v>
      </c>
      <c r="AR21" s="41">
        <v>109</v>
      </c>
      <c r="AS21" s="28">
        <v>250491</v>
      </c>
      <c r="AT21" s="28">
        <v>29773</v>
      </c>
      <c r="AU21" s="28">
        <v>220718</v>
      </c>
      <c r="AV21" s="28">
        <v>149419</v>
      </c>
      <c r="AW21" s="41">
        <v>192</v>
      </c>
      <c r="AX21" s="28">
        <v>497658</v>
      </c>
      <c r="AY21" s="28">
        <v>188057</v>
      </c>
      <c r="AZ21" s="28">
        <v>309601</v>
      </c>
      <c r="BA21" s="28">
        <v>242062</v>
      </c>
      <c r="BB21" s="41">
        <v>52</v>
      </c>
      <c r="BC21" s="28">
        <v>123398</v>
      </c>
      <c r="BD21" s="28">
        <v>48821</v>
      </c>
      <c r="BE21" s="28">
        <v>74577</v>
      </c>
      <c r="BF21" s="28">
        <v>58003.081348</v>
      </c>
      <c r="BG21" s="41">
        <v>59</v>
      </c>
      <c r="BH21" s="28">
        <v>76295</v>
      </c>
      <c r="BI21" s="28">
        <v>0</v>
      </c>
      <c r="BJ21" s="28">
        <v>76295</v>
      </c>
      <c r="BK21" s="28">
        <v>47954</v>
      </c>
      <c r="BL21" s="93"/>
      <c r="BM21" s="7">
        <f t="shared" si="146"/>
        <v>762</v>
      </c>
      <c r="BN21" s="28">
        <f t="shared" si="147"/>
        <v>1499788</v>
      </c>
      <c r="BO21" s="28">
        <f t="shared" si="148"/>
        <v>377354</v>
      </c>
      <c r="BP21" s="28">
        <f t="shared" si="149"/>
        <v>1122434</v>
      </c>
      <c r="BQ21" s="28">
        <f t="shared" si="150"/>
        <v>803238.78675500001</v>
      </c>
      <c r="BS21" s="7">
        <v>45</v>
      </c>
      <c r="BT21" s="28">
        <v>45565</v>
      </c>
      <c r="BU21" s="28">
        <v>0</v>
      </c>
      <c r="BV21" s="28">
        <v>45565</v>
      </c>
      <c r="BW21" s="28">
        <v>28586</v>
      </c>
      <c r="BX21" s="7"/>
      <c r="BY21" s="28"/>
      <c r="BZ21" s="28"/>
      <c r="CA21" s="28"/>
      <c r="CB21" s="28"/>
      <c r="CC21" s="7">
        <v>31</v>
      </c>
      <c r="CD21" s="28">
        <v>40219</v>
      </c>
      <c r="CE21" s="28">
        <v>5479</v>
      </c>
      <c r="CF21" s="28">
        <v>34740</v>
      </c>
      <c r="CG21" s="28">
        <v>23553.67918000001</v>
      </c>
      <c r="CH21" s="7">
        <v>44</v>
      </c>
      <c r="CI21" s="28">
        <v>56106</v>
      </c>
      <c r="CJ21" s="28">
        <v>14151</v>
      </c>
      <c r="CK21" s="28">
        <v>41955</v>
      </c>
      <c r="CL21" s="28">
        <v>31968.166352000007</v>
      </c>
      <c r="CM21" s="41">
        <v>159</v>
      </c>
      <c r="CN21" s="28">
        <v>214491</v>
      </c>
      <c r="CO21" s="28">
        <v>89746</v>
      </c>
      <c r="CP21" s="28">
        <v>124745</v>
      </c>
      <c r="CQ21" s="28">
        <v>92020</v>
      </c>
      <c r="CR21" s="41">
        <v>40</v>
      </c>
      <c r="CS21" s="28">
        <v>50860</v>
      </c>
      <c r="CT21" s="28">
        <v>16985</v>
      </c>
      <c r="CU21" s="28">
        <v>33875</v>
      </c>
      <c r="CV21" s="28">
        <v>24754.529812999997</v>
      </c>
      <c r="CW21" s="27">
        <v>35</v>
      </c>
      <c r="CX21" s="27">
        <v>54815</v>
      </c>
      <c r="CY21" s="27">
        <v>300</v>
      </c>
      <c r="CZ21" s="27">
        <v>55115</v>
      </c>
      <c r="DA21" s="27">
        <v>34183.214301000007</v>
      </c>
      <c r="DB21" s="41">
        <v>101</v>
      </c>
      <c r="DC21" s="28">
        <v>191059</v>
      </c>
      <c r="DD21" s="41">
        <v>5</v>
      </c>
      <c r="DE21" s="28">
        <v>191054</v>
      </c>
      <c r="DF21" s="28">
        <v>119483</v>
      </c>
      <c r="DG21" s="41">
        <v>98</v>
      </c>
      <c r="DH21" s="28">
        <v>216152</v>
      </c>
      <c r="DI21" s="28">
        <v>19769</v>
      </c>
      <c r="DJ21" s="28">
        <v>196383</v>
      </c>
      <c r="DK21" s="28">
        <v>130676.21075300002</v>
      </c>
      <c r="DL21" s="41">
        <v>148</v>
      </c>
      <c r="DM21" s="28">
        <v>352852</v>
      </c>
      <c r="DN21" s="28">
        <v>119389.75</v>
      </c>
      <c r="DO21" s="28">
        <v>233462.25</v>
      </c>
      <c r="DP21" s="28">
        <v>179680.17938799996</v>
      </c>
      <c r="DQ21" s="41">
        <v>66</v>
      </c>
      <c r="DR21" s="28">
        <v>157284</v>
      </c>
      <c r="DS21" s="28">
        <v>56985</v>
      </c>
      <c r="DT21" s="28">
        <v>100299</v>
      </c>
      <c r="DU21" s="28">
        <v>77963</v>
      </c>
      <c r="DV21" s="41">
        <v>18</v>
      </c>
      <c r="DW21" s="28">
        <v>17782</v>
      </c>
      <c r="DX21" s="28">
        <v>720</v>
      </c>
      <c r="DY21" s="28">
        <v>17062</v>
      </c>
      <c r="DZ21" s="28">
        <v>11041</v>
      </c>
      <c r="EA21" s="93"/>
      <c r="EB21" s="7">
        <f t="shared" si="151"/>
        <v>785</v>
      </c>
      <c r="EC21" s="28">
        <f t="shared" si="152"/>
        <v>1397185</v>
      </c>
      <c r="ED21" s="28">
        <f t="shared" si="153"/>
        <v>323529.75</v>
      </c>
      <c r="EE21" s="28">
        <f t="shared" si="154"/>
        <v>1074255.25</v>
      </c>
      <c r="EF21" s="28">
        <f t="shared" si="155"/>
        <v>753908.97978699999</v>
      </c>
      <c r="EH21" s="7">
        <v>39</v>
      </c>
      <c r="EI21" s="28">
        <v>56711</v>
      </c>
      <c r="EJ21" s="28">
        <v>0</v>
      </c>
      <c r="EK21" s="28">
        <v>56711</v>
      </c>
      <c r="EL21" s="28">
        <v>35702</v>
      </c>
      <c r="EM21" s="7">
        <v>50</v>
      </c>
      <c r="EN21" s="28">
        <v>72950</v>
      </c>
      <c r="EO21" s="28">
        <v>0</v>
      </c>
      <c r="EP21" s="28">
        <v>72950</v>
      </c>
      <c r="EQ21" s="28">
        <v>45908</v>
      </c>
      <c r="ER21" s="7">
        <v>35</v>
      </c>
      <c r="ES21" s="28">
        <v>51715</v>
      </c>
      <c r="ET21" s="28">
        <v>4730</v>
      </c>
      <c r="EU21" s="28">
        <v>46985</v>
      </c>
      <c r="EV21" s="28">
        <v>31519</v>
      </c>
      <c r="EW21" s="7">
        <v>54</v>
      </c>
      <c r="EX21" s="28">
        <v>82346</v>
      </c>
      <c r="EY21" s="28">
        <v>24860</v>
      </c>
      <c r="EZ21" s="28">
        <v>57486</v>
      </c>
      <c r="FA21" s="28">
        <v>43709</v>
      </c>
      <c r="FB21" s="41">
        <v>67</v>
      </c>
      <c r="FC21" s="28">
        <v>113133</v>
      </c>
      <c r="FD21" s="28">
        <v>43438.7</v>
      </c>
      <c r="FE21" s="28">
        <v>69694.3</v>
      </c>
      <c r="FF21" s="28">
        <v>53608</v>
      </c>
      <c r="FG21" s="41">
        <v>4</v>
      </c>
      <c r="FH21" s="28">
        <v>9596</v>
      </c>
      <c r="FI21" s="28">
        <v>1500</v>
      </c>
      <c r="FJ21" s="28">
        <v>8096</v>
      </c>
      <c r="FK21" s="28">
        <v>5700</v>
      </c>
      <c r="FL21" s="7">
        <v>19</v>
      </c>
      <c r="FM21" s="28">
        <v>33481</v>
      </c>
      <c r="FN21" s="28">
        <v>0</v>
      </c>
      <c r="FO21" s="28">
        <v>33481</v>
      </c>
      <c r="FP21" s="28">
        <v>21184.963708999996</v>
      </c>
      <c r="FQ21" s="41">
        <v>30</v>
      </c>
      <c r="FR21" s="28">
        <v>65470</v>
      </c>
      <c r="FS21" s="28"/>
      <c r="FT21" s="28">
        <v>65470</v>
      </c>
      <c r="FU21" s="28">
        <v>41436</v>
      </c>
      <c r="FV21" s="41">
        <v>78</v>
      </c>
      <c r="FW21" s="28">
        <v>184428</v>
      </c>
      <c r="FX21" s="28">
        <v>22733</v>
      </c>
      <c r="FY21" s="28">
        <v>161695</v>
      </c>
      <c r="FZ21" s="28">
        <v>112068</v>
      </c>
      <c r="GA21" s="41">
        <v>96</v>
      </c>
      <c r="GB21" s="28">
        <v>237404</v>
      </c>
      <c r="GC21" s="28">
        <v>86664.549999999988</v>
      </c>
      <c r="GD21" s="28">
        <v>150739.44999999998</v>
      </c>
      <c r="GE21" s="28">
        <v>113489</v>
      </c>
      <c r="GF21" s="41">
        <v>9</v>
      </c>
      <c r="GG21" s="28">
        <v>17791</v>
      </c>
      <c r="GH21" s="28">
        <v>7120</v>
      </c>
      <c r="GI21" s="28">
        <v>10671</v>
      </c>
      <c r="GJ21" s="28">
        <v>8389.9234739999993</v>
      </c>
      <c r="GK21" s="41"/>
      <c r="GL21" s="28"/>
      <c r="GM21" s="28"/>
      <c r="GN21" s="28"/>
      <c r="GO21" s="28"/>
      <c r="GP21" s="93"/>
      <c r="GQ21" s="7">
        <f t="shared" ref="GQ21:GQ41" si="179">EH21+EM21+ER21+EW21+FB21+FG21+FL21+FQ21+FV21+GA21+GF21+GK21</f>
        <v>481</v>
      </c>
      <c r="GR21" s="28">
        <f t="shared" ref="GR21:GR41" si="180">EI21+EN21+ES21+EX21+FC21+FH21+FM21+FR21+FW21+GB21+GG21+GL21</f>
        <v>925025</v>
      </c>
      <c r="GS21" s="28">
        <f t="shared" ref="GS21:GS41" si="181">EJ21+EO21+ET21+EY21+FD21+FI21+FN21+FS21+FX21+GC21+GH21+GM21</f>
        <v>191046.25</v>
      </c>
      <c r="GT21" s="28">
        <f t="shared" ref="GT21:GT41" si="182">EK21+EP21+EU21+EZ21+FE21+FJ21+FO21+FT21+FY21+GD21+GI21+GN21</f>
        <v>733978.75</v>
      </c>
      <c r="GU21" s="28">
        <f t="shared" ref="GU21:GU41" si="183">EL21+EQ21+EV21+FA21+FF21+FK21+FP21+FU21+FZ21+GE21+GJ21+GO21</f>
        <v>512713.88718300004</v>
      </c>
      <c r="GX21" s="7">
        <v>33</v>
      </c>
      <c r="GY21" s="28">
        <v>46217</v>
      </c>
      <c r="GZ21" s="28">
        <v>0</v>
      </c>
      <c r="HA21" s="28">
        <v>46217</v>
      </c>
      <c r="HB21" s="28">
        <v>28530</v>
      </c>
      <c r="HC21" s="7">
        <v>63</v>
      </c>
      <c r="HD21" s="28">
        <v>89489</v>
      </c>
      <c r="HE21" s="28">
        <v>1200</v>
      </c>
      <c r="HF21" s="28">
        <v>88289</v>
      </c>
      <c r="HG21" s="28">
        <v>55049</v>
      </c>
      <c r="HH21" s="7">
        <v>69</v>
      </c>
      <c r="HI21" s="28">
        <v>99381</v>
      </c>
      <c r="HJ21" s="28">
        <v>28910</v>
      </c>
      <c r="HK21" s="28">
        <v>70471</v>
      </c>
      <c r="HL21" s="28">
        <v>51929.278756000014</v>
      </c>
      <c r="HM21" s="7">
        <v>74</v>
      </c>
      <c r="HN21" s="28">
        <v>100676</v>
      </c>
      <c r="HO21" s="28">
        <v>34249.800000000003</v>
      </c>
      <c r="HP21" s="28">
        <v>66426.2</v>
      </c>
      <c r="HQ21" s="28">
        <v>51093</v>
      </c>
      <c r="HR21" s="41">
        <v>40</v>
      </c>
      <c r="HS21" s="28">
        <v>55860</v>
      </c>
      <c r="HT21" s="28">
        <v>19408.8</v>
      </c>
      <c r="HU21" s="28">
        <v>36451.199999999997</v>
      </c>
      <c r="HV21" s="28">
        <v>27799</v>
      </c>
      <c r="HW21" s="41">
        <v>6</v>
      </c>
      <c r="HX21" s="28">
        <v>9694</v>
      </c>
      <c r="HY21" s="28">
        <v>2578.0000000000005</v>
      </c>
      <c r="HZ21" s="28">
        <v>7115.9999999999991</v>
      </c>
      <c r="IA21" s="28">
        <v>5177</v>
      </c>
      <c r="IB21" s="7"/>
      <c r="IC21" s="28"/>
      <c r="ID21" s="28"/>
      <c r="IE21" s="28"/>
      <c r="IF21" s="28"/>
      <c r="IG21" s="41"/>
      <c r="IH21" s="28"/>
      <c r="II21" s="28"/>
      <c r="IJ21" s="28"/>
      <c r="IK21" s="28"/>
      <c r="IL21" s="41"/>
      <c r="IM21" s="28"/>
      <c r="IN21" s="28"/>
      <c r="IO21" s="28"/>
      <c r="IP21" s="41"/>
      <c r="IQ21" s="41"/>
      <c r="IR21" s="28"/>
      <c r="IS21" s="28"/>
      <c r="IT21" s="28"/>
      <c r="IU21" s="28"/>
      <c r="IV21" s="41"/>
      <c r="IW21" s="28"/>
      <c r="IX21" s="28"/>
      <c r="IY21" s="28"/>
      <c r="IZ21" s="28"/>
      <c r="JA21" s="41"/>
      <c r="JB21" s="28"/>
      <c r="JC21" s="28"/>
      <c r="JD21" s="28"/>
      <c r="JE21" s="28"/>
      <c r="JF21" s="7"/>
      <c r="JG21" s="28"/>
      <c r="JH21" s="28"/>
      <c r="JI21" s="28"/>
      <c r="JJ21" s="28"/>
      <c r="JK21" s="93"/>
      <c r="JL21" s="93"/>
      <c r="JM21" s="7">
        <f t="shared" si="167"/>
        <v>285</v>
      </c>
      <c r="JN21" s="28">
        <f t="shared" si="168"/>
        <v>401317</v>
      </c>
      <c r="JO21" s="28">
        <f t="shared" si="169"/>
        <v>86346.6</v>
      </c>
      <c r="JP21" s="28">
        <f t="shared" si="170"/>
        <v>314970.40000000002</v>
      </c>
      <c r="JQ21" s="28">
        <f t="shared" si="171"/>
        <v>219577.27875600001</v>
      </c>
      <c r="JS21" s="180"/>
      <c r="JT21" s="181"/>
      <c r="JU21" s="181"/>
      <c r="JV21" s="181"/>
      <c r="JW21" s="181"/>
      <c r="JX21" s="170"/>
      <c r="JY21" s="171"/>
      <c r="JZ21" s="171"/>
      <c r="KA21" s="171"/>
      <c r="KB21" s="171"/>
      <c r="KC21" s="7"/>
      <c r="KD21" s="28"/>
      <c r="KE21" s="28"/>
      <c r="KF21" s="28"/>
      <c r="KG21" s="28"/>
      <c r="KH21" s="7"/>
      <c r="KI21" s="28"/>
      <c r="KJ21" s="28"/>
      <c r="KK21" s="28"/>
      <c r="KL21" s="28"/>
      <c r="KM21" s="471"/>
      <c r="KN21" s="472"/>
      <c r="KO21" s="472"/>
      <c r="KP21" s="472"/>
      <c r="KQ21" s="472"/>
      <c r="KR21" s="95"/>
      <c r="KS21" s="171"/>
      <c r="KT21" s="171"/>
      <c r="KU21" s="171"/>
      <c r="KV21" s="171"/>
      <c r="KW21" s="170"/>
      <c r="KX21" s="171"/>
      <c r="KY21" s="171"/>
      <c r="KZ21" s="171"/>
      <c r="LA21" s="171"/>
      <c r="LB21" s="41">
        <v>4</v>
      </c>
      <c r="LC21" s="28">
        <v>7996</v>
      </c>
      <c r="LD21" s="28">
        <v>164.13000000000011</v>
      </c>
      <c r="LE21" s="28">
        <v>7831.87</v>
      </c>
      <c r="LF21" s="28">
        <v>4419.7368620000007</v>
      </c>
      <c r="LG21" s="41"/>
      <c r="LH21" s="28"/>
      <c r="LI21" s="28"/>
      <c r="LJ21" s="28"/>
      <c r="LK21" s="41"/>
      <c r="LL21" s="41"/>
      <c r="LM21" s="28"/>
      <c r="LN21" s="28"/>
      <c r="LO21" s="28"/>
      <c r="LP21" s="28"/>
      <c r="LQ21" s="41"/>
      <c r="LR21" s="28"/>
      <c r="LS21" s="28"/>
      <c r="LT21" s="28"/>
      <c r="LU21" s="28"/>
      <c r="LV21" s="41"/>
      <c r="LW21" s="28"/>
      <c r="LX21" s="28"/>
      <c r="LY21" s="28"/>
      <c r="LZ21" s="28"/>
      <c r="MA21" s="7"/>
      <c r="MB21" s="28"/>
      <c r="MC21" s="28"/>
      <c r="MD21" s="28"/>
      <c r="ME21" s="28"/>
      <c r="MF21" s="93"/>
      <c r="MG21" s="93"/>
      <c r="MH21" s="7">
        <f t="shared" si="172"/>
        <v>4</v>
      </c>
      <c r="MI21" s="28">
        <f t="shared" si="173"/>
        <v>7996</v>
      </c>
      <c r="MJ21" s="28">
        <f t="shared" si="164"/>
        <v>164.13000000000011</v>
      </c>
      <c r="MK21" s="28">
        <f t="shared" si="165"/>
        <v>7831.87</v>
      </c>
      <c r="ML21" s="28">
        <f t="shared" si="166"/>
        <v>4419.7368620000007</v>
      </c>
    </row>
    <row r="22" spans="2:350" ht="15" customHeight="1" x14ac:dyDescent="0.3">
      <c r="B22" s="489"/>
      <c r="C22" s="71" t="s">
        <v>75</v>
      </c>
      <c r="D22" s="16"/>
      <c r="E22" s="17"/>
      <c r="F22" s="17"/>
      <c r="G22" s="17"/>
      <c r="H22" s="17"/>
      <c r="I22" s="7"/>
      <c r="J22" s="28"/>
      <c r="K22" s="28"/>
      <c r="L22" s="28"/>
      <c r="M22" s="28"/>
      <c r="N22" s="7"/>
      <c r="O22" s="28"/>
      <c r="P22" s="28"/>
      <c r="Q22" s="28"/>
      <c r="R22" s="28"/>
      <c r="S22" s="7"/>
      <c r="T22" s="7"/>
      <c r="U22" s="7"/>
      <c r="V22" s="7"/>
      <c r="W22" s="7"/>
      <c r="X22" s="7"/>
      <c r="Y22" s="28"/>
      <c r="Z22" s="28"/>
      <c r="AA22" s="28"/>
      <c r="AB22" s="28"/>
      <c r="AC22" s="41"/>
      <c r="AD22" s="28"/>
      <c r="AE22" s="28"/>
      <c r="AF22" s="28"/>
      <c r="AG22" s="28"/>
      <c r="AH22" s="41"/>
      <c r="AI22" s="28"/>
      <c r="AJ22" s="28"/>
      <c r="AK22" s="28"/>
      <c r="AL22" s="28"/>
      <c r="AM22" s="27"/>
      <c r="AN22" s="27"/>
      <c r="AO22" s="27"/>
      <c r="AP22" s="27"/>
      <c r="AQ22" s="27"/>
      <c r="AR22" s="41"/>
      <c r="AS22" s="28"/>
      <c r="AT22" s="28"/>
      <c r="AU22" s="28"/>
      <c r="AV22" s="28"/>
      <c r="AW22" s="41"/>
      <c r="AX22" s="28"/>
      <c r="AY22" s="28"/>
      <c r="AZ22" s="28"/>
      <c r="BA22" s="28"/>
      <c r="BB22" s="41"/>
      <c r="BC22" s="28"/>
      <c r="BD22" s="28"/>
      <c r="BE22" s="28"/>
      <c r="BF22" s="28"/>
      <c r="BG22" s="41">
        <v>25</v>
      </c>
      <c r="BH22" s="28">
        <v>38575</v>
      </c>
      <c r="BI22" s="28">
        <v>0</v>
      </c>
      <c r="BJ22" s="28">
        <v>38575</v>
      </c>
      <c r="BK22" s="28">
        <v>24454</v>
      </c>
      <c r="BL22" s="93"/>
      <c r="BM22" s="7">
        <f t="shared" si="146"/>
        <v>0</v>
      </c>
      <c r="BN22" s="28">
        <f t="shared" si="147"/>
        <v>0</v>
      </c>
      <c r="BO22" s="28">
        <f t="shared" si="148"/>
        <v>0</v>
      </c>
      <c r="BP22" s="28">
        <f t="shared" si="149"/>
        <v>0</v>
      </c>
      <c r="BQ22" s="28">
        <f t="shared" si="150"/>
        <v>0</v>
      </c>
      <c r="BS22" s="7">
        <v>23</v>
      </c>
      <c r="BT22" s="28">
        <v>32427</v>
      </c>
      <c r="BU22" s="28">
        <v>0</v>
      </c>
      <c r="BV22" s="28">
        <v>32427</v>
      </c>
      <c r="BW22" s="28">
        <v>20995</v>
      </c>
      <c r="BX22" s="7"/>
      <c r="BY22" s="28"/>
      <c r="BZ22" s="28"/>
      <c r="CA22" s="28"/>
      <c r="CB22" s="28"/>
      <c r="CC22" s="7">
        <v>34</v>
      </c>
      <c r="CD22" s="28">
        <v>44766</v>
      </c>
      <c r="CE22" s="28">
        <v>6145.4999999999991</v>
      </c>
      <c r="CF22" s="28">
        <v>38620.500000000007</v>
      </c>
      <c r="CG22" s="28">
        <v>27050.303279999989</v>
      </c>
      <c r="CH22" s="7">
        <v>50</v>
      </c>
      <c r="CI22" s="28">
        <v>68050</v>
      </c>
      <c r="CJ22" s="28">
        <v>20584.890000000018</v>
      </c>
      <c r="CK22" s="28">
        <v>47465.110000000022</v>
      </c>
      <c r="CL22" s="28">
        <v>37631.896847999975</v>
      </c>
      <c r="CM22" s="41">
        <v>59</v>
      </c>
      <c r="CN22" s="28">
        <v>85791</v>
      </c>
      <c r="CO22" s="28">
        <v>41469.130000000005</v>
      </c>
      <c r="CP22" s="28">
        <v>44321.869999999995</v>
      </c>
      <c r="CQ22" s="28">
        <v>35477</v>
      </c>
      <c r="CR22" s="41">
        <v>12</v>
      </c>
      <c r="CS22" s="28">
        <v>15638</v>
      </c>
      <c r="CT22" s="28">
        <v>4420.5</v>
      </c>
      <c r="CU22" s="28">
        <v>11217.5</v>
      </c>
      <c r="CV22" s="28">
        <v>8370.4402259999988</v>
      </c>
      <c r="CW22" s="27"/>
      <c r="CX22" s="27"/>
      <c r="CY22" s="27"/>
      <c r="CZ22" s="27"/>
      <c r="DA22" s="27"/>
      <c r="DB22" s="41"/>
      <c r="DC22" s="28"/>
      <c r="DD22" s="41">
        <v>0</v>
      </c>
      <c r="DE22" s="28"/>
      <c r="DF22" s="28"/>
      <c r="DG22" s="41"/>
      <c r="DH22" s="28"/>
      <c r="DI22" s="28"/>
      <c r="DJ22" s="28"/>
      <c r="DK22" s="28"/>
      <c r="DL22" s="41"/>
      <c r="DM22" s="28"/>
      <c r="DN22" s="28"/>
      <c r="DO22" s="28"/>
      <c r="DP22" s="28"/>
      <c r="DQ22" s="41"/>
      <c r="DR22" s="28"/>
      <c r="DS22" s="28"/>
      <c r="DT22" s="28"/>
      <c r="DU22" s="28"/>
      <c r="DV22" s="41"/>
      <c r="DW22" s="28"/>
      <c r="DX22" s="28"/>
      <c r="DY22" s="28"/>
      <c r="DZ22" s="28"/>
      <c r="EA22" s="93"/>
      <c r="EB22" s="7">
        <f t="shared" si="151"/>
        <v>178</v>
      </c>
      <c r="EC22" s="28">
        <f t="shared" si="152"/>
        <v>246672</v>
      </c>
      <c r="ED22" s="28">
        <f t="shared" si="153"/>
        <v>72620.020000000019</v>
      </c>
      <c r="EE22" s="28">
        <f t="shared" si="154"/>
        <v>174051.98</v>
      </c>
      <c r="EF22" s="28">
        <f t="shared" si="155"/>
        <v>129524.64035399997</v>
      </c>
      <c r="EH22" s="7"/>
      <c r="EI22" s="28"/>
      <c r="EJ22" s="28"/>
      <c r="EK22" s="28"/>
      <c r="EL22" s="28"/>
      <c r="EM22" s="7"/>
      <c r="EN22" s="28"/>
      <c r="EO22" s="28"/>
      <c r="EP22" s="28"/>
      <c r="EQ22" s="28"/>
      <c r="ER22" s="7"/>
      <c r="ES22" s="28"/>
      <c r="ET22" s="28"/>
      <c r="EU22" s="28"/>
      <c r="EV22" s="28"/>
      <c r="EW22" s="7"/>
      <c r="EX22" s="28"/>
      <c r="EY22" s="28"/>
      <c r="EZ22" s="28"/>
      <c r="FA22" s="28"/>
      <c r="FB22" s="41"/>
      <c r="FC22" s="28"/>
      <c r="FD22" s="28"/>
      <c r="FE22" s="28"/>
      <c r="FF22" s="28"/>
      <c r="FG22" s="41">
        <v>8</v>
      </c>
      <c r="FH22" s="28">
        <v>17092</v>
      </c>
      <c r="FI22" s="28">
        <v>0</v>
      </c>
      <c r="FJ22" s="28">
        <v>17092</v>
      </c>
      <c r="FK22" s="28">
        <v>11284</v>
      </c>
      <c r="FL22" s="7">
        <v>45</v>
      </c>
      <c r="FM22" s="28">
        <v>95555</v>
      </c>
      <c r="FN22" s="28">
        <v>12898</v>
      </c>
      <c r="FO22" s="28">
        <v>82657</v>
      </c>
      <c r="FP22" s="28">
        <v>56630.950964000018</v>
      </c>
      <c r="FQ22" s="41">
        <v>65</v>
      </c>
      <c r="FR22" s="28">
        <v>113791</v>
      </c>
      <c r="FS22" s="28"/>
      <c r="FT22" s="28">
        <v>113791</v>
      </c>
      <c r="FU22" s="28">
        <v>74378</v>
      </c>
      <c r="FV22" s="41">
        <v>86</v>
      </c>
      <c r="FW22" s="28">
        <v>165114</v>
      </c>
      <c r="FX22" s="28">
        <v>38400.400000000001</v>
      </c>
      <c r="FY22" s="28">
        <v>126713.60000000018</v>
      </c>
      <c r="FZ22" s="28">
        <v>95035</v>
      </c>
      <c r="GA22" s="41">
        <v>283</v>
      </c>
      <c r="GB22" s="28">
        <v>737567</v>
      </c>
      <c r="GC22" s="28">
        <v>354923.50000000012</v>
      </c>
      <c r="GD22" s="28">
        <v>382643.49999999988</v>
      </c>
      <c r="GE22" s="28">
        <v>300499</v>
      </c>
      <c r="GF22" s="41">
        <v>61</v>
      </c>
      <c r="GG22" s="28">
        <v>144139</v>
      </c>
      <c r="GH22" s="28">
        <v>71115.200000000012</v>
      </c>
      <c r="GI22" s="28">
        <v>73023.799999999988</v>
      </c>
      <c r="GJ22" s="28">
        <v>61678.679481000006</v>
      </c>
      <c r="GK22" s="41">
        <v>16</v>
      </c>
      <c r="GL22" s="28">
        <v>25384</v>
      </c>
      <c r="GM22" s="28">
        <v>2000</v>
      </c>
      <c r="GN22" s="28">
        <v>23384</v>
      </c>
      <c r="GO22" s="28">
        <v>15055</v>
      </c>
      <c r="GP22" s="93"/>
      <c r="GQ22" s="7">
        <f t="shared" si="179"/>
        <v>564</v>
      </c>
      <c r="GR22" s="28">
        <f t="shared" si="180"/>
        <v>1298642</v>
      </c>
      <c r="GS22" s="28">
        <f t="shared" si="181"/>
        <v>479337.10000000015</v>
      </c>
      <c r="GT22" s="28">
        <f t="shared" si="182"/>
        <v>819304.90000000014</v>
      </c>
      <c r="GU22" s="28">
        <f t="shared" si="183"/>
        <v>614560.63044500013</v>
      </c>
      <c r="GX22" s="7">
        <v>52</v>
      </c>
      <c r="GY22" s="28">
        <v>77898</v>
      </c>
      <c r="GZ22" s="28">
        <v>8300</v>
      </c>
      <c r="HA22" s="28">
        <v>69598</v>
      </c>
      <c r="HB22" s="28">
        <v>45599</v>
      </c>
      <c r="HC22" s="7">
        <v>51</v>
      </c>
      <c r="HD22" s="28">
        <v>74149</v>
      </c>
      <c r="HE22" s="28">
        <v>7100</v>
      </c>
      <c r="HF22" s="28">
        <v>67049</v>
      </c>
      <c r="HG22" s="28">
        <v>43323</v>
      </c>
      <c r="HH22" s="7">
        <v>97</v>
      </c>
      <c r="HI22" s="28">
        <v>149403</v>
      </c>
      <c r="HJ22" s="28">
        <v>56055.199999999924</v>
      </c>
      <c r="HK22" s="28">
        <v>93347.799999999901</v>
      </c>
      <c r="HL22" s="28">
        <v>74136.879354999997</v>
      </c>
      <c r="HM22" s="7">
        <v>69</v>
      </c>
      <c r="HN22" s="28">
        <v>86581</v>
      </c>
      <c r="HO22" s="28">
        <v>34632.399999999958</v>
      </c>
      <c r="HP22" s="28">
        <v>51948.600000000064</v>
      </c>
      <c r="HQ22" s="28">
        <v>42179</v>
      </c>
      <c r="HR22" s="41">
        <v>58</v>
      </c>
      <c r="HS22" s="28">
        <v>84442</v>
      </c>
      <c r="HT22" s="28">
        <v>38359</v>
      </c>
      <c r="HU22" s="28">
        <v>46083</v>
      </c>
      <c r="HV22" s="28">
        <v>38178</v>
      </c>
      <c r="HW22" s="41">
        <v>44</v>
      </c>
      <c r="HX22" s="28">
        <v>71956</v>
      </c>
      <c r="HY22" s="28">
        <v>20608.8</v>
      </c>
      <c r="HZ22" s="28">
        <v>51347.200000000012</v>
      </c>
      <c r="IA22" s="28">
        <v>37792</v>
      </c>
      <c r="IB22" s="7">
        <v>23</v>
      </c>
      <c r="IC22" s="28">
        <v>44577</v>
      </c>
      <c r="ID22" s="28">
        <v>5500</v>
      </c>
      <c r="IE22" s="28">
        <v>39077</v>
      </c>
      <c r="IF22" s="28">
        <v>25782</v>
      </c>
      <c r="IG22" s="41">
        <v>75</v>
      </c>
      <c r="IH22" s="28">
        <v>163975</v>
      </c>
      <c r="II22" s="28">
        <v>25000</v>
      </c>
      <c r="IJ22" s="28">
        <v>138975</v>
      </c>
      <c r="IK22" s="28">
        <v>92599.674734</v>
      </c>
      <c r="IL22" s="41">
        <v>105</v>
      </c>
      <c r="IM22" s="28">
        <v>225345</v>
      </c>
      <c r="IN22" s="28">
        <v>82336.900000000038</v>
      </c>
      <c r="IO22" s="28">
        <v>143008.09999999969</v>
      </c>
      <c r="IP22" s="28">
        <v>114586.12729899993</v>
      </c>
      <c r="IQ22" s="41">
        <v>142</v>
      </c>
      <c r="IR22" s="28">
        <v>363308</v>
      </c>
      <c r="IS22" s="28">
        <v>178156.25</v>
      </c>
      <c r="IT22" s="28">
        <v>185151.75</v>
      </c>
      <c r="IU22" s="28">
        <v>155281.02459199977</v>
      </c>
      <c r="IV22" s="41">
        <v>69</v>
      </c>
      <c r="IW22" s="28">
        <v>170081</v>
      </c>
      <c r="IX22" s="28">
        <v>85040.5</v>
      </c>
      <c r="IY22" s="28">
        <v>85040.5</v>
      </c>
      <c r="IZ22" s="28">
        <v>71845.48743899999</v>
      </c>
      <c r="JA22" s="41">
        <v>19</v>
      </c>
      <c r="JB22" s="28">
        <v>33581</v>
      </c>
      <c r="JC22" s="28">
        <v>7047</v>
      </c>
      <c r="JD22" s="28">
        <v>26534</v>
      </c>
      <c r="JE22" s="28">
        <v>18647.935720999998</v>
      </c>
      <c r="JF22" s="7"/>
      <c r="JG22" s="28"/>
      <c r="JH22" s="28"/>
      <c r="JI22" s="28"/>
      <c r="JJ22" s="28"/>
      <c r="JK22" s="93"/>
      <c r="JL22" s="93"/>
      <c r="JM22" s="7">
        <f t="shared" si="167"/>
        <v>804</v>
      </c>
      <c r="JN22" s="28">
        <f t="shared" si="168"/>
        <v>1545296</v>
      </c>
      <c r="JO22" s="28">
        <f t="shared" si="169"/>
        <v>548136.04999999993</v>
      </c>
      <c r="JP22" s="28">
        <f t="shared" si="170"/>
        <v>997159.94999999972</v>
      </c>
      <c r="JQ22" s="28">
        <f t="shared" si="171"/>
        <v>759950.12913999963</v>
      </c>
      <c r="JS22" s="180">
        <v>41</v>
      </c>
      <c r="JT22" s="181">
        <v>59009</v>
      </c>
      <c r="JU22" s="181">
        <v>6500</v>
      </c>
      <c r="JV22" s="181">
        <v>52509</v>
      </c>
      <c r="JW22" s="181">
        <v>28882.956255999998</v>
      </c>
      <c r="JX22" s="170">
        <v>65</v>
      </c>
      <c r="JY22" s="171">
        <v>91235</v>
      </c>
      <c r="JZ22" s="171">
        <v>10000</v>
      </c>
      <c r="KA22" s="171">
        <v>81235</v>
      </c>
      <c r="KB22" s="171">
        <v>44827.071141999964</v>
      </c>
      <c r="KC22" s="7">
        <v>58</v>
      </c>
      <c r="KD22" s="28">
        <v>88092</v>
      </c>
      <c r="KE22" s="28">
        <v>32053.900000000012</v>
      </c>
      <c r="KF22" s="28">
        <v>56038.100000000006</v>
      </c>
      <c r="KG22" s="28">
        <v>39699.425840999975</v>
      </c>
      <c r="KH22" s="7">
        <v>86</v>
      </c>
      <c r="KI22" s="28">
        <v>129814</v>
      </c>
      <c r="KJ22" s="28">
        <v>62497.999999999985</v>
      </c>
      <c r="KK22" s="28">
        <v>67316</v>
      </c>
      <c r="KL22" s="28">
        <v>39970.78389799998</v>
      </c>
      <c r="KM22" s="471">
        <v>87</v>
      </c>
      <c r="KN22" s="472">
        <v>129613</v>
      </c>
      <c r="KO22" s="472">
        <v>64626.7</v>
      </c>
      <c r="KP22" s="472">
        <v>64986.3</v>
      </c>
      <c r="KQ22" s="472">
        <v>50043.55765000001</v>
      </c>
      <c r="KR22" s="95">
        <v>30</v>
      </c>
      <c r="KS22" s="171">
        <v>46020</v>
      </c>
      <c r="KT22" s="171">
        <v>13715.5</v>
      </c>
      <c r="KU22" s="171">
        <v>32304.5</v>
      </c>
      <c r="KV22" s="171">
        <v>20580.432301000001</v>
      </c>
      <c r="KW22" s="170">
        <v>34</v>
      </c>
      <c r="KX22" s="171">
        <v>59666</v>
      </c>
      <c r="KY22" s="171">
        <v>7050</v>
      </c>
      <c r="KZ22" s="171">
        <v>52616</v>
      </c>
      <c r="LA22" s="171">
        <v>29575.911988000003</v>
      </c>
      <c r="LB22" s="41">
        <v>52</v>
      </c>
      <c r="LC22" s="28">
        <v>109648</v>
      </c>
      <c r="LD22" s="28">
        <v>17067.300000000007</v>
      </c>
      <c r="LE22" s="28">
        <v>92580.700000000026</v>
      </c>
      <c r="LF22" s="28">
        <v>52253.834640000001</v>
      </c>
      <c r="LG22" s="41"/>
      <c r="LH22" s="28"/>
      <c r="LI22" s="28"/>
      <c r="LJ22" s="28"/>
      <c r="LK22" s="28"/>
      <c r="LL22" s="41"/>
      <c r="LM22" s="28"/>
      <c r="LN22" s="28"/>
      <c r="LO22" s="28"/>
      <c r="LP22" s="28"/>
      <c r="LQ22" s="41"/>
      <c r="LR22" s="28"/>
      <c r="LS22" s="28"/>
      <c r="LT22" s="28"/>
      <c r="LU22" s="28"/>
      <c r="LV22" s="41"/>
      <c r="LW22" s="28"/>
      <c r="LX22" s="28"/>
      <c r="LY22" s="28"/>
      <c r="LZ22" s="28"/>
      <c r="MA22" s="7"/>
      <c r="MB22" s="28"/>
      <c r="MC22" s="28"/>
      <c r="MD22" s="28"/>
      <c r="ME22" s="28"/>
      <c r="MF22" s="93"/>
      <c r="MG22" s="93"/>
      <c r="MH22" s="7">
        <f t="shared" si="172"/>
        <v>453</v>
      </c>
      <c r="MI22" s="28">
        <f t="shared" si="173"/>
        <v>713097</v>
      </c>
      <c r="MJ22" s="28">
        <f t="shared" si="164"/>
        <v>213511.4</v>
      </c>
      <c r="MK22" s="28">
        <f t="shared" si="165"/>
        <v>499585.60000000003</v>
      </c>
      <c r="ML22" s="28">
        <f t="shared" si="166"/>
        <v>305833.97371599992</v>
      </c>
    </row>
    <row r="23" spans="2:350" ht="15" customHeight="1" x14ac:dyDescent="0.3">
      <c r="B23" s="489"/>
      <c r="C23" s="71" t="s">
        <v>97</v>
      </c>
      <c r="D23" s="16"/>
      <c r="E23" s="17"/>
      <c r="F23" s="17"/>
      <c r="G23" s="17"/>
      <c r="H23" s="17"/>
      <c r="I23" s="7">
        <v>46</v>
      </c>
      <c r="J23" s="28">
        <v>64904</v>
      </c>
      <c r="K23" s="28"/>
      <c r="L23" s="28">
        <v>64904</v>
      </c>
      <c r="M23" s="28">
        <v>39830.393014999994</v>
      </c>
      <c r="N23" s="7">
        <v>116</v>
      </c>
      <c r="O23" s="28">
        <v>116774</v>
      </c>
      <c r="P23" s="28">
        <v>12026.980000000003</v>
      </c>
      <c r="Q23" s="28">
        <v>104747.01999999997</v>
      </c>
      <c r="R23" s="28">
        <v>75117.022310999935</v>
      </c>
      <c r="S23" s="7">
        <v>144</v>
      </c>
      <c r="T23" s="7">
        <v>164783</v>
      </c>
      <c r="U23" s="7">
        <v>40657.950000000004</v>
      </c>
      <c r="V23" s="7">
        <v>124125.05000000005</v>
      </c>
      <c r="W23" s="7">
        <v>91881</v>
      </c>
      <c r="X23" s="7">
        <v>162</v>
      </c>
      <c r="Y23" s="28">
        <v>179822</v>
      </c>
      <c r="Z23" s="28">
        <v>68525.079999999987</v>
      </c>
      <c r="AA23" s="28">
        <v>111296.91999999994</v>
      </c>
      <c r="AB23" s="28">
        <v>85883.327736000079</v>
      </c>
      <c r="AC23" s="41">
        <v>122</v>
      </c>
      <c r="AD23" s="28">
        <v>159789</v>
      </c>
      <c r="AE23" s="28">
        <v>77694.86000000003</v>
      </c>
      <c r="AF23" s="28">
        <v>82094.140000000014</v>
      </c>
      <c r="AG23" s="28">
        <v>65665</v>
      </c>
      <c r="AH23" s="41">
        <v>107</v>
      </c>
      <c r="AI23" s="28">
        <v>163215</v>
      </c>
      <c r="AJ23" s="28">
        <v>37318</v>
      </c>
      <c r="AK23" s="28">
        <v>125897</v>
      </c>
      <c r="AL23" s="28">
        <v>87463</v>
      </c>
      <c r="AM23" s="27">
        <v>177</v>
      </c>
      <c r="AN23" s="27">
        <v>334142</v>
      </c>
      <c r="AO23" s="27">
        <v>0</v>
      </c>
      <c r="AP23" s="27">
        <v>334142</v>
      </c>
      <c r="AQ23" s="27">
        <v>210673.8310319999</v>
      </c>
      <c r="AR23" s="41">
        <v>131</v>
      </c>
      <c r="AS23" s="28">
        <v>321675</v>
      </c>
      <c r="AT23" s="28">
        <v>6600</v>
      </c>
      <c r="AU23" s="28">
        <v>315075</v>
      </c>
      <c r="AV23" s="28">
        <v>200550</v>
      </c>
      <c r="AW23" s="41">
        <v>396</v>
      </c>
      <c r="AX23" s="28">
        <v>976759</v>
      </c>
      <c r="AY23" s="28">
        <v>397532.12</v>
      </c>
      <c r="AZ23" s="28">
        <v>579226.88</v>
      </c>
      <c r="BA23" s="28">
        <v>452051</v>
      </c>
      <c r="BB23" s="41">
        <v>237</v>
      </c>
      <c r="BC23" s="28">
        <v>594869</v>
      </c>
      <c r="BD23" s="28">
        <v>279457.81999999995</v>
      </c>
      <c r="BE23" s="28">
        <v>315411.18000000023</v>
      </c>
      <c r="BF23" s="28">
        <v>253985.55097699995</v>
      </c>
      <c r="BG23" s="41">
        <v>57</v>
      </c>
      <c r="BH23" s="28">
        <v>67163</v>
      </c>
      <c r="BI23" s="28">
        <v>9396.99</v>
      </c>
      <c r="BJ23" s="28">
        <v>57766.01</v>
      </c>
      <c r="BK23" s="28">
        <v>37998</v>
      </c>
      <c r="BL23" s="93"/>
      <c r="BM23" s="7">
        <f t="shared" si="146"/>
        <v>1638</v>
      </c>
      <c r="BN23" s="28">
        <f t="shared" si="147"/>
        <v>3076732</v>
      </c>
      <c r="BO23" s="28">
        <f t="shared" si="148"/>
        <v>919812.80999999994</v>
      </c>
      <c r="BP23" s="28">
        <f t="shared" si="149"/>
        <v>2156919.19</v>
      </c>
      <c r="BQ23" s="28">
        <f t="shared" si="150"/>
        <v>1563100.1250709998</v>
      </c>
      <c r="BS23" s="7">
        <v>85</v>
      </c>
      <c r="BT23" s="28">
        <v>103727</v>
      </c>
      <c r="BU23" s="28">
        <v>0</v>
      </c>
      <c r="BV23" s="28">
        <v>103727</v>
      </c>
      <c r="BW23" s="28">
        <v>64328</v>
      </c>
      <c r="BX23" s="7"/>
      <c r="BY23" s="28"/>
      <c r="BZ23" s="28"/>
      <c r="CA23" s="28"/>
      <c r="CB23" s="28"/>
      <c r="CC23" s="7">
        <v>61</v>
      </c>
      <c r="CD23" s="28">
        <v>77496</v>
      </c>
      <c r="CE23" s="28">
        <v>11257.990000000002</v>
      </c>
      <c r="CF23" s="28">
        <v>66238.00999999998</v>
      </c>
      <c r="CG23" s="28">
        <v>45915.711444999986</v>
      </c>
      <c r="CH23" s="7">
        <v>155</v>
      </c>
      <c r="CI23" s="28">
        <v>199804</v>
      </c>
      <c r="CJ23" s="28">
        <v>52207.919999999991</v>
      </c>
      <c r="CK23" s="28">
        <v>147596.07999999996</v>
      </c>
      <c r="CL23" s="28">
        <v>111344.11812299999</v>
      </c>
      <c r="CM23" s="41">
        <v>264</v>
      </c>
      <c r="CN23" s="28">
        <v>359136</v>
      </c>
      <c r="CO23" s="28">
        <v>164695.41000000003</v>
      </c>
      <c r="CP23" s="28">
        <v>194440.59000000014</v>
      </c>
      <c r="CQ23" s="28">
        <v>148899</v>
      </c>
      <c r="CR23" s="41">
        <v>84</v>
      </c>
      <c r="CS23" s="28">
        <v>125316</v>
      </c>
      <c r="CT23" s="28">
        <v>37830.730000000003</v>
      </c>
      <c r="CU23" s="28">
        <v>87485.26999999999</v>
      </c>
      <c r="CV23" s="28">
        <v>61909.051210999976</v>
      </c>
      <c r="CW23" s="27">
        <v>110</v>
      </c>
      <c r="CX23" s="27">
        <v>174440</v>
      </c>
      <c r="CY23" s="27">
        <v>0</v>
      </c>
      <c r="CZ23" s="27">
        <v>174440</v>
      </c>
      <c r="DA23" s="27">
        <v>109592</v>
      </c>
      <c r="DB23" s="41">
        <v>186</v>
      </c>
      <c r="DC23" s="28">
        <v>339514</v>
      </c>
      <c r="DD23" s="41">
        <v>0</v>
      </c>
      <c r="DE23" s="28">
        <v>339514</v>
      </c>
      <c r="DF23" s="28">
        <v>213862</v>
      </c>
      <c r="DG23" s="41">
        <v>155</v>
      </c>
      <c r="DH23" s="28">
        <v>339545</v>
      </c>
      <c r="DI23" s="28">
        <v>28284.880000000001</v>
      </c>
      <c r="DJ23" s="28">
        <v>311260.12</v>
      </c>
      <c r="DK23" s="28">
        <v>208427.78078099998</v>
      </c>
      <c r="DL23" s="41">
        <v>256</v>
      </c>
      <c r="DM23" s="28">
        <v>620694</v>
      </c>
      <c r="DN23" s="28">
        <v>286539.40000000002</v>
      </c>
      <c r="DO23" s="28">
        <v>334154.60000000027</v>
      </c>
      <c r="DP23" s="28">
        <v>269017.67390300019</v>
      </c>
      <c r="DQ23" s="41">
        <v>154</v>
      </c>
      <c r="DR23" s="28">
        <v>383846</v>
      </c>
      <c r="DS23" s="28">
        <v>173541.27000000014</v>
      </c>
      <c r="DT23" s="28">
        <v>210304.72999999986</v>
      </c>
      <c r="DU23" s="28">
        <v>168814</v>
      </c>
      <c r="DV23" s="41">
        <v>22</v>
      </c>
      <c r="DW23" s="28">
        <v>36428</v>
      </c>
      <c r="DX23" s="28">
        <v>8436.61</v>
      </c>
      <c r="DY23" s="28">
        <v>27991.39</v>
      </c>
      <c r="DZ23" s="28">
        <v>19086</v>
      </c>
      <c r="EA23" s="93"/>
      <c r="EB23" s="7">
        <f t="shared" si="151"/>
        <v>1532</v>
      </c>
      <c r="EC23" s="28">
        <f t="shared" si="152"/>
        <v>2759946</v>
      </c>
      <c r="ED23" s="28">
        <f t="shared" si="153"/>
        <v>762794.2100000002</v>
      </c>
      <c r="EE23" s="28">
        <f t="shared" si="154"/>
        <v>1997151.7900000003</v>
      </c>
      <c r="EF23" s="28">
        <f t="shared" si="155"/>
        <v>1421195.335463</v>
      </c>
      <c r="EH23" s="7">
        <v>51</v>
      </c>
      <c r="EI23" s="28">
        <v>78799</v>
      </c>
      <c r="EJ23" s="28">
        <v>0</v>
      </c>
      <c r="EK23" s="28">
        <v>78799</v>
      </c>
      <c r="EL23" s="28">
        <v>49073</v>
      </c>
      <c r="EM23" s="7">
        <v>53</v>
      </c>
      <c r="EN23" s="28">
        <v>87447</v>
      </c>
      <c r="EO23" s="28">
        <v>0</v>
      </c>
      <c r="EP23" s="28">
        <v>87447</v>
      </c>
      <c r="EQ23" s="28">
        <v>54477</v>
      </c>
      <c r="ER23" s="7">
        <v>71</v>
      </c>
      <c r="ES23" s="28">
        <v>100779</v>
      </c>
      <c r="ET23" s="28">
        <v>10463.49</v>
      </c>
      <c r="EU23" s="28">
        <v>90315.51</v>
      </c>
      <c r="EV23" s="28">
        <v>60614</v>
      </c>
      <c r="EW23" s="7">
        <v>73</v>
      </c>
      <c r="EX23" s="28">
        <v>100177</v>
      </c>
      <c r="EY23" s="28">
        <v>29866.779999999995</v>
      </c>
      <c r="EZ23" s="28">
        <v>70310.220000000016</v>
      </c>
      <c r="FA23" s="28">
        <v>53194</v>
      </c>
      <c r="FB23" s="41">
        <v>121</v>
      </c>
      <c r="FC23" s="28">
        <v>165637</v>
      </c>
      <c r="FD23" s="28">
        <v>74824.570000000007</v>
      </c>
      <c r="FE23" s="28">
        <v>90812.429999999964</v>
      </c>
      <c r="FF23" s="28">
        <v>72384</v>
      </c>
      <c r="FG23" s="41">
        <v>9</v>
      </c>
      <c r="FH23" s="28">
        <v>15141</v>
      </c>
      <c r="FI23" s="28">
        <v>8308.9299999999985</v>
      </c>
      <c r="FJ23" s="28">
        <v>6832.0700000000015</v>
      </c>
      <c r="FK23" s="28">
        <v>5645</v>
      </c>
      <c r="FL23" s="7">
        <v>108</v>
      </c>
      <c r="FM23" s="28">
        <v>205692</v>
      </c>
      <c r="FN23" s="28">
        <v>20469.12</v>
      </c>
      <c r="FO23" s="28">
        <v>185222.87999999998</v>
      </c>
      <c r="FP23" s="28">
        <v>138927.56384299998</v>
      </c>
      <c r="FQ23" s="41">
        <v>121</v>
      </c>
      <c r="FR23" s="28">
        <v>244029</v>
      </c>
      <c r="FS23" s="28">
        <v>17000.000000000004</v>
      </c>
      <c r="FT23" s="28">
        <v>227028.99999999994</v>
      </c>
      <c r="FU23" s="28">
        <v>142264</v>
      </c>
      <c r="FV23" s="41">
        <v>170</v>
      </c>
      <c r="FW23" s="28">
        <v>354380</v>
      </c>
      <c r="FX23" s="28">
        <v>66770.379999999946</v>
      </c>
      <c r="FY23" s="28">
        <v>287609.61999999941</v>
      </c>
      <c r="FZ23" s="28">
        <v>194329</v>
      </c>
      <c r="GA23" s="41">
        <v>251</v>
      </c>
      <c r="GB23" s="28">
        <v>531849</v>
      </c>
      <c r="GC23" s="28">
        <v>237521.29999999978</v>
      </c>
      <c r="GD23" s="28">
        <v>294327.70000000036</v>
      </c>
      <c r="GE23" s="28">
        <v>228817</v>
      </c>
      <c r="GF23" s="41">
        <v>164</v>
      </c>
      <c r="GG23" s="28">
        <v>309236</v>
      </c>
      <c r="GH23" s="28">
        <v>152764.66</v>
      </c>
      <c r="GI23" s="28">
        <v>156471.34000000003</v>
      </c>
      <c r="GJ23" s="28">
        <v>129029.63531699998</v>
      </c>
      <c r="GK23" s="41">
        <v>32</v>
      </c>
      <c r="GL23" s="28">
        <v>52818</v>
      </c>
      <c r="GM23" s="28">
        <v>4499</v>
      </c>
      <c r="GN23" s="28">
        <v>48319</v>
      </c>
      <c r="GO23" s="28">
        <v>31212</v>
      </c>
      <c r="GP23" s="93"/>
      <c r="GQ23" s="7">
        <f t="shared" si="179"/>
        <v>1224</v>
      </c>
      <c r="GR23" s="28">
        <f t="shared" si="180"/>
        <v>2245984</v>
      </c>
      <c r="GS23" s="28">
        <f t="shared" si="181"/>
        <v>622488.22999999975</v>
      </c>
      <c r="GT23" s="28">
        <f t="shared" si="182"/>
        <v>1623495.7699999998</v>
      </c>
      <c r="GU23" s="28">
        <f t="shared" si="183"/>
        <v>1159966.1991599998</v>
      </c>
      <c r="GX23" s="7">
        <v>49</v>
      </c>
      <c r="GY23" s="28">
        <v>73801</v>
      </c>
      <c r="GZ23" s="28">
        <v>5699.7999999999993</v>
      </c>
      <c r="HA23" s="28">
        <v>68101.200000000012</v>
      </c>
      <c r="HB23" s="28">
        <v>43066</v>
      </c>
      <c r="HC23" s="7">
        <v>61</v>
      </c>
      <c r="HD23" s="28">
        <v>89839</v>
      </c>
      <c r="HE23" s="28">
        <v>6319.3600000000006</v>
      </c>
      <c r="HF23" s="28">
        <v>83519.640000000029</v>
      </c>
      <c r="HG23" s="28">
        <v>52261</v>
      </c>
      <c r="HH23" s="7">
        <v>69</v>
      </c>
      <c r="HI23" s="28">
        <v>94381</v>
      </c>
      <c r="HJ23" s="28">
        <v>29331.01</v>
      </c>
      <c r="HK23" s="28">
        <v>65049.990000000013</v>
      </c>
      <c r="HL23" s="28">
        <v>48001.129003000031</v>
      </c>
      <c r="HM23" s="7">
        <v>79</v>
      </c>
      <c r="HN23" s="28">
        <v>121871</v>
      </c>
      <c r="HO23" s="28">
        <v>47190.32999999998</v>
      </c>
      <c r="HP23" s="28">
        <v>74680.67</v>
      </c>
      <c r="HQ23" s="28">
        <v>58428</v>
      </c>
      <c r="HR23" s="41">
        <v>140</v>
      </c>
      <c r="HS23" s="28">
        <v>219110</v>
      </c>
      <c r="HT23" s="28">
        <v>94079.440000000235</v>
      </c>
      <c r="HU23" s="28">
        <v>125030.55999999963</v>
      </c>
      <c r="HV23" s="28">
        <v>99461</v>
      </c>
      <c r="HW23" s="41">
        <v>40</v>
      </c>
      <c r="HX23" s="28">
        <v>58260</v>
      </c>
      <c r="HY23" s="28">
        <v>23242.82</v>
      </c>
      <c r="HZ23" s="28">
        <v>35017.180000000008</v>
      </c>
      <c r="IA23" s="28">
        <v>27518</v>
      </c>
      <c r="IB23" s="7">
        <v>12</v>
      </c>
      <c r="IC23" s="28">
        <v>26988</v>
      </c>
      <c r="ID23" s="28">
        <v>1000</v>
      </c>
      <c r="IE23" s="28">
        <v>25988</v>
      </c>
      <c r="IF23" s="28">
        <v>16648</v>
      </c>
      <c r="IG23" s="41">
        <v>37</v>
      </c>
      <c r="IH23" s="28">
        <v>102663</v>
      </c>
      <c r="II23" s="28">
        <v>13056.56</v>
      </c>
      <c r="IJ23" s="28">
        <v>89606.439999999988</v>
      </c>
      <c r="IK23" s="28">
        <v>58187.720518000009</v>
      </c>
      <c r="IL23" s="41">
        <v>55</v>
      </c>
      <c r="IM23" s="28">
        <v>130045</v>
      </c>
      <c r="IN23" s="28">
        <v>42709.01</v>
      </c>
      <c r="IO23" s="28">
        <v>87335.989999999991</v>
      </c>
      <c r="IP23" s="28">
        <v>65877.374401000037</v>
      </c>
      <c r="IQ23" s="41">
        <v>129</v>
      </c>
      <c r="IR23" s="28">
        <v>347371</v>
      </c>
      <c r="IS23" s="28">
        <v>157681.76</v>
      </c>
      <c r="IT23" s="28">
        <v>189689.24000000002</v>
      </c>
      <c r="IU23" s="28">
        <v>152282.49597400011</v>
      </c>
      <c r="IV23" s="41">
        <v>65</v>
      </c>
      <c r="IW23" s="28">
        <v>160935</v>
      </c>
      <c r="IX23" s="28">
        <v>80463.13</v>
      </c>
      <c r="IY23" s="28">
        <v>80471.87</v>
      </c>
      <c r="IZ23" s="28">
        <v>66910.075007999985</v>
      </c>
      <c r="JA23" s="41">
        <v>18</v>
      </c>
      <c r="JB23" s="28">
        <v>40582</v>
      </c>
      <c r="JC23" s="28">
        <v>14093</v>
      </c>
      <c r="JD23" s="28">
        <v>26489</v>
      </c>
      <c r="JE23" s="28">
        <v>19702.620951000001</v>
      </c>
      <c r="JF23" s="7"/>
      <c r="JG23" s="28"/>
      <c r="JH23" s="28"/>
      <c r="JI23" s="28"/>
      <c r="JJ23" s="28"/>
      <c r="JK23" s="93"/>
      <c r="JL23" s="93"/>
      <c r="JM23" s="7">
        <f t="shared" si="167"/>
        <v>754</v>
      </c>
      <c r="JN23" s="28">
        <f t="shared" si="168"/>
        <v>1465846</v>
      </c>
      <c r="JO23" s="28">
        <f t="shared" si="169"/>
        <v>514866.2200000002</v>
      </c>
      <c r="JP23" s="28">
        <f t="shared" si="170"/>
        <v>950979.77999999968</v>
      </c>
      <c r="JQ23" s="28">
        <f t="shared" si="171"/>
        <v>708343.41585500026</v>
      </c>
      <c r="JS23" s="180">
        <v>27</v>
      </c>
      <c r="JT23" s="181">
        <v>51023</v>
      </c>
      <c r="JU23" s="181">
        <v>4599.9999999999991</v>
      </c>
      <c r="JV23" s="181">
        <v>46423</v>
      </c>
      <c r="JW23" s="181">
        <v>24481.954218000003</v>
      </c>
      <c r="JX23" s="170">
        <v>40</v>
      </c>
      <c r="JY23" s="171">
        <v>62560</v>
      </c>
      <c r="JZ23" s="171">
        <v>6300.0000000000018</v>
      </c>
      <c r="KA23" s="171">
        <v>56260</v>
      </c>
      <c r="KB23" s="171">
        <v>29065.997996000006</v>
      </c>
      <c r="KC23" s="7">
        <v>40</v>
      </c>
      <c r="KD23" s="28">
        <v>66060</v>
      </c>
      <c r="KE23" s="28">
        <v>20545.200000000004</v>
      </c>
      <c r="KF23" s="28">
        <v>45514.8</v>
      </c>
      <c r="KG23" s="28">
        <v>29251.556152000005</v>
      </c>
      <c r="KH23" s="7">
        <v>63</v>
      </c>
      <c r="KI23" s="28">
        <v>103837</v>
      </c>
      <c r="KJ23" s="28">
        <v>46334.5</v>
      </c>
      <c r="KK23" s="28">
        <v>57502.499999999993</v>
      </c>
      <c r="KL23" s="28">
        <v>38343.037974000006</v>
      </c>
      <c r="KM23" s="471">
        <v>52</v>
      </c>
      <c r="KN23" s="472">
        <v>84948</v>
      </c>
      <c r="KO23" s="472">
        <v>42473.390000000007</v>
      </c>
      <c r="KP23" s="472">
        <v>42474.609999999993</v>
      </c>
      <c r="KQ23" s="472">
        <v>31853.455050999997</v>
      </c>
      <c r="KR23" s="95">
        <v>19</v>
      </c>
      <c r="KS23" s="171">
        <v>34281</v>
      </c>
      <c r="KT23" s="171">
        <v>11461.970000000001</v>
      </c>
      <c r="KU23" s="171">
        <v>22819.03</v>
      </c>
      <c r="KV23" s="171">
        <v>15084.094714999999</v>
      </c>
      <c r="KW23" s="170">
        <v>33</v>
      </c>
      <c r="KX23" s="171">
        <v>75967</v>
      </c>
      <c r="KY23" s="171">
        <v>9098</v>
      </c>
      <c r="KZ23" s="171">
        <v>66869</v>
      </c>
      <c r="LA23" s="171">
        <v>36703.031670999997</v>
      </c>
      <c r="LB23" s="41">
        <v>46</v>
      </c>
      <c r="LC23" s="28">
        <v>87104</v>
      </c>
      <c r="LD23" s="28">
        <v>10887.46</v>
      </c>
      <c r="LE23" s="28">
        <v>76216.539999999994</v>
      </c>
      <c r="LF23" s="28">
        <v>41476.112660999985</v>
      </c>
      <c r="LG23" s="41"/>
      <c r="LH23" s="28"/>
      <c r="LI23" s="28"/>
      <c r="LJ23" s="28"/>
      <c r="LK23" s="28"/>
      <c r="LL23" s="41"/>
      <c r="LM23" s="28"/>
      <c r="LN23" s="28"/>
      <c r="LO23" s="28"/>
      <c r="LP23" s="28"/>
      <c r="LQ23" s="41"/>
      <c r="LR23" s="28"/>
      <c r="LS23" s="28"/>
      <c r="LT23" s="28"/>
      <c r="LU23" s="28"/>
      <c r="LV23" s="41"/>
      <c r="LW23" s="28"/>
      <c r="LX23" s="28"/>
      <c r="LY23" s="28"/>
      <c r="LZ23" s="28"/>
      <c r="MA23" s="7"/>
      <c r="MB23" s="28"/>
      <c r="MC23" s="28"/>
      <c r="MD23" s="28"/>
      <c r="ME23" s="28"/>
      <c r="MF23" s="93"/>
      <c r="MG23" s="93"/>
      <c r="MH23" s="7">
        <f t="shared" si="172"/>
        <v>320</v>
      </c>
      <c r="MI23" s="28">
        <f t="shared" si="173"/>
        <v>565780</v>
      </c>
      <c r="MJ23" s="28">
        <f t="shared" si="164"/>
        <v>151700.52000000002</v>
      </c>
      <c r="MK23" s="28">
        <f t="shared" si="165"/>
        <v>414079.47999999992</v>
      </c>
      <c r="ML23" s="28">
        <f t="shared" si="166"/>
        <v>246259.24043800001</v>
      </c>
    </row>
    <row r="24" spans="2:350" ht="15" customHeight="1" x14ac:dyDescent="0.3">
      <c r="B24" s="489"/>
      <c r="C24" s="71" t="s">
        <v>260</v>
      </c>
      <c r="D24" s="16"/>
      <c r="E24" s="17"/>
      <c r="F24" s="17"/>
      <c r="G24" s="17"/>
      <c r="H24" s="17"/>
      <c r="I24" s="7"/>
      <c r="J24" s="28"/>
      <c r="K24" s="28"/>
      <c r="L24" s="28"/>
      <c r="M24" s="28"/>
      <c r="N24" s="7"/>
      <c r="O24" s="28"/>
      <c r="P24" s="28"/>
      <c r="Q24" s="28"/>
      <c r="R24" s="28"/>
      <c r="S24" s="7"/>
      <c r="T24" s="7"/>
      <c r="U24" s="7"/>
      <c r="V24" s="7"/>
      <c r="W24" s="7"/>
      <c r="X24" s="7"/>
      <c r="Y24" s="28"/>
      <c r="Z24" s="28"/>
      <c r="AA24" s="28"/>
      <c r="AB24" s="28"/>
      <c r="AC24" s="41"/>
      <c r="AD24" s="28"/>
      <c r="AE24" s="28"/>
      <c r="AF24" s="28"/>
      <c r="AG24" s="28"/>
      <c r="AH24" s="41"/>
      <c r="AI24" s="28"/>
      <c r="AJ24" s="28"/>
      <c r="AK24" s="28"/>
      <c r="AL24" s="28"/>
      <c r="AM24" s="27"/>
      <c r="AN24" s="27"/>
      <c r="AO24" s="27"/>
      <c r="AP24" s="27"/>
      <c r="AQ24" s="27"/>
      <c r="AR24" s="41"/>
      <c r="AS24" s="28"/>
      <c r="AT24" s="28"/>
      <c r="AU24" s="28"/>
      <c r="AV24" s="28"/>
      <c r="AW24" s="41"/>
      <c r="AX24" s="28"/>
      <c r="AY24" s="28"/>
      <c r="AZ24" s="28"/>
      <c r="BA24" s="28"/>
      <c r="BB24" s="41"/>
      <c r="BC24" s="28"/>
      <c r="BD24" s="28"/>
      <c r="BE24" s="28"/>
      <c r="BF24" s="28"/>
      <c r="BG24" s="41"/>
      <c r="BH24" s="28"/>
      <c r="BI24" s="28"/>
      <c r="BJ24" s="28"/>
      <c r="BK24" s="28"/>
      <c r="BL24" s="93"/>
      <c r="BM24" s="7">
        <f t="shared" si="146"/>
        <v>0</v>
      </c>
      <c r="BN24" s="28">
        <f t="shared" si="147"/>
        <v>0</v>
      </c>
      <c r="BO24" s="28">
        <f t="shared" si="148"/>
        <v>0</v>
      </c>
      <c r="BP24" s="28">
        <f t="shared" si="149"/>
        <v>0</v>
      </c>
      <c r="BQ24" s="28">
        <f t="shared" si="150"/>
        <v>0</v>
      </c>
      <c r="BS24" s="7"/>
      <c r="BT24" s="28"/>
      <c r="BU24" s="28"/>
      <c r="BV24" s="28"/>
      <c r="BW24" s="28"/>
      <c r="BX24" s="7"/>
      <c r="BY24" s="28"/>
      <c r="BZ24" s="28"/>
      <c r="CA24" s="28"/>
      <c r="CB24" s="28"/>
      <c r="CC24" s="7"/>
      <c r="CD24" s="28"/>
      <c r="CE24" s="28"/>
      <c r="CF24" s="28"/>
      <c r="CG24" s="28"/>
      <c r="CH24" s="7"/>
      <c r="CI24" s="28"/>
      <c r="CJ24" s="28"/>
      <c r="CK24" s="28"/>
      <c r="CL24" s="28"/>
      <c r="CM24" s="41"/>
      <c r="CN24" s="28"/>
      <c r="CO24" s="28"/>
      <c r="CP24" s="28"/>
      <c r="CQ24" s="28"/>
      <c r="CR24" s="41"/>
      <c r="CS24" s="28"/>
      <c r="CT24" s="28"/>
      <c r="CU24" s="28"/>
      <c r="CV24" s="28"/>
      <c r="CW24" s="27">
        <v>11</v>
      </c>
      <c r="CX24" s="27">
        <v>15689</v>
      </c>
      <c r="CY24" s="27">
        <v>0</v>
      </c>
      <c r="CZ24" s="27">
        <v>15689</v>
      </c>
      <c r="DA24" s="27">
        <v>10440.347974</v>
      </c>
      <c r="DB24" s="41">
        <v>46</v>
      </c>
      <c r="DC24" s="28">
        <v>77504</v>
      </c>
      <c r="DD24" s="41">
        <v>0</v>
      </c>
      <c r="DE24" s="28">
        <v>77504</v>
      </c>
      <c r="DF24" s="28">
        <v>50529</v>
      </c>
      <c r="DG24" s="41">
        <v>74</v>
      </c>
      <c r="DH24" s="28">
        <v>159334</v>
      </c>
      <c r="DI24" s="28">
        <v>25899</v>
      </c>
      <c r="DJ24" s="28">
        <v>133435.00000000003</v>
      </c>
      <c r="DK24" s="28">
        <v>96284.549876000005</v>
      </c>
      <c r="DL24" s="41">
        <v>165</v>
      </c>
      <c r="DM24" s="28">
        <v>385885</v>
      </c>
      <c r="DN24" s="28">
        <v>168563.8</v>
      </c>
      <c r="DO24" s="28">
        <v>217321.19999999995</v>
      </c>
      <c r="DP24" s="28">
        <v>178325.75547099978</v>
      </c>
      <c r="DQ24" s="41">
        <v>80</v>
      </c>
      <c r="DR24" s="28">
        <v>163870</v>
      </c>
      <c r="DS24" s="28">
        <v>75584.38</v>
      </c>
      <c r="DT24" s="28">
        <v>88285.62000000001</v>
      </c>
      <c r="DU24" s="28">
        <v>72251</v>
      </c>
      <c r="DV24" s="41">
        <v>12</v>
      </c>
      <c r="DW24" s="28">
        <v>15238</v>
      </c>
      <c r="DX24" s="28">
        <v>1049.0999999999999</v>
      </c>
      <c r="DY24" s="28">
        <v>14188.9</v>
      </c>
      <c r="DZ24" s="28">
        <v>9547</v>
      </c>
      <c r="EA24" s="93"/>
      <c r="EB24" s="7">
        <f t="shared" si="151"/>
        <v>388</v>
      </c>
      <c r="EC24" s="28">
        <f t="shared" si="152"/>
        <v>817520</v>
      </c>
      <c r="ED24" s="28">
        <f t="shared" si="153"/>
        <v>271096.27999999997</v>
      </c>
      <c r="EE24" s="28">
        <f t="shared" si="154"/>
        <v>546423.72</v>
      </c>
      <c r="EF24" s="28">
        <f t="shared" si="155"/>
        <v>417377.65332099982</v>
      </c>
      <c r="EH24" s="7">
        <v>45</v>
      </c>
      <c r="EI24" s="28">
        <v>49661</v>
      </c>
      <c r="EJ24" s="28">
        <v>1</v>
      </c>
      <c r="EK24" s="28">
        <v>49660</v>
      </c>
      <c r="EL24" s="28">
        <v>32806</v>
      </c>
      <c r="EM24" s="7">
        <v>24</v>
      </c>
      <c r="EN24" s="28">
        <v>28976</v>
      </c>
      <c r="EO24" s="28">
        <v>0</v>
      </c>
      <c r="EP24" s="28">
        <v>28976</v>
      </c>
      <c r="EQ24" s="28">
        <v>18682</v>
      </c>
      <c r="ER24" s="7">
        <v>34</v>
      </c>
      <c r="ES24" s="28">
        <v>52016</v>
      </c>
      <c r="ET24" s="28">
        <v>5360.89</v>
      </c>
      <c r="EU24" s="28">
        <v>46655.109999999993</v>
      </c>
      <c r="EV24" s="28">
        <v>32799</v>
      </c>
      <c r="EW24" s="7">
        <v>39</v>
      </c>
      <c r="EX24" s="28">
        <v>59761</v>
      </c>
      <c r="EY24" s="28">
        <v>21504.859999999993</v>
      </c>
      <c r="EZ24" s="28">
        <v>38256.140000000014</v>
      </c>
      <c r="FA24" s="28">
        <v>31007</v>
      </c>
      <c r="FB24" s="41">
        <v>56</v>
      </c>
      <c r="FC24" s="28">
        <v>72044</v>
      </c>
      <c r="FD24" s="28">
        <v>32201.140000000007</v>
      </c>
      <c r="FE24" s="28">
        <v>39842.86</v>
      </c>
      <c r="FF24" s="28">
        <v>32735</v>
      </c>
      <c r="FG24" s="41"/>
      <c r="FH24" s="28"/>
      <c r="FI24" s="28"/>
      <c r="FJ24" s="28"/>
      <c r="FK24" s="28"/>
      <c r="FL24" s="7">
        <v>27</v>
      </c>
      <c r="FM24" s="28">
        <v>50273</v>
      </c>
      <c r="FN24" s="28">
        <v>2912</v>
      </c>
      <c r="FO24" s="28">
        <v>47361</v>
      </c>
      <c r="FP24" s="28">
        <v>34195</v>
      </c>
      <c r="FQ24" s="41">
        <v>45</v>
      </c>
      <c r="FR24" s="28">
        <v>85767</v>
      </c>
      <c r="FS24" s="28">
        <v>4005</v>
      </c>
      <c r="FT24" s="28">
        <v>81761.999999999985</v>
      </c>
      <c r="FU24" s="28">
        <v>52674</v>
      </c>
      <c r="FV24" s="41">
        <v>78</v>
      </c>
      <c r="FW24" s="28">
        <v>199022</v>
      </c>
      <c r="FX24" s="28">
        <v>48844.349999999969</v>
      </c>
      <c r="FY24" s="28">
        <v>150177.64999999997</v>
      </c>
      <c r="FZ24" s="28">
        <v>111593</v>
      </c>
      <c r="GA24" s="41">
        <v>127</v>
      </c>
      <c r="GB24" s="28">
        <v>313923</v>
      </c>
      <c r="GC24" s="28">
        <v>149407.45000000001</v>
      </c>
      <c r="GD24" s="28">
        <v>164515.54999999999</v>
      </c>
      <c r="GE24" s="28">
        <v>127134</v>
      </c>
      <c r="GF24" s="41">
        <v>44</v>
      </c>
      <c r="GG24" s="28">
        <v>88556</v>
      </c>
      <c r="GH24" s="28">
        <v>41409</v>
      </c>
      <c r="GI24" s="28">
        <v>47148</v>
      </c>
      <c r="GJ24" s="28">
        <v>39378</v>
      </c>
      <c r="GK24" s="41">
        <v>14</v>
      </c>
      <c r="GL24" s="28">
        <v>24286</v>
      </c>
      <c r="GM24" s="28">
        <v>3909.11</v>
      </c>
      <c r="GN24" s="28">
        <v>20376.89</v>
      </c>
      <c r="GO24" s="28">
        <v>13917</v>
      </c>
      <c r="GP24" s="93"/>
      <c r="GQ24" s="7">
        <f t="shared" si="179"/>
        <v>533</v>
      </c>
      <c r="GR24" s="28">
        <f t="shared" si="180"/>
        <v>1024285</v>
      </c>
      <c r="GS24" s="28">
        <f t="shared" si="181"/>
        <v>309554.79999999993</v>
      </c>
      <c r="GT24" s="28">
        <f t="shared" si="182"/>
        <v>714731.2</v>
      </c>
      <c r="GU24" s="28">
        <f t="shared" si="183"/>
        <v>526920</v>
      </c>
      <c r="GX24" s="7">
        <v>30</v>
      </c>
      <c r="GY24" s="28">
        <v>41720</v>
      </c>
      <c r="GZ24" s="28">
        <v>4050.1000000000004</v>
      </c>
      <c r="HA24" s="28">
        <v>37669.9</v>
      </c>
      <c r="HB24" s="28">
        <v>24988</v>
      </c>
      <c r="HC24" s="7">
        <v>20</v>
      </c>
      <c r="HD24" s="28">
        <v>28380</v>
      </c>
      <c r="HE24" s="28">
        <v>2819.3</v>
      </c>
      <c r="HF24" s="28">
        <v>25560.7</v>
      </c>
      <c r="HG24" s="28">
        <v>16780</v>
      </c>
      <c r="HH24" s="7">
        <v>27</v>
      </c>
      <c r="HI24" s="28">
        <v>39523</v>
      </c>
      <c r="HJ24" s="28">
        <v>15078</v>
      </c>
      <c r="HK24" s="28">
        <v>24445</v>
      </c>
      <c r="HL24" s="28">
        <v>19938</v>
      </c>
      <c r="HM24" s="7">
        <v>22</v>
      </c>
      <c r="HN24" s="28">
        <v>31928</v>
      </c>
      <c r="HO24" s="28">
        <v>11701.099999999999</v>
      </c>
      <c r="HP24" s="28">
        <v>20226.900000000005</v>
      </c>
      <c r="HQ24" s="28">
        <v>16231</v>
      </c>
      <c r="HR24" s="41">
        <v>43</v>
      </c>
      <c r="HS24" s="28">
        <v>64207</v>
      </c>
      <c r="HT24" s="28">
        <v>32802.9</v>
      </c>
      <c r="HU24" s="28">
        <v>31404.1</v>
      </c>
      <c r="HV24" s="28">
        <v>26719</v>
      </c>
      <c r="HW24" s="41">
        <v>25</v>
      </c>
      <c r="HX24" s="28">
        <v>7911</v>
      </c>
      <c r="HY24" s="28">
        <v>3175.399999999996</v>
      </c>
      <c r="HZ24" s="28">
        <v>4735.5999999999904</v>
      </c>
      <c r="IA24" s="28">
        <v>3736</v>
      </c>
      <c r="IB24" s="7"/>
      <c r="IC24" s="28"/>
      <c r="ID24" s="28"/>
      <c r="IE24" s="28"/>
      <c r="IF24" s="28"/>
      <c r="IG24" s="41"/>
      <c r="IH24" s="28"/>
      <c r="II24" s="28"/>
      <c r="IJ24" s="28"/>
      <c r="IK24" s="28"/>
      <c r="IL24" s="41"/>
      <c r="IM24" s="28"/>
      <c r="IN24" s="28"/>
      <c r="IO24" s="28"/>
      <c r="IP24" s="28"/>
      <c r="IQ24" s="41"/>
      <c r="IR24" s="28"/>
      <c r="IS24" s="28"/>
      <c r="IT24" s="28"/>
      <c r="IU24" s="28"/>
      <c r="IV24" s="41"/>
      <c r="IW24" s="28"/>
      <c r="IX24" s="28"/>
      <c r="IY24" s="28"/>
      <c r="IZ24" s="28"/>
      <c r="JA24" s="41"/>
      <c r="JB24" s="28"/>
      <c r="JC24" s="28"/>
      <c r="JD24" s="28"/>
      <c r="JE24" s="28"/>
      <c r="JF24" s="7"/>
      <c r="JG24" s="28"/>
      <c r="JH24" s="28"/>
      <c r="JI24" s="28"/>
      <c r="JJ24" s="28"/>
      <c r="JK24" s="93"/>
      <c r="JL24" s="93"/>
      <c r="JM24" s="7">
        <f t="shared" si="167"/>
        <v>167</v>
      </c>
      <c r="JN24" s="28">
        <f t="shared" si="168"/>
        <v>213669</v>
      </c>
      <c r="JO24" s="28">
        <f t="shared" si="169"/>
        <v>69626.799999999988</v>
      </c>
      <c r="JP24" s="28">
        <f t="shared" si="170"/>
        <v>144042.19999999998</v>
      </c>
      <c r="JQ24" s="28">
        <f t="shared" si="171"/>
        <v>108392</v>
      </c>
      <c r="JS24" s="180"/>
      <c r="JT24" s="181"/>
      <c r="JU24" s="181"/>
      <c r="JV24" s="181"/>
      <c r="JW24" s="181"/>
      <c r="JX24" s="170"/>
      <c r="JY24" s="171"/>
      <c r="JZ24" s="171"/>
      <c r="KA24" s="171"/>
      <c r="KB24" s="171"/>
      <c r="KC24" s="7"/>
      <c r="KD24" s="28"/>
      <c r="KE24" s="28"/>
      <c r="KF24" s="28"/>
      <c r="KG24" s="28"/>
      <c r="KH24" s="7"/>
      <c r="KI24" s="28"/>
      <c r="KJ24" s="28"/>
      <c r="KK24" s="28"/>
      <c r="KL24" s="28"/>
      <c r="KM24" s="471"/>
      <c r="KN24" s="472"/>
      <c r="KO24" s="472"/>
      <c r="KP24" s="472"/>
      <c r="KQ24" s="472"/>
      <c r="KR24" s="95"/>
      <c r="KS24" s="171"/>
      <c r="KT24" s="171"/>
      <c r="KU24" s="171"/>
      <c r="KV24" s="171"/>
      <c r="KW24" s="170">
        <v>6</v>
      </c>
      <c r="KX24" s="171">
        <v>16294</v>
      </c>
      <c r="KY24" s="171">
        <v>750</v>
      </c>
      <c r="KZ24" s="171">
        <v>15544</v>
      </c>
      <c r="LA24" s="171">
        <v>9060.5463119999986</v>
      </c>
      <c r="LB24" s="41">
        <v>15</v>
      </c>
      <c r="LC24" s="28">
        <v>35885</v>
      </c>
      <c r="LD24" s="28">
        <v>1440</v>
      </c>
      <c r="LE24" s="28">
        <v>34445</v>
      </c>
      <c r="LF24" s="28">
        <v>19855.745289000002</v>
      </c>
      <c r="LG24" s="41"/>
      <c r="LH24" s="28"/>
      <c r="LI24" s="28"/>
      <c r="LJ24" s="28"/>
      <c r="LK24" s="28"/>
      <c r="LL24" s="41"/>
      <c r="LM24" s="28"/>
      <c r="LN24" s="28"/>
      <c r="LO24" s="28"/>
      <c r="LP24" s="28"/>
      <c r="LQ24" s="41"/>
      <c r="LR24" s="28"/>
      <c r="LS24" s="28"/>
      <c r="LT24" s="28"/>
      <c r="LU24" s="28"/>
      <c r="LV24" s="41"/>
      <c r="LW24" s="28"/>
      <c r="LX24" s="28"/>
      <c r="LY24" s="28"/>
      <c r="LZ24" s="28"/>
      <c r="MA24" s="7"/>
      <c r="MB24" s="28"/>
      <c r="MC24" s="28"/>
      <c r="MD24" s="28"/>
      <c r="ME24" s="28"/>
      <c r="MF24" s="93"/>
      <c r="MG24" s="93"/>
      <c r="MH24" s="7">
        <f t="shared" si="172"/>
        <v>21</v>
      </c>
      <c r="MI24" s="28">
        <f t="shared" si="173"/>
        <v>52179</v>
      </c>
      <c r="MJ24" s="28">
        <f t="shared" si="164"/>
        <v>2190</v>
      </c>
      <c r="MK24" s="28">
        <f t="shared" si="165"/>
        <v>49989</v>
      </c>
      <c r="ML24" s="28">
        <f t="shared" si="166"/>
        <v>28916.291601000001</v>
      </c>
    </row>
    <row r="25" spans="2:350" ht="15" customHeight="1" x14ac:dyDescent="0.3">
      <c r="B25" s="489"/>
      <c r="C25" s="71" t="s">
        <v>261</v>
      </c>
      <c r="D25" s="16"/>
      <c r="E25" s="17"/>
      <c r="F25" s="17"/>
      <c r="G25" s="17"/>
      <c r="H25" s="17"/>
      <c r="I25" s="7"/>
      <c r="J25" s="28"/>
      <c r="K25" s="28"/>
      <c r="L25" s="28"/>
      <c r="M25" s="28"/>
      <c r="N25" s="7"/>
      <c r="O25" s="28"/>
      <c r="P25" s="28"/>
      <c r="Q25" s="28"/>
      <c r="R25" s="28"/>
      <c r="S25" s="7"/>
      <c r="T25" s="7"/>
      <c r="U25" s="7"/>
      <c r="V25" s="7"/>
      <c r="W25" s="7"/>
      <c r="X25" s="7"/>
      <c r="Y25" s="28"/>
      <c r="Z25" s="28"/>
      <c r="AA25" s="28"/>
      <c r="AB25" s="28"/>
      <c r="AC25" s="41"/>
      <c r="AD25" s="28"/>
      <c r="AE25" s="28"/>
      <c r="AF25" s="28"/>
      <c r="AG25" s="28"/>
      <c r="AH25" s="41"/>
      <c r="AI25" s="28"/>
      <c r="AJ25" s="28"/>
      <c r="AK25" s="28"/>
      <c r="AL25" s="28"/>
      <c r="AM25" s="27"/>
      <c r="AN25" s="27"/>
      <c r="AO25" s="27"/>
      <c r="AP25" s="27"/>
      <c r="AQ25" s="27"/>
      <c r="AR25" s="41"/>
      <c r="AS25" s="28"/>
      <c r="AT25" s="28"/>
      <c r="AU25" s="28"/>
      <c r="AV25" s="28"/>
      <c r="AW25" s="41"/>
      <c r="AX25" s="28"/>
      <c r="AY25" s="28"/>
      <c r="AZ25" s="28"/>
      <c r="BA25" s="28"/>
      <c r="BB25" s="41"/>
      <c r="BC25" s="28"/>
      <c r="BD25" s="28"/>
      <c r="BE25" s="28"/>
      <c r="BF25" s="28"/>
      <c r="BG25" s="41"/>
      <c r="BH25" s="28"/>
      <c r="BI25" s="28"/>
      <c r="BJ25" s="28"/>
      <c r="BK25" s="28"/>
      <c r="BL25" s="93"/>
      <c r="BM25" s="7">
        <f t="shared" si="146"/>
        <v>0</v>
      </c>
      <c r="BN25" s="28">
        <f t="shared" si="147"/>
        <v>0</v>
      </c>
      <c r="BO25" s="28">
        <f t="shared" si="148"/>
        <v>0</v>
      </c>
      <c r="BP25" s="28">
        <f t="shared" si="149"/>
        <v>0</v>
      </c>
      <c r="BQ25" s="28">
        <f t="shared" si="150"/>
        <v>0</v>
      </c>
      <c r="BS25" s="7"/>
      <c r="BT25" s="28"/>
      <c r="BU25" s="28"/>
      <c r="BV25" s="28"/>
      <c r="BW25" s="28"/>
      <c r="BX25" s="7"/>
      <c r="BY25" s="28"/>
      <c r="BZ25" s="28"/>
      <c r="CA25" s="28"/>
      <c r="CB25" s="28"/>
      <c r="CC25" s="7"/>
      <c r="CD25" s="28"/>
      <c r="CE25" s="28"/>
      <c r="CF25" s="28"/>
      <c r="CG25" s="28"/>
      <c r="CH25" s="7"/>
      <c r="CI25" s="28"/>
      <c r="CJ25" s="28"/>
      <c r="CK25" s="28"/>
      <c r="CL25" s="28"/>
      <c r="CM25" s="41"/>
      <c r="CN25" s="28"/>
      <c r="CO25" s="28"/>
      <c r="CP25" s="28"/>
      <c r="CQ25" s="28"/>
      <c r="CR25" s="41"/>
      <c r="CS25" s="28"/>
      <c r="CT25" s="28"/>
      <c r="CU25" s="28"/>
      <c r="CV25" s="28"/>
      <c r="CW25" s="27">
        <v>24</v>
      </c>
      <c r="CX25" s="27">
        <v>31276</v>
      </c>
      <c r="CY25" s="27">
        <v>0</v>
      </c>
      <c r="CZ25" s="27">
        <v>31276</v>
      </c>
      <c r="DA25" s="27">
        <v>20942.576332999997</v>
      </c>
      <c r="DB25" s="41">
        <v>61</v>
      </c>
      <c r="DC25" s="28">
        <v>101691</v>
      </c>
      <c r="DD25" s="41">
        <v>0</v>
      </c>
      <c r="DE25" s="28">
        <v>101691</v>
      </c>
      <c r="DF25" s="28">
        <v>66805</v>
      </c>
      <c r="DG25" s="41">
        <v>69</v>
      </c>
      <c r="DH25" s="28">
        <v>143535</v>
      </c>
      <c r="DI25" s="28">
        <v>17368.300000000003</v>
      </c>
      <c r="DJ25" s="28">
        <v>126166.70000000003</v>
      </c>
      <c r="DK25" s="28">
        <v>89244.512348000004</v>
      </c>
      <c r="DL25" s="41">
        <v>114</v>
      </c>
      <c r="DM25" s="28">
        <v>263486</v>
      </c>
      <c r="DN25" s="28">
        <v>101752.74999999999</v>
      </c>
      <c r="DO25" s="28">
        <v>161733.24999999983</v>
      </c>
      <c r="DP25" s="28">
        <v>130695.18529299993</v>
      </c>
      <c r="DQ25" s="41">
        <v>99</v>
      </c>
      <c r="DR25" s="28">
        <v>212205</v>
      </c>
      <c r="DS25" s="28">
        <v>100744.60000000003</v>
      </c>
      <c r="DT25" s="28">
        <v>111460.39999999995</v>
      </c>
      <c r="DU25" s="28">
        <v>92995</v>
      </c>
      <c r="DV25" s="41">
        <v>12</v>
      </c>
      <c r="DW25" s="28">
        <v>15288</v>
      </c>
      <c r="DX25" s="28">
        <v>1319.6</v>
      </c>
      <c r="DY25" s="28">
        <v>13968.4</v>
      </c>
      <c r="DZ25" s="28">
        <v>9596</v>
      </c>
      <c r="EA25" s="93"/>
      <c r="EB25" s="7">
        <f t="shared" si="151"/>
        <v>379</v>
      </c>
      <c r="EC25" s="28">
        <f t="shared" si="152"/>
        <v>767481</v>
      </c>
      <c r="ED25" s="28">
        <f t="shared" si="153"/>
        <v>221185.25000000003</v>
      </c>
      <c r="EE25" s="28">
        <f t="shared" si="154"/>
        <v>546295.74999999977</v>
      </c>
      <c r="EF25" s="28">
        <f t="shared" si="155"/>
        <v>410278.27397399989</v>
      </c>
      <c r="EH25" s="7">
        <v>56</v>
      </c>
      <c r="EI25" s="28">
        <v>66996</v>
      </c>
      <c r="EJ25" s="28">
        <v>1</v>
      </c>
      <c r="EK25" s="28">
        <v>66995</v>
      </c>
      <c r="EL25" s="28">
        <v>43746</v>
      </c>
      <c r="EM25" s="7">
        <v>59</v>
      </c>
      <c r="EN25" s="28">
        <v>75451</v>
      </c>
      <c r="EO25" s="28">
        <v>5</v>
      </c>
      <c r="EP25" s="28">
        <v>75446</v>
      </c>
      <c r="EQ25" s="28">
        <v>48572</v>
      </c>
      <c r="ER25" s="7">
        <v>45</v>
      </c>
      <c r="ES25" s="28">
        <v>57715</v>
      </c>
      <c r="ET25" s="28">
        <v>3222.5999999999995</v>
      </c>
      <c r="EU25" s="28">
        <v>54492.400000000016</v>
      </c>
      <c r="EV25" s="28">
        <v>36466</v>
      </c>
      <c r="EW25" s="7">
        <v>47</v>
      </c>
      <c r="EX25" s="28">
        <v>66803</v>
      </c>
      <c r="EY25" s="28">
        <v>22514.399999999994</v>
      </c>
      <c r="EZ25" s="28">
        <v>44288.60000000002</v>
      </c>
      <c r="FA25" s="28">
        <v>34949</v>
      </c>
      <c r="FB25" s="41">
        <v>83</v>
      </c>
      <c r="FC25" s="28">
        <v>132319</v>
      </c>
      <c r="FD25" s="28">
        <v>64356.5</v>
      </c>
      <c r="FE25" s="28">
        <v>67962.5</v>
      </c>
      <c r="FF25" s="28">
        <v>56667</v>
      </c>
      <c r="FG25" s="41">
        <v>8</v>
      </c>
      <c r="FH25" s="28">
        <v>14392</v>
      </c>
      <c r="FI25" s="28">
        <v>500</v>
      </c>
      <c r="FJ25" s="28">
        <v>13892</v>
      </c>
      <c r="FK25" s="28">
        <v>9169</v>
      </c>
      <c r="FL25" s="7">
        <v>41</v>
      </c>
      <c r="FM25" s="28">
        <v>65059</v>
      </c>
      <c r="FN25" s="28">
        <v>1250.5</v>
      </c>
      <c r="FO25" s="28">
        <v>63808.5</v>
      </c>
      <c r="FP25" s="28">
        <v>43110.966911000003</v>
      </c>
      <c r="FQ25" s="41">
        <v>59</v>
      </c>
      <c r="FR25" s="28">
        <v>97551</v>
      </c>
      <c r="FS25" s="28">
        <v>4000</v>
      </c>
      <c r="FT25" s="28">
        <v>93551</v>
      </c>
      <c r="FU25" s="28">
        <v>60735</v>
      </c>
      <c r="FV25" s="41">
        <v>48</v>
      </c>
      <c r="FW25" s="28">
        <v>102952</v>
      </c>
      <c r="FX25" s="28">
        <v>17372.700000000004</v>
      </c>
      <c r="FY25" s="28">
        <v>85579.300000000032</v>
      </c>
      <c r="FZ25" s="28">
        <v>62060</v>
      </c>
      <c r="GA25" s="41">
        <v>105</v>
      </c>
      <c r="GB25" s="28">
        <v>256247</v>
      </c>
      <c r="GC25" s="28">
        <v>118867.25</v>
      </c>
      <c r="GD25" s="28">
        <v>137379.74999999997</v>
      </c>
      <c r="GE25" s="28">
        <v>110668</v>
      </c>
      <c r="GF25" s="41">
        <v>30</v>
      </c>
      <c r="GG25" s="28">
        <v>73820</v>
      </c>
      <c r="GH25" s="28">
        <v>36395</v>
      </c>
      <c r="GI25" s="28">
        <v>37425</v>
      </c>
      <c r="GJ25" s="28">
        <v>31824</v>
      </c>
      <c r="GK25" s="41">
        <v>21</v>
      </c>
      <c r="GL25" s="28">
        <v>30979</v>
      </c>
      <c r="GM25" s="28">
        <v>5627.6</v>
      </c>
      <c r="GN25" s="28">
        <v>25351.4</v>
      </c>
      <c r="GO25" s="28">
        <v>17726</v>
      </c>
      <c r="GP25" s="93"/>
      <c r="GQ25" s="7">
        <f t="shared" si="179"/>
        <v>602</v>
      </c>
      <c r="GR25" s="28">
        <f t="shared" si="180"/>
        <v>1040284</v>
      </c>
      <c r="GS25" s="28">
        <f t="shared" si="181"/>
        <v>274112.55</v>
      </c>
      <c r="GT25" s="28">
        <f t="shared" si="182"/>
        <v>766171.45000000007</v>
      </c>
      <c r="GU25" s="28">
        <f t="shared" si="183"/>
        <v>555692.96691099997</v>
      </c>
      <c r="GX25" s="7">
        <v>52</v>
      </c>
      <c r="GY25" s="28">
        <v>74600</v>
      </c>
      <c r="GZ25" s="28">
        <v>5100</v>
      </c>
      <c r="HA25" s="28">
        <v>69500</v>
      </c>
      <c r="HB25" s="28">
        <v>45185</v>
      </c>
      <c r="HC25" s="7">
        <v>45</v>
      </c>
      <c r="HD25" s="28">
        <v>59357</v>
      </c>
      <c r="HE25" s="28">
        <v>4300</v>
      </c>
      <c r="HF25" s="28">
        <v>55057</v>
      </c>
      <c r="HG25" s="28">
        <v>36281</v>
      </c>
      <c r="HH25" s="7">
        <v>32</v>
      </c>
      <c r="HI25" s="28">
        <v>47318</v>
      </c>
      <c r="HJ25" s="28">
        <v>13591.999999999998</v>
      </c>
      <c r="HK25" s="28">
        <v>33726.000000000015</v>
      </c>
      <c r="HL25" s="28">
        <v>25721.292355000001</v>
      </c>
      <c r="HM25" s="7">
        <v>47</v>
      </c>
      <c r="HN25" s="28">
        <v>63003</v>
      </c>
      <c r="HO25" s="28">
        <v>23332.599999999984</v>
      </c>
      <c r="HP25" s="28">
        <v>39670.400000000023</v>
      </c>
      <c r="HQ25" s="28">
        <v>31968</v>
      </c>
      <c r="HR25" s="41">
        <v>126</v>
      </c>
      <c r="HS25" s="28">
        <v>168774</v>
      </c>
      <c r="HT25" s="28">
        <v>74375</v>
      </c>
      <c r="HU25" s="28">
        <v>94399</v>
      </c>
      <c r="HV25" s="28">
        <v>77834</v>
      </c>
      <c r="HW25" s="41"/>
      <c r="HX25" s="28"/>
      <c r="HY25" s="28"/>
      <c r="HZ25" s="28"/>
      <c r="IA25" s="28"/>
      <c r="IB25" s="7"/>
      <c r="IC25" s="28"/>
      <c r="ID25" s="28"/>
      <c r="IE25" s="28"/>
      <c r="IF25" s="28"/>
      <c r="IG25" s="41"/>
      <c r="IH25" s="28"/>
      <c r="II25" s="28"/>
      <c r="IJ25" s="28"/>
      <c r="IK25" s="28"/>
      <c r="IL25" s="41"/>
      <c r="IM25" s="28"/>
      <c r="IN25" s="28"/>
      <c r="IO25" s="28"/>
      <c r="IP25" s="28"/>
      <c r="IQ25" s="41"/>
      <c r="IR25" s="28"/>
      <c r="IS25" s="28"/>
      <c r="IT25" s="28"/>
      <c r="IU25" s="28"/>
      <c r="IV25" s="41"/>
      <c r="IW25" s="28"/>
      <c r="IX25" s="28"/>
      <c r="IY25" s="28"/>
      <c r="IZ25" s="28"/>
      <c r="JA25" s="41"/>
      <c r="JB25" s="28"/>
      <c r="JC25" s="28"/>
      <c r="JD25" s="28"/>
      <c r="JE25" s="28"/>
      <c r="JF25" s="7"/>
      <c r="JG25" s="28"/>
      <c r="JH25" s="28"/>
      <c r="JI25" s="28"/>
      <c r="JJ25" s="28"/>
      <c r="JK25" s="93"/>
      <c r="JL25" s="93"/>
      <c r="JM25" s="7">
        <f t="shared" si="167"/>
        <v>302</v>
      </c>
      <c r="JN25" s="28">
        <f t="shared" si="168"/>
        <v>413052</v>
      </c>
      <c r="JO25" s="28">
        <f t="shared" si="169"/>
        <v>120699.59999999998</v>
      </c>
      <c r="JP25" s="28">
        <f t="shared" si="170"/>
        <v>292352.40000000002</v>
      </c>
      <c r="JQ25" s="28">
        <f t="shared" si="171"/>
        <v>216989.29235499998</v>
      </c>
      <c r="JS25" s="180"/>
      <c r="JT25" s="181"/>
      <c r="JU25" s="181"/>
      <c r="JV25" s="181"/>
      <c r="JW25" s="181"/>
      <c r="JX25" s="170"/>
      <c r="JY25" s="171"/>
      <c r="JZ25" s="171"/>
      <c r="KA25" s="171"/>
      <c r="KB25" s="171"/>
      <c r="KC25" s="7"/>
      <c r="KD25" s="28"/>
      <c r="KE25" s="28"/>
      <c r="KF25" s="28"/>
      <c r="KG25" s="28"/>
      <c r="KH25" s="7"/>
      <c r="KI25" s="28"/>
      <c r="KJ25" s="28"/>
      <c r="KK25" s="28"/>
      <c r="KL25" s="28"/>
      <c r="KM25" s="471"/>
      <c r="KN25" s="472"/>
      <c r="KO25" s="472"/>
      <c r="KP25" s="472"/>
      <c r="KQ25" s="472"/>
      <c r="KR25" s="95"/>
      <c r="KS25" s="171"/>
      <c r="KT25" s="171"/>
      <c r="KU25" s="171"/>
      <c r="KV25" s="171"/>
      <c r="KW25" s="170"/>
      <c r="KX25" s="171"/>
      <c r="KY25" s="171"/>
      <c r="KZ25" s="171"/>
      <c r="LA25" s="171"/>
      <c r="LB25" s="41">
        <v>14</v>
      </c>
      <c r="LC25" s="28">
        <v>40786</v>
      </c>
      <c r="LD25" s="28">
        <v>4379.7000000000007</v>
      </c>
      <c r="LE25" s="28">
        <v>36406.300000000003</v>
      </c>
      <c r="LF25" s="28">
        <v>20776.281883000007</v>
      </c>
      <c r="LG25" s="41"/>
      <c r="LH25" s="28"/>
      <c r="LI25" s="28"/>
      <c r="LJ25" s="28"/>
      <c r="LK25" s="28"/>
      <c r="LL25" s="41"/>
      <c r="LM25" s="28"/>
      <c r="LN25" s="28"/>
      <c r="LO25" s="28"/>
      <c r="LP25" s="28"/>
      <c r="LQ25" s="41"/>
      <c r="LR25" s="28"/>
      <c r="LS25" s="28"/>
      <c r="LT25" s="28"/>
      <c r="LU25" s="28"/>
      <c r="LV25" s="41"/>
      <c r="LW25" s="28"/>
      <c r="LX25" s="28"/>
      <c r="LY25" s="28"/>
      <c r="LZ25" s="28"/>
      <c r="MA25" s="7"/>
      <c r="MB25" s="28"/>
      <c r="MC25" s="28"/>
      <c r="MD25" s="28"/>
      <c r="ME25" s="28"/>
      <c r="MF25" s="93"/>
      <c r="MG25" s="93"/>
      <c r="MH25" s="7">
        <f t="shared" si="172"/>
        <v>14</v>
      </c>
      <c r="MI25" s="28">
        <f t="shared" si="173"/>
        <v>40786</v>
      </c>
      <c r="MJ25" s="28">
        <f t="shared" si="164"/>
        <v>4379.7000000000007</v>
      </c>
      <c r="MK25" s="28">
        <f t="shared" si="165"/>
        <v>36406.300000000003</v>
      </c>
      <c r="ML25" s="28">
        <f t="shared" si="166"/>
        <v>20776.281883000007</v>
      </c>
    </row>
    <row r="26" spans="2:350" ht="15" customHeight="1" x14ac:dyDescent="0.3">
      <c r="B26" s="489"/>
      <c r="C26" s="71" t="s">
        <v>76</v>
      </c>
      <c r="D26" s="16"/>
      <c r="E26" s="17"/>
      <c r="F26" s="17"/>
      <c r="G26" s="17"/>
      <c r="H26" s="17"/>
      <c r="I26" s="7">
        <v>10</v>
      </c>
      <c r="J26" s="28">
        <v>14490</v>
      </c>
      <c r="K26" s="28"/>
      <c r="L26" s="28">
        <v>14490</v>
      </c>
      <c r="M26" s="28">
        <v>9834.239540999999</v>
      </c>
      <c r="N26" s="7">
        <v>18</v>
      </c>
      <c r="O26" s="28">
        <v>23683</v>
      </c>
      <c r="P26" s="28">
        <v>150</v>
      </c>
      <c r="Q26" s="28">
        <v>23533</v>
      </c>
      <c r="R26" s="28">
        <v>15835.856051000001</v>
      </c>
      <c r="S26" s="7">
        <v>16</v>
      </c>
      <c r="T26" s="7">
        <v>18134</v>
      </c>
      <c r="U26" s="7">
        <v>4620</v>
      </c>
      <c r="V26" s="7">
        <v>13514</v>
      </c>
      <c r="W26" s="7">
        <v>10847</v>
      </c>
      <c r="X26" s="7">
        <v>36</v>
      </c>
      <c r="Y26" s="28">
        <v>40164</v>
      </c>
      <c r="Z26" s="28">
        <v>13089</v>
      </c>
      <c r="AA26" s="28">
        <v>27075</v>
      </c>
      <c r="AB26" s="28">
        <v>21750.432271000005</v>
      </c>
      <c r="AC26" s="41">
        <v>11</v>
      </c>
      <c r="AD26" s="28">
        <v>15839</v>
      </c>
      <c r="AE26" s="28">
        <v>3430</v>
      </c>
      <c r="AF26" s="28">
        <v>12409</v>
      </c>
      <c r="AG26" s="28">
        <v>9662</v>
      </c>
      <c r="AH26" s="41">
        <v>44</v>
      </c>
      <c r="AI26" s="28">
        <v>54307</v>
      </c>
      <c r="AJ26" s="28">
        <v>6272.9400000000005</v>
      </c>
      <c r="AK26" s="28">
        <v>48034.060000000005</v>
      </c>
      <c r="AL26" s="28">
        <v>35011</v>
      </c>
      <c r="AM26" s="27">
        <v>78</v>
      </c>
      <c r="AN26" s="27">
        <v>140022</v>
      </c>
      <c r="AO26" s="27">
        <v>0</v>
      </c>
      <c r="AP26" s="27">
        <v>140022</v>
      </c>
      <c r="AQ26" s="27">
        <v>95749.567535999988</v>
      </c>
      <c r="AR26" s="41">
        <v>46</v>
      </c>
      <c r="AS26" s="28">
        <v>88304</v>
      </c>
      <c r="AT26" s="28">
        <v>5201</v>
      </c>
      <c r="AU26" s="28">
        <v>83103</v>
      </c>
      <c r="AV26" s="28">
        <v>58463</v>
      </c>
      <c r="AW26" s="41">
        <v>84</v>
      </c>
      <c r="AX26" s="28">
        <v>167716</v>
      </c>
      <c r="AY26" s="28">
        <v>71913.8</v>
      </c>
      <c r="AZ26" s="28">
        <v>95802.2</v>
      </c>
      <c r="BA26" s="28">
        <v>81060</v>
      </c>
      <c r="BB26" s="41">
        <v>33</v>
      </c>
      <c r="BC26" s="28">
        <v>73017</v>
      </c>
      <c r="BD26" s="28">
        <v>32964</v>
      </c>
      <c r="BE26" s="28">
        <v>40053</v>
      </c>
      <c r="BF26" s="28">
        <v>33824</v>
      </c>
      <c r="BG26" s="41"/>
      <c r="BH26" s="28"/>
      <c r="BI26" s="28"/>
      <c r="BJ26" s="28"/>
      <c r="BK26" s="28"/>
      <c r="BL26" s="93"/>
      <c r="BM26" s="7">
        <f t="shared" si="146"/>
        <v>376</v>
      </c>
      <c r="BN26" s="28">
        <f t="shared" si="147"/>
        <v>635676</v>
      </c>
      <c r="BO26" s="28">
        <f t="shared" si="148"/>
        <v>137640.74</v>
      </c>
      <c r="BP26" s="28">
        <f t="shared" si="149"/>
        <v>498035.26</v>
      </c>
      <c r="BQ26" s="28">
        <f t="shared" si="150"/>
        <v>372037.09539899998</v>
      </c>
      <c r="BS26" s="7"/>
      <c r="BT26" s="28"/>
      <c r="BU26" s="28"/>
      <c r="BV26" s="28"/>
      <c r="BW26" s="28"/>
      <c r="BX26" s="7"/>
      <c r="BY26" s="28"/>
      <c r="BZ26" s="28"/>
      <c r="CA26" s="28"/>
      <c r="CB26" s="28"/>
      <c r="CC26" s="7"/>
      <c r="CD26" s="28"/>
      <c r="CE26" s="28"/>
      <c r="CF26" s="28"/>
      <c r="CG26" s="28"/>
      <c r="CH26" s="7"/>
      <c r="CI26" s="28"/>
      <c r="CJ26" s="28"/>
      <c r="CK26" s="28"/>
      <c r="CL26" s="28"/>
      <c r="CM26" s="41"/>
      <c r="CN26" s="28"/>
      <c r="CO26" s="28"/>
      <c r="CP26" s="28"/>
      <c r="CQ26" s="28"/>
      <c r="CR26" s="41"/>
      <c r="CS26" s="28"/>
      <c r="CT26" s="28"/>
      <c r="CU26" s="28"/>
      <c r="CV26" s="28"/>
      <c r="CW26" s="27"/>
      <c r="CX26" s="27"/>
      <c r="CY26" s="27"/>
      <c r="CZ26" s="27"/>
      <c r="DA26" s="27"/>
      <c r="DB26" s="41"/>
      <c r="DC26" s="28"/>
      <c r="DD26" s="41">
        <v>0</v>
      </c>
      <c r="DE26" s="28"/>
      <c r="DF26" s="28"/>
      <c r="DG26" s="41"/>
      <c r="DH26" s="28"/>
      <c r="DI26" s="28"/>
      <c r="DJ26" s="28"/>
      <c r="DK26" s="28"/>
      <c r="DL26" s="41"/>
      <c r="DM26" s="28"/>
      <c r="DN26" s="28"/>
      <c r="DO26" s="28"/>
      <c r="DP26" s="28"/>
      <c r="DQ26" s="41"/>
      <c r="DR26" s="28"/>
      <c r="DS26" s="28"/>
      <c r="DT26" s="28"/>
      <c r="DU26" s="28"/>
      <c r="DV26" s="41"/>
      <c r="DW26" s="28"/>
      <c r="DX26" s="28"/>
      <c r="DY26" s="28"/>
      <c r="DZ26" s="28"/>
      <c r="EA26" s="93"/>
      <c r="EB26" s="7">
        <f t="shared" si="151"/>
        <v>0</v>
      </c>
      <c r="EC26" s="28">
        <f t="shared" si="152"/>
        <v>0</v>
      </c>
      <c r="ED26" s="28">
        <f t="shared" si="153"/>
        <v>0</v>
      </c>
      <c r="EE26" s="28">
        <f t="shared" si="154"/>
        <v>0</v>
      </c>
      <c r="EF26" s="28">
        <f t="shared" si="155"/>
        <v>0</v>
      </c>
      <c r="EH26" s="7"/>
      <c r="EI26" s="28"/>
      <c r="EJ26" s="28"/>
      <c r="EK26" s="28"/>
      <c r="EL26" s="28"/>
      <c r="EM26" s="7"/>
      <c r="EN26" s="28"/>
      <c r="EO26" s="28"/>
      <c r="EP26" s="28"/>
      <c r="EQ26" s="28"/>
      <c r="ER26" s="7"/>
      <c r="ES26" s="28"/>
      <c r="ET26" s="28"/>
      <c r="EU26" s="28"/>
      <c r="EV26" s="28"/>
      <c r="EW26" s="7"/>
      <c r="EX26" s="28"/>
      <c r="EY26" s="28"/>
      <c r="EZ26" s="28"/>
      <c r="FA26" s="28"/>
      <c r="FB26" s="41"/>
      <c r="FC26" s="28"/>
      <c r="FD26" s="28"/>
      <c r="FE26" s="28"/>
      <c r="FF26" s="28"/>
      <c r="FG26" s="41">
        <v>4</v>
      </c>
      <c r="FH26" s="28">
        <v>7796</v>
      </c>
      <c r="FI26" s="28">
        <v>0</v>
      </c>
      <c r="FJ26" s="28">
        <v>7796</v>
      </c>
      <c r="FK26" s="28">
        <v>5177</v>
      </c>
      <c r="FL26" s="7">
        <v>49</v>
      </c>
      <c r="FM26" s="28">
        <v>100551</v>
      </c>
      <c r="FN26" s="28">
        <v>20482</v>
      </c>
      <c r="FO26" s="28">
        <v>80069</v>
      </c>
      <c r="FP26" s="28">
        <v>55476.357054000007</v>
      </c>
      <c r="FQ26" s="41">
        <v>57</v>
      </c>
      <c r="FR26" s="28">
        <v>113555</v>
      </c>
      <c r="FS26" s="28">
        <v>6500</v>
      </c>
      <c r="FT26" s="28">
        <v>107055</v>
      </c>
      <c r="FU26" s="28">
        <v>69381</v>
      </c>
      <c r="FV26" s="41">
        <v>68</v>
      </c>
      <c r="FW26" s="28">
        <v>156932</v>
      </c>
      <c r="FX26" s="28">
        <v>40113.899999999994</v>
      </c>
      <c r="FY26" s="28">
        <v>116818.10000000014</v>
      </c>
      <c r="FZ26" s="28">
        <v>88314</v>
      </c>
      <c r="GA26" s="41">
        <v>221</v>
      </c>
      <c r="GB26" s="28">
        <v>560679</v>
      </c>
      <c r="GC26" s="28">
        <v>269259</v>
      </c>
      <c r="GD26" s="28">
        <v>291420</v>
      </c>
      <c r="GE26" s="28">
        <v>236561</v>
      </c>
      <c r="GF26" s="41">
        <v>33</v>
      </c>
      <c r="GG26" s="28">
        <v>75867</v>
      </c>
      <c r="GH26" s="28">
        <v>37933.5</v>
      </c>
      <c r="GI26" s="28">
        <v>37933.5</v>
      </c>
      <c r="GJ26" s="28">
        <v>31939.523349000006</v>
      </c>
      <c r="GK26" s="41">
        <v>11</v>
      </c>
      <c r="GL26" s="28">
        <v>15189</v>
      </c>
      <c r="GM26" s="28">
        <v>1000</v>
      </c>
      <c r="GN26" s="28">
        <v>14189</v>
      </c>
      <c r="GO26" s="28">
        <v>9126</v>
      </c>
      <c r="GP26" s="93"/>
      <c r="GQ26" s="7">
        <f t="shared" si="179"/>
        <v>443</v>
      </c>
      <c r="GR26" s="28">
        <f t="shared" si="180"/>
        <v>1030569</v>
      </c>
      <c r="GS26" s="28">
        <f t="shared" si="181"/>
        <v>375288.4</v>
      </c>
      <c r="GT26" s="28">
        <f t="shared" si="182"/>
        <v>655280.60000000009</v>
      </c>
      <c r="GU26" s="28">
        <f t="shared" si="183"/>
        <v>495974.88040300005</v>
      </c>
      <c r="GX26" s="7">
        <v>45</v>
      </c>
      <c r="GY26" s="28">
        <v>66905</v>
      </c>
      <c r="GZ26" s="28">
        <v>7800</v>
      </c>
      <c r="HA26" s="28">
        <v>59105</v>
      </c>
      <c r="HB26" s="28">
        <v>38826</v>
      </c>
      <c r="HC26" s="7">
        <v>20</v>
      </c>
      <c r="HD26" s="28">
        <v>23784</v>
      </c>
      <c r="HE26" s="28">
        <v>1000</v>
      </c>
      <c r="HF26" s="28">
        <v>22784</v>
      </c>
      <c r="HG26" s="28">
        <v>14535</v>
      </c>
      <c r="HH26" s="7">
        <v>84</v>
      </c>
      <c r="HI26" s="28">
        <v>115016</v>
      </c>
      <c r="HJ26" s="28">
        <v>44497.899999999936</v>
      </c>
      <c r="HK26" s="28">
        <v>70518.100000000049</v>
      </c>
      <c r="HL26" s="28">
        <v>56789.331337999967</v>
      </c>
      <c r="HM26" s="7">
        <v>114</v>
      </c>
      <c r="HN26" s="28">
        <v>187186</v>
      </c>
      <c r="HO26" s="28">
        <v>74874.39999999998</v>
      </c>
      <c r="HP26" s="28">
        <v>112311.59999999979</v>
      </c>
      <c r="HQ26" s="28">
        <v>91588</v>
      </c>
      <c r="HR26" s="41">
        <v>92</v>
      </c>
      <c r="HS26" s="28">
        <v>124308</v>
      </c>
      <c r="HT26" s="28">
        <v>59636.39999999998</v>
      </c>
      <c r="HU26" s="28">
        <v>64671.60000000002</v>
      </c>
      <c r="HV26" s="28">
        <v>53743</v>
      </c>
      <c r="HW26" s="41">
        <v>4</v>
      </c>
      <c r="HX26" s="28">
        <v>11196</v>
      </c>
      <c r="HY26" s="28">
        <v>1000</v>
      </c>
      <c r="HZ26" s="28">
        <v>10196</v>
      </c>
      <c r="IA26" s="28">
        <v>6784</v>
      </c>
      <c r="IB26" s="7">
        <v>11</v>
      </c>
      <c r="IC26" s="28">
        <v>27189</v>
      </c>
      <c r="ID26" s="28">
        <v>3000</v>
      </c>
      <c r="IE26" s="28">
        <v>24189</v>
      </c>
      <c r="IF26" s="28">
        <v>16081</v>
      </c>
      <c r="IG26" s="41">
        <v>55</v>
      </c>
      <c r="IH26" s="28">
        <v>130445</v>
      </c>
      <c r="II26" s="28">
        <v>20000</v>
      </c>
      <c r="IJ26" s="28">
        <v>110445</v>
      </c>
      <c r="IK26" s="28">
        <v>73634.528520000007</v>
      </c>
      <c r="IL26" s="41">
        <v>78</v>
      </c>
      <c r="IM26" s="28">
        <v>178622</v>
      </c>
      <c r="IN26" s="28">
        <v>65462.099999999933</v>
      </c>
      <c r="IO26" s="28">
        <v>113159.89999999985</v>
      </c>
      <c r="IP26" s="28">
        <v>90656.730437999999</v>
      </c>
      <c r="IQ26" s="41">
        <v>170</v>
      </c>
      <c r="IR26" s="28">
        <v>392830</v>
      </c>
      <c r="IS26" s="28">
        <v>192437.2</v>
      </c>
      <c r="IT26" s="28">
        <v>200392.8</v>
      </c>
      <c r="IU26" s="28">
        <v>168203.8037939996</v>
      </c>
      <c r="IV26" s="41">
        <v>24</v>
      </c>
      <c r="IW26" s="28">
        <v>62376</v>
      </c>
      <c r="IX26" s="28">
        <v>31188</v>
      </c>
      <c r="IY26" s="28">
        <v>31188</v>
      </c>
      <c r="IZ26" s="28">
        <v>26210.103759999998</v>
      </c>
      <c r="JA26" s="41">
        <v>15</v>
      </c>
      <c r="JB26" s="28">
        <v>17685</v>
      </c>
      <c r="JC26" s="28">
        <v>0</v>
      </c>
      <c r="JD26" s="28">
        <v>17685</v>
      </c>
      <c r="JE26" s="28">
        <v>12257.924469000001</v>
      </c>
      <c r="JF26" s="7"/>
      <c r="JG26" s="28"/>
      <c r="JH26" s="28"/>
      <c r="JI26" s="28"/>
      <c r="JJ26" s="28"/>
      <c r="JK26" s="93"/>
      <c r="JL26" s="93"/>
      <c r="JM26" s="7">
        <f t="shared" si="167"/>
        <v>712</v>
      </c>
      <c r="JN26" s="28">
        <f t="shared" si="168"/>
        <v>1337542</v>
      </c>
      <c r="JO26" s="28">
        <f t="shared" si="169"/>
        <v>500895.99999999983</v>
      </c>
      <c r="JP26" s="28">
        <f t="shared" si="170"/>
        <v>836645.99999999977</v>
      </c>
      <c r="JQ26" s="28">
        <f t="shared" si="171"/>
        <v>649309.42231899954</v>
      </c>
      <c r="JS26" s="180">
        <v>31</v>
      </c>
      <c r="JT26" s="181">
        <v>44469</v>
      </c>
      <c r="JU26" s="181">
        <v>4800</v>
      </c>
      <c r="JV26" s="181">
        <v>39669</v>
      </c>
      <c r="JW26" s="181">
        <v>21597.890356000004</v>
      </c>
      <c r="JX26" s="170">
        <v>28</v>
      </c>
      <c r="JY26" s="171">
        <v>38172</v>
      </c>
      <c r="JZ26" s="171">
        <v>4000</v>
      </c>
      <c r="KA26" s="171">
        <v>34172</v>
      </c>
      <c r="KB26" s="171">
        <v>18796.799994000001</v>
      </c>
      <c r="KC26" s="7">
        <v>46</v>
      </c>
      <c r="KD26" s="28">
        <v>60054</v>
      </c>
      <c r="KE26" s="28">
        <v>23692.2</v>
      </c>
      <c r="KF26" s="28">
        <v>36361.799999999988</v>
      </c>
      <c r="KG26" s="28">
        <v>25817.853807999996</v>
      </c>
      <c r="KH26" s="7">
        <v>70</v>
      </c>
      <c r="KI26" s="28">
        <v>97230</v>
      </c>
      <c r="KJ26" s="28">
        <v>45107.799999999974</v>
      </c>
      <c r="KK26" s="28">
        <v>52122.200000000026</v>
      </c>
      <c r="KL26" s="28">
        <v>31964.977411999986</v>
      </c>
      <c r="KM26" s="471">
        <v>120</v>
      </c>
      <c r="KN26" s="472">
        <v>166230</v>
      </c>
      <c r="KO26" s="472">
        <v>83025.100000000006</v>
      </c>
      <c r="KP26" s="472">
        <v>83204.899999999994</v>
      </c>
      <c r="KQ26" s="472">
        <v>64678.564682000055</v>
      </c>
      <c r="KR26" s="95">
        <v>18</v>
      </c>
      <c r="KS26" s="171">
        <v>27282</v>
      </c>
      <c r="KT26" s="171">
        <v>5696</v>
      </c>
      <c r="KU26" s="171">
        <v>21586</v>
      </c>
      <c r="KV26" s="171">
        <v>13127.537966000002</v>
      </c>
      <c r="KW26" s="170">
        <v>26</v>
      </c>
      <c r="KX26" s="171">
        <v>49874</v>
      </c>
      <c r="KY26" s="171">
        <v>6300</v>
      </c>
      <c r="KZ26" s="171">
        <v>43574</v>
      </c>
      <c r="LA26" s="171">
        <v>24362.327339000003</v>
      </c>
      <c r="LB26" s="41">
        <v>50</v>
      </c>
      <c r="LC26" s="28">
        <v>118350</v>
      </c>
      <c r="LD26" s="28">
        <v>25254.600000000009</v>
      </c>
      <c r="LE26" s="28">
        <v>93095.400000000052</v>
      </c>
      <c r="LF26" s="28">
        <v>53214.187425000011</v>
      </c>
      <c r="LG26" s="41"/>
      <c r="LH26" s="28"/>
      <c r="LI26" s="28"/>
      <c r="LJ26" s="28"/>
      <c r="LK26" s="28"/>
      <c r="LL26" s="41"/>
      <c r="LM26" s="28"/>
      <c r="LN26" s="28"/>
      <c r="LO26" s="28"/>
      <c r="LP26" s="28"/>
      <c r="LQ26" s="41"/>
      <c r="LR26" s="28"/>
      <c r="LS26" s="28"/>
      <c r="LT26" s="28"/>
      <c r="LU26" s="28"/>
      <c r="LV26" s="41"/>
      <c r="LW26" s="28"/>
      <c r="LX26" s="28"/>
      <c r="LY26" s="28"/>
      <c r="LZ26" s="28"/>
      <c r="MA26" s="7"/>
      <c r="MB26" s="28"/>
      <c r="MC26" s="28"/>
      <c r="MD26" s="28"/>
      <c r="ME26" s="28"/>
      <c r="MF26" s="93"/>
      <c r="MG26" s="93"/>
      <c r="MH26" s="7">
        <f t="shared" si="172"/>
        <v>389</v>
      </c>
      <c r="MI26" s="28">
        <f t="shared" si="173"/>
        <v>601661</v>
      </c>
      <c r="MJ26" s="28">
        <f t="shared" si="164"/>
        <v>197875.69999999998</v>
      </c>
      <c r="MK26" s="28">
        <f t="shared" si="165"/>
        <v>403785.30000000005</v>
      </c>
      <c r="ML26" s="28">
        <f t="shared" si="166"/>
        <v>253560.13898200006</v>
      </c>
    </row>
    <row r="27" spans="2:350" ht="15" customHeight="1" x14ac:dyDescent="0.3">
      <c r="B27" s="489"/>
      <c r="C27" s="179" t="s">
        <v>139</v>
      </c>
      <c r="D27" s="16"/>
      <c r="E27" s="17"/>
      <c r="F27" s="17"/>
      <c r="G27" s="17"/>
      <c r="H27" s="17"/>
      <c r="I27" s="7">
        <v>9</v>
      </c>
      <c r="J27" s="28">
        <v>10541</v>
      </c>
      <c r="K27" s="28"/>
      <c r="L27" s="28">
        <v>10541</v>
      </c>
      <c r="M27" s="28">
        <v>6806.8191949999982</v>
      </c>
      <c r="N27" s="7">
        <v>41</v>
      </c>
      <c r="O27" s="28">
        <v>44909</v>
      </c>
      <c r="P27" s="28">
        <v>0</v>
      </c>
      <c r="Q27" s="28">
        <v>37731.500000000007</v>
      </c>
      <c r="R27" s="28">
        <v>25397.012840000003</v>
      </c>
      <c r="S27" s="7">
        <v>124</v>
      </c>
      <c r="T27" s="7">
        <v>151376</v>
      </c>
      <c r="U27" s="7">
        <v>37603.89999999998</v>
      </c>
      <c r="V27" s="7">
        <v>113772.09999999995</v>
      </c>
      <c r="W27" s="7">
        <v>88781</v>
      </c>
      <c r="X27" s="7">
        <v>145</v>
      </c>
      <c r="Y27" s="28">
        <v>173205</v>
      </c>
      <c r="Z27" s="28">
        <v>59221.200000000041</v>
      </c>
      <c r="AA27" s="28">
        <v>113983.80000000009</v>
      </c>
      <c r="AB27" s="28">
        <v>89541.279957999926</v>
      </c>
      <c r="AC27" s="41">
        <v>95</v>
      </c>
      <c r="AD27" s="28">
        <v>109655</v>
      </c>
      <c r="AE27" s="28">
        <v>46021.4</v>
      </c>
      <c r="AF27" s="28">
        <v>63633.599999999999</v>
      </c>
      <c r="AG27" s="28">
        <v>49763</v>
      </c>
      <c r="AH27" s="41">
        <v>41</v>
      </c>
      <c r="AI27" s="28">
        <v>49959</v>
      </c>
      <c r="AJ27" s="28">
        <v>23061.41</v>
      </c>
      <c r="AK27" s="28">
        <v>26897.59</v>
      </c>
      <c r="AL27" s="28">
        <v>21639</v>
      </c>
      <c r="AM27" s="27">
        <v>130</v>
      </c>
      <c r="AN27" s="27">
        <v>227720</v>
      </c>
      <c r="AO27" s="27">
        <v>10300.003689344179</v>
      </c>
      <c r="AP27" s="27">
        <v>217419.99631065581</v>
      </c>
      <c r="AQ27" s="27">
        <v>144302.92623758785</v>
      </c>
      <c r="AR27" s="41">
        <v>146</v>
      </c>
      <c r="AS27" s="28">
        <v>341454</v>
      </c>
      <c r="AT27" s="28">
        <v>49225.419999999969</v>
      </c>
      <c r="AU27" s="28">
        <v>292228.58000000013</v>
      </c>
      <c r="AV27" s="28">
        <v>205756</v>
      </c>
      <c r="AW27" s="41">
        <v>139</v>
      </c>
      <c r="AX27" s="28">
        <v>440111</v>
      </c>
      <c r="AY27" s="28">
        <v>193219</v>
      </c>
      <c r="AZ27" s="28">
        <v>246892</v>
      </c>
      <c r="BA27" s="28">
        <v>203827</v>
      </c>
      <c r="BB27" s="41">
        <v>82</v>
      </c>
      <c r="BC27" s="28">
        <v>149168</v>
      </c>
      <c r="BD27" s="28">
        <v>50299</v>
      </c>
      <c r="BE27" s="28">
        <v>98869</v>
      </c>
      <c r="BF27" s="28">
        <v>78452</v>
      </c>
      <c r="BG27" s="41">
        <v>129</v>
      </c>
      <c r="BH27" s="28">
        <v>163171</v>
      </c>
      <c r="BI27" s="28">
        <v>-2719.2</v>
      </c>
      <c r="BJ27" s="28">
        <v>165890.20000000001</v>
      </c>
      <c r="BK27" s="28">
        <v>105616</v>
      </c>
      <c r="BL27" s="93"/>
      <c r="BM27" s="7">
        <f t="shared" si="146"/>
        <v>952</v>
      </c>
      <c r="BN27" s="28">
        <f t="shared" si="147"/>
        <v>1698098</v>
      </c>
      <c r="BO27" s="28">
        <f t="shared" si="148"/>
        <v>468951.33368934417</v>
      </c>
      <c r="BP27" s="28">
        <f t="shared" si="149"/>
        <v>1221969.1663106559</v>
      </c>
      <c r="BQ27" s="28">
        <f t="shared" si="150"/>
        <v>914266.03823058773</v>
      </c>
      <c r="BS27" s="7">
        <v>21</v>
      </c>
      <c r="BT27" s="28">
        <v>27479</v>
      </c>
      <c r="BU27" s="28">
        <v>0</v>
      </c>
      <c r="BV27" s="28">
        <v>27479</v>
      </c>
      <c r="BW27" s="28">
        <v>17751</v>
      </c>
      <c r="BX27" s="7"/>
      <c r="BY27" s="28"/>
      <c r="BZ27" s="28"/>
      <c r="CA27" s="28"/>
      <c r="CB27" s="28"/>
      <c r="CC27" s="7">
        <v>61</v>
      </c>
      <c r="CD27" s="28">
        <v>77839</v>
      </c>
      <c r="CE27" s="28">
        <v>20557.900000000023</v>
      </c>
      <c r="CF27" s="28">
        <v>57281.100000000057</v>
      </c>
      <c r="CG27" s="28">
        <v>44525.636535999969</v>
      </c>
      <c r="CH27" s="7">
        <v>86</v>
      </c>
      <c r="CI27" s="28">
        <v>119964</v>
      </c>
      <c r="CJ27" s="28">
        <v>35289.200000000019</v>
      </c>
      <c r="CK27" s="28">
        <v>84674.800000000134</v>
      </c>
      <c r="CL27" s="28">
        <v>67192.617933000016</v>
      </c>
      <c r="CM27" s="41">
        <v>106</v>
      </c>
      <c r="CN27" s="28">
        <v>139044</v>
      </c>
      <c r="CO27" s="28">
        <v>65179.7</v>
      </c>
      <c r="CP27" s="28">
        <v>73864.3</v>
      </c>
      <c r="CQ27" s="28">
        <v>56445</v>
      </c>
      <c r="CR27" s="41">
        <v>67</v>
      </c>
      <c r="CS27" s="28">
        <v>92183</v>
      </c>
      <c r="CT27" s="28">
        <v>18337.04</v>
      </c>
      <c r="CU27" s="28">
        <v>73845.959999999992</v>
      </c>
      <c r="CV27" s="28">
        <v>52462.610702999998</v>
      </c>
      <c r="CW27" s="27">
        <v>34</v>
      </c>
      <c r="CX27" s="27">
        <v>43816</v>
      </c>
      <c r="CY27" s="27">
        <v>0</v>
      </c>
      <c r="CZ27" s="27">
        <v>43816</v>
      </c>
      <c r="DA27" s="27">
        <v>29304.167808999991</v>
      </c>
      <c r="DB27" s="41"/>
      <c r="DC27" s="28"/>
      <c r="DD27" s="41">
        <v>0</v>
      </c>
      <c r="DE27" s="28"/>
      <c r="DF27" s="28"/>
      <c r="DG27" s="41">
        <v>67</v>
      </c>
      <c r="DH27" s="28">
        <v>162783</v>
      </c>
      <c r="DI27" s="28">
        <v>27134.440000000017</v>
      </c>
      <c r="DJ27" s="28">
        <v>135648.56000000003</v>
      </c>
      <c r="DK27" s="28">
        <v>98629.974947999974</v>
      </c>
      <c r="DL27" s="41">
        <v>79</v>
      </c>
      <c r="DM27" s="28">
        <v>218671</v>
      </c>
      <c r="DN27" s="28">
        <v>94357.249999999971</v>
      </c>
      <c r="DO27" s="28">
        <v>124313.75000000001</v>
      </c>
      <c r="DP27" s="28">
        <v>101848.45434599997</v>
      </c>
      <c r="DQ27" s="41">
        <v>58</v>
      </c>
      <c r="DR27" s="28">
        <v>143192</v>
      </c>
      <c r="DS27" s="28">
        <v>69304.460000000006</v>
      </c>
      <c r="DT27" s="28">
        <v>73887.539999999994</v>
      </c>
      <c r="DU27" s="28">
        <v>61777</v>
      </c>
      <c r="DV27" s="41">
        <v>17</v>
      </c>
      <c r="DW27" s="28">
        <v>38183</v>
      </c>
      <c r="DX27" s="28">
        <v>18371.900000000001</v>
      </c>
      <c r="DY27" s="28">
        <v>19811.099999999999</v>
      </c>
      <c r="DZ27" s="28">
        <v>16368</v>
      </c>
      <c r="EA27" s="93"/>
      <c r="EB27" s="7">
        <f t="shared" si="151"/>
        <v>596</v>
      </c>
      <c r="EC27" s="28">
        <f t="shared" si="152"/>
        <v>1063154</v>
      </c>
      <c r="ED27" s="28">
        <f t="shared" si="153"/>
        <v>348531.89000000007</v>
      </c>
      <c r="EE27" s="28">
        <f t="shared" si="154"/>
        <v>714622.11000000022</v>
      </c>
      <c r="EF27" s="28">
        <f t="shared" si="155"/>
        <v>546304.46227499994</v>
      </c>
      <c r="EH27" s="7">
        <v>50</v>
      </c>
      <c r="EI27" s="28">
        <v>69150</v>
      </c>
      <c r="EJ27" s="28">
        <v>0</v>
      </c>
      <c r="EK27" s="28">
        <v>69150</v>
      </c>
      <c r="EL27" s="28">
        <v>43978</v>
      </c>
      <c r="EM27" s="7">
        <v>68</v>
      </c>
      <c r="EN27" s="28">
        <v>97782</v>
      </c>
      <c r="EO27" s="28">
        <v>0</v>
      </c>
      <c r="EP27" s="28">
        <v>97782</v>
      </c>
      <c r="EQ27" s="28">
        <v>62971</v>
      </c>
      <c r="ER27" s="7">
        <v>68</v>
      </c>
      <c r="ES27" s="28">
        <v>87282</v>
      </c>
      <c r="ET27" s="28">
        <v>4611.2999999999993</v>
      </c>
      <c r="EU27" s="28">
        <v>82670.700000000084</v>
      </c>
      <c r="EV27" s="28">
        <v>56294</v>
      </c>
      <c r="EW27" s="7">
        <v>56</v>
      </c>
      <c r="EX27" s="28">
        <v>77944</v>
      </c>
      <c r="EY27" s="28">
        <v>28197.849999999973</v>
      </c>
      <c r="EZ27" s="28">
        <v>49746.150000000038</v>
      </c>
      <c r="FA27" s="28">
        <v>39993</v>
      </c>
      <c r="FB27" s="41">
        <v>46</v>
      </c>
      <c r="FC27" s="28">
        <v>64604</v>
      </c>
      <c r="FD27" s="28">
        <v>26824.559999999994</v>
      </c>
      <c r="FE27" s="28">
        <v>37779.440000000002</v>
      </c>
      <c r="FF27" s="28">
        <v>31343</v>
      </c>
      <c r="FG27" s="41">
        <v>20</v>
      </c>
      <c r="FH27" s="28">
        <v>29330</v>
      </c>
      <c r="FI27" s="28">
        <v>1042.08</v>
      </c>
      <c r="FJ27" s="28">
        <v>28287.919999999998</v>
      </c>
      <c r="FK27" s="28">
        <v>19874</v>
      </c>
      <c r="FL27" s="7">
        <v>35</v>
      </c>
      <c r="FM27" s="28">
        <v>60765</v>
      </c>
      <c r="FN27" s="28">
        <v>6674</v>
      </c>
      <c r="FO27" s="28">
        <v>54091</v>
      </c>
      <c r="FP27" s="28">
        <v>41810</v>
      </c>
      <c r="FQ27" s="41">
        <v>43</v>
      </c>
      <c r="FR27" s="28">
        <v>82357</v>
      </c>
      <c r="FS27" s="28">
        <v>1000.0000000000002</v>
      </c>
      <c r="FT27" s="28">
        <v>81357</v>
      </c>
      <c r="FU27" s="28">
        <v>53383</v>
      </c>
      <c r="FV27" s="41">
        <v>31</v>
      </c>
      <c r="FW27" s="28">
        <v>81869</v>
      </c>
      <c r="FX27" s="28">
        <v>17663.700000000004</v>
      </c>
      <c r="FY27" s="28">
        <v>64205.300000000039</v>
      </c>
      <c r="FZ27" s="28">
        <v>47947</v>
      </c>
      <c r="GA27" s="41">
        <v>77</v>
      </c>
      <c r="GB27" s="28">
        <v>216173</v>
      </c>
      <c r="GC27" s="28">
        <v>96504</v>
      </c>
      <c r="GD27" s="28">
        <v>119669</v>
      </c>
      <c r="GE27" s="28">
        <v>96248</v>
      </c>
      <c r="GF27" s="41">
        <v>81</v>
      </c>
      <c r="GG27" s="28">
        <v>213719</v>
      </c>
      <c r="GH27" s="28">
        <v>107159.5</v>
      </c>
      <c r="GI27" s="28">
        <v>106559.5</v>
      </c>
      <c r="GJ27" s="28">
        <v>90953.99158599996</v>
      </c>
      <c r="GK27" s="41">
        <v>5</v>
      </c>
      <c r="GL27" s="28">
        <v>20295</v>
      </c>
      <c r="GM27" s="28">
        <v>10147.5</v>
      </c>
      <c r="GN27" s="28">
        <v>10147.5</v>
      </c>
      <c r="GO27" s="28">
        <v>8478</v>
      </c>
      <c r="GP27" s="93"/>
      <c r="GQ27" s="7">
        <f t="shared" si="179"/>
        <v>580</v>
      </c>
      <c r="GR27" s="28">
        <f t="shared" si="180"/>
        <v>1101270</v>
      </c>
      <c r="GS27" s="28">
        <f t="shared" si="181"/>
        <v>299824.49</v>
      </c>
      <c r="GT27" s="28">
        <f t="shared" si="182"/>
        <v>801445.51000000013</v>
      </c>
      <c r="GU27" s="28">
        <f t="shared" si="183"/>
        <v>593272.99158599996</v>
      </c>
      <c r="GX27" s="7">
        <v>27</v>
      </c>
      <c r="GY27" s="28">
        <v>38823</v>
      </c>
      <c r="GZ27" s="28">
        <v>999.20000000000027</v>
      </c>
      <c r="HA27" s="28">
        <v>37823.799999999996</v>
      </c>
      <c r="HB27" s="28">
        <v>24171</v>
      </c>
      <c r="HC27" s="7">
        <v>20</v>
      </c>
      <c r="HD27" s="28">
        <v>31730</v>
      </c>
      <c r="HE27" s="28">
        <v>399.80000000000018</v>
      </c>
      <c r="HF27" s="28">
        <v>31330.199999999997</v>
      </c>
      <c r="HG27" s="28">
        <v>20829</v>
      </c>
      <c r="HH27" s="7">
        <v>27</v>
      </c>
      <c r="HI27" s="28">
        <v>39373</v>
      </c>
      <c r="HJ27" s="28">
        <v>12671.600000000006</v>
      </c>
      <c r="HK27" s="28">
        <v>26701.400000000012</v>
      </c>
      <c r="HL27" s="28">
        <v>20221.398027000003</v>
      </c>
      <c r="HM27" s="7">
        <v>22</v>
      </c>
      <c r="HN27" s="28">
        <v>30178</v>
      </c>
      <c r="HO27" s="28">
        <v>12071.200000000004</v>
      </c>
      <c r="HP27" s="28">
        <v>18106.8</v>
      </c>
      <c r="HQ27" s="28">
        <v>14564</v>
      </c>
      <c r="HR27" s="41">
        <v>53</v>
      </c>
      <c r="HS27" s="28">
        <v>68547</v>
      </c>
      <c r="HT27" s="28">
        <v>28732.349999999988</v>
      </c>
      <c r="HU27" s="28">
        <v>39814.650000000009</v>
      </c>
      <c r="HV27" s="28">
        <v>32316</v>
      </c>
      <c r="HW27" s="41"/>
      <c r="HX27" s="28"/>
      <c r="HY27" s="28"/>
      <c r="HZ27" s="28"/>
      <c r="IA27" s="28"/>
      <c r="IB27" s="7"/>
      <c r="IC27" s="28"/>
      <c r="ID27" s="28"/>
      <c r="IE27" s="28"/>
      <c r="IF27" s="28"/>
      <c r="IG27" s="41"/>
      <c r="IH27" s="28"/>
      <c r="II27" s="28"/>
      <c r="IJ27" s="28"/>
      <c r="IK27" s="28"/>
      <c r="IL27" s="41"/>
      <c r="IM27" s="28"/>
      <c r="IN27" s="28"/>
      <c r="IO27" s="28"/>
      <c r="IP27" s="28"/>
      <c r="IQ27" s="41"/>
      <c r="IR27" s="28"/>
      <c r="IS27" s="28"/>
      <c r="IT27" s="28"/>
      <c r="IU27" s="28"/>
      <c r="IV27" s="41"/>
      <c r="IW27" s="28"/>
      <c r="IX27" s="28"/>
      <c r="IY27" s="28"/>
      <c r="IZ27" s="28"/>
      <c r="JA27" s="41"/>
      <c r="JB27" s="28"/>
      <c r="JC27" s="28"/>
      <c r="JD27" s="28"/>
      <c r="JE27" s="28"/>
      <c r="JF27" s="7"/>
      <c r="JG27" s="28"/>
      <c r="JH27" s="28"/>
      <c r="JI27" s="28"/>
      <c r="JJ27" s="28"/>
      <c r="JK27" s="93"/>
      <c r="JL27" s="93"/>
      <c r="JM27" s="7">
        <f t="shared" si="167"/>
        <v>149</v>
      </c>
      <c r="JN27" s="28">
        <f t="shared" si="168"/>
        <v>208651</v>
      </c>
      <c r="JO27" s="28">
        <f t="shared" si="169"/>
        <v>54874.149999999994</v>
      </c>
      <c r="JP27" s="28">
        <f t="shared" si="170"/>
        <v>153776.85000000003</v>
      </c>
      <c r="JQ27" s="28">
        <f t="shared" si="171"/>
        <v>112101.398027</v>
      </c>
      <c r="JS27" s="180">
        <v>28</v>
      </c>
      <c r="JT27" s="181">
        <v>46172</v>
      </c>
      <c r="JU27" s="181">
        <v>2000</v>
      </c>
      <c r="JV27" s="181">
        <v>44172</v>
      </c>
      <c r="JW27" s="181">
        <v>24287.114642</v>
      </c>
      <c r="JX27" s="170">
        <v>38</v>
      </c>
      <c r="JY27" s="171">
        <v>60662</v>
      </c>
      <c r="JZ27" s="171">
        <v>1700</v>
      </c>
      <c r="KA27" s="171">
        <v>58962</v>
      </c>
      <c r="KB27" s="171">
        <v>32226.738928999992</v>
      </c>
      <c r="KC27" s="7">
        <v>53</v>
      </c>
      <c r="KD27" s="28">
        <v>92047</v>
      </c>
      <c r="KE27" s="28">
        <v>18739.050000000003</v>
      </c>
      <c r="KF27" s="28">
        <v>73307.950000000012</v>
      </c>
      <c r="KG27" s="28">
        <v>49402.497812999994</v>
      </c>
      <c r="KH27" s="7">
        <v>30</v>
      </c>
      <c r="KI27" s="28">
        <v>53970</v>
      </c>
      <c r="KJ27" s="28">
        <v>18334.75</v>
      </c>
      <c r="KK27" s="28">
        <v>35635.250000000007</v>
      </c>
      <c r="KL27" s="28">
        <v>24863.290568000004</v>
      </c>
      <c r="KM27" s="471">
        <v>40</v>
      </c>
      <c r="KN27" s="472">
        <v>68510</v>
      </c>
      <c r="KO27" s="472">
        <v>32461.05</v>
      </c>
      <c r="KP27" s="472">
        <v>36048.950000000004</v>
      </c>
      <c r="KQ27" s="472">
        <v>28077.842281999994</v>
      </c>
      <c r="KR27" s="95">
        <v>37</v>
      </c>
      <c r="KS27" s="171">
        <v>84813</v>
      </c>
      <c r="KT27" s="171">
        <v>27161</v>
      </c>
      <c r="KU27" s="171">
        <v>57652</v>
      </c>
      <c r="KV27" s="171">
        <v>37900.710048000008</v>
      </c>
      <c r="KW27" s="170">
        <v>8</v>
      </c>
      <c r="KX27" s="171">
        <v>17892</v>
      </c>
      <c r="KY27" s="171">
        <v>900</v>
      </c>
      <c r="KZ27" s="171">
        <v>16992</v>
      </c>
      <c r="LA27" s="171">
        <v>9394.9670220000025</v>
      </c>
      <c r="LB27" s="41">
        <v>49</v>
      </c>
      <c r="LC27" s="28">
        <v>133751</v>
      </c>
      <c r="LD27" s="28">
        <v>12157.999999999996</v>
      </c>
      <c r="LE27" s="28">
        <v>121592.99999999999</v>
      </c>
      <c r="LF27" s="28">
        <v>68254.179062999974</v>
      </c>
      <c r="LG27" s="41"/>
      <c r="LH27" s="28"/>
      <c r="LI27" s="28"/>
      <c r="LJ27" s="28"/>
      <c r="LK27" s="28"/>
      <c r="LL27" s="41"/>
      <c r="LM27" s="28"/>
      <c r="LN27" s="28"/>
      <c r="LO27" s="28"/>
      <c r="LP27" s="28"/>
      <c r="LQ27" s="41"/>
      <c r="LR27" s="28"/>
      <c r="LS27" s="28"/>
      <c r="LT27" s="28"/>
      <c r="LU27" s="28"/>
      <c r="LV27" s="41"/>
      <c r="LW27" s="28"/>
      <c r="LX27" s="28"/>
      <c r="LY27" s="28"/>
      <c r="LZ27" s="28"/>
      <c r="MA27" s="7"/>
      <c r="MB27" s="28"/>
      <c r="MC27" s="28"/>
      <c r="MD27" s="28"/>
      <c r="ME27" s="28"/>
      <c r="MF27" s="93"/>
      <c r="MG27" s="93"/>
      <c r="MH27" s="7">
        <f t="shared" si="172"/>
        <v>283</v>
      </c>
      <c r="MI27" s="28">
        <f t="shared" si="173"/>
        <v>557817</v>
      </c>
      <c r="MJ27" s="28">
        <f t="shared" si="164"/>
        <v>113453.85</v>
      </c>
      <c r="MK27" s="28">
        <f t="shared" si="165"/>
        <v>444363.15</v>
      </c>
      <c r="ML27" s="28">
        <f t="shared" si="166"/>
        <v>274407.34036699997</v>
      </c>
    </row>
    <row r="28" spans="2:350" ht="15" customHeight="1" x14ac:dyDescent="0.3">
      <c r="B28" s="489"/>
      <c r="C28" s="478" t="s">
        <v>124</v>
      </c>
      <c r="D28" s="16"/>
      <c r="E28" s="17"/>
      <c r="F28" s="17"/>
      <c r="G28" s="17"/>
      <c r="H28" s="17"/>
      <c r="I28" s="7"/>
      <c r="J28" s="28"/>
      <c r="K28" s="28"/>
      <c r="L28" s="28"/>
      <c r="M28" s="28"/>
      <c r="N28" s="7"/>
      <c r="O28" s="28"/>
      <c r="P28" s="28"/>
      <c r="Q28" s="28"/>
      <c r="R28" s="28"/>
      <c r="S28" s="7"/>
      <c r="T28" s="7"/>
      <c r="U28" s="7"/>
      <c r="V28" s="7"/>
      <c r="W28" s="7"/>
      <c r="X28" s="7"/>
      <c r="Y28" s="28"/>
      <c r="Z28" s="28"/>
      <c r="AA28" s="28"/>
      <c r="AB28" s="28"/>
      <c r="AC28" s="41"/>
      <c r="AD28" s="28"/>
      <c r="AE28" s="28"/>
      <c r="AF28" s="28"/>
      <c r="AG28" s="28"/>
      <c r="AH28" s="41"/>
      <c r="AI28" s="28"/>
      <c r="AJ28" s="28"/>
      <c r="AK28" s="28"/>
      <c r="AL28" s="28"/>
      <c r="AM28" s="27"/>
      <c r="AN28" s="27"/>
      <c r="AO28" s="27"/>
      <c r="AP28" s="27"/>
      <c r="AQ28" s="27"/>
      <c r="AR28" s="41"/>
      <c r="AS28" s="28"/>
      <c r="AT28" s="28"/>
      <c r="AU28" s="28"/>
      <c r="AV28" s="28"/>
      <c r="AW28" s="41"/>
      <c r="AX28" s="28"/>
      <c r="AY28" s="28"/>
      <c r="AZ28" s="28"/>
      <c r="BA28" s="28"/>
      <c r="BB28" s="41"/>
      <c r="BC28" s="28"/>
      <c r="BD28" s="28"/>
      <c r="BE28" s="28"/>
      <c r="BF28" s="28"/>
      <c r="BG28" s="41">
        <v>33</v>
      </c>
      <c r="BH28" s="28">
        <v>44617</v>
      </c>
      <c r="BI28" s="28">
        <v>0</v>
      </c>
      <c r="BJ28" s="28">
        <v>44617</v>
      </c>
      <c r="BK28" s="28">
        <v>28488</v>
      </c>
      <c r="BL28" s="93"/>
      <c r="BM28" s="7">
        <f t="shared" si="146"/>
        <v>0</v>
      </c>
      <c r="BN28" s="28">
        <f t="shared" si="147"/>
        <v>0</v>
      </c>
      <c r="BO28" s="28">
        <f t="shared" si="148"/>
        <v>0</v>
      </c>
      <c r="BP28" s="28">
        <f t="shared" si="149"/>
        <v>0</v>
      </c>
      <c r="BQ28" s="28">
        <f t="shared" si="150"/>
        <v>0</v>
      </c>
      <c r="BS28" s="7">
        <v>26</v>
      </c>
      <c r="BT28" s="28">
        <v>36674</v>
      </c>
      <c r="BU28" s="28">
        <v>0</v>
      </c>
      <c r="BV28" s="28">
        <v>36674</v>
      </c>
      <c r="BW28" s="28">
        <v>23164</v>
      </c>
      <c r="BX28" s="7"/>
      <c r="BY28" s="28"/>
      <c r="BZ28" s="28"/>
      <c r="CA28" s="28"/>
      <c r="CB28" s="28"/>
      <c r="CC28" s="7">
        <v>29</v>
      </c>
      <c r="CD28" s="28">
        <v>35971</v>
      </c>
      <c r="CE28" s="28">
        <v>6314.76</v>
      </c>
      <c r="CF28" s="28">
        <v>29656.240000000005</v>
      </c>
      <c r="CG28" s="28">
        <v>21767.166796000001</v>
      </c>
      <c r="CH28" s="7">
        <v>20</v>
      </c>
      <c r="CI28" s="28">
        <v>27080</v>
      </c>
      <c r="CJ28" s="28">
        <v>7099.2999999999984</v>
      </c>
      <c r="CK28" s="28">
        <v>19980.699999999993</v>
      </c>
      <c r="CL28" s="28">
        <v>15767.318721</v>
      </c>
      <c r="CM28" s="41">
        <v>45</v>
      </c>
      <c r="CN28" s="28">
        <v>60705</v>
      </c>
      <c r="CO28" s="28">
        <v>29727.7</v>
      </c>
      <c r="CP28" s="28">
        <v>30977.3</v>
      </c>
      <c r="CQ28" s="28">
        <v>24792</v>
      </c>
      <c r="CR28" s="41">
        <v>45</v>
      </c>
      <c r="CS28" s="28">
        <v>52455</v>
      </c>
      <c r="CT28" s="28">
        <v>17860</v>
      </c>
      <c r="CU28" s="28">
        <v>34595</v>
      </c>
      <c r="CV28" s="28">
        <v>25756.265759999995</v>
      </c>
      <c r="CW28" s="27">
        <v>4</v>
      </c>
      <c r="CX28" s="27">
        <v>5646</v>
      </c>
      <c r="CY28" s="27">
        <v>0</v>
      </c>
      <c r="CZ28" s="27">
        <v>5646</v>
      </c>
      <c r="DA28" s="27">
        <v>3651.9654919999994</v>
      </c>
      <c r="DB28" s="41"/>
      <c r="DC28" s="28"/>
      <c r="DD28" s="41">
        <v>0</v>
      </c>
      <c r="DE28" s="28"/>
      <c r="DF28" s="28"/>
      <c r="DG28" s="41"/>
      <c r="DH28" s="28"/>
      <c r="DI28" s="28"/>
      <c r="DJ28" s="28"/>
      <c r="DK28" s="28"/>
      <c r="DL28" s="41"/>
      <c r="DM28" s="28"/>
      <c r="DN28" s="28"/>
      <c r="DO28" s="28"/>
      <c r="DP28" s="28"/>
      <c r="DQ28" s="41"/>
      <c r="DR28" s="28"/>
      <c r="DS28" s="28"/>
      <c r="DT28" s="28"/>
      <c r="DU28" s="28"/>
      <c r="DV28" s="41"/>
      <c r="DW28" s="28"/>
      <c r="DX28" s="28"/>
      <c r="DY28" s="28"/>
      <c r="DZ28" s="28"/>
      <c r="EA28" s="93"/>
      <c r="EB28" s="7">
        <f t="shared" si="151"/>
        <v>169</v>
      </c>
      <c r="EC28" s="28">
        <f t="shared" si="152"/>
        <v>218531</v>
      </c>
      <c r="ED28" s="28">
        <f t="shared" si="153"/>
        <v>61001.759999999995</v>
      </c>
      <c r="EE28" s="28">
        <f t="shared" si="154"/>
        <v>157529.24</v>
      </c>
      <c r="EF28" s="28">
        <f t="shared" si="155"/>
        <v>114898.71676900001</v>
      </c>
      <c r="EH28" s="7"/>
      <c r="EI28" s="28"/>
      <c r="EJ28" s="28"/>
      <c r="EK28" s="28"/>
      <c r="EL28" s="28"/>
      <c r="EM28" s="7"/>
      <c r="EN28" s="28"/>
      <c r="EO28" s="28"/>
      <c r="EP28" s="28"/>
      <c r="EQ28" s="28"/>
      <c r="ER28" s="7"/>
      <c r="ES28" s="28"/>
      <c r="ET28" s="28"/>
      <c r="EU28" s="28"/>
      <c r="EV28" s="28"/>
      <c r="EW28" s="7"/>
      <c r="EX28" s="28"/>
      <c r="EY28" s="28"/>
      <c r="EZ28" s="28"/>
      <c r="FA28" s="28"/>
      <c r="FB28" s="41"/>
      <c r="FC28" s="28"/>
      <c r="FD28" s="28"/>
      <c r="FE28" s="28"/>
      <c r="FF28" s="28"/>
      <c r="FG28" s="41"/>
      <c r="FH28" s="28"/>
      <c r="FI28" s="28"/>
      <c r="FJ28" s="28"/>
      <c r="FK28" s="28"/>
      <c r="FL28" s="7"/>
      <c r="FM28" s="28"/>
      <c r="FN28" s="28"/>
      <c r="FO28" s="28"/>
      <c r="FP28" s="28"/>
      <c r="FQ28" s="41"/>
      <c r="FR28" s="28"/>
      <c r="FS28" s="28"/>
      <c r="FT28" s="28"/>
      <c r="FU28" s="28"/>
      <c r="FV28" s="41"/>
      <c r="FW28" s="28"/>
      <c r="FX28" s="28"/>
      <c r="FY28" s="28"/>
      <c r="FZ28" s="28"/>
      <c r="GA28" s="41"/>
      <c r="GB28" s="28"/>
      <c r="GC28" s="28"/>
      <c r="GD28" s="28"/>
      <c r="GE28" s="28"/>
      <c r="GF28" s="41"/>
      <c r="GG28" s="28"/>
      <c r="GH28" s="28"/>
      <c r="GI28" s="28"/>
      <c r="GJ28" s="28"/>
      <c r="GK28" s="41"/>
      <c r="GL28" s="28"/>
      <c r="GM28" s="28"/>
      <c r="GN28" s="28"/>
      <c r="GO28" s="28"/>
      <c r="GP28" s="93"/>
      <c r="GQ28" s="7">
        <f t="shared" si="179"/>
        <v>0</v>
      </c>
      <c r="GR28" s="28">
        <f t="shared" si="180"/>
        <v>0</v>
      </c>
      <c r="GS28" s="28">
        <f t="shared" si="181"/>
        <v>0</v>
      </c>
      <c r="GT28" s="28">
        <f t="shared" si="182"/>
        <v>0</v>
      </c>
      <c r="GU28" s="28">
        <f t="shared" si="183"/>
        <v>0</v>
      </c>
      <c r="GX28" s="7"/>
      <c r="GY28" s="28"/>
      <c r="GZ28" s="28"/>
      <c r="HA28" s="28"/>
      <c r="HB28" s="28"/>
      <c r="HC28" s="7"/>
      <c r="HD28" s="28"/>
      <c r="HE28" s="28"/>
      <c r="HF28" s="28"/>
      <c r="HG28" s="28"/>
      <c r="HH28" s="7"/>
      <c r="HI28" s="28"/>
      <c r="HJ28" s="28"/>
      <c r="HK28" s="28"/>
      <c r="HL28" s="28"/>
      <c r="HM28" s="7"/>
      <c r="HN28" s="28"/>
      <c r="HO28" s="28"/>
      <c r="HP28" s="28"/>
      <c r="HQ28" s="28"/>
      <c r="HR28" s="41"/>
      <c r="HS28" s="28"/>
      <c r="HT28" s="28"/>
      <c r="HU28" s="28"/>
      <c r="HV28" s="28"/>
      <c r="HW28" s="41"/>
      <c r="HX28" s="28"/>
      <c r="HY28" s="28"/>
      <c r="HZ28" s="28"/>
      <c r="IA28" s="28"/>
      <c r="IB28" s="7"/>
      <c r="IC28" s="28"/>
      <c r="ID28" s="28"/>
      <c r="IE28" s="28"/>
      <c r="IF28" s="28"/>
      <c r="IG28" s="41"/>
      <c r="IH28" s="28"/>
      <c r="II28" s="28"/>
      <c r="IJ28" s="28"/>
      <c r="IK28" s="28"/>
      <c r="IL28" s="41"/>
      <c r="IM28" s="28"/>
      <c r="IN28" s="28"/>
      <c r="IO28" s="28"/>
      <c r="IP28" s="28"/>
      <c r="IQ28" s="41">
        <v>93</v>
      </c>
      <c r="IR28" s="28">
        <v>209907</v>
      </c>
      <c r="IS28" s="28">
        <v>83962.800000000076</v>
      </c>
      <c r="IT28" s="28">
        <v>125944.19999999975</v>
      </c>
      <c r="IU28" s="28">
        <v>96885.938399999941</v>
      </c>
      <c r="IV28" s="41">
        <v>26</v>
      </c>
      <c r="IW28" s="28">
        <v>61274</v>
      </c>
      <c r="IX28" s="28">
        <v>30636.3</v>
      </c>
      <c r="IY28" s="28">
        <v>30637.7</v>
      </c>
      <c r="IZ28" s="28">
        <v>24715.78274200001</v>
      </c>
      <c r="JA28" s="41">
        <v>9</v>
      </c>
      <c r="JB28" s="28">
        <v>21891</v>
      </c>
      <c r="JC28" s="28">
        <v>10362.655199999999</v>
      </c>
      <c r="JD28" s="28">
        <v>11528.344800000001</v>
      </c>
      <c r="JE28" s="28">
        <v>9277.5145431199999</v>
      </c>
      <c r="JF28" s="7"/>
      <c r="JG28" s="28"/>
      <c r="JH28" s="28"/>
      <c r="JI28" s="28"/>
      <c r="JJ28" s="28"/>
      <c r="JK28" s="93"/>
      <c r="JL28" s="93"/>
      <c r="JM28" s="7">
        <f t="shared" si="167"/>
        <v>128</v>
      </c>
      <c r="JN28" s="28">
        <f t="shared" si="168"/>
        <v>293072</v>
      </c>
      <c r="JO28" s="28">
        <f t="shared" si="169"/>
        <v>124961.75520000007</v>
      </c>
      <c r="JP28" s="28">
        <f t="shared" si="170"/>
        <v>168110.24479999975</v>
      </c>
      <c r="JQ28" s="28">
        <f t="shared" si="171"/>
        <v>130879.23568511996</v>
      </c>
      <c r="JS28" s="180">
        <v>33</v>
      </c>
      <c r="JT28" s="181">
        <v>47117</v>
      </c>
      <c r="JU28" s="181">
        <v>22538.644</v>
      </c>
      <c r="JV28" s="181">
        <v>24578.356000000003</v>
      </c>
      <c r="JW28" s="181">
        <v>17932.469994800002</v>
      </c>
      <c r="JX28" s="170">
        <v>55</v>
      </c>
      <c r="JY28" s="171">
        <v>78545</v>
      </c>
      <c r="JZ28" s="171">
        <v>39278.501799999998</v>
      </c>
      <c r="KA28" s="171">
        <v>39266.498200000002</v>
      </c>
      <c r="KB28" s="171">
        <v>30807.310438359993</v>
      </c>
      <c r="KC28" s="7">
        <v>36</v>
      </c>
      <c r="KD28" s="28">
        <v>53614</v>
      </c>
      <c r="KE28" s="28">
        <v>26806.05</v>
      </c>
      <c r="KF28" s="28">
        <v>26807.95</v>
      </c>
      <c r="KG28" s="28">
        <v>20112.463597999998</v>
      </c>
      <c r="KH28" s="7">
        <v>28</v>
      </c>
      <c r="KI28" s="28">
        <v>40972</v>
      </c>
      <c r="KJ28" s="28">
        <v>20485.5</v>
      </c>
      <c r="KK28" s="28">
        <v>20486.5</v>
      </c>
      <c r="KL28" s="28">
        <v>15023.043866999995</v>
      </c>
      <c r="KM28" s="471">
        <v>47</v>
      </c>
      <c r="KN28" s="472">
        <v>76853</v>
      </c>
      <c r="KO28" s="472">
        <v>38424.65</v>
      </c>
      <c r="KP28" s="472">
        <v>38428.35</v>
      </c>
      <c r="KQ28" s="472">
        <v>28311.97914000001</v>
      </c>
      <c r="KR28" s="95">
        <v>12</v>
      </c>
      <c r="KS28" s="171">
        <v>16238</v>
      </c>
      <c r="KT28" s="171">
        <v>8118</v>
      </c>
      <c r="KU28" s="171">
        <v>8120</v>
      </c>
      <c r="KV28" s="171">
        <v>5880.2080310000001</v>
      </c>
      <c r="KW28" s="170"/>
      <c r="KX28" s="171"/>
      <c r="KY28" s="171"/>
      <c r="KZ28" s="171"/>
      <c r="LA28" s="171"/>
      <c r="LB28" s="41"/>
      <c r="LC28" s="28"/>
      <c r="LD28" s="28"/>
      <c r="LE28" s="28"/>
      <c r="LF28" s="28"/>
      <c r="LG28" s="41"/>
      <c r="LH28" s="28"/>
      <c r="LI28" s="28"/>
      <c r="LJ28" s="28"/>
      <c r="LK28" s="28"/>
      <c r="LL28" s="41"/>
      <c r="LM28" s="28"/>
      <c r="LN28" s="28"/>
      <c r="LO28" s="28"/>
      <c r="LP28" s="28"/>
      <c r="LQ28" s="41"/>
      <c r="LR28" s="28"/>
      <c r="LS28" s="28"/>
      <c r="LT28" s="28"/>
      <c r="LU28" s="28"/>
      <c r="LV28" s="41"/>
      <c r="LW28" s="28"/>
      <c r="LX28" s="28"/>
      <c r="LY28" s="28"/>
      <c r="LZ28" s="28"/>
      <c r="MA28" s="7"/>
      <c r="MB28" s="28"/>
      <c r="MC28" s="28"/>
      <c r="MD28" s="28"/>
      <c r="ME28" s="28"/>
      <c r="MF28" s="93"/>
      <c r="MG28" s="93"/>
      <c r="MH28" s="7">
        <f t="shared" si="172"/>
        <v>211</v>
      </c>
      <c r="MI28" s="28">
        <f t="shared" si="173"/>
        <v>313339</v>
      </c>
      <c r="MJ28" s="28">
        <f t="shared" si="164"/>
        <v>155651.34580000001</v>
      </c>
      <c r="MK28" s="28">
        <f t="shared" si="165"/>
        <v>157687.65419999999</v>
      </c>
      <c r="ML28" s="28">
        <f t="shared" si="166"/>
        <v>118067.47506916001</v>
      </c>
    </row>
    <row r="29" spans="2:350" ht="15" customHeight="1" x14ac:dyDescent="0.3">
      <c r="B29" s="489"/>
      <c r="C29" s="71" t="s">
        <v>98</v>
      </c>
      <c r="D29" s="16"/>
      <c r="E29" s="17"/>
      <c r="F29" s="17"/>
      <c r="G29" s="17"/>
      <c r="H29" s="17"/>
      <c r="I29" s="7">
        <v>54</v>
      </c>
      <c r="J29" s="28">
        <v>69546</v>
      </c>
      <c r="K29" s="28"/>
      <c r="L29" s="28">
        <v>69546</v>
      </c>
      <c r="M29" s="28">
        <v>46700.527901999987</v>
      </c>
      <c r="N29" s="7">
        <v>140</v>
      </c>
      <c r="O29" s="28">
        <v>172270</v>
      </c>
      <c r="P29" s="28">
        <v>12303.59</v>
      </c>
      <c r="Q29" s="28">
        <v>159966.41</v>
      </c>
      <c r="R29" s="28">
        <v>111424.27585699996</v>
      </c>
      <c r="S29" s="7">
        <v>164</v>
      </c>
      <c r="T29" s="7">
        <v>204639</v>
      </c>
      <c r="U29" s="7">
        <v>50773.389999999992</v>
      </c>
      <c r="V29" s="7">
        <v>153865.60999999993</v>
      </c>
      <c r="W29" s="7">
        <v>121173</v>
      </c>
      <c r="X29" s="7">
        <v>121</v>
      </c>
      <c r="Y29" s="28">
        <v>157433</v>
      </c>
      <c r="Z29" s="28">
        <v>58336.290000000008</v>
      </c>
      <c r="AA29" s="28">
        <v>99096.71</v>
      </c>
      <c r="AB29" s="28">
        <v>80236.509118999995</v>
      </c>
      <c r="AC29" s="41">
        <v>87</v>
      </c>
      <c r="AD29" s="28">
        <v>110613</v>
      </c>
      <c r="AE29" s="28">
        <v>42704.19</v>
      </c>
      <c r="AF29" s="28">
        <v>67908.81</v>
      </c>
      <c r="AG29" s="28">
        <v>54456</v>
      </c>
      <c r="AH29" s="41">
        <v>59</v>
      </c>
      <c r="AI29" s="28">
        <v>88942</v>
      </c>
      <c r="AJ29" s="28">
        <v>20306.529999999988</v>
      </c>
      <c r="AK29" s="28">
        <v>68635.47</v>
      </c>
      <c r="AL29" s="28">
        <v>50690</v>
      </c>
      <c r="AM29" s="27">
        <v>183</v>
      </c>
      <c r="AN29" s="27">
        <v>374117</v>
      </c>
      <c r="AO29" s="27">
        <v>0</v>
      </c>
      <c r="AP29" s="27">
        <v>374117</v>
      </c>
      <c r="AQ29" s="27">
        <v>253534.61111999964</v>
      </c>
      <c r="AR29" s="41">
        <v>296</v>
      </c>
      <c r="AS29" s="28">
        <v>692406</v>
      </c>
      <c r="AT29" s="28">
        <v>124150.33000000002</v>
      </c>
      <c r="AU29" s="28">
        <v>568255.67000000027</v>
      </c>
      <c r="AV29" s="28">
        <v>409592</v>
      </c>
      <c r="AW29" s="41">
        <v>279</v>
      </c>
      <c r="AX29" s="28">
        <v>718071</v>
      </c>
      <c r="AY29" s="28">
        <v>297482.63</v>
      </c>
      <c r="AZ29" s="28">
        <v>420588.37</v>
      </c>
      <c r="BA29" s="28">
        <v>351871</v>
      </c>
      <c r="BB29" s="41">
        <v>126</v>
      </c>
      <c r="BC29" s="28">
        <v>229624</v>
      </c>
      <c r="BD29" s="28">
        <v>75100.740000000005</v>
      </c>
      <c r="BE29" s="28">
        <v>154523.26</v>
      </c>
      <c r="BF29" s="28">
        <v>117062.71473400015</v>
      </c>
      <c r="BG29" s="41">
        <v>102</v>
      </c>
      <c r="BH29" s="28">
        <v>134448</v>
      </c>
      <c r="BI29" s="28">
        <v>6058.02</v>
      </c>
      <c r="BJ29" s="28">
        <v>128389.98000000001</v>
      </c>
      <c r="BK29" s="28">
        <v>86722</v>
      </c>
      <c r="BL29" s="93"/>
      <c r="BM29" s="7">
        <f t="shared" si="146"/>
        <v>1509</v>
      </c>
      <c r="BN29" s="28">
        <f t="shared" si="147"/>
        <v>2817661</v>
      </c>
      <c r="BO29" s="28">
        <f t="shared" si="148"/>
        <v>681157.69000000006</v>
      </c>
      <c r="BP29" s="28">
        <f t="shared" si="149"/>
        <v>2136503.3100000005</v>
      </c>
      <c r="BQ29" s="28">
        <f t="shared" si="150"/>
        <v>1596740.6387319998</v>
      </c>
      <c r="BS29" s="7">
        <v>142</v>
      </c>
      <c r="BT29" s="28">
        <v>161038</v>
      </c>
      <c r="BU29" s="28">
        <v>10560.98</v>
      </c>
      <c r="BV29" s="28">
        <v>150477.02000000002</v>
      </c>
      <c r="BW29" s="28">
        <v>101231</v>
      </c>
      <c r="BX29" s="7">
        <v>82</v>
      </c>
      <c r="BY29" s="28">
        <v>98768</v>
      </c>
      <c r="BZ29" s="28">
        <v>0</v>
      </c>
      <c r="CA29" s="28">
        <v>98768</v>
      </c>
      <c r="CB29" s="28">
        <v>64770.493432999974</v>
      </c>
      <c r="CC29" s="7">
        <v>119</v>
      </c>
      <c r="CD29" s="28">
        <v>149881</v>
      </c>
      <c r="CE29" s="28">
        <v>20551.700000000004</v>
      </c>
      <c r="CF29" s="28">
        <v>129329.29999999997</v>
      </c>
      <c r="CG29" s="28">
        <v>91628.470226999983</v>
      </c>
      <c r="CH29" s="7">
        <v>132</v>
      </c>
      <c r="CI29" s="28">
        <v>166868</v>
      </c>
      <c r="CJ29" s="28">
        <v>49691.489999999954</v>
      </c>
      <c r="CK29" s="28">
        <v>117176.50999999989</v>
      </c>
      <c r="CL29" s="28">
        <v>92838</v>
      </c>
      <c r="CM29" s="41">
        <v>316</v>
      </c>
      <c r="CN29" s="28">
        <v>394284</v>
      </c>
      <c r="CO29" s="28">
        <v>162757.35999999993</v>
      </c>
      <c r="CP29" s="28">
        <v>231526.64</v>
      </c>
      <c r="CQ29" s="28">
        <v>177379</v>
      </c>
      <c r="CR29" s="41">
        <v>90</v>
      </c>
      <c r="CS29" s="28">
        <v>118260</v>
      </c>
      <c r="CT29" s="28">
        <v>18844.940000000013</v>
      </c>
      <c r="CU29" s="28">
        <v>99415.059999999983</v>
      </c>
      <c r="CV29" s="28">
        <v>77067.224845000004</v>
      </c>
      <c r="CW29" s="27">
        <v>109</v>
      </c>
      <c r="CX29" s="27">
        <v>147941</v>
      </c>
      <c r="CY29" s="27">
        <v>0</v>
      </c>
      <c r="CZ29" s="27">
        <v>147941</v>
      </c>
      <c r="DA29" s="27">
        <v>101353.87833899994</v>
      </c>
      <c r="DB29" s="41">
        <v>206</v>
      </c>
      <c r="DC29" s="28">
        <v>337736</v>
      </c>
      <c r="DD29" s="41">
        <v>21</v>
      </c>
      <c r="DE29" s="28">
        <v>337715</v>
      </c>
      <c r="DF29" s="28">
        <v>228166</v>
      </c>
      <c r="DG29" s="41">
        <v>201</v>
      </c>
      <c r="DH29" s="28">
        <v>421699</v>
      </c>
      <c r="DI29" s="28">
        <v>38288.81</v>
      </c>
      <c r="DJ29" s="28">
        <v>383410.18999999965</v>
      </c>
      <c r="DK29" s="28">
        <v>274055.65251100005</v>
      </c>
      <c r="DL29" s="41">
        <v>214</v>
      </c>
      <c r="DM29" s="28">
        <v>552586</v>
      </c>
      <c r="DN29" s="28">
        <v>235224.14999999982</v>
      </c>
      <c r="DO29" s="28">
        <v>317361.85000000009</v>
      </c>
      <c r="DP29" s="28">
        <v>268001.88789999997</v>
      </c>
      <c r="DQ29" s="41">
        <v>92</v>
      </c>
      <c r="DR29" s="28">
        <v>206508</v>
      </c>
      <c r="DS29" s="28">
        <v>91399.88999999997</v>
      </c>
      <c r="DT29" s="28">
        <v>115108.11</v>
      </c>
      <c r="DU29" s="28">
        <v>97303</v>
      </c>
      <c r="DV29" s="41">
        <v>69</v>
      </c>
      <c r="DW29" s="28">
        <v>96331</v>
      </c>
      <c r="DX29" s="28">
        <v>8291.8400000000038</v>
      </c>
      <c r="DY29" s="28">
        <v>88039.160000000018</v>
      </c>
      <c r="DZ29" s="28">
        <v>65241</v>
      </c>
      <c r="EA29" s="93"/>
      <c r="EB29" s="7">
        <f t="shared" si="151"/>
        <v>1772</v>
      </c>
      <c r="EC29" s="28">
        <f t="shared" si="152"/>
        <v>2851900</v>
      </c>
      <c r="ED29" s="28">
        <f t="shared" si="153"/>
        <v>635632.15999999968</v>
      </c>
      <c r="EE29" s="28">
        <f t="shared" si="154"/>
        <v>2216267.84</v>
      </c>
      <c r="EF29" s="28">
        <f t="shared" si="155"/>
        <v>1639035.6072549997</v>
      </c>
      <c r="EH29" s="7">
        <v>117</v>
      </c>
      <c r="EI29" s="28">
        <v>148015</v>
      </c>
      <c r="EJ29" s="28">
        <v>0</v>
      </c>
      <c r="EK29" s="28">
        <v>148015</v>
      </c>
      <c r="EL29" s="28">
        <v>99454</v>
      </c>
      <c r="EM29" s="7">
        <v>225</v>
      </c>
      <c r="EN29" s="28">
        <v>267913</v>
      </c>
      <c r="EO29" s="28">
        <v>19</v>
      </c>
      <c r="EP29" s="28">
        <v>267894</v>
      </c>
      <c r="EQ29" s="28">
        <v>180109</v>
      </c>
      <c r="ER29" s="7">
        <v>143</v>
      </c>
      <c r="ES29" s="28">
        <v>179323</v>
      </c>
      <c r="ET29" s="28">
        <v>25678.970000000005</v>
      </c>
      <c r="EU29" s="28">
        <v>153644.02999999988</v>
      </c>
      <c r="EV29" s="28">
        <v>111840</v>
      </c>
      <c r="EW29" s="7">
        <v>199</v>
      </c>
      <c r="EX29" s="28">
        <v>292951</v>
      </c>
      <c r="EY29" s="28">
        <v>107939.65999999996</v>
      </c>
      <c r="EZ29" s="28">
        <v>185011.34000000014</v>
      </c>
      <c r="FA29" s="28">
        <v>153197</v>
      </c>
      <c r="FB29" s="41">
        <v>179</v>
      </c>
      <c r="FC29" s="28">
        <v>216221</v>
      </c>
      <c r="FD29" s="28">
        <v>95903.209999999977</v>
      </c>
      <c r="FE29" s="28">
        <v>120317.79000000002</v>
      </c>
      <c r="FF29" s="28">
        <v>99544</v>
      </c>
      <c r="FG29" s="41">
        <v>87</v>
      </c>
      <c r="FH29" s="28">
        <v>165263</v>
      </c>
      <c r="FI29" s="28">
        <v>6061</v>
      </c>
      <c r="FJ29" s="28">
        <v>159202</v>
      </c>
      <c r="FK29" s="28">
        <v>109566</v>
      </c>
      <c r="FL29" s="7">
        <v>116</v>
      </c>
      <c r="FM29" s="28">
        <v>229184</v>
      </c>
      <c r="FN29" s="28">
        <v>18498.209999999992</v>
      </c>
      <c r="FO29" s="28">
        <v>210685.79</v>
      </c>
      <c r="FP29" s="28">
        <v>160015.88721299995</v>
      </c>
      <c r="FQ29" s="41">
        <v>299</v>
      </c>
      <c r="FR29" s="28">
        <v>583551</v>
      </c>
      <c r="FS29" s="28">
        <v>14525</v>
      </c>
      <c r="FT29" s="28">
        <v>569026</v>
      </c>
      <c r="FU29" s="28">
        <v>383677</v>
      </c>
      <c r="FV29" s="41">
        <v>320</v>
      </c>
      <c r="FW29" s="28">
        <v>717730</v>
      </c>
      <c r="FX29" s="28">
        <v>149182.2999999999</v>
      </c>
      <c r="FY29" s="28">
        <v>568547.69999999925</v>
      </c>
      <c r="FZ29" s="28">
        <v>422092</v>
      </c>
      <c r="GA29" s="41">
        <v>394</v>
      </c>
      <c r="GB29" s="28">
        <v>977706</v>
      </c>
      <c r="GC29" s="28">
        <v>423275.0699999996</v>
      </c>
      <c r="GD29" s="28">
        <v>554430.93000000098</v>
      </c>
      <c r="GE29" s="28">
        <v>462128</v>
      </c>
      <c r="GF29" s="41">
        <v>134</v>
      </c>
      <c r="GG29" s="28">
        <v>260766</v>
      </c>
      <c r="GH29" s="28">
        <v>111738.10000000011</v>
      </c>
      <c r="GI29" s="28">
        <v>149027.9</v>
      </c>
      <c r="GJ29" s="28">
        <v>125921.40047699994</v>
      </c>
      <c r="GK29" s="41">
        <v>126</v>
      </c>
      <c r="GL29" s="28">
        <v>217574</v>
      </c>
      <c r="GM29" s="28">
        <v>17564.269999999997</v>
      </c>
      <c r="GN29" s="28">
        <v>200009.73</v>
      </c>
      <c r="GO29" s="28">
        <v>138088</v>
      </c>
      <c r="GP29" s="93"/>
      <c r="GQ29" s="7">
        <f t="shared" si="179"/>
        <v>2339</v>
      </c>
      <c r="GR29" s="28">
        <f t="shared" si="180"/>
        <v>4256197</v>
      </c>
      <c r="GS29" s="28">
        <f t="shared" si="181"/>
        <v>970384.78999999957</v>
      </c>
      <c r="GT29" s="28">
        <f t="shared" si="182"/>
        <v>3285812.2100000004</v>
      </c>
      <c r="GU29" s="28">
        <f t="shared" si="183"/>
        <v>2445632.2876900001</v>
      </c>
      <c r="GX29" s="7">
        <v>197</v>
      </c>
      <c r="GY29" s="28">
        <v>322853</v>
      </c>
      <c r="GZ29" s="28">
        <v>26986.85999999999</v>
      </c>
      <c r="HA29" s="28">
        <v>295866.1399999999</v>
      </c>
      <c r="HB29" s="28">
        <v>200376</v>
      </c>
      <c r="HC29" s="7">
        <v>231</v>
      </c>
      <c r="HD29" s="28">
        <v>316815</v>
      </c>
      <c r="HE29" s="28">
        <v>14195.460000000001</v>
      </c>
      <c r="HF29" s="28">
        <v>302619.54000000004</v>
      </c>
      <c r="HG29" s="28">
        <v>203733</v>
      </c>
      <c r="HH29" s="7">
        <v>288</v>
      </c>
      <c r="HI29" s="28">
        <v>434672</v>
      </c>
      <c r="HJ29" s="28">
        <v>151580.57999999993</v>
      </c>
      <c r="HK29" s="28">
        <v>283091.42000000045</v>
      </c>
      <c r="HL29" s="28">
        <v>226287.65010000014</v>
      </c>
      <c r="HM29" s="7">
        <v>228</v>
      </c>
      <c r="HN29" s="28">
        <v>345472</v>
      </c>
      <c r="HO29" s="28">
        <v>135189.26999999993</v>
      </c>
      <c r="HP29" s="28">
        <v>210282.73000000024</v>
      </c>
      <c r="HQ29" s="28">
        <v>174971</v>
      </c>
      <c r="HR29" s="41">
        <v>163</v>
      </c>
      <c r="HS29" s="28">
        <v>271137</v>
      </c>
      <c r="HT29" s="28">
        <v>120364.34000000003</v>
      </c>
      <c r="HU29" s="28">
        <v>150772.66</v>
      </c>
      <c r="HV29" s="28">
        <v>127340</v>
      </c>
      <c r="HW29" s="41">
        <v>87</v>
      </c>
      <c r="HX29" s="28">
        <v>183563</v>
      </c>
      <c r="HY29" s="28">
        <v>8497.84</v>
      </c>
      <c r="HZ29" s="28">
        <v>175065.16</v>
      </c>
      <c r="IA29" s="28">
        <v>120914</v>
      </c>
      <c r="IB29" s="7">
        <v>154</v>
      </c>
      <c r="IC29" s="28">
        <v>271784</v>
      </c>
      <c r="ID29" s="28">
        <v>27019</v>
      </c>
      <c r="IE29" s="28">
        <v>244765</v>
      </c>
      <c r="IF29" s="28">
        <v>166295</v>
      </c>
      <c r="IG29" s="41">
        <v>300</v>
      </c>
      <c r="IH29" s="28">
        <v>622826</v>
      </c>
      <c r="II29" s="28">
        <v>102309.98999999989</v>
      </c>
      <c r="IJ29" s="28">
        <v>520516.00999999966</v>
      </c>
      <c r="IK29" s="28">
        <v>358981.56338000024</v>
      </c>
      <c r="IL29" s="41">
        <v>492</v>
      </c>
      <c r="IM29" s="28">
        <v>1134508</v>
      </c>
      <c r="IN29" s="28">
        <v>386846.81999999855</v>
      </c>
      <c r="IO29" s="28">
        <v>747661.18000000098</v>
      </c>
      <c r="IP29" s="28">
        <v>605347.8511780001</v>
      </c>
      <c r="IQ29" s="41">
        <v>504</v>
      </c>
      <c r="IR29" s="28">
        <v>1168996</v>
      </c>
      <c r="IS29" s="28">
        <v>528739.74999999919</v>
      </c>
      <c r="IT29" s="28">
        <v>640256.25000000116</v>
      </c>
      <c r="IU29" s="28">
        <v>545367.38272900239</v>
      </c>
      <c r="IV29" s="41">
        <v>130</v>
      </c>
      <c r="IW29" s="28">
        <v>300070</v>
      </c>
      <c r="IX29" s="28">
        <v>145429.91000000006</v>
      </c>
      <c r="IY29" s="28">
        <v>154640.08999999994</v>
      </c>
      <c r="IZ29" s="28">
        <v>133925.098099</v>
      </c>
      <c r="JA29" s="41">
        <v>72</v>
      </c>
      <c r="JB29" s="28">
        <v>163428</v>
      </c>
      <c r="JC29" s="28">
        <v>42982.689999999988</v>
      </c>
      <c r="JD29" s="28">
        <v>120445.30999999995</v>
      </c>
      <c r="JE29" s="28">
        <v>87232.922256999998</v>
      </c>
      <c r="JF29" s="7"/>
      <c r="JG29" s="28"/>
      <c r="JH29" s="28"/>
      <c r="JI29" s="28"/>
      <c r="JJ29" s="28"/>
      <c r="JK29" s="93"/>
      <c r="JL29" s="93"/>
      <c r="JM29" s="7">
        <f t="shared" si="167"/>
        <v>2846</v>
      </c>
      <c r="JN29" s="28">
        <f t="shared" si="168"/>
        <v>5536124</v>
      </c>
      <c r="JO29" s="28">
        <f t="shared" si="169"/>
        <v>1690142.5099999974</v>
      </c>
      <c r="JP29" s="28">
        <f t="shared" si="170"/>
        <v>3845981.4900000026</v>
      </c>
      <c r="JQ29" s="28">
        <f t="shared" si="171"/>
        <v>2950771.4677430028</v>
      </c>
      <c r="JS29" s="180">
        <v>122</v>
      </c>
      <c r="JT29" s="181">
        <v>204828</v>
      </c>
      <c r="JU29" s="181">
        <v>19592.3</v>
      </c>
      <c r="JV29" s="181">
        <v>185235.70000000007</v>
      </c>
      <c r="JW29" s="181">
        <v>107584.44952100015</v>
      </c>
      <c r="JX29" s="170">
        <v>129</v>
      </c>
      <c r="JY29" s="171">
        <v>202871</v>
      </c>
      <c r="JZ29" s="171">
        <v>22469.189999999995</v>
      </c>
      <c r="KA29" s="171">
        <v>180401.81000000003</v>
      </c>
      <c r="KB29" s="171">
        <v>106682.77006600011</v>
      </c>
      <c r="KC29" s="7">
        <v>197</v>
      </c>
      <c r="KD29" s="28">
        <v>310753</v>
      </c>
      <c r="KE29" s="28">
        <v>105127.86999999991</v>
      </c>
      <c r="KF29" s="28">
        <v>205625.12999999992</v>
      </c>
      <c r="KG29" s="28">
        <v>151049.18282500014</v>
      </c>
      <c r="KH29" s="7">
        <v>306</v>
      </c>
      <c r="KI29" s="28">
        <v>485594</v>
      </c>
      <c r="KJ29" s="28">
        <v>205070.49000000011</v>
      </c>
      <c r="KK29" s="28">
        <v>280523.50999999989</v>
      </c>
      <c r="KL29" s="28">
        <v>189515.43473599997</v>
      </c>
      <c r="KM29" s="471">
        <v>307</v>
      </c>
      <c r="KN29" s="472">
        <v>522393</v>
      </c>
      <c r="KO29" s="472">
        <v>239397.50999999989</v>
      </c>
      <c r="KP29" s="472">
        <v>282995.49000000011</v>
      </c>
      <c r="KQ29" s="472">
        <v>214726.52100099978</v>
      </c>
      <c r="KR29" s="95">
        <v>65</v>
      </c>
      <c r="KS29" s="171">
        <v>108235</v>
      </c>
      <c r="KT29" s="171">
        <v>26691.370000000003</v>
      </c>
      <c r="KU29" s="171">
        <v>81543.63</v>
      </c>
      <c r="KV29" s="171">
        <v>53393.779585000018</v>
      </c>
      <c r="KW29" s="170">
        <v>69</v>
      </c>
      <c r="KX29" s="171">
        <v>134381</v>
      </c>
      <c r="KY29" s="171">
        <v>14849</v>
      </c>
      <c r="KZ29" s="171">
        <v>119532</v>
      </c>
      <c r="LA29" s="171">
        <v>71090.009022999991</v>
      </c>
      <c r="LB29" s="41">
        <v>128</v>
      </c>
      <c r="LC29" s="28">
        <v>257622</v>
      </c>
      <c r="LD29" s="28">
        <v>31581.07</v>
      </c>
      <c r="LE29" s="28">
        <v>226040.92999999993</v>
      </c>
      <c r="LF29" s="28">
        <v>131624.14257600007</v>
      </c>
      <c r="LG29" s="41"/>
      <c r="LH29" s="28"/>
      <c r="LI29" s="28"/>
      <c r="LJ29" s="28"/>
      <c r="LK29" s="28"/>
      <c r="LL29" s="41"/>
      <c r="LM29" s="28"/>
      <c r="LN29" s="28"/>
      <c r="LO29" s="28"/>
      <c r="LP29" s="28"/>
      <c r="LQ29" s="41"/>
      <c r="LR29" s="28"/>
      <c r="LS29" s="28"/>
      <c r="LT29" s="28"/>
      <c r="LU29" s="28"/>
      <c r="LV29" s="41"/>
      <c r="LW29" s="28"/>
      <c r="LX29" s="28"/>
      <c r="LY29" s="28"/>
      <c r="LZ29" s="28"/>
      <c r="MA29" s="7"/>
      <c r="MB29" s="28"/>
      <c r="MC29" s="28"/>
      <c r="MD29" s="28"/>
      <c r="ME29" s="28"/>
      <c r="MF29" s="93"/>
      <c r="MG29" s="93"/>
      <c r="MH29" s="7">
        <f t="shared" si="172"/>
        <v>1323</v>
      </c>
      <c r="MI29" s="28">
        <f t="shared" si="173"/>
        <v>2226677</v>
      </c>
      <c r="MJ29" s="28">
        <f t="shared" si="164"/>
        <v>664778.79999999981</v>
      </c>
      <c r="MK29" s="28">
        <f t="shared" si="165"/>
        <v>1561898.2</v>
      </c>
      <c r="ML29" s="28">
        <f t="shared" si="166"/>
        <v>1025666.2893330003</v>
      </c>
    </row>
    <row r="30" spans="2:350" ht="15" customHeight="1" x14ac:dyDescent="0.3">
      <c r="B30" s="489"/>
      <c r="C30" s="186" t="s">
        <v>118</v>
      </c>
      <c r="D30" s="16"/>
      <c r="E30" s="17"/>
      <c r="F30" s="17"/>
      <c r="G30" s="17"/>
      <c r="H30" s="17"/>
      <c r="I30" s="7"/>
      <c r="J30" s="28"/>
      <c r="K30" s="28"/>
      <c r="L30" s="28"/>
      <c r="M30" s="28"/>
      <c r="N30" s="7"/>
      <c r="O30" s="28"/>
      <c r="P30" s="28"/>
      <c r="Q30" s="28"/>
      <c r="R30" s="28"/>
      <c r="S30" s="7"/>
      <c r="T30" s="7"/>
      <c r="U30" s="7"/>
      <c r="V30" s="7"/>
      <c r="W30" s="7"/>
      <c r="X30" s="7"/>
      <c r="Y30" s="28"/>
      <c r="Z30" s="28"/>
      <c r="AA30" s="28"/>
      <c r="AB30" s="28"/>
      <c r="AC30" s="41"/>
      <c r="AD30" s="28"/>
      <c r="AE30" s="28"/>
      <c r="AF30" s="28"/>
      <c r="AG30" s="28"/>
      <c r="AH30" s="41"/>
      <c r="AI30" s="28"/>
      <c r="AJ30" s="28"/>
      <c r="AK30" s="28"/>
      <c r="AL30" s="28"/>
      <c r="AM30" s="27"/>
      <c r="AN30" s="27"/>
      <c r="AO30" s="27"/>
      <c r="AP30" s="27"/>
      <c r="AQ30" s="27"/>
      <c r="AR30" s="41"/>
      <c r="AS30" s="28"/>
      <c r="AT30" s="28"/>
      <c r="AU30" s="28"/>
      <c r="AV30" s="28"/>
      <c r="AW30" s="41"/>
      <c r="AX30" s="28"/>
      <c r="AY30" s="28"/>
      <c r="AZ30" s="28"/>
      <c r="BA30" s="28"/>
      <c r="BB30" s="41"/>
      <c r="BC30" s="28"/>
      <c r="BD30" s="28"/>
      <c r="BE30" s="28"/>
      <c r="BF30" s="28"/>
      <c r="BG30" s="41"/>
      <c r="BH30" s="28"/>
      <c r="BI30" s="28"/>
      <c r="BJ30" s="28"/>
      <c r="BK30" s="28"/>
      <c r="BL30" s="93"/>
      <c r="BM30" s="7">
        <f t="shared" si="146"/>
        <v>0</v>
      </c>
      <c r="BN30" s="28">
        <f t="shared" si="147"/>
        <v>0</v>
      </c>
      <c r="BO30" s="28">
        <f t="shared" si="148"/>
        <v>0</v>
      </c>
      <c r="BP30" s="28">
        <f t="shared" si="149"/>
        <v>0</v>
      </c>
      <c r="BQ30" s="28">
        <f t="shared" si="150"/>
        <v>0</v>
      </c>
      <c r="BS30" s="7"/>
      <c r="BT30" s="28"/>
      <c r="BU30" s="28"/>
      <c r="BV30" s="28"/>
      <c r="BW30" s="28"/>
      <c r="BX30" s="58"/>
      <c r="BY30" s="58"/>
      <c r="BZ30" s="58"/>
      <c r="CA30" s="58"/>
      <c r="CB30" s="58"/>
      <c r="CC30" s="7"/>
      <c r="CD30" s="28"/>
      <c r="CE30" s="28"/>
      <c r="CF30" s="28"/>
      <c r="CG30" s="28"/>
      <c r="CH30" s="7"/>
      <c r="CI30" s="28"/>
      <c r="CJ30" s="28"/>
      <c r="CK30" s="28"/>
      <c r="CL30" s="28"/>
      <c r="CM30" s="41"/>
      <c r="CN30" s="28"/>
      <c r="CO30" s="28"/>
      <c r="CP30" s="28"/>
      <c r="CQ30" s="28"/>
      <c r="CR30" s="41"/>
      <c r="CS30" s="28"/>
      <c r="CT30" s="28"/>
      <c r="CU30" s="28"/>
      <c r="CV30" s="28"/>
      <c r="CW30" s="27"/>
      <c r="CX30" s="27"/>
      <c r="CY30" s="27"/>
      <c r="CZ30" s="27"/>
      <c r="DA30" s="27"/>
      <c r="DB30" s="41"/>
      <c r="DC30" s="28"/>
      <c r="DD30" s="41">
        <v>0</v>
      </c>
      <c r="DE30" s="28"/>
      <c r="DF30" s="28"/>
      <c r="DG30" s="41"/>
      <c r="DH30" s="28"/>
      <c r="DI30" s="28"/>
      <c r="DJ30" s="28"/>
      <c r="DK30" s="28"/>
      <c r="DL30" s="41"/>
      <c r="DM30" s="28"/>
      <c r="DN30" s="28"/>
      <c r="DO30" s="28"/>
      <c r="DP30" s="28"/>
      <c r="DQ30" s="41"/>
      <c r="DR30" s="28"/>
      <c r="DS30" s="28"/>
      <c r="DT30" s="28"/>
      <c r="DU30" s="28"/>
      <c r="DV30" s="41"/>
      <c r="DW30" s="28"/>
      <c r="DX30" s="28"/>
      <c r="DY30" s="28"/>
      <c r="DZ30" s="28"/>
      <c r="EA30" s="93"/>
      <c r="EB30" s="7">
        <f t="shared" si="151"/>
        <v>0</v>
      </c>
      <c r="EC30" s="28">
        <f t="shared" si="152"/>
        <v>0</v>
      </c>
      <c r="ED30" s="28">
        <f t="shared" si="153"/>
        <v>0</v>
      </c>
      <c r="EE30" s="28">
        <f t="shared" si="154"/>
        <v>0</v>
      </c>
      <c r="EF30" s="28">
        <f t="shared" si="155"/>
        <v>0</v>
      </c>
      <c r="EH30" s="7"/>
      <c r="EI30" s="28"/>
      <c r="EJ30" s="28"/>
      <c r="EK30" s="28"/>
      <c r="EL30" s="28"/>
      <c r="EM30" s="7"/>
      <c r="EN30" s="28"/>
      <c r="EO30" s="28"/>
      <c r="EP30" s="28"/>
      <c r="EQ30" s="28"/>
      <c r="ER30" s="7"/>
      <c r="ES30" s="28"/>
      <c r="ET30" s="28"/>
      <c r="EU30" s="28"/>
      <c r="EV30" s="28"/>
      <c r="EW30" s="7"/>
      <c r="EX30" s="28"/>
      <c r="EY30" s="28"/>
      <c r="EZ30" s="28"/>
      <c r="FA30" s="28"/>
      <c r="FB30" s="41"/>
      <c r="FC30" s="28"/>
      <c r="FD30" s="28"/>
      <c r="FE30" s="28"/>
      <c r="FF30" s="28"/>
      <c r="FG30" s="41"/>
      <c r="FH30" s="28"/>
      <c r="FI30" s="28"/>
      <c r="FJ30" s="28"/>
      <c r="FK30" s="28"/>
      <c r="FL30" s="7"/>
      <c r="FM30" s="28"/>
      <c r="FN30" s="28"/>
      <c r="FO30" s="28"/>
      <c r="FP30" s="28"/>
      <c r="FQ30" s="41"/>
      <c r="FR30" s="28"/>
      <c r="FS30" s="28"/>
      <c r="FT30" s="28"/>
      <c r="FU30" s="28"/>
      <c r="FV30" s="41"/>
      <c r="FW30" s="28"/>
      <c r="FX30" s="28"/>
      <c r="FY30" s="28"/>
      <c r="FZ30" s="28"/>
      <c r="GA30" s="41"/>
      <c r="GB30" s="28"/>
      <c r="GC30" s="28"/>
      <c r="GD30" s="28"/>
      <c r="GE30" s="28"/>
      <c r="GF30" s="41"/>
      <c r="GG30" s="28"/>
      <c r="GH30" s="28"/>
      <c r="GI30" s="28"/>
      <c r="GJ30" s="28"/>
      <c r="GK30" s="41"/>
      <c r="GL30" s="28"/>
      <c r="GM30" s="28"/>
      <c r="GN30" s="28"/>
      <c r="GO30" s="28"/>
      <c r="GP30" s="93"/>
      <c r="GQ30" s="7">
        <f t="shared" si="179"/>
        <v>0</v>
      </c>
      <c r="GR30" s="28">
        <f t="shared" si="180"/>
        <v>0</v>
      </c>
      <c r="GS30" s="28">
        <f t="shared" si="181"/>
        <v>0</v>
      </c>
      <c r="GT30" s="28">
        <f t="shared" si="182"/>
        <v>0</v>
      </c>
      <c r="GU30" s="28">
        <f t="shared" si="183"/>
        <v>0</v>
      </c>
      <c r="GX30" s="7"/>
      <c r="GY30" s="28"/>
      <c r="GZ30" s="28"/>
      <c r="HA30" s="28"/>
      <c r="HB30" s="28"/>
      <c r="HC30" s="7"/>
      <c r="HD30" s="28"/>
      <c r="HE30" s="28"/>
      <c r="HF30" s="28"/>
      <c r="HG30" s="28"/>
      <c r="HH30" s="7"/>
      <c r="HI30" s="28"/>
      <c r="HJ30" s="28"/>
      <c r="HK30" s="28"/>
      <c r="HL30" s="28"/>
      <c r="HM30" s="7"/>
      <c r="HN30" s="28"/>
      <c r="HO30" s="28"/>
      <c r="HP30" s="28"/>
      <c r="HQ30" s="28"/>
      <c r="HR30" s="41"/>
      <c r="HS30" s="28"/>
      <c r="HT30" s="28"/>
      <c r="HU30" s="28"/>
      <c r="HV30" s="28"/>
      <c r="HW30" s="41">
        <v>15</v>
      </c>
      <c r="HX30" s="28">
        <v>30985</v>
      </c>
      <c r="HY30" s="28">
        <v>0</v>
      </c>
      <c r="HZ30" s="28">
        <v>30985</v>
      </c>
      <c r="IA30" s="28">
        <v>21948</v>
      </c>
      <c r="IB30" s="7">
        <v>84</v>
      </c>
      <c r="IC30" s="28">
        <v>147270</v>
      </c>
      <c r="ID30" s="28">
        <v>5002</v>
      </c>
      <c r="IE30" s="28">
        <v>142268</v>
      </c>
      <c r="IF30" s="28">
        <v>97215</v>
      </c>
      <c r="IG30" s="41">
        <v>206</v>
      </c>
      <c r="IH30" s="28">
        <v>419958</v>
      </c>
      <c r="II30" s="28">
        <v>82352</v>
      </c>
      <c r="IJ30" s="28">
        <v>337606.00000000012</v>
      </c>
      <c r="IK30" s="28">
        <v>237894.21233299986</v>
      </c>
      <c r="IL30" s="41">
        <v>167</v>
      </c>
      <c r="IM30" s="28">
        <v>366437</v>
      </c>
      <c r="IN30" s="28">
        <v>116292</v>
      </c>
      <c r="IO30" s="28">
        <v>250145</v>
      </c>
      <c r="IP30" s="28">
        <v>182934.35942799988</v>
      </c>
      <c r="IQ30" s="41">
        <v>301</v>
      </c>
      <c r="IR30" s="28">
        <v>769699</v>
      </c>
      <c r="IS30" s="28">
        <v>347289</v>
      </c>
      <c r="IT30" s="28">
        <v>422410</v>
      </c>
      <c r="IU30" s="28">
        <v>323835.9158750003</v>
      </c>
      <c r="IV30" s="41">
        <v>225</v>
      </c>
      <c r="IW30" s="28">
        <v>542975</v>
      </c>
      <c r="IX30" s="28">
        <v>271608</v>
      </c>
      <c r="IY30" s="28">
        <v>271367</v>
      </c>
      <c r="IZ30" s="28">
        <v>214884.06301100028</v>
      </c>
      <c r="JA30" s="41">
        <v>44</v>
      </c>
      <c r="JB30" s="28">
        <v>107856</v>
      </c>
      <c r="JC30" s="28">
        <v>49450</v>
      </c>
      <c r="JD30" s="28">
        <v>58406</v>
      </c>
      <c r="JE30" s="28">
        <v>46142.446823999991</v>
      </c>
      <c r="JF30" s="7"/>
      <c r="JG30" s="28"/>
      <c r="JH30" s="28"/>
      <c r="JI30" s="28"/>
      <c r="JJ30" s="28"/>
      <c r="JK30" s="93"/>
      <c r="JL30" s="93"/>
      <c r="JM30" s="7">
        <f t="shared" si="167"/>
        <v>1042</v>
      </c>
      <c r="JN30" s="28">
        <f t="shared" si="168"/>
        <v>2385180</v>
      </c>
      <c r="JO30" s="28">
        <f t="shared" si="169"/>
        <v>871993</v>
      </c>
      <c r="JP30" s="28">
        <f t="shared" si="170"/>
        <v>1513187</v>
      </c>
      <c r="JQ30" s="28">
        <f t="shared" si="171"/>
        <v>1124853.9974710003</v>
      </c>
      <c r="JS30" s="180">
        <v>77</v>
      </c>
      <c r="JT30" s="181">
        <v>124873</v>
      </c>
      <c r="JU30" s="181">
        <v>4400</v>
      </c>
      <c r="JV30" s="181">
        <v>120473</v>
      </c>
      <c r="JW30" s="181">
        <v>68455.421693000026</v>
      </c>
      <c r="JX30" s="170">
        <v>129</v>
      </c>
      <c r="JY30" s="171">
        <v>190421</v>
      </c>
      <c r="JZ30" s="171">
        <v>8600</v>
      </c>
      <c r="KA30" s="171">
        <v>181821</v>
      </c>
      <c r="KB30" s="171">
        <v>105893.39934000008</v>
      </c>
      <c r="KC30" s="7">
        <v>147</v>
      </c>
      <c r="KD30" s="28">
        <v>221653</v>
      </c>
      <c r="KE30" s="28">
        <v>60476.439999999908</v>
      </c>
      <c r="KF30" s="28">
        <v>161176.56</v>
      </c>
      <c r="KG30" s="28">
        <v>101596.835362</v>
      </c>
      <c r="KH30" s="7">
        <v>158</v>
      </c>
      <c r="KI30" s="28">
        <v>247492</v>
      </c>
      <c r="KJ30" s="28">
        <v>99430</v>
      </c>
      <c r="KK30" s="28">
        <v>148062</v>
      </c>
      <c r="KL30" s="28">
        <v>99632.869339999932</v>
      </c>
      <c r="KM30" s="471">
        <v>267</v>
      </c>
      <c r="KN30" s="472">
        <v>475133</v>
      </c>
      <c r="KO30" s="472">
        <v>236561</v>
      </c>
      <c r="KP30" s="472">
        <v>238572</v>
      </c>
      <c r="KQ30" s="472">
        <v>164557.70078900008</v>
      </c>
      <c r="KR30" s="95">
        <v>123</v>
      </c>
      <c r="KS30" s="171">
        <v>178477</v>
      </c>
      <c r="KT30" s="171">
        <v>88549</v>
      </c>
      <c r="KU30" s="171">
        <v>89928</v>
      </c>
      <c r="KV30" s="171">
        <v>62953.31257400004</v>
      </c>
      <c r="KW30" s="170"/>
      <c r="KX30" s="171"/>
      <c r="KY30" s="171"/>
      <c r="KZ30" s="171"/>
      <c r="LA30" s="171"/>
      <c r="LB30" s="41"/>
      <c r="LC30" s="28"/>
      <c r="LD30" s="28"/>
      <c r="LE30" s="28"/>
      <c r="LF30" s="28"/>
      <c r="LG30" s="41"/>
      <c r="LH30" s="28"/>
      <c r="LI30" s="28"/>
      <c r="LJ30" s="28"/>
      <c r="LK30" s="28"/>
      <c r="LL30" s="41"/>
      <c r="LM30" s="28"/>
      <c r="LN30" s="28"/>
      <c r="LO30" s="28"/>
      <c r="LP30" s="28"/>
      <c r="LQ30" s="41"/>
      <c r="LR30" s="28"/>
      <c r="LS30" s="28"/>
      <c r="LT30" s="28"/>
      <c r="LU30" s="28"/>
      <c r="LV30" s="41"/>
      <c r="LW30" s="28"/>
      <c r="LX30" s="28"/>
      <c r="LY30" s="28"/>
      <c r="LZ30" s="28"/>
      <c r="MA30" s="7"/>
      <c r="MB30" s="28"/>
      <c r="MC30" s="28"/>
      <c r="MD30" s="28"/>
      <c r="ME30" s="28"/>
      <c r="MF30" s="93"/>
      <c r="MG30" s="93"/>
      <c r="MH30" s="7">
        <f t="shared" si="172"/>
        <v>901</v>
      </c>
      <c r="MI30" s="28">
        <f t="shared" si="173"/>
        <v>1438049</v>
      </c>
      <c r="MJ30" s="28">
        <f t="shared" si="164"/>
        <v>498016.43999999994</v>
      </c>
      <c r="MK30" s="28">
        <f t="shared" si="165"/>
        <v>940032.56</v>
      </c>
      <c r="ML30" s="28">
        <f t="shared" si="166"/>
        <v>603089.53909800015</v>
      </c>
    </row>
    <row r="31" spans="2:350" ht="15" customHeight="1" x14ac:dyDescent="0.3">
      <c r="B31" s="489"/>
      <c r="C31" s="71" t="s">
        <v>108</v>
      </c>
      <c r="D31" s="16"/>
      <c r="E31" s="17"/>
      <c r="F31" s="17"/>
      <c r="G31" s="17"/>
      <c r="H31" s="17"/>
      <c r="I31" s="7">
        <v>23</v>
      </c>
      <c r="J31" s="28">
        <v>29527</v>
      </c>
      <c r="K31" s="28"/>
      <c r="L31" s="28">
        <v>29527</v>
      </c>
      <c r="M31" s="28">
        <v>19630.589559</v>
      </c>
      <c r="N31" s="7">
        <v>49</v>
      </c>
      <c r="O31" s="28">
        <v>62601</v>
      </c>
      <c r="P31" s="28">
        <v>10432.500000000004</v>
      </c>
      <c r="Q31" s="28">
        <v>52168.500000000058</v>
      </c>
      <c r="R31" s="28">
        <v>38955.301945999992</v>
      </c>
      <c r="S31" s="7">
        <v>36</v>
      </c>
      <c r="T31" s="7">
        <v>44664</v>
      </c>
      <c r="U31" s="7">
        <v>12819.700000000006</v>
      </c>
      <c r="V31" s="7">
        <v>31844.299999999988</v>
      </c>
      <c r="W31" s="7">
        <v>25815</v>
      </c>
      <c r="X31" s="7">
        <v>30</v>
      </c>
      <c r="Y31" s="28">
        <v>43570</v>
      </c>
      <c r="Z31" s="28">
        <v>17378.399999999998</v>
      </c>
      <c r="AA31" s="28">
        <v>26191.599999999999</v>
      </c>
      <c r="AB31" s="28">
        <v>21579.404475000007</v>
      </c>
      <c r="AC31" s="41">
        <v>21</v>
      </c>
      <c r="AD31" s="28">
        <v>30579</v>
      </c>
      <c r="AE31" s="28">
        <v>10912.7</v>
      </c>
      <c r="AF31" s="28">
        <v>19666.300000000003</v>
      </c>
      <c r="AG31" s="28">
        <v>15126</v>
      </c>
      <c r="AH31" s="41">
        <v>55</v>
      </c>
      <c r="AI31" s="28">
        <v>95545</v>
      </c>
      <c r="AJ31" s="28">
        <v>22508.399999999998</v>
      </c>
      <c r="AK31" s="28">
        <v>73036.599999999991</v>
      </c>
      <c r="AL31" s="28">
        <v>54305</v>
      </c>
      <c r="AM31" s="27">
        <v>76</v>
      </c>
      <c r="AN31" s="27">
        <v>146824</v>
      </c>
      <c r="AO31" s="27">
        <v>0</v>
      </c>
      <c r="AP31" s="27">
        <v>146824</v>
      </c>
      <c r="AQ31" s="27">
        <v>99668.700180000029</v>
      </c>
      <c r="AR31" s="41">
        <v>133</v>
      </c>
      <c r="AS31" s="28">
        <v>278017</v>
      </c>
      <c r="AT31" s="28">
        <v>46578.77999999997</v>
      </c>
      <c r="AU31" s="28">
        <v>231438.2199999998</v>
      </c>
      <c r="AV31" s="28">
        <v>168469</v>
      </c>
      <c r="AW31" s="41">
        <v>191</v>
      </c>
      <c r="AX31" s="28">
        <v>484359</v>
      </c>
      <c r="AY31" s="28">
        <v>189925</v>
      </c>
      <c r="AZ31" s="28">
        <v>294434</v>
      </c>
      <c r="BA31" s="28">
        <v>245848</v>
      </c>
      <c r="BB31" s="41">
        <v>68</v>
      </c>
      <c r="BC31" s="28">
        <v>155682</v>
      </c>
      <c r="BD31" s="28">
        <v>71475</v>
      </c>
      <c r="BE31" s="28">
        <v>84207</v>
      </c>
      <c r="BF31" s="28">
        <v>71833</v>
      </c>
      <c r="BG31" s="41">
        <v>13</v>
      </c>
      <c r="BH31" s="28">
        <v>10487</v>
      </c>
      <c r="BI31" s="28">
        <v>-2869.9000000000005</v>
      </c>
      <c r="BJ31" s="28">
        <v>13356.9</v>
      </c>
      <c r="BK31" s="28">
        <v>8269</v>
      </c>
      <c r="BL31" s="93"/>
      <c r="BM31" s="7">
        <f t="shared" si="146"/>
        <v>682</v>
      </c>
      <c r="BN31" s="28">
        <f t="shared" si="147"/>
        <v>1371368</v>
      </c>
      <c r="BO31" s="28">
        <f t="shared" si="148"/>
        <v>382030.48</v>
      </c>
      <c r="BP31" s="28">
        <f t="shared" si="149"/>
        <v>989337.51999999979</v>
      </c>
      <c r="BQ31" s="28">
        <f t="shared" si="150"/>
        <v>761229.9961600001</v>
      </c>
      <c r="BS31" s="7">
        <v>51</v>
      </c>
      <c r="BT31" s="28">
        <v>66849</v>
      </c>
      <c r="BU31" s="28">
        <v>0</v>
      </c>
      <c r="BV31" s="28">
        <v>66849</v>
      </c>
      <c r="BW31" s="28">
        <v>43368</v>
      </c>
      <c r="BX31" s="7"/>
      <c r="BY31" s="28"/>
      <c r="BZ31" s="28"/>
      <c r="CA31" s="28"/>
      <c r="CB31" s="28"/>
      <c r="CC31" s="7">
        <v>36</v>
      </c>
      <c r="CD31" s="28">
        <v>43064</v>
      </c>
      <c r="CE31" s="28">
        <v>7688.9999999999973</v>
      </c>
      <c r="CF31" s="28">
        <v>35374.999999999993</v>
      </c>
      <c r="CG31" s="28">
        <v>25763.905551999997</v>
      </c>
      <c r="CH31" s="7">
        <v>76</v>
      </c>
      <c r="CI31" s="28">
        <v>91474</v>
      </c>
      <c r="CJ31" s="28">
        <v>25614.600000000031</v>
      </c>
      <c r="CK31" s="28">
        <v>65859.400000000096</v>
      </c>
      <c r="CL31" s="28">
        <v>47032.754268999975</v>
      </c>
      <c r="CM31" s="41">
        <v>66</v>
      </c>
      <c r="CN31" s="28">
        <v>75184</v>
      </c>
      <c r="CO31" s="28">
        <v>31358</v>
      </c>
      <c r="CP31" s="28">
        <v>43826</v>
      </c>
      <c r="CQ31" s="28">
        <v>35297</v>
      </c>
      <c r="CR31" s="41">
        <v>52</v>
      </c>
      <c r="CS31" s="28">
        <v>57848</v>
      </c>
      <c r="CT31" s="28">
        <v>10780.5</v>
      </c>
      <c r="CU31" s="28">
        <v>47067.5</v>
      </c>
      <c r="CV31" s="28">
        <v>34221.816795000006</v>
      </c>
      <c r="CW31" s="27">
        <v>37</v>
      </c>
      <c r="CX31" s="27">
        <v>45763</v>
      </c>
      <c r="CY31" s="27">
        <v>0</v>
      </c>
      <c r="CZ31" s="27">
        <v>45763</v>
      </c>
      <c r="DA31" s="27">
        <v>30938.908013999986</v>
      </c>
      <c r="DB31" s="41">
        <v>44</v>
      </c>
      <c r="DC31" s="28">
        <v>69906</v>
      </c>
      <c r="DD31" s="41">
        <v>0</v>
      </c>
      <c r="DE31" s="28">
        <v>69906</v>
      </c>
      <c r="DF31" s="28">
        <v>47635</v>
      </c>
      <c r="DG31" s="41">
        <v>122</v>
      </c>
      <c r="DH31" s="28">
        <v>257528</v>
      </c>
      <c r="DI31" s="28">
        <v>44764.099999999969</v>
      </c>
      <c r="DJ31" s="28">
        <v>212763.89999999941</v>
      </c>
      <c r="DK31" s="28">
        <v>158768.03764600001</v>
      </c>
      <c r="DL31" s="41">
        <v>337</v>
      </c>
      <c r="DM31" s="28">
        <v>741563</v>
      </c>
      <c r="DN31" s="28">
        <v>320691.75000000047</v>
      </c>
      <c r="DO31" s="28">
        <v>420871.24999999942</v>
      </c>
      <c r="DP31" s="28">
        <v>356057.46424299962</v>
      </c>
      <c r="DQ31" s="41">
        <v>94</v>
      </c>
      <c r="DR31" s="28">
        <v>256806</v>
      </c>
      <c r="DS31" s="28">
        <v>120696.30000000003</v>
      </c>
      <c r="DT31" s="28">
        <v>136109.69999999995</v>
      </c>
      <c r="DU31" s="28">
        <v>116430</v>
      </c>
      <c r="DV31" s="41">
        <v>17</v>
      </c>
      <c r="DW31" s="28">
        <v>24033</v>
      </c>
      <c r="DX31" s="28">
        <v>479.70000000000005</v>
      </c>
      <c r="DY31" s="28">
        <v>23553.3</v>
      </c>
      <c r="DZ31" s="28">
        <v>15689</v>
      </c>
      <c r="EA31" s="93"/>
      <c r="EB31" s="7">
        <f t="shared" si="151"/>
        <v>932</v>
      </c>
      <c r="EC31" s="28">
        <f t="shared" si="152"/>
        <v>1730018</v>
      </c>
      <c r="ED31" s="28">
        <f t="shared" si="153"/>
        <v>562073.95000000042</v>
      </c>
      <c r="EE31" s="28">
        <f t="shared" si="154"/>
        <v>1167944.0499999989</v>
      </c>
      <c r="EF31" s="28">
        <f t="shared" si="155"/>
        <v>911201.8865189997</v>
      </c>
      <c r="FL31" s="7"/>
      <c r="FM31" s="28"/>
      <c r="FN31" s="28"/>
      <c r="FO31" s="28"/>
      <c r="FP31" s="28"/>
      <c r="FQ31" s="41"/>
      <c r="FR31" s="28"/>
      <c r="FS31" s="28"/>
      <c r="FT31" s="28"/>
      <c r="FU31" s="28"/>
      <c r="FV31" s="41"/>
      <c r="FW31" s="28"/>
      <c r="FX31" s="28"/>
      <c r="FY31" s="28"/>
      <c r="FZ31" s="28"/>
      <c r="GA31" s="58"/>
      <c r="GB31" s="27"/>
      <c r="GC31" s="27"/>
      <c r="GD31" s="27"/>
      <c r="GE31" s="27"/>
      <c r="GF31" s="41"/>
      <c r="GG31" s="28"/>
      <c r="GH31" s="28"/>
      <c r="GI31" s="28"/>
      <c r="GJ31" s="28"/>
      <c r="GK31" s="41">
        <v>2</v>
      </c>
      <c r="GL31" s="28">
        <v>2198</v>
      </c>
      <c r="GM31" s="28">
        <v>187.94050000000004</v>
      </c>
      <c r="GN31" s="28">
        <v>2010.0594999999998</v>
      </c>
      <c r="GO31" s="28">
        <v>1506</v>
      </c>
      <c r="GP31" s="93"/>
      <c r="GQ31" s="7">
        <f t="shared" si="179"/>
        <v>2</v>
      </c>
      <c r="GR31" s="28">
        <f t="shared" si="180"/>
        <v>2198</v>
      </c>
      <c r="GS31" s="28">
        <f t="shared" si="181"/>
        <v>187.94050000000004</v>
      </c>
      <c r="GT31" s="28">
        <f t="shared" si="182"/>
        <v>2010.0594999999998</v>
      </c>
      <c r="GU31" s="28">
        <f t="shared" si="183"/>
        <v>1506</v>
      </c>
      <c r="GX31" s="7">
        <v>46</v>
      </c>
      <c r="GY31" s="28">
        <v>66304</v>
      </c>
      <c r="GZ31" s="28">
        <v>6828.6785999999993</v>
      </c>
      <c r="HA31" s="28">
        <v>59475.321400000001</v>
      </c>
      <c r="HB31" s="28">
        <v>38160</v>
      </c>
      <c r="HC31" s="7">
        <v>33</v>
      </c>
      <c r="HD31" s="28">
        <v>46417</v>
      </c>
      <c r="HE31" s="28">
        <v>3616.0712999999996</v>
      </c>
      <c r="HF31" s="28">
        <v>42800.928700000004</v>
      </c>
      <c r="HG31" s="28">
        <v>27389</v>
      </c>
      <c r="HH31" s="7">
        <v>67</v>
      </c>
      <c r="HI31" s="28">
        <v>85833</v>
      </c>
      <c r="HJ31" s="28">
        <v>31785.799999999959</v>
      </c>
      <c r="HK31" s="28">
        <v>54047.200000000063</v>
      </c>
      <c r="HL31" s="28">
        <v>42960.567438000005</v>
      </c>
      <c r="HM31" s="7">
        <v>56</v>
      </c>
      <c r="HN31" s="28">
        <v>67794</v>
      </c>
      <c r="HO31" s="28">
        <v>26767.699999999975</v>
      </c>
      <c r="HP31" s="28">
        <v>41026.300000000039</v>
      </c>
      <c r="HQ31" s="28">
        <v>33098</v>
      </c>
      <c r="HR31" s="41">
        <v>92</v>
      </c>
      <c r="HS31" s="28">
        <v>121908</v>
      </c>
      <c r="HT31" s="28">
        <v>57311.699999999975</v>
      </c>
      <c r="HU31" s="28">
        <v>64596.300000000025</v>
      </c>
      <c r="HV31" s="28">
        <v>53023</v>
      </c>
      <c r="HW31" s="41">
        <v>24</v>
      </c>
      <c r="HX31" s="28">
        <v>28576</v>
      </c>
      <c r="HY31" s="28">
        <v>7713.0000000000027</v>
      </c>
      <c r="HZ31" s="28">
        <v>20863</v>
      </c>
      <c r="IA31" s="28">
        <v>15220</v>
      </c>
      <c r="IB31" s="7">
        <v>31</v>
      </c>
      <c r="IC31" s="28">
        <v>68569</v>
      </c>
      <c r="ID31" s="28">
        <v>7642.643</v>
      </c>
      <c r="IE31" s="28">
        <v>60926.357000000004</v>
      </c>
      <c r="IF31" s="28">
        <v>41364</v>
      </c>
      <c r="IG31" s="41">
        <v>101</v>
      </c>
      <c r="IH31" s="28">
        <v>222899</v>
      </c>
      <c r="II31" s="28">
        <v>26898.447100000001</v>
      </c>
      <c r="IJ31" s="28">
        <v>196000.55289999998</v>
      </c>
      <c r="IK31" s="28">
        <v>130313.13742756</v>
      </c>
      <c r="IL31" s="41">
        <v>117</v>
      </c>
      <c r="IM31" s="28">
        <v>284483</v>
      </c>
      <c r="IN31" s="28">
        <v>102563.55000000018</v>
      </c>
      <c r="IO31" s="28">
        <v>181919.44999999963</v>
      </c>
      <c r="IP31" s="28">
        <v>145694.65070000003</v>
      </c>
      <c r="IQ31" s="41">
        <v>113</v>
      </c>
      <c r="IR31" s="28">
        <v>292787</v>
      </c>
      <c r="IS31" s="28">
        <v>129959.12139999995</v>
      </c>
      <c r="IT31" s="28">
        <v>162827.87859999994</v>
      </c>
      <c r="IU31" s="28">
        <v>133991.10733293981</v>
      </c>
      <c r="IV31" s="41">
        <v>62</v>
      </c>
      <c r="IW31" s="28">
        <v>137838</v>
      </c>
      <c r="IX31" s="28">
        <v>68229.557147999993</v>
      </c>
      <c r="IY31" s="28">
        <v>69608.442852000007</v>
      </c>
      <c r="IZ31" s="28">
        <v>58114.624557594892</v>
      </c>
      <c r="JA31" s="41">
        <v>11</v>
      </c>
      <c r="JB31" s="28">
        <v>15489</v>
      </c>
      <c r="JC31" s="28">
        <v>662.58320000000015</v>
      </c>
      <c r="JD31" s="28">
        <v>14826.416799999999</v>
      </c>
      <c r="JE31" s="28">
        <v>10179.293264620001</v>
      </c>
      <c r="JF31" s="7"/>
      <c r="JG31" s="28"/>
      <c r="JH31" s="28"/>
      <c r="JI31" s="28"/>
      <c r="JJ31" s="28"/>
      <c r="JK31" s="93"/>
      <c r="JL31" s="93"/>
      <c r="JM31" s="7">
        <f t="shared" si="167"/>
        <v>753</v>
      </c>
      <c r="JN31" s="28">
        <f t="shared" si="168"/>
        <v>1438897</v>
      </c>
      <c r="JO31" s="28">
        <f t="shared" si="169"/>
        <v>469978.85174800002</v>
      </c>
      <c r="JP31" s="28">
        <f t="shared" si="170"/>
        <v>968918.14825199964</v>
      </c>
      <c r="JQ31" s="28">
        <f t="shared" si="171"/>
        <v>729507.38072071469</v>
      </c>
      <c r="JS31" s="180">
        <v>65</v>
      </c>
      <c r="JT31" s="181">
        <v>104685</v>
      </c>
      <c r="JU31" s="181">
        <v>10095.890000000001</v>
      </c>
      <c r="JV31" s="181">
        <v>94589.110000000015</v>
      </c>
      <c r="JW31" s="181">
        <v>52357.793635000009</v>
      </c>
      <c r="JX31" s="170">
        <v>57</v>
      </c>
      <c r="JY31" s="171">
        <v>96493</v>
      </c>
      <c r="JZ31" s="171">
        <v>9799.2699999999968</v>
      </c>
      <c r="KA31" s="171">
        <v>86693.729999999981</v>
      </c>
      <c r="KB31" s="171">
        <v>47754.016940000009</v>
      </c>
      <c r="KC31" s="7">
        <v>81</v>
      </c>
      <c r="KD31" s="28">
        <v>116569</v>
      </c>
      <c r="KE31" s="28">
        <v>42613.910000000018</v>
      </c>
      <c r="KF31" s="28">
        <v>73955.090000000055</v>
      </c>
      <c r="KG31" s="28">
        <v>52489.339152</v>
      </c>
      <c r="KH31" s="7">
        <v>106</v>
      </c>
      <c r="KI31" s="28">
        <v>156394</v>
      </c>
      <c r="KJ31" s="28">
        <v>74623.730000000025</v>
      </c>
      <c r="KK31" s="28">
        <v>81770.26999999996</v>
      </c>
      <c r="KL31" s="28">
        <v>50529.224491999994</v>
      </c>
      <c r="KM31" s="471">
        <v>124</v>
      </c>
      <c r="KN31" s="472">
        <v>195726</v>
      </c>
      <c r="KO31" s="472">
        <v>97840.380999999994</v>
      </c>
      <c r="KP31" s="472">
        <v>97885.619000000006</v>
      </c>
      <c r="KQ31" s="472">
        <v>75474.315268199993</v>
      </c>
      <c r="KR31" s="95">
        <v>34</v>
      </c>
      <c r="KS31" s="171">
        <v>61066</v>
      </c>
      <c r="KT31" s="171">
        <v>10444.5</v>
      </c>
      <c r="KU31" s="171">
        <v>50621.5</v>
      </c>
      <c r="KV31" s="171">
        <v>29441.037975000014</v>
      </c>
      <c r="KW31" s="170">
        <v>69</v>
      </c>
      <c r="KX31" s="171">
        <v>143931</v>
      </c>
      <c r="KY31" s="171">
        <v>15296</v>
      </c>
      <c r="KZ31" s="171">
        <v>128635</v>
      </c>
      <c r="LA31" s="171">
        <v>71039.083969000028</v>
      </c>
      <c r="LB31" s="41">
        <v>77</v>
      </c>
      <c r="LC31" s="28">
        <v>186623</v>
      </c>
      <c r="LD31" s="28">
        <v>36712.350000000006</v>
      </c>
      <c r="LE31" s="28">
        <v>149910.64999999994</v>
      </c>
      <c r="LF31" s="28">
        <v>85416.72013699988</v>
      </c>
      <c r="LG31" s="41"/>
      <c r="LH31" s="28"/>
      <c r="LI31" s="28"/>
      <c r="LJ31" s="28"/>
      <c r="LK31" s="28"/>
      <c r="LL31" s="41"/>
      <c r="LM31" s="28"/>
      <c r="LN31" s="28"/>
      <c r="LO31" s="28"/>
      <c r="LP31" s="28"/>
      <c r="LQ31" s="41"/>
      <c r="LR31" s="28"/>
      <c r="LS31" s="28"/>
      <c r="LT31" s="28"/>
      <c r="LU31" s="28"/>
      <c r="LV31" s="41"/>
      <c r="LW31" s="28"/>
      <c r="LX31" s="28"/>
      <c r="LY31" s="28"/>
      <c r="LZ31" s="28"/>
      <c r="MA31" s="7"/>
      <c r="MB31" s="28"/>
      <c r="MC31" s="28"/>
      <c r="MD31" s="28"/>
      <c r="ME31" s="28"/>
      <c r="MF31" s="93"/>
      <c r="MG31" s="93"/>
      <c r="MH31" s="7">
        <f t="shared" si="172"/>
        <v>613</v>
      </c>
      <c r="MI31" s="28">
        <f t="shared" si="173"/>
        <v>1061487</v>
      </c>
      <c r="MJ31" s="28">
        <f t="shared" si="164"/>
        <v>297426.03100000008</v>
      </c>
      <c r="MK31" s="28">
        <f t="shared" si="165"/>
        <v>764060.96899999992</v>
      </c>
      <c r="ML31" s="28">
        <f t="shared" si="166"/>
        <v>464501.53156819986</v>
      </c>
    </row>
    <row r="32" spans="2:350" ht="15" customHeight="1" x14ac:dyDescent="0.3">
      <c r="B32" s="489"/>
      <c r="C32" s="71" t="s">
        <v>141</v>
      </c>
      <c r="D32" s="94"/>
      <c r="E32" s="27"/>
      <c r="F32" s="27"/>
      <c r="G32" s="58"/>
      <c r="H32" s="58"/>
      <c r="I32" s="11"/>
      <c r="J32" s="11"/>
      <c r="K32" s="11"/>
      <c r="L32" s="11"/>
      <c r="M32" s="11"/>
      <c r="N32" s="91">
        <v>20</v>
      </c>
      <c r="O32" s="34">
        <v>5700</v>
      </c>
      <c r="P32" s="34">
        <v>3350</v>
      </c>
      <c r="Q32" s="34">
        <v>167.5</v>
      </c>
      <c r="R32" s="34">
        <v>3518</v>
      </c>
      <c r="S32" s="3"/>
      <c r="T32" s="3"/>
      <c r="U32" s="3"/>
      <c r="V32" s="3"/>
      <c r="W32" s="3"/>
      <c r="X32" s="7">
        <v>0</v>
      </c>
      <c r="Y32" s="28">
        <v>0</v>
      </c>
      <c r="Z32" s="28">
        <v>0</v>
      </c>
      <c r="AA32" s="28">
        <v>0</v>
      </c>
      <c r="AB32" s="28">
        <v>0</v>
      </c>
      <c r="AC32" s="104"/>
      <c r="AD32" s="27"/>
      <c r="AE32" s="27"/>
      <c r="AF32" s="58"/>
      <c r="AG32" s="27"/>
      <c r="AH32" s="91"/>
      <c r="AI32" s="42"/>
      <c r="AJ32" s="42"/>
      <c r="AK32" s="27"/>
      <c r="AL32" s="42"/>
      <c r="AM32" s="11"/>
      <c r="AN32" s="28"/>
      <c r="AO32" s="28"/>
      <c r="AP32" s="28"/>
      <c r="AQ32" s="28"/>
      <c r="AR32" s="41"/>
      <c r="AS32" s="28"/>
      <c r="AT32" s="28"/>
      <c r="AU32" s="64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58"/>
      <c r="BJ32" s="58"/>
      <c r="BK32" s="28"/>
      <c r="BM32" s="7">
        <f t="shared" ref="BM32:BM33" si="184">D32+I32+N32+S32+X32+AC32+AH32+AM32+AR32+AW32+BB32+BG32</f>
        <v>20</v>
      </c>
      <c r="BN32" s="28">
        <f t="shared" ref="BN32:BN33" si="185">E32+J32+O32+T32+Y32+AD32+AI32+AN32+AS32+AX32+BC32+BH32</f>
        <v>5700</v>
      </c>
      <c r="BO32" s="28">
        <f t="shared" ref="BO32:BO33" si="186">F32+K32+P32+U32+Z32+AE32+AJ32+AO32+AT32+AY32+BD32+BK32</f>
        <v>3350</v>
      </c>
      <c r="BP32" s="28">
        <f t="shared" ref="BP32:BP33" si="187">G32+L32+Q32+V32+AA32+AF32+AK32+AP32+AU32+AZ32+BE32+BJ32</f>
        <v>167.5</v>
      </c>
      <c r="BQ32" s="28">
        <f t="shared" ref="BQ32:BQ33" si="188">H32+M32+R32+W32+AB32+AG32+AL32+AQ32+AV32+BA32+BF32+BK32</f>
        <v>3518</v>
      </c>
      <c r="BS32" s="64"/>
      <c r="BT32" s="49"/>
      <c r="BU32" s="49"/>
      <c r="BV32" s="49"/>
      <c r="BW32" s="49"/>
      <c r="BX32" s="91"/>
      <c r="BY32" s="34"/>
      <c r="BZ32" s="34"/>
      <c r="CA32" s="34"/>
      <c r="CB32" s="34"/>
      <c r="CC32" s="3"/>
      <c r="CD32" s="49"/>
      <c r="CE32" s="49"/>
      <c r="CF32" s="49"/>
      <c r="CG32" s="49"/>
      <c r="CH32" s="7"/>
      <c r="CI32" s="28"/>
      <c r="CJ32" s="28"/>
      <c r="CK32" s="28"/>
      <c r="CL32" s="28"/>
      <c r="CM32" s="7"/>
      <c r="CN32" s="27"/>
      <c r="CO32" s="27"/>
      <c r="CP32" s="27"/>
      <c r="CQ32" s="27"/>
      <c r="CR32" s="91"/>
      <c r="CS32" s="42"/>
      <c r="CT32" s="42"/>
      <c r="CU32" s="27"/>
      <c r="CV32" s="42"/>
      <c r="CW32" s="11"/>
      <c r="CX32" s="28"/>
      <c r="CY32" s="28"/>
      <c r="CZ32" s="28"/>
      <c r="DA32" s="28"/>
      <c r="DB32" s="41"/>
      <c r="DC32" s="28"/>
      <c r="DD32" s="28"/>
      <c r="DE32" s="49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58"/>
      <c r="DT32" s="58"/>
      <c r="DU32" s="28"/>
      <c r="DV32" s="28"/>
      <c r="DW32" s="28"/>
      <c r="DX32" s="58"/>
      <c r="DY32" s="58"/>
      <c r="DZ32" s="28"/>
      <c r="EB32" s="7">
        <f t="shared" si="151"/>
        <v>0</v>
      </c>
      <c r="EC32" s="28">
        <f t="shared" si="152"/>
        <v>0</v>
      </c>
      <c r="ED32" s="28">
        <f t="shared" si="153"/>
        <v>0</v>
      </c>
      <c r="EE32" s="28">
        <f t="shared" si="154"/>
        <v>0</v>
      </c>
      <c r="EF32" s="28">
        <f t="shared" si="155"/>
        <v>0</v>
      </c>
      <c r="EH32" s="64"/>
      <c r="EI32" s="49"/>
      <c r="EJ32" s="49"/>
      <c r="EK32" s="49"/>
      <c r="EL32" s="49"/>
      <c r="EM32" s="91"/>
      <c r="EN32" s="34"/>
      <c r="EO32" s="34"/>
      <c r="EP32" s="34"/>
      <c r="EQ32" s="34"/>
      <c r="ER32" s="3"/>
      <c r="ES32" s="49"/>
      <c r="ET32" s="49"/>
      <c r="EU32" s="49"/>
      <c r="EV32" s="49"/>
      <c r="EW32" s="7"/>
      <c r="EX32" s="28"/>
      <c r="EY32" s="28"/>
      <c r="EZ32" s="28"/>
      <c r="FA32" s="28"/>
      <c r="FB32" s="7"/>
      <c r="FC32" s="27"/>
      <c r="FD32" s="27"/>
      <c r="FE32" s="27"/>
      <c r="FF32" s="27"/>
      <c r="FG32" s="91"/>
      <c r="FH32" s="42"/>
      <c r="FI32" s="42"/>
      <c r="FJ32" s="27"/>
      <c r="FK32" s="42"/>
      <c r="FL32" s="7"/>
      <c r="FM32" s="28"/>
      <c r="FN32" s="28"/>
      <c r="FO32" s="28"/>
      <c r="FP32" s="28"/>
      <c r="FQ32" s="41"/>
      <c r="FR32" s="28"/>
      <c r="FS32" s="28"/>
      <c r="FT32" s="28"/>
      <c r="FU32" s="28"/>
      <c r="FV32" s="11"/>
      <c r="FW32" s="28"/>
      <c r="FX32" s="28"/>
      <c r="FY32" s="28"/>
      <c r="FZ32" s="28"/>
      <c r="GA32" s="41"/>
      <c r="GB32" s="28"/>
      <c r="GC32" s="28"/>
      <c r="GD32" s="28"/>
      <c r="GE32" s="28"/>
      <c r="GF32" s="28"/>
      <c r="GG32" s="28"/>
      <c r="GH32" s="58"/>
      <c r="GI32" s="58"/>
      <c r="GJ32" s="28"/>
      <c r="GK32" s="28"/>
      <c r="GL32" s="28"/>
      <c r="GM32" s="58"/>
      <c r="GN32" s="58"/>
      <c r="GO32" s="28"/>
      <c r="GQ32" s="7">
        <f t="shared" si="179"/>
        <v>0</v>
      </c>
      <c r="GR32" s="28">
        <f t="shared" si="180"/>
        <v>0</v>
      </c>
      <c r="GS32" s="28">
        <f t="shared" si="181"/>
        <v>0</v>
      </c>
      <c r="GT32" s="28">
        <f t="shared" si="182"/>
        <v>0</v>
      </c>
      <c r="GU32" s="28">
        <f t="shared" si="183"/>
        <v>0</v>
      </c>
      <c r="GX32" s="64"/>
      <c r="GY32" s="49"/>
      <c r="GZ32" s="49"/>
      <c r="HA32" s="49"/>
      <c r="HB32" s="49"/>
      <c r="HC32" s="7"/>
      <c r="HD32" s="28"/>
      <c r="HE32" s="28"/>
      <c r="HF32" s="28"/>
      <c r="HG32" s="28"/>
      <c r="HH32" s="73"/>
      <c r="HI32" s="28"/>
      <c r="HJ32" s="28"/>
      <c r="HK32" s="28"/>
      <c r="HL32" s="28"/>
      <c r="HM32" s="7"/>
      <c r="HN32" s="28"/>
      <c r="HO32" s="28"/>
      <c r="HP32" s="28"/>
      <c r="HQ32" s="28"/>
      <c r="HR32" s="7"/>
      <c r="HS32" s="27"/>
      <c r="HT32" s="27"/>
      <c r="HU32" s="27"/>
      <c r="HV32" s="27"/>
      <c r="HW32" s="137"/>
      <c r="HX32" s="42"/>
      <c r="HY32" s="42"/>
      <c r="HZ32" s="27"/>
      <c r="IA32" s="42"/>
      <c r="IB32" s="7"/>
      <c r="IC32" s="28"/>
      <c r="ID32" s="28"/>
      <c r="IE32" s="28"/>
      <c r="IF32" s="28"/>
      <c r="IG32" s="41"/>
      <c r="IH32" s="28"/>
      <c r="II32" s="28"/>
      <c r="IJ32" s="28"/>
      <c r="IK32" s="28"/>
      <c r="IL32" s="11"/>
      <c r="IM32" s="28"/>
      <c r="IN32" s="28"/>
      <c r="IO32" s="28"/>
      <c r="IP32" s="28"/>
      <c r="IQ32" s="41"/>
      <c r="IR32" s="28"/>
      <c r="IS32" s="27"/>
      <c r="IT32" s="58"/>
      <c r="IU32" s="28"/>
      <c r="IV32" s="40"/>
      <c r="IW32" s="28"/>
      <c r="IX32" s="28"/>
      <c r="IY32" s="28"/>
      <c r="IZ32" s="28"/>
      <c r="JA32" s="28"/>
      <c r="JB32" s="28"/>
      <c r="JC32" s="27"/>
      <c r="JD32" s="27"/>
      <c r="JE32" s="28"/>
      <c r="JF32" s="7"/>
      <c r="JG32" s="28"/>
      <c r="JH32" s="28"/>
      <c r="JI32" s="28"/>
      <c r="JJ32" s="28"/>
      <c r="JK32" s="93"/>
      <c r="JM32" s="7">
        <f t="shared" si="167"/>
        <v>0</v>
      </c>
      <c r="JN32" s="28">
        <f t="shared" si="168"/>
        <v>0</v>
      </c>
      <c r="JO32" s="28">
        <f t="shared" si="169"/>
        <v>0</v>
      </c>
      <c r="JP32" s="28">
        <f t="shared" si="170"/>
        <v>0</v>
      </c>
      <c r="JQ32" s="28">
        <f t="shared" si="171"/>
        <v>0</v>
      </c>
      <c r="JS32" s="64"/>
      <c r="JT32" s="49"/>
      <c r="JU32" s="49"/>
      <c r="JV32" s="49"/>
      <c r="JW32" s="49"/>
      <c r="JX32" s="170"/>
      <c r="JY32" s="171"/>
      <c r="JZ32" s="171"/>
      <c r="KA32" s="171"/>
      <c r="KB32" s="171"/>
      <c r="KC32" s="7"/>
      <c r="KD32" s="28"/>
      <c r="KE32" s="28"/>
      <c r="KF32" s="28"/>
      <c r="KG32" s="28"/>
      <c r="KH32" s="7"/>
      <c r="KI32" s="28"/>
      <c r="KJ32" s="28"/>
      <c r="KK32" s="28"/>
      <c r="KL32" s="28"/>
      <c r="KM32" s="471"/>
      <c r="KN32" s="472"/>
      <c r="KO32" s="472"/>
      <c r="KP32" s="472"/>
      <c r="KQ32" s="472"/>
      <c r="KR32" s="95"/>
      <c r="KS32" s="171"/>
      <c r="KT32" s="171"/>
      <c r="KU32" s="171"/>
      <c r="KV32" s="171"/>
      <c r="KW32" s="170"/>
      <c r="KX32" s="171"/>
      <c r="KY32" s="171"/>
      <c r="KZ32" s="171"/>
      <c r="LA32" s="171"/>
      <c r="LB32" s="41"/>
      <c r="LC32" s="28"/>
      <c r="LD32" s="28"/>
      <c r="LE32" s="28"/>
      <c r="LF32" s="28"/>
      <c r="LG32" s="41"/>
      <c r="LH32" s="28"/>
      <c r="LI32" s="28"/>
      <c r="LJ32" s="28"/>
      <c r="LK32" s="28"/>
      <c r="LL32" s="41"/>
      <c r="LM32" s="28"/>
      <c r="LN32" s="28"/>
      <c r="LO32" s="28"/>
      <c r="LP32" s="28"/>
      <c r="LQ32" s="41"/>
      <c r="LR32" s="28"/>
      <c r="LS32" s="28"/>
      <c r="LT32" s="28"/>
      <c r="LU32" s="28"/>
      <c r="LV32" s="41"/>
      <c r="LW32" s="28"/>
      <c r="LX32" s="28"/>
      <c r="LY32" s="28"/>
      <c r="LZ32" s="28"/>
      <c r="MA32" s="7"/>
      <c r="MB32" s="28"/>
      <c r="MC32" s="28"/>
      <c r="MD32" s="28"/>
      <c r="ME32" s="28"/>
      <c r="MF32" s="93"/>
      <c r="MG32" s="93"/>
      <c r="MH32" s="7">
        <f t="shared" si="172"/>
        <v>0</v>
      </c>
      <c r="MI32" s="28">
        <f t="shared" si="173"/>
        <v>0</v>
      </c>
      <c r="MJ32" s="28">
        <f t="shared" si="164"/>
        <v>0</v>
      </c>
      <c r="MK32" s="28">
        <f t="shared" si="165"/>
        <v>0</v>
      </c>
      <c r="ML32" s="28">
        <f t="shared" si="166"/>
        <v>0</v>
      </c>
    </row>
    <row r="33" spans="1:350" ht="15" customHeight="1" x14ac:dyDescent="0.3">
      <c r="B33" s="489"/>
      <c r="C33" s="71" t="s">
        <v>262</v>
      </c>
      <c r="D33" s="94"/>
      <c r="E33" s="27"/>
      <c r="F33" s="27"/>
      <c r="G33" s="58"/>
      <c r="H33" s="58"/>
      <c r="I33" s="11">
        <v>27</v>
      </c>
      <c r="J33" s="28">
        <v>7800</v>
      </c>
      <c r="K33" s="28">
        <v>4575</v>
      </c>
      <c r="L33" s="28">
        <v>228.75</v>
      </c>
      <c r="M33" s="28">
        <v>4804</v>
      </c>
      <c r="N33" s="91">
        <v>69</v>
      </c>
      <c r="O33" s="34">
        <v>19730</v>
      </c>
      <c r="P33" s="34">
        <v>11600</v>
      </c>
      <c r="Q33" s="34">
        <v>580</v>
      </c>
      <c r="R33" s="34">
        <v>12180</v>
      </c>
      <c r="S33" s="7">
        <v>54</v>
      </c>
      <c r="T33" s="7">
        <v>15900</v>
      </c>
      <c r="U33" s="7">
        <v>9300</v>
      </c>
      <c r="V33" s="7">
        <v>465</v>
      </c>
      <c r="W33" s="7">
        <v>9765</v>
      </c>
      <c r="X33" s="7">
        <v>0</v>
      </c>
      <c r="Y33" s="28">
        <v>0</v>
      </c>
      <c r="Z33" s="28">
        <v>0</v>
      </c>
      <c r="AA33" s="28">
        <v>0</v>
      </c>
      <c r="AB33" s="28">
        <v>0</v>
      </c>
      <c r="AC33" s="104"/>
      <c r="AD33" s="27"/>
      <c r="AE33" s="27"/>
      <c r="AF33" s="58"/>
      <c r="AG33" s="27"/>
      <c r="AH33" s="91"/>
      <c r="AI33" s="42"/>
      <c r="AJ33" s="42"/>
      <c r="AK33" s="27"/>
      <c r="AL33" s="42"/>
      <c r="AM33" s="11">
        <v>-62</v>
      </c>
      <c r="AN33" s="28">
        <v>-15485</v>
      </c>
      <c r="AO33" s="28">
        <v>-9286</v>
      </c>
      <c r="AP33" s="28">
        <v>-464.3</v>
      </c>
      <c r="AQ33" s="28">
        <v>-9750</v>
      </c>
      <c r="AR33" s="41"/>
      <c r="AS33" s="28"/>
      <c r="AT33" s="28"/>
      <c r="AU33" s="64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58"/>
      <c r="BJ33" s="58"/>
      <c r="BK33" s="28"/>
      <c r="BM33" s="7">
        <f t="shared" si="184"/>
        <v>88</v>
      </c>
      <c r="BN33" s="28">
        <f t="shared" si="185"/>
        <v>27945</v>
      </c>
      <c r="BO33" s="28">
        <f t="shared" si="186"/>
        <v>16189</v>
      </c>
      <c r="BP33" s="28">
        <f t="shared" si="187"/>
        <v>809.45</v>
      </c>
      <c r="BQ33" s="28">
        <f t="shared" si="188"/>
        <v>16999</v>
      </c>
      <c r="BS33" s="64"/>
      <c r="BT33" s="49"/>
      <c r="BU33" s="49"/>
      <c r="BV33" s="49"/>
      <c r="BW33" s="49"/>
      <c r="BX33" s="91"/>
      <c r="BY33" s="34"/>
      <c r="BZ33" s="34"/>
      <c r="CA33" s="34"/>
      <c r="CB33" s="34"/>
      <c r="CC33" s="3"/>
      <c r="CD33" s="49"/>
      <c r="CE33" s="49"/>
      <c r="CF33" s="49"/>
      <c r="CG33" s="49"/>
      <c r="CH33" s="7"/>
      <c r="CI33" s="28"/>
      <c r="CJ33" s="28"/>
      <c r="CK33" s="28"/>
      <c r="CL33" s="28"/>
      <c r="CM33" s="7"/>
      <c r="CN33" s="27"/>
      <c r="CO33" s="27"/>
      <c r="CP33" s="27"/>
      <c r="CQ33" s="27"/>
      <c r="CR33" s="91"/>
      <c r="CS33" s="42"/>
      <c r="CT33" s="42"/>
      <c r="CU33" s="27"/>
      <c r="CV33" s="42"/>
      <c r="CW33" s="11"/>
      <c r="CX33" s="28"/>
      <c r="CY33" s="28"/>
      <c r="CZ33" s="28"/>
      <c r="DA33" s="28"/>
      <c r="DB33" s="41"/>
      <c r="DC33" s="28"/>
      <c r="DD33" s="28"/>
      <c r="DE33" s="49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58"/>
      <c r="DT33" s="58"/>
      <c r="DU33" s="28"/>
      <c r="DV33" s="28"/>
      <c r="DW33" s="28"/>
      <c r="DX33" s="58"/>
      <c r="DY33" s="58"/>
      <c r="DZ33" s="28"/>
      <c r="EB33" s="7">
        <f t="shared" si="151"/>
        <v>0</v>
      </c>
      <c r="EC33" s="28">
        <f t="shared" si="152"/>
        <v>0</v>
      </c>
      <c r="ED33" s="28">
        <f t="shared" si="153"/>
        <v>0</v>
      </c>
      <c r="EE33" s="28">
        <f t="shared" si="154"/>
        <v>0</v>
      </c>
      <c r="EF33" s="28">
        <f t="shared" si="155"/>
        <v>0</v>
      </c>
      <c r="EH33" s="64"/>
      <c r="EI33" s="49"/>
      <c r="EJ33" s="49"/>
      <c r="EK33" s="49"/>
      <c r="EL33" s="49"/>
      <c r="EM33" s="91"/>
      <c r="EN33" s="34"/>
      <c r="EO33" s="34"/>
      <c r="EP33" s="34"/>
      <c r="EQ33" s="34"/>
      <c r="ER33" s="3"/>
      <c r="ES33" s="49"/>
      <c r="ET33" s="49"/>
      <c r="EU33" s="49"/>
      <c r="EV33" s="49"/>
      <c r="EW33" s="7"/>
      <c r="EX33" s="28"/>
      <c r="EY33" s="28"/>
      <c r="EZ33" s="28"/>
      <c r="FA33" s="28"/>
      <c r="FB33" s="7"/>
      <c r="FC33" s="27"/>
      <c r="FD33" s="27"/>
      <c r="FE33" s="27"/>
      <c r="FF33" s="27"/>
      <c r="FG33" s="91"/>
      <c r="FH33" s="42"/>
      <c r="FI33" s="42"/>
      <c r="FJ33" s="27"/>
      <c r="FK33" s="42"/>
      <c r="FL33" s="7"/>
      <c r="FM33" s="28"/>
      <c r="FN33" s="28"/>
      <c r="FO33" s="28"/>
      <c r="FP33" s="28"/>
      <c r="FQ33" s="41"/>
      <c r="FR33" s="28"/>
      <c r="FS33" s="28"/>
      <c r="FT33" s="28"/>
      <c r="FU33" s="28"/>
      <c r="FV33" s="11"/>
      <c r="FW33" s="28"/>
      <c r="FX33" s="28"/>
      <c r="FY33" s="28"/>
      <c r="FZ33" s="28"/>
      <c r="GA33" s="41"/>
      <c r="GB33" s="28"/>
      <c r="GC33" s="28"/>
      <c r="GD33" s="28"/>
      <c r="GE33" s="28"/>
      <c r="GF33" s="28"/>
      <c r="GG33" s="28"/>
      <c r="GH33" s="58"/>
      <c r="GI33" s="58"/>
      <c r="GJ33" s="28"/>
      <c r="GK33" s="28"/>
      <c r="GL33" s="28"/>
      <c r="GM33" s="58"/>
      <c r="GN33" s="58"/>
      <c r="GO33" s="28"/>
      <c r="GQ33" s="7">
        <f t="shared" si="179"/>
        <v>0</v>
      </c>
      <c r="GR33" s="28">
        <f t="shared" si="180"/>
        <v>0</v>
      </c>
      <c r="GS33" s="28">
        <f t="shared" si="181"/>
        <v>0</v>
      </c>
      <c r="GT33" s="28">
        <f t="shared" si="182"/>
        <v>0</v>
      </c>
      <c r="GU33" s="28">
        <f t="shared" si="183"/>
        <v>0</v>
      </c>
      <c r="GX33" s="64"/>
      <c r="GY33" s="49"/>
      <c r="GZ33" s="49"/>
      <c r="HA33" s="49"/>
      <c r="HB33" s="49"/>
      <c r="HC33" s="7"/>
      <c r="HD33" s="28"/>
      <c r="HE33" s="28"/>
      <c r="HF33" s="28"/>
      <c r="HG33" s="28"/>
      <c r="HH33" s="73"/>
      <c r="HI33" s="28"/>
      <c r="HJ33" s="28"/>
      <c r="HK33" s="28"/>
      <c r="HL33" s="28"/>
      <c r="HM33" s="7"/>
      <c r="HN33" s="28"/>
      <c r="HO33" s="28"/>
      <c r="HP33" s="28"/>
      <c r="HQ33" s="28"/>
      <c r="HR33" s="7"/>
      <c r="HS33" s="27"/>
      <c r="HT33" s="27"/>
      <c r="HU33" s="27"/>
      <c r="HV33" s="27"/>
      <c r="HW33" s="137"/>
      <c r="HX33" s="42"/>
      <c r="HY33" s="42"/>
      <c r="HZ33" s="27"/>
      <c r="IA33" s="42"/>
      <c r="IB33" s="7"/>
      <c r="IC33" s="28"/>
      <c r="ID33" s="28"/>
      <c r="IE33" s="28"/>
      <c r="IF33" s="28"/>
      <c r="IG33" s="41"/>
      <c r="IH33" s="28"/>
      <c r="II33" s="28"/>
      <c r="IJ33" s="28"/>
      <c r="IK33" s="28"/>
      <c r="IL33" s="11">
        <v>617</v>
      </c>
      <c r="IM33" s="28">
        <v>1535033</v>
      </c>
      <c r="IN33" s="28">
        <v>986981.32999999821</v>
      </c>
      <c r="IO33" s="28">
        <v>116394.9499999996</v>
      </c>
      <c r="IP33" s="28">
        <v>1103375.9999999988</v>
      </c>
      <c r="IQ33" s="41"/>
      <c r="IR33" s="28"/>
      <c r="IS33" s="27"/>
      <c r="IT33" s="58"/>
      <c r="IU33" s="28"/>
      <c r="IV33" s="40"/>
      <c r="IW33" s="28"/>
      <c r="IX33" s="28"/>
      <c r="IY33" s="28"/>
      <c r="IZ33" s="28"/>
      <c r="JA33" s="11">
        <v>411</v>
      </c>
      <c r="JB33" s="27">
        <v>603539</v>
      </c>
      <c r="JC33" s="27">
        <v>394759.26000000065</v>
      </c>
      <c r="JD33" s="27">
        <v>174769.00000000023</v>
      </c>
      <c r="JE33" s="27">
        <v>428769.99999999977</v>
      </c>
      <c r="JF33" s="7"/>
      <c r="JG33" s="28"/>
      <c r="JH33" s="28"/>
      <c r="JI33" s="28"/>
      <c r="JJ33" s="28"/>
      <c r="JK33" s="93"/>
      <c r="JM33" s="7">
        <f t="shared" si="167"/>
        <v>1028</v>
      </c>
      <c r="JN33" s="28">
        <f t="shared" si="168"/>
        <v>2138572</v>
      </c>
      <c r="JO33" s="28">
        <f t="shared" si="169"/>
        <v>1381740.5899999989</v>
      </c>
      <c r="JP33" s="28">
        <f t="shared" si="170"/>
        <v>291163.94999999984</v>
      </c>
      <c r="JQ33" s="28">
        <f t="shared" si="171"/>
        <v>1532145.9999999986</v>
      </c>
      <c r="JS33" s="64"/>
      <c r="JT33" s="49"/>
      <c r="JU33" s="49"/>
      <c r="JV33" s="49"/>
      <c r="JW33" s="49"/>
      <c r="JX33" s="170"/>
      <c r="JY33" s="171"/>
      <c r="JZ33" s="171"/>
      <c r="KA33" s="171"/>
      <c r="KB33" s="171"/>
      <c r="KC33" s="7"/>
      <c r="KD33" s="28"/>
      <c r="KE33" s="28"/>
      <c r="KF33" s="28"/>
      <c r="KG33" s="28"/>
      <c r="KH33" s="7"/>
      <c r="KI33" s="28"/>
      <c r="KJ33" s="28"/>
      <c r="KK33" s="28"/>
      <c r="KL33" s="28"/>
      <c r="KM33" s="471"/>
      <c r="KN33" s="472"/>
      <c r="KO33" s="472"/>
      <c r="KP33" s="472"/>
      <c r="KQ33" s="472"/>
      <c r="KR33" s="95"/>
      <c r="KS33" s="171"/>
      <c r="KT33" s="171"/>
      <c r="KU33" s="171"/>
      <c r="KV33" s="171"/>
      <c r="KW33" s="170">
        <v>3</v>
      </c>
      <c r="KX33" s="171">
        <v>6797</v>
      </c>
      <c r="KY33" s="171"/>
      <c r="KZ33" s="171">
        <v>6797</v>
      </c>
      <c r="LA33" s="171">
        <v>3937.828356</v>
      </c>
      <c r="LB33" s="41">
        <v>27</v>
      </c>
      <c r="LC33" s="28">
        <v>52373</v>
      </c>
      <c r="LD33" s="28">
        <v>4567.8</v>
      </c>
      <c r="LE33" s="28">
        <v>47805.200000000012</v>
      </c>
      <c r="LF33" s="28">
        <v>27406.335696999995</v>
      </c>
      <c r="LG33" s="41"/>
      <c r="LH33" s="28"/>
      <c r="LI33" s="28"/>
      <c r="LJ33" s="28"/>
      <c r="LK33" s="28"/>
      <c r="LL33" s="41"/>
      <c r="LM33" s="28"/>
      <c r="LN33" s="28"/>
      <c r="LO33" s="28"/>
      <c r="LP33" s="28"/>
      <c r="LQ33" s="41"/>
      <c r="LR33" s="28"/>
      <c r="LS33" s="28"/>
      <c r="LT33" s="28"/>
      <c r="LU33" s="28"/>
      <c r="LV33" s="41"/>
      <c r="LW33" s="28"/>
      <c r="LX33" s="28"/>
      <c r="LY33" s="28"/>
      <c r="LZ33" s="28"/>
      <c r="MA33" s="7"/>
      <c r="MB33" s="28"/>
      <c r="MC33" s="28"/>
      <c r="MD33" s="28"/>
      <c r="ME33" s="28"/>
      <c r="MF33" s="93"/>
      <c r="MG33" s="93"/>
      <c r="MH33" s="7">
        <f t="shared" si="172"/>
        <v>30</v>
      </c>
      <c r="MI33" s="28">
        <f t="shared" si="173"/>
        <v>59170</v>
      </c>
      <c r="MJ33" s="28">
        <f t="shared" si="164"/>
        <v>4567.8</v>
      </c>
      <c r="MK33" s="28">
        <f t="shared" si="165"/>
        <v>54602.200000000012</v>
      </c>
      <c r="ML33" s="28">
        <f t="shared" si="166"/>
        <v>31344.164052999993</v>
      </c>
    </row>
    <row r="34" spans="1:350" ht="15" customHeight="1" x14ac:dyDescent="0.3">
      <c r="B34" s="489"/>
      <c r="C34" s="71" t="s">
        <v>99</v>
      </c>
      <c r="D34" s="16"/>
      <c r="E34" s="17"/>
      <c r="F34" s="17"/>
      <c r="G34" s="17"/>
      <c r="H34" s="17"/>
      <c r="I34" s="7">
        <v>31</v>
      </c>
      <c r="J34" s="28">
        <v>43269</v>
      </c>
      <c r="K34" s="28"/>
      <c r="L34" s="28">
        <v>43269</v>
      </c>
      <c r="M34" s="28">
        <v>26936.899605000002</v>
      </c>
      <c r="N34" s="7">
        <v>71</v>
      </c>
      <c r="O34" s="28">
        <v>105629</v>
      </c>
      <c r="P34" s="28">
        <v>104.93000000000006</v>
      </c>
      <c r="Q34" s="28">
        <v>105524.07</v>
      </c>
      <c r="R34" s="28">
        <v>66532.876681000067</v>
      </c>
      <c r="S34" s="7">
        <v>124</v>
      </c>
      <c r="T34" s="7">
        <v>182076</v>
      </c>
      <c r="U34" s="7">
        <v>28675.349999999977</v>
      </c>
      <c r="V34" s="7">
        <v>153400.65000000011</v>
      </c>
      <c r="W34" s="7">
        <v>109843</v>
      </c>
      <c r="X34" s="7">
        <v>107</v>
      </c>
      <c r="Y34" s="28">
        <v>151393</v>
      </c>
      <c r="Z34" s="28">
        <v>37393.500000000022</v>
      </c>
      <c r="AA34" s="28">
        <v>113999.4999999999</v>
      </c>
      <c r="AB34" s="28">
        <v>86348.686360999985</v>
      </c>
      <c r="AC34" s="41">
        <v>162</v>
      </c>
      <c r="AD34" s="28">
        <v>241088</v>
      </c>
      <c r="AE34" s="28">
        <v>88191.200000000084</v>
      </c>
      <c r="AF34" s="28">
        <v>152896.79999999993</v>
      </c>
      <c r="AG34" s="28">
        <v>120790</v>
      </c>
      <c r="AH34" s="41">
        <v>168</v>
      </c>
      <c r="AI34" s="28">
        <v>242932</v>
      </c>
      <c r="AJ34" s="28">
        <v>42087.890000000021</v>
      </c>
      <c r="AK34" s="28">
        <v>200844.11</v>
      </c>
      <c r="AL34" s="28">
        <v>143668</v>
      </c>
      <c r="AM34" s="27">
        <v>226</v>
      </c>
      <c r="AN34" s="27">
        <v>447524</v>
      </c>
      <c r="AO34" s="27">
        <v>-299.79999999999995</v>
      </c>
      <c r="AP34" s="27">
        <v>447823.8</v>
      </c>
      <c r="AQ34" s="27">
        <v>292527.72895100032</v>
      </c>
      <c r="AR34" s="41">
        <v>262</v>
      </c>
      <c r="AS34" s="28">
        <v>595338</v>
      </c>
      <c r="AT34" s="28">
        <v>30463.369999999974</v>
      </c>
      <c r="AU34" s="28">
        <v>564874.62999999977</v>
      </c>
      <c r="AV34" s="28">
        <v>381059</v>
      </c>
      <c r="AW34" s="41">
        <v>521</v>
      </c>
      <c r="AX34" s="28">
        <v>1299929</v>
      </c>
      <c r="AY34" s="28">
        <v>507294.55</v>
      </c>
      <c r="AZ34" s="28">
        <v>792634.45</v>
      </c>
      <c r="BA34" s="28">
        <v>641638</v>
      </c>
      <c r="BB34" s="41">
        <v>506</v>
      </c>
      <c r="BC34" s="28">
        <v>1159194</v>
      </c>
      <c r="BD34" s="28">
        <v>516143.79999999679</v>
      </c>
      <c r="BE34" s="28">
        <v>643050.20000000333</v>
      </c>
      <c r="BF34" s="28">
        <v>531509.31182700209</v>
      </c>
      <c r="BG34" s="41">
        <v>146</v>
      </c>
      <c r="BH34" s="28">
        <v>250805</v>
      </c>
      <c r="BI34" s="28">
        <v>54247.899999999972</v>
      </c>
      <c r="BJ34" s="28">
        <v>196557.09999999995</v>
      </c>
      <c r="BK34" s="28">
        <v>138045</v>
      </c>
      <c r="BL34" s="93"/>
      <c r="BM34" s="7">
        <f t="shared" si="146"/>
        <v>2178</v>
      </c>
      <c r="BN34" s="28">
        <f t="shared" si="147"/>
        <v>4468372</v>
      </c>
      <c r="BO34" s="28">
        <f t="shared" si="148"/>
        <v>1250054.7899999968</v>
      </c>
      <c r="BP34" s="28">
        <f t="shared" si="149"/>
        <v>3218317.2100000032</v>
      </c>
      <c r="BQ34" s="28">
        <f t="shared" si="150"/>
        <v>2400853.5034250026</v>
      </c>
      <c r="BS34" s="7">
        <v>208</v>
      </c>
      <c r="BT34" s="28">
        <v>274604</v>
      </c>
      <c r="BU34" s="28">
        <v>6</v>
      </c>
      <c r="BV34" s="28">
        <v>274598</v>
      </c>
      <c r="BW34" s="28">
        <v>176374</v>
      </c>
      <c r="BX34" s="7"/>
      <c r="BY34" s="28"/>
      <c r="BZ34" s="28"/>
      <c r="CA34" s="28"/>
      <c r="CB34" s="28"/>
      <c r="CC34" s="7">
        <v>152</v>
      </c>
      <c r="CD34" s="28">
        <v>211698</v>
      </c>
      <c r="CE34" s="28">
        <v>35524.060000000005</v>
      </c>
      <c r="CF34" s="28">
        <v>176173.94</v>
      </c>
      <c r="CG34" s="28">
        <v>126535.82483199985</v>
      </c>
      <c r="CH34" s="7">
        <v>222</v>
      </c>
      <c r="CI34" s="28">
        <v>301778</v>
      </c>
      <c r="CJ34" s="28">
        <v>69562.069999999978</v>
      </c>
      <c r="CK34" s="28">
        <v>232215.93000000005</v>
      </c>
      <c r="CL34" s="28">
        <v>179062.47512900014</v>
      </c>
      <c r="CM34" s="41">
        <v>359</v>
      </c>
      <c r="CN34" s="28">
        <v>487391</v>
      </c>
      <c r="CO34" s="28">
        <v>202999.35000000018</v>
      </c>
      <c r="CP34" s="28">
        <v>284391.6499999995</v>
      </c>
      <c r="CQ34" s="28">
        <v>221267</v>
      </c>
      <c r="CR34" s="41">
        <v>107</v>
      </c>
      <c r="CS34" s="28">
        <v>172193</v>
      </c>
      <c r="CT34" s="28">
        <v>33375.700000000012</v>
      </c>
      <c r="CU34" s="28">
        <v>138817.30000000002</v>
      </c>
      <c r="CV34" s="28">
        <v>97068.294771999965</v>
      </c>
      <c r="CW34" s="27">
        <v>130</v>
      </c>
      <c r="CX34" s="27">
        <v>246870</v>
      </c>
      <c r="CY34" s="27">
        <v>0</v>
      </c>
      <c r="CZ34" s="27">
        <v>246870</v>
      </c>
      <c r="DA34" s="27">
        <v>162050.53865000003</v>
      </c>
      <c r="DB34" s="41">
        <v>161</v>
      </c>
      <c r="DC34" s="28">
        <v>359143</v>
      </c>
      <c r="DD34" s="41">
        <v>2</v>
      </c>
      <c r="DE34" s="28">
        <v>359141</v>
      </c>
      <c r="DF34" s="28">
        <v>236347</v>
      </c>
      <c r="DG34" s="41">
        <v>235</v>
      </c>
      <c r="DH34" s="28">
        <v>622317</v>
      </c>
      <c r="DI34" s="28">
        <v>44464.200000000012</v>
      </c>
      <c r="DJ34" s="28">
        <v>577852.79999999981</v>
      </c>
      <c r="DK34" s="28">
        <v>401726.5521979995</v>
      </c>
      <c r="DL34" s="41">
        <v>283</v>
      </c>
      <c r="DM34" s="28">
        <v>748417</v>
      </c>
      <c r="DN34" s="28">
        <v>234690.25000000134</v>
      </c>
      <c r="DO34" s="28">
        <v>513726.74999999895</v>
      </c>
      <c r="DP34" s="28">
        <v>409364.54236299969</v>
      </c>
      <c r="DQ34" s="41">
        <v>556</v>
      </c>
      <c r="DR34" s="28">
        <v>1265994</v>
      </c>
      <c r="DS34" s="28">
        <v>521487.19999999681</v>
      </c>
      <c r="DT34" s="28">
        <v>744506.80000000424</v>
      </c>
      <c r="DU34" s="28">
        <v>610034</v>
      </c>
      <c r="DV34" s="41">
        <v>24</v>
      </c>
      <c r="DW34" s="28">
        <v>25326</v>
      </c>
      <c r="DX34" s="28">
        <v>-3858.4999999999995</v>
      </c>
      <c r="DY34" s="28">
        <v>29184.5</v>
      </c>
      <c r="DZ34" s="28">
        <v>18463</v>
      </c>
      <c r="EA34" s="93"/>
      <c r="EB34" s="7">
        <f t="shared" si="151"/>
        <v>2437</v>
      </c>
      <c r="EC34" s="28">
        <f t="shared" si="152"/>
        <v>4715731</v>
      </c>
      <c r="ED34" s="28">
        <f t="shared" si="153"/>
        <v>1138252.3299999982</v>
      </c>
      <c r="EE34" s="28">
        <f t="shared" si="154"/>
        <v>3577478.6700000027</v>
      </c>
      <c r="EF34" s="28">
        <f t="shared" si="155"/>
        <v>2638293.2279439988</v>
      </c>
      <c r="EH34" s="7">
        <v>133</v>
      </c>
      <c r="EI34" s="28">
        <v>196117</v>
      </c>
      <c r="EJ34" s="28">
        <v>0</v>
      </c>
      <c r="EK34" s="28">
        <v>196117</v>
      </c>
      <c r="EL34" s="28">
        <v>125420</v>
      </c>
      <c r="EM34" s="7">
        <v>166</v>
      </c>
      <c r="EN34" s="28">
        <v>255186</v>
      </c>
      <c r="EO34" s="28">
        <v>1</v>
      </c>
      <c r="EP34" s="28">
        <v>255185</v>
      </c>
      <c r="EQ34" s="28">
        <v>162379</v>
      </c>
      <c r="ER34" s="7">
        <v>243</v>
      </c>
      <c r="ES34" s="28">
        <v>380907</v>
      </c>
      <c r="ET34" s="28">
        <v>37676.500000000007</v>
      </c>
      <c r="EU34" s="28">
        <v>343230.50000000017</v>
      </c>
      <c r="EV34" s="28">
        <v>235433</v>
      </c>
      <c r="EW34" s="7">
        <v>240</v>
      </c>
      <c r="EX34" s="28">
        <v>368810</v>
      </c>
      <c r="EY34" s="28">
        <v>118168.60000000014</v>
      </c>
      <c r="EZ34" s="28">
        <v>250641.39999999915</v>
      </c>
      <c r="FA34" s="28">
        <v>199528</v>
      </c>
      <c r="FB34" s="41">
        <v>334</v>
      </c>
      <c r="FC34" s="28">
        <v>486666</v>
      </c>
      <c r="FD34" s="28">
        <v>186541.10000000056</v>
      </c>
      <c r="FE34" s="28">
        <v>300124.89999999898</v>
      </c>
      <c r="FF34" s="28">
        <v>239904</v>
      </c>
      <c r="FG34" s="41">
        <v>65</v>
      </c>
      <c r="FH34" s="28">
        <v>113135</v>
      </c>
      <c r="FI34" s="28">
        <v>-1671.97</v>
      </c>
      <c r="FJ34" s="28">
        <v>114806.97</v>
      </c>
      <c r="FK34" s="28">
        <v>74874</v>
      </c>
      <c r="FL34" s="7">
        <v>157</v>
      </c>
      <c r="FM34" s="28">
        <v>325443</v>
      </c>
      <c r="FN34" s="28">
        <v>10138.010000000002</v>
      </c>
      <c r="FO34" s="28">
        <v>315304.99000000005</v>
      </c>
      <c r="FP34" s="28">
        <v>215292.21750799991</v>
      </c>
      <c r="FQ34" s="41">
        <v>178</v>
      </c>
      <c r="FR34" s="28">
        <v>430832</v>
      </c>
      <c r="FS34" s="28">
        <v>505</v>
      </c>
      <c r="FT34" s="28">
        <v>430327</v>
      </c>
      <c r="FU34" s="28">
        <v>284608</v>
      </c>
      <c r="FV34" s="41">
        <v>148</v>
      </c>
      <c r="FW34" s="28">
        <v>351404</v>
      </c>
      <c r="FX34" s="28">
        <v>37204.699999999983</v>
      </c>
      <c r="FY34" s="28">
        <v>314199.30000000028</v>
      </c>
      <c r="FZ34" s="28">
        <v>222186</v>
      </c>
      <c r="GA34" s="41">
        <v>440</v>
      </c>
      <c r="GB34" s="28">
        <v>1039960</v>
      </c>
      <c r="GC34" s="28">
        <v>420762.94999999844</v>
      </c>
      <c r="GD34" s="28">
        <v>619197.05000000214</v>
      </c>
      <c r="GE34" s="28">
        <v>489626</v>
      </c>
      <c r="GF34" s="41">
        <v>326</v>
      </c>
      <c r="GG34" s="28">
        <v>787424</v>
      </c>
      <c r="GH34" s="28">
        <v>340238.82999999949</v>
      </c>
      <c r="GI34" s="28">
        <v>447185.17000000167</v>
      </c>
      <c r="GJ34" s="28">
        <v>367740.53067600081</v>
      </c>
      <c r="GK34" s="41">
        <v>88</v>
      </c>
      <c r="GL34" s="28">
        <v>151812</v>
      </c>
      <c r="GM34" s="28">
        <v>44662.199999999983</v>
      </c>
      <c r="GN34" s="28">
        <v>107149.79999999997</v>
      </c>
      <c r="GO34" s="28">
        <v>80377</v>
      </c>
      <c r="GP34" s="93"/>
      <c r="GQ34" s="7">
        <f t="shared" si="179"/>
        <v>2518</v>
      </c>
      <c r="GR34" s="28">
        <f t="shared" si="180"/>
        <v>4887696</v>
      </c>
      <c r="GS34" s="28">
        <f t="shared" si="181"/>
        <v>1194226.9199999988</v>
      </c>
      <c r="GT34" s="28">
        <f t="shared" si="182"/>
        <v>3693469.0800000024</v>
      </c>
      <c r="GU34" s="28">
        <f t="shared" si="183"/>
        <v>2697367.7481840006</v>
      </c>
      <c r="GX34" s="7">
        <v>98</v>
      </c>
      <c r="GY34" s="28">
        <v>152502</v>
      </c>
      <c r="GZ34" s="28">
        <v>4000.0000000000009</v>
      </c>
      <c r="HA34" s="28">
        <v>148502</v>
      </c>
      <c r="HB34" s="28">
        <v>96130</v>
      </c>
      <c r="HC34" s="7">
        <v>63</v>
      </c>
      <c r="HD34" s="28">
        <v>101493</v>
      </c>
      <c r="HE34" s="28">
        <v>1699.3600000000001</v>
      </c>
      <c r="HF34" s="28">
        <v>99793.64</v>
      </c>
      <c r="HG34" s="28">
        <v>64768</v>
      </c>
      <c r="HH34" s="7">
        <v>129</v>
      </c>
      <c r="HI34" s="28">
        <v>207623</v>
      </c>
      <c r="HJ34" s="28">
        <v>58093.999999999956</v>
      </c>
      <c r="HK34" s="28">
        <v>149528.99999999977</v>
      </c>
      <c r="HL34" s="28">
        <v>114847.68000799994</v>
      </c>
      <c r="HM34" s="7">
        <v>139</v>
      </c>
      <c r="HN34" s="28">
        <v>234961</v>
      </c>
      <c r="HO34" s="28">
        <v>86031</v>
      </c>
      <c r="HP34" s="28">
        <v>148930</v>
      </c>
      <c r="HQ34" s="28">
        <v>120677</v>
      </c>
      <c r="HR34" s="41">
        <v>218</v>
      </c>
      <c r="HS34" s="28">
        <v>325332</v>
      </c>
      <c r="HT34" s="28">
        <v>123117.9000000004</v>
      </c>
      <c r="HU34" s="28">
        <v>202214.09999999969</v>
      </c>
      <c r="HV34" s="28">
        <v>162954</v>
      </c>
      <c r="HW34" s="41">
        <v>67</v>
      </c>
      <c r="HX34" s="28">
        <v>123433</v>
      </c>
      <c r="HY34" s="28">
        <v>21345.999999999996</v>
      </c>
      <c r="HZ34" s="28">
        <v>102087.00000000003</v>
      </c>
      <c r="IA34" s="28">
        <v>73371</v>
      </c>
      <c r="IB34" s="7">
        <v>63</v>
      </c>
      <c r="IC34" s="28">
        <v>159337</v>
      </c>
      <c r="ID34" s="28">
        <v>7000</v>
      </c>
      <c r="IE34" s="28">
        <v>152337</v>
      </c>
      <c r="IF34" s="28">
        <v>102357</v>
      </c>
      <c r="IG34" s="41">
        <v>137</v>
      </c>
      <c r="IH34" s="28">
        <v>340163</v>
      </c>
      <c r="II34" s="28">
        <v>29402.75</v>
      </c>
      <c r="IJ34" s="28">
        <v>310760.24999999994</v>
      </c>
      <c r="IK34" s="28">
        <v>207389.43277299986</v>
      </c>
      <c r="IL34" s="156">
        <v>300</v>
      </c>
      <c r="IM34" s="28">
        <v>776200</v>
      </c>
      <c r="IN34" s="28">
        <v>199994</v>
      </c>
      <c r="IO34" s="28">
        <v>576206</v>
      </c>
      <c r="IP34" s="28">
        <v>447588</v>
      </c>
      <c r="IQ34" s="41">
        <v>612</v>
      </c>
      <c r="IR34" s="28">
        <v>1593388</v>
      </c>
      <c r="IS34" s="28">
        <v>664666.84999999695</v>
      </c>
      <c r="IT34" s="28">
        <v>928721.15000000433</v>
      </c>
      <c r="IU34" s="28">
        <v>763015.65449400293</v>
      </c>
      <c r="IV34" s="41">
        <v>540</v>
      </c>
      <c r="IW34" s="28">
        <v>1325060</v>
      </c>
      <c r="IX34" s="28">
        <v>645856.20000000007</v>
      </c>
      <c r="IY34" s="28">
        <v>679203.79999999981</v>
      </c>
      <c r="IZ34" s="28">
        <v>572361.51694100257</v>
      </c>
      <c r="JA34" s="41">
        <v>86</v>
      </c>
      <c r="JB34" s="28">
        <v>184814</v>
      </c>
      <c r="JC34" s="28">
        <v>65753.88</v>
      </c>
      <c r="JD34" s="28">
        <v>119060.12000000001</v>
      </c>
      <c r="JE34" s="28">
        <v>88232.317673000041</v>
      </c>
      <c r="JF34" s="7"/>
      <c r="JG34" s="28"/>
      <c r="JH34" s="28"/>
      <c r="JI34" s="28"/>
      <c r="JJ34" s="28"/>
      <c r="JK34" s="93"/>
      <c r="JL34" s="93"/>
      <c r="JM34" s="7">
        <f t="shared" si="167"/>
        <v>2452</v>
      </c>
      <c r="JN34" s="28">
        <f t="shared" si="168"/>
        <v>5524306</v>
      </c>
      <c r="JO34" s="28">
        <f t="shared" si="169"/>
        <v>1906961.9399999972</v>
      </c>
      <c r="JP34" s="28">
        <f t="shared" si="170"/>
        <v>3617344.0600000038</v>
      </c>
      <c r="JQ34" s="28">
        <f t="shared" si="171"/>
        <v>2813691.6018890054</v>
      </c>
      <c r="JS34" s="180">
        <v>128</v>
      </c>
      <c r="JT34" s="181">
        <v>203172</v>
      </c>
      <c r="JU34" s="181">
        <v>3399.9999999999991</v>
      </c>
      <c r="JV34" s="181">
        <v>199772</v>
      </c>
      <c r="JW34" s="181">
        <v>108919.49222000003</v>
      </c>
      <c r="JX34" s="170">
        <v>120</v>
      </c>
      <c r="JY34" s="171">
        <v>170580</v>
      </c>
      <c r="JZ34" s="171">
        <v>1953.9699999999998</v>
      </c>
      <c r="KA34" s="171">
        <v>168626.03</v>
      </c>
      <c r="KB34" s="171">
        <v>93512.375896999962</v>
      </c>
      <c r="KC34" s="7">
        <v>195</v>
      </c>
      <c r="KD34" s="28">
        <v>277755</v>
      </c>
      <c r="KE34" s="28">
        <v>68039.959999999875</v>
      </c>
      <c r="KF34" s="28">
        <v>209715.03999999954</v>
      </c>
      <c r="KG34" s="28">
        <v>142915.88976600007</v>
      </c>
      <c r="KH34" s="7">
        <v>290</v>
      </c>
      <c r="KI34" s="28">
        <v>444860</v>
      </c>
      <c r="KJ34" s="28">
        <v>155047.15000000049</v>
      </c>
      <c r="KK34" s="28">
        <v>289812.8499999998</v>
      </c>
      <c r="KL34" s="28">
        <v>202663.59865399974</v>
      </c>
      <c r="KM34" s="471">
        <v>352</v>
      </c>
      <c r="KN34" s="472">
        <v>524498</v>
      </c>
      <c r="KO34" s="472">
        <v>245474.65000000049</v>
      </c>
      <c r="KP34" s="472">
        <v>279023.34999999951</v>
      </c>
      <c r="KQ34" s="472">
        <v>216971.64631899929</v>
      </c>
      <c r="KR34" s="95">
        <v>84</v>
      </c>
      <c r="KS34" s="171">
        <v>129516</v>
      </c>
      <c r="KT34" s="171">
        <v>57187.93</v>
      </c>
      <c r="KU34" s="171">
        <v>72328.070000000007</v>
      </c>
      <c r="KV34" s="171">
        <v>53355.812983000025</v>
      </c>
      <c r="KW34" s="170">
        <v>71</v>
      </c>
      <c r="KX34" s="171">
        <v>193429</v>
      </c>
      <c r="KY34" s="171">
        <v>7509</v>
      </c>
      <c r="KZ34" s="171">
        <v>185920</v>
      </c>
      <c r="LA34" s="171">
        <v>103853.42827300003</v>
      </c>
      <c r="LB34" s="41">
        <v>129</v>
      </c>
      <c r="LC34" s="28">
        <v>358971</v>
      </c>
      <c r="LD34" s="28">
        <v>32964.499999999993</v>
      </c>
      <c r="LE34" s="28">
        <v>326006.50000000017</v>
      </c>
      <c r="LF34" s="28">
        <v>183714.93651700002</v>
      </c>
      <c r="LG34" s="156"/>
      <c r="LH34" s="28"/>
      <c r="LI34" s="28"/>
      <c r="LJ34" s="28"/>
      <c r="LK34" s="28"/>
      <c r="LL34" s="41"/>
      <c r="LM34" s="28"/>
      <c r="LN34" s="28"/>
      <c r="LO34" s="28"/>
      <c r="LP34" s="28"/>
      <c r="LQ34" s="41"/>
      <c r="LR34" s="28"/>
      <c r="LS34" s="28"/>
      <c r="LT34" s="28"/>
      <c r="LU34" s="28"/>
      <c r="LV34" s="41"/>
      <c r="LW34" s="28"/>
      <c r="LX34" s="28"/>
      <c r="LY34" s="28"/>
      <c r="LZ34" s="28"/>
      <c r="MA34" s="7"/>
      <c r="MB34" s="28"/>
      <c r="MC34" s="28"/>
      <c r="MD34" s="28"/>
      <c r="ME34" s="28"/>
      <c r="MF34" s="93"/>
      <c r="MG34" s="93"/>
      <c r="MH34" s="7">
        <f t="shared" si="172"/>
        <v>1369</v>
      </c>
      <c r="MI34" s="28">
        <f t="shared" si="173"/>
        <v>2302781</v>
      </c>
      <c r="MJ34" s="28">
        <f t="shared" si="164"/>
        <v>571577.16000000085</v>
      </c>
      <c r="MK34" s="28">
        <f t="shared" si="165"/>
        <v>1731203.8399999994</v>
      </c>
      <c r="ML34" s="28">
        <f t="shared" si="166"/>
        <v>1105907.1806289994</v>
      </c>
    </row>
    <row r="35" spans="1:350" ht="15" customHeight="1" x14ac:dyDescent="0.3">
      <c r="B35" s="489"/>
      <c r="C35" s="5" t="s">
        <v>109</v>
      </c>
      <c r="D35" s="16"/>
      <c r="E35" s="17"/>
      <c r="F35" s="17"/>
      <c r="G35" s="17"/>
      <c r="H35" s="9"/>
      <c r="I35" s="7"/>
      <c r="J35" s="28"/>
      <c r="K35" s="28"/>
      <c r="L35" s="28"/>
      <c r="M35" s="28"/>
      <c r="N35" s="7"/>
      <c r="O35" s="28"/>
      <c r="P35" s="28"/>
      <c r="Q35" s="28"/>
      <c r="R35" s="28"/>
      <c r="S35" s="7"/>
      <c r="T35" s="7"/>
      <c r="U35" s="7"/>
      <c r="V35" s="7"/>
      <c r="W35" s="7"/>
      <c r="X35" s="7"/>
      <c r="Y35" s="28"/>
      <c r="Z35" s="28"/>
      <c r="AA35" s="28"/>
      <c r="AB35" s="28"/>
      <c r="AC35" s="41"/>
      <c r="AD35" s="28"/>
      <c r="AE35" s="28"/>
      <c r="AF35" s="28"/>
      <c r="AG35" s="28"/>
      <c r="AH35" s="41"/>
      <c r="AI35" s="28"/>
      <c r="AJ35" s="28"/>
      <c r="AK35" s="28"/>
      <c r="AL35" s="28"/>
      <c r="AM35" s="27"/>
      <c r="AN35" s="27"/>
      <c r="AO35" s="27"/>
      <c r="AP35" s="27"/>
      <c r="AQ35" s="27"/>
      <c r="AR35" s="41"/>
      <c r="AS35" s="28"/>
      <c r="AT35" s="28"/>
      <c r="AU35" s="28"/>
      <c r="AV35" s="28"/>
      <c r="AW35" s="41"/>
      <c r="AX35" s="28"/>
      <c r="AY35" s="28"/>
      <c r="AZ35" s="28"/>
      <c r="BA35" s="28"/>
      <c r="BB35" s="41"/>
      <c r="BC35" s="28"/>
      <c r="BD35" s="28"/>
      <c r="BE35" s="28"/>
      <c r="BF35" s="28"/>
      <c r="BG35" s="41"/>
      <c r="BH35" s="28"/>
      <c r="BI35" s="28"/>
      <c r="BJ35" s="28"/>
      <c r="BK35" s="28"/>
      <c r="BL35" s="18"/>
      <c r="BM35" s="7">
        <f t="shared" si="146"/>
        <v>0</v>
      </c>
      <c r="BN35" s="28">
        <f t="shared" si="147"/>
        <v>0</v>
      </c>
      <c r="BO35" s="28">
        <f t="shared" si="148"/>
        <v>0</v>
      </c>
      <c r="BP35" s="28">
        <f t="shared" si="149"/>
        <v>0</v>
      </c>
      <c r="BQ35" s="28">
        <f t="shared" si="150"/>
        <v>0</v>
      </c>
      <c r="BS35" s="7"/>
      <c r="BT35" s="28"/>
      <c r="BU35" s="28"/>
      <c r="BV35" s="28"/>
      <c r="BW35" s="28"/>
      <c r="BX35" s="7"/>
      <c r="BY35" s="28"/>
      <c r="BZ35" s="28"/>
      <c r="CA35" s="28"/>
      <c r="CB35" s="28"/>
      <c r="CC35" s="7"/>
      <c r="CD35" s="28"/>
      <c r="CE35" s="28"/>
      <c r="CF35" s="28"/>
      <c r="CG35" s="28"/>
      <c r="CH35" s="7"/>
      <c r="CI35" s="28"/>
      <c r="CJ35" s="28"/>
      <c r="CK35" s="28"/>
      <c r="CL35" s="28"/>
      <c r="CM35" s="41"/>
      <c r="CN35" s="28"/>
      <c r="CO35" s="28"/>
      <c r="CP35" s="28"/>
      <c r="CQ35" s="28"/>
      <c r="CR35" s="41"/>
      <c r="CS35" s="28"/>
      <c r="CT35" s="28"/>
      <c r="CU35" s="28"/>
      <c r="CV35" s="28"/>
      <c r="CW35" s="27"/>
      <c r="CX35" s="27"/>
      <c r="CY35" s="27"/>
      <c r="CZ35" s="27"/>
      <c r="DA35" s="27"/>
      <c r="DB35" s="41"/>
      <c r="DC35" s="28"/>
      <c r="DD35" s="41">
        <v>0</v>
      </c>
      <c r="DE35" s="28"/>
      <c r="DF35" s="28"/>
      <c r="DG35" s="41"/>
      <c r="DH35" s="28"/>
      <c r="DI35" s="28"/>
      <c r="DJ35" s="28"/>
      <c r="DK35" s="28"/>
      <c r="DL35" s="41"/>
      <c r="DM35" s="28"/>
      <c r="DN35" s="28"/>
      <c r="DO35" s="28"/>
      <c r="DP35" s="28"/>
      <c r="DQ35" s="41"/>
      <c r="DR35" s="28"/>
      <c r="DS35" s="28"/>
      <c r="DT35" s="28"/>
      <c r="DU35" s="28"/>
      <c r="DV35" s="41"/>
      <c r="DW35" s="28"/>
      <c r="DX35" s="28"/>
      <c r="DY35" s="28"/>
      <c r="DZ35" s="28"/>
      <c r="EA35" s="18"/>
      <c r="EB35" s="7">
        <f t="shared" si="151"/>
        <v>0</v>
      </c>
      <c r="EC35" s="28">
        <f t="shared" si="152"/>
        <v>0</v>
      </c>
      <c r="ED35" s="28">
        <f t="shared" si="153"/>
        <v>0</v>
      </c>
      <c r="EE35" s="28">
        <f t="shared" si="154"/>
        <v>0</v>
      </c>
      <c r="EF35" s="28">
        <f t="shared" si="155"/>
        <v>0</v>
      </c>
      <c r="EH35" s="7"/>
      <c r="EI35" s="28"/>
      <c r="EJ35" s="28"/>
      <c r="EK35" s="28"/>
      <c r="EL35" s="28"/>
      <c r="EM35" s="7"/>
      <c r="EN35" s="28"/>
      <c r="EO35" s="28"/>
      <c r="EP35" s="28"/>
      <c r="EQ35" s="28"/>
      <c r="ER35" s="7"/>
      <c r="ES35" s="28"/>
      <c r="ET35" s="28"/>
      <c r="EU35" s="28"/>
      <c r="EV35" s="28"/>
      <c r="EW35" s="7"/>
      <c r="EX35" s="28"/>
      <c r="EY35" s="28"/>
      <c r="EZ35" s="28"/>
      <c r="FA35" s="28"/>
      <c r="FB35" s="41"/>
      <c r="FC35" s="28"/>
      <c r="FD35" s="28"/>
      <c r="FE35" s="28"/>
      <c r="FF35" s="28"/>
      <c r="FG35" s="41"/>
      <c r="FH35" s="28"/>
      <c r="FI35" s="28"/>
      <c r="FJ35" s="28"/>
      <c r="FK35" s="28"/>
      <c r="FL35" s="7">
        <v>40</v>
      </c>
      <c r="FM35" s="28">
        <v>82660</v>
      </c>
      <c r="FN35" s="28">
        <v>5500</v>
      </c>
      <c r="FO35" s="28">
        <v>77160</v>
      </c>
      <c r="FP35" s="28">
        <v>52766.660501000013</v>
      </c>
      <c r="FQ35" s="41">
        <v>86</v>
      </c>
      <c r="FR35" s="28">
        <v>184430</v>
      </c>
      <c r="FS35" s="28">
        <v>11000</v>
      </c>
      <c r="FT35" s="28">
        <v>173430</v>
      </c>
      <c r="FU35" s="28">
        <v>111408</v>
      </c>
      <c r="FV35" s="41">
        <v>112</v>
      </c>
      <c r="FW35" s="28">
        <v>271790</v>
      </c>
      <c r="FX35" s="28">
        <v>53843.699999999946</v>
      </c>
      <c r="FY35" s="28">
        <v>217946.29999999949</v>
      </c>
      <c r="FZ35" s="28">
        <v>153598</v>
      </c>
      <c r="GA35" s="41">
        <v>211</v>
      </c>
      <c r="GB35" s="28">
        <v>577789</v>
      </c>
      <c r="GC35" s="28">
        <v>268278.40000000026</v>
      </c>
      <c r="GD35" s="28">
        <v>309510.59999999986</v>
      </c>
      <c r="GE35" s="28">
        <v>245794</v>
      </c>
      <c r="GF35" s="41">
        <v>36</v>
      </c>
      <c r="GG35" s="28">
        <v>71764</v>
      </c>
      <c r="GH35" s="28">
        <v>35833.800000000003</v>
      </c>
      <c r="GI35" s="28">
        <v>35930.199999999997</v>
      </c>
      <c r="GJ35" s="28">
        <v>30170.52243399998</v>
      </c>
      <c r="GK35" s="41">
        <v>34</v>
      </c>
      <c r="GL35" s="28">
        <v>47116</v>
      </c>
      <c r="GM35" s="28">
        <v>4900</v>
      </c>
      <c r="GN35" s="28">
        <v>42216</v>
      </c>
      <c r="GO35" s="28">
        <v>27590</v>
      </c>
      <c r="GP35" s="18"/>
      <c r="GQ35" s="7">
        <f t="shared" si="179"/>
        <v>519</v>
      </c>
      <c r="GR35" s="28">
        <f t="shared" si="180"/>
        <v>1235549</v>
      </c>
      <c r="GS35" s="28">
        <f t="shared" si="181"/>
        <v>379355.9000000002</v>
      </c>
      <c r="GT35" s="28">
        <f t="shared" si="182"/>
        <v>856193.09999999928</v>
      </c>
      <c r="GU35" s="28">
        <f t="shared" si="183"/>
        <v>621327.18293499993</v>
      </c>
      <c r="GX35" s="7">
        <v>80</v>
      </c>
      <c r="GY35" s="28">
        <v>112320</v>
      </c>
      <c r="GZ35" s="28">
        <v>12500</v>
      </c>
      <c r="HA35" s="28">
        <v>99820</v>
      </c>
      <c r="HB35" s="28">
        <v>65597</v>
      </c>
      <c r="HC35" s="7">
        <v>55</v>
      </c>
      <c r="HD35" s="28">
        <v>64759</v>
      </c>
      <c r="HE35" s="28">
        <v>3500</v>
      </c>
      <c r="HF35" s="28">
        <v>61259</v>
      </c>
      <c r="HG35" s="28">
        <v>39153</v>
      </c>
      <c r="HH35" s="7">
        <v>221</v>
      </c>
      <c r="HI35" s="28">
        <v>307079</v>
      </c>
      <c r="HJ35" s="28">
        <v>120204.20000000048</v>
      </c>
      <c r="HK35" s="28">
        <v>186874.7999999992</v>
      </c>
      <c r="HL35" s="28">
        <v>150334.67061000009</v>
      </c>
      <c r="HM35" s="7">
        <v>90</v>
      </c>
      <c r="HN35" s="28">
        <v>119160</v>
      </c>
      <c r="HO35" s="28">
        <v>47064.499999999927</v>
      </c>
      <c r="HP35" s="28">
        <v>72095.500000000029</v>
      </c>
      <c r="HQ35" s="28">
        <v>58400</v>
      </c>
      <c r="HR35" s="41">
        <v>79</v>
      </c>
      <c r="HS35" s="28">
        <v>111371</v>
      </c>
      <c r="HT35" s="28">
        <v>53567.5</v>
      </c>
      <c r="HU35" s="28">
        <v>57803.5</v>
      </c>
      <c r="HV35" s="28">
        <v>48472</v>
      </c>
      <c r="HW35" s="41"/>
      <c r="HX35" s="28"/>
      <c r="HY35" s="28"/>
      <c r="HZ35" s="28"/>
      <c r="IA35" s="28"/>
      <c r="IB35" s="7">
        <v>16</v>
      </c>
      <c r="IC35" s="28">
        <v>31084</v>
      </c>
      <c r="ID35" s="28">
        <v>3500</v>
      </c>
      <c r="IE35" s="28">
        <v>27584</v>
      </c>
      <c r="IF35" s="28">
        <v>18006</v>
      </c>
      <c r="IG35" s="41">
        <v>99</v>
      </c>
      <c r="IH35" s="28">
        <v>219001</v>
      </c>
      <c r="II35" s="28">
        <v>29000</v>
      </c>
      <c r="IJ35" s="28">
        <v>190001</v>
      </c>
      <c r="IK35" s="28">
        <v>125628.55528299992</v>
      </c>
      <c r="IL35" s="41">
        <v>93</v>
      </c>
      <c r="IM35" s="28">
        <v>222607</v>
      </c>
      <c r="IN35" s="28">
        <v>76219.200000000041</v>
      </c>
      <c r="IO35" s="28">
        <v>146387.79999999981</v>
      </c>
      <c r="IP35" s="28">
        <v>116432.97403299998</v>
      </c>
      <c r="IQ35" s="41">
        <v>132</v>
      </c>
      <c r="IR35" s="28">
        <v>309068</v>
      </c>
      <c r="IS35" s="28">
        <v>143704.39999999997</v>
      </c>
      <c r="IT35" s="28">
        <v>165363.60000000003</v>
      </c>
      <c r="IU35" s="28">
        <v>136605.10927599992</v>
      </c>
      <c r="IV35" s="41">
        <v>45</v>
      </c>
      <c r="IW35" s="28">
        <v>131155</v>
      </c>
      <c r="IX35" s="28">
        <v>65577.5</v>
      </c>
      <c r="IY35" s="28">
        <v>65577.5</v>
      </c>
      <c r="IZ35" s="28">
        <v>54798.07031700002</v>
      </c>
      <c r="JA35" s="41">
        <v>21</v>
      </c>
      <c r="JB35" s="28">
        <v>28429</v>
      </c>
      <c r="JC35" s="28">
        <v>6996</v>
      </c>
      <c r="JD35" s="28">
        <v>21433</v>
      </c>
      <c r="JE35" s="28">
        <v>15728.657165000004</v>
      </c>
      <c r="JF35" s="7"/>
      <c r="JG35" s="28"/>
      <c r="JH35" s="28"/>
      <c r="JI35" s="28"/>
      <c r="JJ35" s="28"/>
      <c r="JK35" s="93"/>
      <c r="JL35" s="18"/>
      <c r="JM35" s="7">
        <f t="shared" si="167"/>
        <v>931</v>
      </c>
      <c r="JN35" s="28">
        <f t="shared" si="168"/>
        <v>1656033</v>
      </c>
      <c r="JO35" s="28">
        <f t="shared" si="169"/>
        <v>561833.30000000051</v>
      </c>
      <c r="JP35" s="28">
        <f t="shared" si="170"/>
        <v>1094199.699999999</v>
      </c>
      <c r="JQ35" s="28">
        <f t="shared" si="171"/>
        <v>829156.03668399993</v>
      </c>
      <c r="JS35" s="180">
        <v>47</v>
      </c>
      <c r="JT35" s="181">
        <v>64203</v>
      </c>
      <c r="JU35" s="181">
        <v>6500</v>
      </c>
      <c r="JV35" s="181">
        <v>57703</v>
      </c>
      <c r="JW35" s="181">
        <v>33055.850904999992</v>
      </c>
      <c r="JX35" s="170">
        <v>66</v>
      </c>
      <c r="JY35" s="171">
        <v>84534</v>
      </c>
      <c r="JZ35" s="171">
        <v>8500</v>
      </c>
      <c r="KA35" s="171">
        <v>76034</v>
      </c>
      <c r="KB35" s="171">
        <v>44730.697506000011</v>
      </c>
      <c r="KC35" s="7">
        <v>80</v>
      </c>
      <c r="KD35" s="28">
        <v>103870</v>
      </c>
      <c r="KE35" s="28">
        <v>37676.500000000015</v>
      </c>
      <c r="KF35" s="28">
        <v>66193.500000000029</v>
      </c>
      <c r="KG35" s="28">
        <v>48178.289001999983</v>
      </c>
      <c r="KH35" s="7">
        <v>66</v>
      </c>
      <c r="KI35" s="28">
        <v>75534</v>
      </c>
      <c r="KJ35" s="28">
        <v>36367.199999999997</v>
      </c>
      <c r="KK35" s="28">
        <v>39166.800000000003</v>
      </c>
      <c r="KL35" s="28">
        <v>24534.338029999992</v>
      </c>
      <c r="KM35" s="471">
        <v>68</v>
      </c>
      <c r="KN35" s="472">
        <v>83282</v>
      </c>
      <c r="KO35" s="472">
        <v>41291.4</v>
      </c>
      <c r="KP35" s="472">
        <v>41990.6</v>
      </c>
      <c r="KQ35" s="472">
        <v>32544.660990000015</v>
      </c>
      <c r="KR35" s="95">
        <v>35</v>
      </c>
      <c r="KS35" s="171">
        <v>41715</v>
      </c>
      <c r="KT35" s="171">
        <v>7568</v>
      </c>
      <c r="KU35" s="171">
        <v>34147</v>
      </c>
      <c r="KV35" s="171">
        <v>20395.064016000008</v>
      </c>
      <c r="KW35" s="170">
        <v>32</v>
      </c>
      <c r="KX35" s="171">
        <v>60868</v>
      </c>
      <c r="KY35" s="171">
        <v>7500</v>
      </c>
      <c r="KZ35" s="171">
        <v>53368</v>
      </c>
      <c r="LA35" s="171">
        <v>29449.619234000013</v>
      </c>
      <c r="LB35" s="41">
        <v>48</v>
      </c>
      <c r="LC35" s="28">
        <v>110552</v>
      </c>
      <c r="LD35" s="28">
        <v>22344.900000000012</v>
      </c>
      <c r="LE35" s="28">
        <v>88207.100000000049</v>
      </c>
      <c r="LF35" s="28">
        <v>49729.455524000005</v>
      </c>
      <c r="LG35" s="41"/>
      <c r="LH35" s="28"/>
      <c r="LI35" s="28"/>
      <c r="LJ35" s="28"/>
      <c r="LK35" s="28"/>
      <c r="LL35" s="41"/>
      <c r="LM35" s="28"/>
      <c r="LN35" s="28"/>
      <c r="LO35" s="28"/>
      <c r="LP35" s="28"/>
      <c r="LQ35" s="41"/>
      <c r="LR35" s="28"/>
      <c r="LS35" s="28"/>
      <c r="LT35" s="28"/>
      <c r="LU35" s="28"/>
      <c r="LV35" s="41"/>
      <c r="LW35" s="28"/>
      <c r="LX35" s="28"/>
      <c r="LY35" s="28"/>
      <c r="LZ35" s="28"/>
      <c r="MA35" s="7"/>
      <c r="MB35" s="28"/>
      <c r="MC35" s="28"/>
      <c r="MD35" s="28"/>
      <c r="ME35" s="28"/>
      <c r="MF35" s="93"/>
      <c r="MG35" s="18"/>
      <c r="MH35" s="7">
        <f t="shared" si="172"/>
        <v>442</v>
      </c>
      <c r="MI35" s="28">
        <f t="shared" si="173"/>
        <v>624558</v>
      </c>
      <c r="MJ35" s="28">
        <f t="shared" si="164"/>
        <v>167748.00000000003</v>
      </c>
      <c r="MK35" s="28">
        <f t="shared" si="165"/>
        <v>456810.00000000006</v>
      </c>
      <c r="ML35" s="28">
        <f t="shared" si="166"/>
        <v>282617.97520699998</v>
      </c>
    </row>
    <row r="36" spans="1:350" ht="15" customHeight="1" x14ac:dyDescent="0.3">
      <c r="B36" s="489"/>
      <c r="C36" s="71" t="s">
        <v>100</v>
      </c>
      <c r="D36" s="16"/>
      <c r="E36" s="17"/>
      <c r="F36" s="17"/>
      <c r="G36" s="17"/>
      <c r="H36" s="9"/>
      <c r="I36" s="7"/>
      <c r="J36" s="28"/>
      <c r="K36" s="28"/>
      <c r="L36" s="28"/>
      <c r="M36" s="28"/>
      <c r="N36" s="7"/>
      <c r="O36" s="28"/>
      <c r="P36" s="28"/>
      <c r="Q36" s="28"/>
      <c r="R36" s="28"/>
      <c r="S36" s="7">
        <v>7</v>
      </c>
      <c r="T36" s="7">
        <v>9293</v>
      </c>
      <c r="U36" s="7">
        <v>2083</v>
      </c>
      <c r="V36" s="7">
        <v>7210</v>
      </c>
      <c r="W36" s="7">
        <v>5487</v>
      </c>
      <c r="X36" s="7">
        <v>69</v>
      </c>
      <c r="Y36" s="28">
        <v>79531</v>
      </c>
      <c r="Z36" s="28">
        <v>26569.399999999998</v>
      </c>
      <c r="AA36" s="28">
        <v>52961.599999999991</v>
      </c>
      <c r="AB36" s="28">
        <v>41594.764379000007</v>
      </c>
      <c r="AC36" s="41">
        <v>110</v>
      </c>
      <c r="AD36" s="28">
        <v>140390</v>
      </c>
      <c r="AE36" s="28">
        <v>56257.600000000006</v>
      </c>
      <c r="AF36" s="28">
        <v>84132.4</v>
      </c>
      <c r="AG36" s="28">
        <v>66719</v>
      </c>
      <c r="AH36" s="41">
        <v>103</v>
      </c>
      <c r="AI36" s="28">
        <v>127947</v>
      </c>
      <c r="AJ36" s="28">
        <v>39522.629999999997</v>
      </c>
      <c r="AK36" s="28">
        <v>88424.37</v>
      </c>
      <c r="AL36" s="28">
        <v>66461</v>
      </c>
      <c r="AM36" s="27">
        <v>89</v>
      </c>
      <c r="AN36" s="27">
        <v>174961</v>
      </c>
      <c r="AO36" s="27">
        <v>1500</v>
      </c>
      <c r="AP36" s="27">
        <v>173461</v>
      </c>
      <c r="AQ36" s="27">
        <v>114604.62529600003</v>
      </c>
      <c r="AR36" s="41">
        <v>116</v>
      </c>
      <c r="AS36" s="28">
        <v>238184</v>
      </c>
      <c r="AT36" s="28">
        <v>35332.879999999983</v>
      </c>
      <c r="AU36" s="28">
        <v>202851.12</v>
      </c>
      <c r="AV36" s="28">
        <v>145868</v>
      </c>
      <c r="AW36" s="41">
        <v>220</v>
      </c>
      <c r="AX36" s="28">
        <v>499380</v>
      </c>
      <c r="AY36" s="28">
        <v>198584.43</v>
      </c>
      <c r="AZ36" s="28">
        <v>300795.57</v>
      </c>
      <c r="BA36" s="28">
        <v>243752</v>
      </c>
      <c r="BB36" s="41">
        <v>109</v>
      </c>
      <c r="BC36" s="28">
        <v>241941</v>
      </c>
      <c r="BD36" s="28">
        <v>102312</v>
      </c>
      <c r="BE36" s="28">
        <v>139629</v>
      </c>
      <c r="BF36" s="28">
        <v>113241</v>
      </c>
      <c r="BG36" s="41">
        <v>41</v>
      </c>
      <c r="BH36" s="28">
        <v>49509</v>
      </c>
      <c r="BI36" s="28">
        <v>0</v>
      </c>
      <c r="BJ36" s="28">
        <v>49509</v>
      </c>
      <c r="BK36" s="28">
        <v>32097</v>
      </c>
      <c r="BL36" s="18"/>
      <c r="BM36" s="7">
        <f t="shared" si="146"/>
        <v>823</v>
      </c>
      <c r="BN36" s="28">
        <f t="shared" si="147"/>
        <v>1511627</v>
      </c>
      <c r="BO36" s="28">
        <f t="shared" si="148"/>
        <v>462161.93999999994</v>
      </c>
      <c r="BP36" s="28">
        <f t="shared" si="149"/>
        <v>1049465.06</v>
      </c>
      <c r="BQ36" s="28">
        <f t="shared" si="150"/>
        <v>797727.38967499998</v>
      </c>
      <c r="BS36" s="7">
        <v>30</v>
      </c>
      <c r="BT36" s="28">
        <v>34926</v>
      </c>
      <c r="BU36" s="28">
        <v>74</v>
      </c>
      <c r="BV36" s="28">
        <v>34852</v>
      </c>
      <c r="BW36" s="28">
        <v>22446</v>
      </c>
      <c r="BX36" s="7"/>
      <c r="BY36" s="28"/>
      <c r="BZ36" s="28"/>
      <c r="CA36" s="28"/>
      <c r="CB36" s="28"/>
      <c r="CC36" s="7">
        <v>63</v>
      </c>
      <c r="CD36" s="28">
        <v>78189</v>
      </c>
      <c r="CE36" s="28">
        <v>16300.79</v>
      </c>
      <c r="CF36" s="28">
        <v>61888.210000000006</v>
      </c>
      <c r="CG36" s="28">
        <v>46441.118883999989</v>
      </c>
      <c r="CH36" s="7">
        <v>75</v>
      </c>
      <c r="CI36" s="28">
        <v>98275</v>
      </c>
      <c r="CJ36" s="28">
        <v>25393.850000000006</v>
      </c>
      <c r="CK36" s="28">
        <v>72881.150000000009</v>
      </c>
      <c r="CL36" s="28">
        <v>57332.517757999987</v>
      </c>
      <c r="CM36" s="41">
        <v>187</v>
      </c>
      <c r="CN36" s="28">
        <v>256113</v>
      </c>
      <c r="CO36" s="28">
        <v>109052.75999999995</v>
      </c>
      <c r="CP36" s="28">
        <v>147060.24</v>
      </c>
      <c r="CQ36" s="28">
        <v>114801</v>
      </c>
      <c r="CR36" s="41">
        <v>66</v>
      </c>
      <c r="CS36" s="28">
        <v>90884</v>
      </c>
      <c r="CT36" s="28">
        <v>24787.100000000002</v>
      </c>
      <c r="CU36" s="28">
        <v>66096.899999999994</v>
      </c>
      <c r="CV36" s="28">
        <v>48649.686629999997</v>
      </c>
      <c r="CW36" s="27">
        <v>41</v>
      </c>
      <c r="CX36" s="27">
        <v>67167</v>
      </c>
      <c r="CY36" s="27">
        <v>0</v>
      </c>
      <c r="CZ36" s="27">
        <v>67167</v>
      </c>
      <c r="DA36" s="27">
        <v>44003.380918000003</v>
      </c>
      <c r="DB36" s="41">
        <v>146</v>
      </c>
      <c r="DC36" s="28">
        <v>257086</v>
      </c>
      <c r="DD36" s="41">
        <v>16</v>
      </c>
      <c r="DE36" s="28">
        <v>257070</v>
      </c>
      <c r="DF36" s="28">
        <v>168653</v>
      </c>
      <c r="DG36" s="41">
        <v>119</v>
      </c>
      <c r="DH36" s="28">
        <v>254149</v>
      </c>
      <c r="DI36" s="28">
        <v>18282.2</v>
      </c>
      <c r="DJ36" s="28">
        <v>235866.79999999993</v>
      </c>
      <c r="DK36" s="28">
        <v>162306.11126699997</v>
      </c>
      <c r="DL36" s="41">
        <v>62</v>
      </c>
      <c r="DM36" s="28">
        <v>147538</v>
      </c>
      <c r="DN36" s="28">
        <v>49938.449999999968</v>
      </c>
      <c r="DO36" s="28">
        <v>97599.550000000047</v>
      </c>
      <c r="DP36" s="28">
        <v>78447.070839999986</v>
      </c>
      <c r="DQ36" s="41">
        <v>123</v>
      </c>
      <c r="DR36" s="28">
        <v>289577</v>
      </c>
      <c r="DS36" s="28">
        <v>125326.40000000008</v>
      </c>
      <c r="DT36" s="28">
        <v>164250.59999999986</v>
      </c>
      <c r="DU36" s="28">
        <v>135552</v>
      </c>
      <c r="DV36" s="41">
        <v>27</v>
      </c>
      <c r="DW36" s="28">
        <v>38723</v>
      </c>
      <c r="DX36" s="28">
        <v>2449.0999999999995</v>
      </c>
      <c r="DY36" s="28">
        <v>36273.9</v>
      </c>
      <c r="DZ36" s="28">
        <v>23814</v>
      </c>
      <c r="EA36" s="18"/>
      <c r="EB36" s="7">
        <f t="shared" si="151"/>
        <v>939</v>
      </c>
      <c r="EC36" s="28">
        <f t="shared" si="152"/>
        <v>1612627</v>
      </c>
      <c r="ED36" s="28">
        <f t="shared" si="153"/>
        <v>371620.65</v>
      </c>
      <c r="EE36" s="28">
        <f t="shared" si="154"/>
        <v>1241006.3499999996</v>
      </c>
      <c r="EF36" s="28">
        <f t="shared" si="155"/>
        <v>902445.88629699987</v>
      </c>
      <c r="EH36" s="7">
        <v>91</v>
      </c>
      <c r="EI36" s="28">
        <v>127009</v>
      </c>
      <c r="EJ36" s="28">
        <v>0</v>
      </c>
      <c r="EK36" s="28">
        <v>127009</v>
      </c>
      <c r="EL36" s="28">
        <v>82737</v>
      </c>
      <c r="EM36" s="7">
        <v>75</v>
      </c>
      <c r="EN36" s="28">
        <v>90737</v>
      </c>
      <c r="EO36" s="28">
        <v>6</v>
      </c>
      <c r="EP36" s="28">
        <v>90731</v>
      </c>
      <c r="EQ36" s="28">
        <v>58321</v>
      </c>
      <c r="ER36" s="7">
        <v>113</v>
      </c>
      <c r="ES36" s="28">
        <v>140901</v>
      </c>
      <c r="ET36" s="28">
        <v>17114.200000000008</v>
      </c>
      <c r="EU36" s="28">
        <v>123786.80000000005</v>
      </c>
      <c r="EV36" s="28">
        <v>85868</v>
      </c>
      <c r="EW36" s="7">
        <v>167</v>
      </c>
      <c r="EX36" s="28">
        <v>233633</v>
      </c>
      <c r="EY36" s="28">
        <v>77270.309999999983</v>
      </c>
      <c r="EZ36" s="28">
        <v>156362.68999999962</v>
      </c>
      <c r="FA36" s="28">
        <v>124314</v>
      </c>
      <c r="FB36" s="41">
        <v>177</v>
      </c>
      <c r="FC36" s="28">
        <v>238473</v>
      </c>
      <c r="FD36" s="28">
        <v>106800.49999999994</v>
      </c>
      <c r="FE36" s="28">
        <v>131672.50000000006</v>
      </c>
      <c r="FF36" s="28">
        <v>106895</v>
      </c>
      <c r="FG36" s="41">
        <v>22</v>
      </c>
      <c r="FH36" s="28">
        <v>37678</v>
      </c>
      <c r="FI36" s="28">
        <v>1729.1</v>
      </c>
      <c r="FJ36" s="28">
        <v>35948.9</v>
      </c>
      <c r="FK36" s="28">
        <v>24212</v>
      </c>
      <c r="FL36" s="7">
        <v>73</v>
      </c>
      <c r="FM36" s="28">
        <v>137127</v>
      </c>
      <c r="FN36" s="28">
        <v>4773.25</v>
      </c>
      <c r="FO36" s="28">
        <v>132353.75</v>
      </c>
      <c r="FP36" s="28">
        <v>92341.945461999989</v>
      </c>
      <c r="FQ36" s="41">
        <v>110</v>
      </c>
      <c r="FR36" s="28">
        <v>207906</v>
      </c>
      <c r="FS36" s="28">
        <v>3487.7</v>
      </c>
      <c r="FT36" s="28">
        <v>204418.3</v>
      </c>
      <c r="FU36" s="28">
        <v>133912</v>
      </c>
      <c r="FV36" s="41">
        <v>139</v>
      </c>
      <c r="FW36" s="28">
        <v>298719</v>
      </c>
      <c r="FX36" s="28">
        <v>43529.100000000035</v>
      </c>
      <c r="FY36" s="28">
        <v>255189.89999999979</v>
      </c>
      <c r="FZ36" s="28">
        <v>184006</v>
      </c>
      <c r="GA36" s="41">
        <v>244</v>
      </c>
      <c r="GB36" s="28">
        <v>532506</v>
      </c>
      <c r="GC36" s="28">
        <v>233992.2200000002</v>
      </c>
      <c r="GD36" s="28">
        <v>298513.77999999985</v>
      </c>
      <c r="GE36" s="28">
        <v>237512</v>
      </c>
      <c r="GF36" s="41">
        <v>131</v>
      </c>
      <c r="GG36" s="28">
        <v>259919</v>
      </c>
      <c r="GH36" s="28">
        <v>120259.75000000009</v>
      </c>
      <c r="GI36" s="28">
        <v>139659.24999999988</v>
      </c>
      <c r="GJ36" s="28">
        <v>117086.40125600003</v>
      </c>
      <c r="GK36" s="41">
        <v>27</v>
      </c>
      <c r="GL36" s="28">
        <v>37473</v>
      </c>
      <c r="GM36" s="28">
        <v>1100</v>
      </c>
      <c r="GN36" s="28">
        <v>36373</v>
      </c>
      <c r="GO36" s="28">
        <v>23673</v>
      </c>
      <c r="GP36" s="18"/>
      <c r="GQ36" s="7">
        <f t="shared" si="179"/>
        <v>1369</v>
      </c>
      <c r="GR36" s="28">
        <f t="shared" si="180"/>
        <v>2342081</v>
      </c>
      <c r="GS36" s="28">
        <f t="shared" si="181"/>
        <v>610062.13000000035</v>
      </c>
      <c r="GT36" s="28">
        <f t="shared" si="182"/>
        <v>1732018.8699999992</v>
      </c>
      <c r="GU36" s="28">
        <f t="shared" si="183"/>
        <v>1270878.346718</v>
      </c>
      <c r="GX36" s="7">
        <v>58</v>
      </c>
      <c r="GY36" s="28">
        <v>89542</v>
      </c>
      <c r="GZ36" s="28">
        <v>6200</v>
      </c>
      <c r="HA36" s="28">
        <v>83342</v>
      </c>
      <c r="HB36" s="28">
        <v>54725</v>
      </c>
      <c r="HC36" s="7">
        <v>40</v>
      </c>
      <c r="HD36" s="28">
        <v>63862</v>
      </c>
      <c r="HE36" s="28">
        <v>2800</v>
      </c>
      <c r="HF36" s="28">
        <v>61062</v>
      </c>
      <c r="HG36" s="28">
        <v>40018</v>
      </c>
      <c r="HH36" s="7">
        <v>69</v>
      </c>
      <c r="HI36" s="28">
        <v>100131</v>
      </c>
      <c r="HJ36" s="28">
        <v>28188.629999999976</v>
      </c>
      <c r="HK36" s="28">
        <v>71942.37</v>
      </c>
      <c r="HL36" s="28">
        <v>54337.115659999996</v>
      </c>
      <c r="HM36" s="7"/>
      <c r="HN36" s="28"/>
      <c r="HO36" s="28"/>
      <c r="HP36" s="28"/>
      <c r="HQ36" s="28"/>
      <c r="HR36" s="41"/>
      <c r="HS36" s="28"/>
      <c r="HT36" s="28"/>
      <c r="HU36" s="28"/>
      <c r="HV36" s="28"/>
      <c r="HW36" s="41"/>
      <c r="HX36" s="28"/>
      <c r="HY36" s="28"/>
      <c r="HZ36" s="28"/>
      <c r="IA36" s="28"/>
      <c r="IB36" s="7"/>
      <c r="IC36" s="28"/>
      <c r="ID36" s="28"/>
      <c r="IE36" s="28"/>
      <c r="IF36" s="28"/>
      <c r="IG36" s="41"/>
      <c r="IH36" s="28"/>
      <c r="II36" s="28"/>
      <c r="IJ36" s="28"/>
      <c r="IK36" s="28"/>
      <c r="IL36" s="41"/>
      <c r="IM36" s="28"/>
      <c r="IN36" s="28"/>
      <c r="IO36" s="28"/>
      <c r="IP36" s="28"/>
      <c r="IQ36" s="41"/>
      <c r="IR36" s="28"/>
      <c r="IS36" s="28"/>
      <c r="IT36" s="28"/>
      <c r="IU36" s="28"/>
      <c r="IV36" s="41"/>
      <c r="IW36" s="28"/>
      <c r="IX36" s="28"/>
      <c r="IY36" s="28"/>
      <c r="IZ36" s="28"/>
      <c r="JA36" s="41"/>
      <c r="JB36" s="28"/>
      <c r="JC36" s="28"/>
      <c r="JD36" s="28"/>
      <c r="JE36" s="28"/>
      <c r="JF36" s="7"/>
      <c r="JG36" s="28"/>
      <c r="JH36" s="28"/>
      <c r="JI36" s="28"/>
      <c r="JJ36" s="28"/>
      <c r="JK36" s="93"/>
      <c r="JL36" s="18"/>
      <c r="JM36" s="7">
        <f t="shared" si="167"/>
        <v>167</v>
      </c>
      <c r="JN36" s="28">
        <f t="shared" si="168"/>
        <v>253535</v>
      </c>
      <c r="JO36" s="28">
        <f t="shared" si="169"/>
        <v>37188.629999999976</v>
      </c>
      <c r="JP36" s="28">
        <f t="shared" si="170"/>
        <v>216346.37</v>
      </c>
      <c r="JQ36" s="28">
        <f t="shared" si="171"/>
        <v>149080.11566000001</v>
      </c>
      <c r="JS36" s="180"/>
      <c r="JT36" s="181"/>
      <c r="JU36" s="181"/>
      <c r="JV36" s="181"/>
      <c r="JW36" s="181"/>
      <c r="JX36" s="170"/>
      <c r="JY36" s="171"/>
      <c r="JZ36" s="171"/>
      <c r="KA36" s="171"/>
      <c r="KB36" s="171"/>
      <c r="KC36" s="7"/>
      <c r="KD36" s="28"/>
      <c r="KE36" s="28"/>
      <c r="KF36" s="28"/>
      <c r="KG36" s="28"/>
      <c r="KH36" s="7"/>
      <c r="KI36" s="28"/>
      <c r="KJ36" s="28"/>
      <c r="KK36" s="28"/>
      <c r="KL36" s="28"/>
      <c r="KM36" s="471"/>
      <c r="KN36" s="472"/>
      <c r="KO36" s="472"/>
      <c r="KP36" s="472"/>
      <c r="KQ36" s="472"/>
      <c r="KR36" s="95"/>
      <c r="KS36" s="171"/>
      <c r="KT36" s="171"/>
      <c r="KU36" s="171"/>
      <c r="KV36" s="171"/>
      <c r="KW36" s="170"/>
      <c r="KX36" s="171"/>
      <c r="KY36" s="171"/>
      <c r="KZ36" s="171"/>
      <c r="LA36" s="171"/>
      <c r="LB36" s="41"/>
      <c r="LC36" s="28"/>
      <c r="LD36" s="28"/>
      <c r="LE36" s="28"/>
      <c r="LF36" s="28"/>
      <c r="LG36" s="41"/>
      <c r="LH36" s="28"/>
      <c r="LI36" s="28"/>
      <c r="LJ36" s="28"/>
      <c r="LK36" s="28"/>
      <c r="LL36" s="41"/>
      <c r="LM36" s="28"/>
      <c r="LN36" s="28"/>
      <c r="LO36" s="28"/>
      <c r="LP36" s="28"/>
      <c r="LQ36" s="41"/>
      <c r="LR36" s="28"/>
      <c r="LS36" s="28"/>
      <c r="LT36" s="28"/>
      <c r="LU36" s="28"/>
      <c r="LV36" s="41"/>
      <c r="LW36" s="28"/>
      <c r="LX36" s="28"/>
      <c r="LY36" s="28"/>
      <c r="LZ36" s="28"/>
      <c r="MA36" s="7"/>
      <c r="MB36" s="28"/>
      <c r="MC36" s="28"/>
      <c r="MD36" s="28"/>
      <c r="ME36" s="28"/>
      <c r="MF36" s="93"/>
      <c r="MG36" s="18"/>
      <c r="MH36" s="7">
        <f t="shared" si="172"/>
        <v>0</v>
      </c>
      <c r="MI36" s="28">
        <f t="shared" si="173"/>
        <v>0</v>
      </c>
      <c r="MJ36" s="28">
        <f t="shared" si="164"/>
        <v>0</v>
      </c>
      <c r="MK36" s="28">
        <f t="shared" si="165"/>
        <v>0</v>
      </c>
      <c r="ML36" s="28">
        <f t="shared" si="166"/>
        <v>0</v>
      </c>
    </row>
    <row r="37" spans="1:350" ht="15" customHeight="1" x14ac:dyDescent="0.3">
      <c r="B37" s="489"/>
      <c r="C37" s="71" t="s">
        <v>77</v>
      </c>
      <c r="D37" s="16"/>
      <c r="E37" s="17"/>
      <c r="F37" s="17"/>
      <c r="G37" s="17"/>
      <c r="H37" s="9"/>
      <c r="I37" s="7"/>
      <c r="J37" s="28"/>
      <c r="K37" s="28"/>
      <c r="L37" s="28"/>
      <c r="M37" s="28"/>
      <c r="N37" s="7"/>
      <c r="O37" s="28"/>
      <c r="P37" s="28"/>
      <c r="Q37" s="28"/>
      <c r="R37" s="28"/>
      <c r="S37" s="7"/>
      <c r="T37" s="7"/>
      <c r="U37" s="7"/>
      <c r="V37" s="7"/>
      <c r="W37" s="7"/>
      <c r="X37" s="7"/>
      <c r="Y37" s="28"/>
      <c r="Z37" s="28"/>
      <c r="AA37" s="28"/>
      <c r="AB37" s="28"/>
      <c r="AC37" s="41"/>
      <c r="AD37" s="28"/>
      <c r="AE37" s="28"/>
      <c r="AF37" s="28"/>
      <c r="AG37" s="28"/>
      <c r="AH37" s="41"/>
      <c r="AI37" s="28"/>
      <c r="AJ37" s="28"/>
      <c r="AK37" s="28"/>
      <c r="AL37" s="28"/>
      <c r="AM37" s="27"/>
      <c r="AN37" s="27"/>
      <c r="AO37" s="27"/>
      <c r="AP37" s="27"/>
      <c r="AQ37" s="27"/>
      <c r="AR37" s="41"/>
      <c r="AS37" s="28"/>
      <c r="AT37" s="28"/>
      <c r="AU37" s="28"/>
      <c r="AV37" s="28"/>
      <c r="AW37" s="41"/>
      <c r="AX37" s="28"/>
      <c r="AY37" s="28"/>
      <c r="AZ37" s="28"/>
      <c r="BA37" s="28"/>
      <c r="BB37" s="41"/>
      <c r="BC37" s="28"/>
      <c r="BD37" s="28"/>
      <c r="BE37" s="28"/>
      <c r="BF37" s="28"/>
      <c r="BG37" s="41"/>
      <c r="BH37" s="28"/>
      <c r="BI37" s="28"/>
      <c r="BJ37" s="28"/>
      <c r="BK37" s="28"/>
      <c r="BL37" s="18"/>
      <c r="BM37" s="7">
        <f t="shared" si="146"/>
        <v>0</v>
      </c>
      <c r="BN37" s="28">
        <f t="shared" si="147"/>
        <v>0</v>
      </c>
      <c r="BO37" s="28">
        <f t="shared" si="148"/>
        <v>0</v>
      </c>
      <c r="BP37" s="28">
        <f t="shared" si="149"/>
        <v>0</v>
      </c>
      <c r="BQ37" s="28">
        <f t="shared" si="150"/>
        <v>0</v>
      </c>
      <c r="BS37" s="7"/>
      <c r="BT37" s="28"/>
      <c r="BU37" s="28"/>
      <c r="BV37" s="28"/>
      <c r="BW37" s="28"/>
      <c r="BX37" s="7"/>
      <c r="BY37" s="28"/>
      <c r="BZ37" s="28"/>
      <c r="CA37" s="28"/>
      <c r="CB37" s="28"/>
      <c r="CC37" s="7"/>
      <c r="CD37" s="28"/>
      <c r="CE37" s="28"/>
      <c r="CF37" s="28"/>
      <c r="CG37" s="28"/>
      <c r="CH37" s="7"/>
      <c r="CI37" s="28"/>
      <c r="CJ37" s="28"/>
      <c r="CK37" s="28"/>
      <c r="CL37" s="28"/>
      <c r="CM37" s="41"/>
      <c r="CN37" s="28"/>
      <c r="CO37" s="28"/>
      <c r="CP37" s="28"/>
      <c r="CQ37" s="28"/>
      <c r="CR37" s="41"/>
      <c r="CS37" s="28"/>
      <c r="CT37" s="28"/>
      <c r="CU37" s="28"/>
      <c r="CV37" s="28"/>
      <c r="CW37" s="27"/>
      <c r="CX37" s="27"/>
      <c r="CY37" s="27"/>
      <c r="CZ37" s="27"/>
      <c r="DA37" s="27"/>
      <c r="DB37" s="41"/>
      <c r="DC37" s="28"/>
      <c r="DD37" s="41">
        <v>0</v>
      </c>
      <c r="DE37" s="28"/>
      <c r="DF37" s="28"/>
      <c r="DG37" s="41"/>
      <c r="DH37" s="28"/>
      <c r="DI37" s="28"/>
      <c r="DJ37" s="28"/>
      <c r="DK37" s="28"/>
      <c r="DL37" s="41"/>
      <c r="DM37" s="28"/>
      <c r="DN37" s="28"/>
      <c r="DO37" s="28"/>
      <c r="DP37" s="28"/>
      <c r="DQ37" s="41"/>
      <c r="DR37" s="28"/>
      <c r="DS37" s="28"/>
      <c r="DT37" s="28"/>
      <c r="DU37" s="28"/>
      <c r="DV37" s="41"/>
      <c r="DW37" s="28"/>
      <c r="DX37" s="28"/>
      <c r="DY37" s="28"/>
      <c r="DZ37" s="28"/>
      <c r="EA37" s="18"/>
      <c r="EB37" s="7">
        <f t="shared" si="151"/>
        <v>0</v>
      </c>
      <c r="EC37" s="28">
        <f t="shared" si="152"/>
        <v>0</v>
      </c>
      <c r="ED37" s="28">
        <f t="shared" si="153"/>
        <v>0</v>
      </c>
      <c r="EE37" s="28">
        <f t="shared" si="154"/>
        <v>0</v>
      </c>
      <c r="EF37" s="28">
        <f t="shared" si="155"/>
        <v>0</v>
      </c>
      <c r="EH37" s="7"/>
      <c r="EI37" s="28"/>
      <c r="EJ37" s="28"/>
      <c r="EK37" s="28"/>
      <c r="EL37" s="28"/>
      <c r="EM37" s="7"/>
      <c r="EN37" s="28"/>
      <c r="EO37" s="28"/>
      <c r="EP37" s="28"/>
      <c r="EQ37" s="28"/>
      <c r="ER37" s="7"/>
      <c r="ES37" s="28"/>
      <c r="ET37" s="28"/>
      <c r="EU37" s="28"/>
      <c r="EV37" s="28"/>
      <c r="EW37" s="7"/>
      <c r="EX37" s="28"/>
      <c r="EY37" s="28"/>
      <c r="EZ37" s="28"/>
      <c r="FA37" s="28"/>
      <c r="FB37" s="41"/>
      <c r="FC37" s="28"/>
      <c r="FD37" s="28"/>
      <c r="FE37" s="28"/>
      <c r="FF37" s="28"/>
      <c r="FG37" s="41">
        <v>4</v>
      </c>
      <c r="FH37" s="28">
        <v>8296</v>
      </c>
      <c r="FI37" s="28">
        <v>0</v>
      </c>
      <c r="FJ37" s="28">
        <v>8296</v>
      </c>
      <c r="FK37" s="28">
        <v>5509</v>
      </c>
      <c r="FL37" s="7">
        <v>19</v>
      </c>
      <c r="FM37" s="28">
        <v>38981</v>
      </c>
      <c r="FN37" s="28">
        <v>2000</v>
      </c>
      <c r="FO37" s="28">
        <v>36981</v>
      </c>
      <c r="FP37" s="28">
        <v>25478</v>
      </c>
      <c r="FQ37" s="41">
        <v>37</v>
      </c>
      <c r="FR37" s="28">
        <v>81963</v>
      </c>
      <c r="FS37" s="28">
        <v>5500</v>
      </c>
      <c r="FT37" s="28">
        <v>76463</v>
      </c>
      <c r="FU37" s="28">
        <v>49378</v>
      </c>
      <c r="FV37" s="41">
        <v>88</v>
      </c>
      <c r="FW37" s="28">
        <v>203912</v>
      </c>
      <c r="FX37" s="28">
        <v>46630</v>
      </c>
      <c r="FY37" s="28">
        <v>157282</v>
      </c>
      <c r="FZ37" s="28">
        <v>114746</v>
      </c>
      <c r="GA37" s="41">
        <v>94</v>
      </c>
      <c r="GB37" s="28">
        <v>208806</v>
      </c>
      <c r="GC37" s="28">
        <v>98543</v>
      </c>
      <c r="GD37" s="28">
        <v>110263</v>
      </c>
      <c r="GE37" s="28">
        <v>89205</v>
      </c>
      <c r="GF37" s="41">
        <v>16</v>
      </c>
      <c r="GG37" s="28">
        <v>32884</v>
      </c>
      <c r="GH37" s="28">
        <v>16441</v>
      </c>
      <c r="GI37" s="28">
        <v>16443</v>
      </c>
      <c r="GJ37" s="28">
        <v>14374.517737999999</v>
      </c>
      <c r="GK37" s="41">
        <v>15</v>
      </c>
      <c r="GL37" s="28">
        <v>21085</v>
      </c>
      <c r="GM37" s="28">
        <v>800</v>
      </c>
      <c r="GN37" s="28">
        <v>20285</v>
      </c>
      <c r="GO37" s="28">
        <v>13702</v>
      </c>
      <c r="GP37" s="18"/>
      <c r="GQ37" s="7">
        <f t="shared" si="179"/>
        <v>273</v>
      </c>
      <c r="GR37" s="28">
        <f t="shared" si="180"/>
        <v>595927</v>
      </c>
      <c r="GS37" s="28">
        <f t="shared" si="181"/>
        <v>169914</v>
      </c>
      <c r="GT37" s="28">
        <f t="shared" si="182"/>
        <v>426013</v>
      </c>
      <c r="GU37" s="28">
        <f t="shared" si="183"/>
        <v>312392.51773800002</v>
      </c>
      <c r="GX37" s="7">
        <v>30</v>
      </c>
      <c r="GY37" s="28">
        <v>43070</v>
      </c>
      <c r="GZ37" s="28">
        <v>4000</v>
      </c>
      <c r="HA37" s="28">
        <v>39070</v>
      </c>
      <c r="HB37" s="28">
        <v>25728</v>
      </c>
      <c r="HC37" s="7">
        <v>53</v>
      </c>
      <c r="HD37" s="28">
        <v>72547</v>
      </c>
      <c r="HE37" s="28">
        <v>8100</v>
      </c>
      <c r="HF37" s="28">
        <v>64447</v>
      </c>
      <c r="HG37" s="28">
        <v>42220</v>
      </c>
      <c r="HH37" s="7">
        <v>85</v>
      </c>
      <c r="HI37" s="28">
        <v>118315</v>
      </c>
      <c r="HJ37" s="28">
        <v>42735.599999999948</v>
      </c>
      <c r="HK37" s="28">
        <v>75579.399999999994</v>
      </c>
      <c r="HL37" s="28">
        <v>58631.511115000001</v>
      </c>
      <c r="HM37" s="7">
        <v>34</v>
      </c>
      <c r="HN37" s="28">
        <v>41466</v>
      </c>
      <c r="HO37" s="28">
        <v>16588</v>
      </c>
      <c r="HP37" s="28">
        <v>24878</v>
      </c>
      <c r="HQ37" s="28">
        <v>20078</v>
      </c>
      <c r="HR37" s="41">
        <v>20</v>
      </c>
      <c r="HS37" s="28">
        <v>27680</v>
      </c>
      <c r="HT37" s="28">
        <v>12551.800000000001</v>
      </c>
      <c r="HU37" s="28">
        <v>15128.199999999999</v>
      </c>
      <c r="HV37" s="28">
        <v>12719</v>
      </c>
      <c r="HW37" s="41">
        <v>9</v>
      </c>
      <c r="HX37" s="28">
        <v>17891</v>
      </c>
      <c r="HY37" s="28">
        <v>3438.7999999999997</v>
      </c>
      <c r="HZ37" s="28">
        <v>14452.2</v>
      </c>
      <c r="IA37" s="28">
        <v>10068</v>
      </c>
      <c r="IB37" s="7">
        <v>7</v>
      </c>
      <c r="IC37" s="28">
        <v>14493</v>
      </c>
      <c r="ID37" s="28">
        <v>1500</v>
      </c>
      <c r="IE37" s="28">
        <v>12993</v>
      </c>
      <c r="IF37" s="28">
        <v>8449</v>
      </c>
      <c r="IG37" s="41">
        <v>49</v>
      </c>
      <c r="IH37" s="28">
        <v>100851</v>
      </c>
      <c r="II37" s="28">
        <v>15500</v>
      </c>
      <c r="IJ37" s="28">
        <v>85351</v>
      </c>
      <c r="IK37" s="28">
        <v>58481.913120000005</v>
      </c>
      <c r="IL37" s="41">
        <v>92</v>
      </c>
      <c r="IM37" s="28">
        <v>209158</v>
      </c>
      <c r="IN37" s="28">
        <v>80427.800000000017</v>
      </c>
      <c r="IO37" s="28">
        <v>128730.1999999999</v>
      </c>
      <c r="IP37" s="28">
        <v>103832.55650699996</v>
      </c>
      <c r="IQ37" s="41">
        <v>142</v>
      </c>
      <c r="IR37" s="28">
        <v>337108</v>
      </c>
      <c r="IS37" s="28">
        <v>160753.69999999998</v>
      </c>
      <c r="IT37" s="28">
        <v>176354.30000000002</v>
      </c>
      <c r="IU37" s="28">
        <v>147352.22520100008</v>
      </c>
      <c r="IV37" s="41">
        <v>36</v>
      </c>
      <c r="IW37" s="28">
        <v>87364</v>
      </c>
      <c r="IX37" s="28">
        <v>43673</v>
      </c>
      <c r="IY37" s="28">
        <v>43691</v>
      </c>
      <c r="IZ37" s="28">
        <v>36636.879907999988</v>
      </c>
      <c r="JA37" s="41"/>
      <c r="JB37" s="28"/>
      <c r="JC37" s="28"/>
      <c r="JD37" s="28"/>
      <c r="JE37" s="28"/>
      <c r="JF37" s="7"/>
      <c r="JG37" s="28"/>
      <c r="JH37" s="28"/>
      <c r="JI37" s="28"/>
      <c r="JJ37" s="28"/>
      <c r="JK37" s="93"/>
      <c r="JL37" s="18"/>
      <c r="JM37" s="7">
        <f t="shared" si="167"/>
        <v>557</v>
      </c>
      <c r="JN37" s="28">
        <f t="shared" si="168"/>
        <v>1069943</v>
      </c>
      <c r="JO37" s="28">
        <f t="shared" si="169"/>
        <v>389268.69999999995</v>
      </c>
      <c r="JP37" s="28">
        <f t="shared" si="170"/>
        <v>680674.29999999993</v>
      </c>
      <c r="JQ37" s="28">
        <f t="shared" si="171"/>
        <v>524197.08585100004</v>
      </c>
      <c r="JS37" s="180"/>
      <c r="JT37" s="181"/>
      <c r="JU37" s="181"/>
      <c r="JV37" s="181"/>
      <c r="JW37" s="181"/>
      <c r="JX37" s="170"/>
      <c r="JY37" s="171"/>
      <c r="JZ37" s="171"/>
      <c r="KA37" s="171"/>
      <c r="KB37" s="171"/>
      <c r="KC37" s="7"/>
      <c r="KD37" s="28"/>
      <c r="KE37" s="28"/>
      <c r="KF37" s="28"/>
      <c r="KG37" s="28"/>
      <c r="KH37" s="7"/>
      <c r="KI37" s="28"/>
      <c r="KJ37" s="28"/>
      <c r="KK37" s="28"/>
      <c r="KL37" s="28"/>
      <c r="KM37" s="471"/>
      <c r="KN37" s="472"/>
      <c r="KO37" s="472"/>
      <c r="KP37" s="472"/>
      <c r="KQ37" s="472"/>
      <c r="KR37" s="95"/>
      <c r="KS37" s="171"/>
      <c r="KT37" s="171"/>
      <c r="KU37" s="171"/>
      <c r="KV37" s="171"/>
      <c r="KW37" s="170"/>
      <c r="KX37" s="171"/>
      <c r="KY37" s="171"/>
      <c r="KZ37" s="171"/>
      <c r="LA37" s="171"/>
      <c r="LB37" s="41"/>
      <c r="LC37" s="28"/>
      <c r="LD37" s="28"/>
      <c r="LE37" s="28"/>
      <c r="LF37" s="28"/>
      <c r="LG37" s="41"/>
      <c r="LH37" s="28"/>
      <c r="LI37" s="28"/>
      <c r="LJ37" s="28"/>
      <c r="LK37" s="28"/>
      <c r="LL37" s="41"/>
      <c r="LM37" s="28"/>
      <c r="LN37" s="28"/>
      <c r="LO37" s="28"/>
      <c r="LP37" s="28"/>
      <c r="LQ37" s="41"/>
      <c r="LR37" s="28"/>
      <c r="LS37" s="28"/>
      <c r="LT37" s="28"/>
      <c r="LU37" s="28"/>
      <c r="LV37" s="41"/>
      <c r="LW37" s="28"/>
      <c r="LX37" s="28"/>
      <c r="LY37" s="28"/>
      <c r="LZ37" s="28"/>
      <c r="MA37" s="7"/>
      <c r="MB37" s="28"/>
      <c r="MC37" s="28"/>
      <c r="MD37" s="28"/>
      <c r="ME37" s="28"/>
      <c r="MF37" s="93"/>
      <c r="MG37" s="18"/>
      <c r="MH37" s="7">
        <f t="shared" si="172"/>
        <v>0</v>
      </c>
      <c r="MI37" s="28">
        <f t="shared" si="173"/>
        <v>0</v>
      </c>
      <c r="MJ37" s="28">
        <f t="shared" si="164"/>
        <v>0</v>
      </c>
      <c r="MK37" s="28">
        <f t="shared" si="165"/>
        <v>0</v>
      </c>
      <c r="ML37" s="28">
        <f t="shared" si="166"/>
        <v>0</v>
      </c>
    </row>
    <row r="38" spans="1:350" ht="15" customHeight="1" x14ac:dyDescent="0.3">
      <c r="B38" s="489"/>
      <c r="C38" s="179" t="s">
        <v>140</v>
      </c>
      <c r="D38" s="16"/>
      <c r="E38" s="17"/>
      <c r="F38" s="17"/>
      <c r="G38" s="17"/>
      <c r="H38" s="9"/>
      <c r="I38" s="7">
        <v>12</v>
      </c>
      <c r="J38" s="28">
        <v>12888</v>
      </c>
      <c r="K38" s="28"/>
      <c r="L38" s="28">
        <v>12888</v>
      </c>
      <c r="M38" s="28">
        <v>8662.1731350000009</v>
      </c>
      <c r="N38" s="7">
        <v>31</v>
      </c>
      <c r="O38" s="28">
        <v>33520</v>
      </c>
      <c r="P38" s="28">
        <v>2897.3</v>
      </c>
      <c r="Q38" s="28">
        <v>30622.699999999997</v>
      </c>
      <c r="R38" s="28">
        <v>21916.14982699999</v>
      </c>
      <c r="S38" s="7">
        <v>97</v>
      </c>
      <c r="T38" s="7">
        <v>90061</v>
      </c>
      <c r="U38" s="7">
        <v>21427</v>
      </c>
      <c r="V38" s="7">
        <v>68634</v>
      </c>
      <c r="W38" s="7">
        <v>54385</v>
      </c>
      <c r="X38" s="7">
        <v>152</v>
      </c>
      <c r="Y38" s="28">
        <v>166003</v>
      </c>
      <c r="Z38" s="28">
        <v>63468.2</v>
      </c>
      <c r="AA38" s="28">
        <v>102534.79999999997</v>
      </c>
      <c r="AB38" s="28">
        <v>83820.567447999987</v>
      </c>
      <c r="AC38" s="41">
        <v>87</v>
      </c>
      <c r="AD38" s="28">
        <v>85918</v>
      </c>
      <c r="AE38" s="28">
        <v>35693.400000000009</v>
      </c>
      <c r="AF38" s="28">
        <v>50224.599999999991</v>
      </c>
      <c r="AG38" s="28">
        <v>41229</v>
      </c>
      <c r="AH38" s="41">
        <v>173</v>
      </c>
      <c r="AI38" s="28">
        <v>215632</v>
      </c>
      <c r="AJ38" s="28">
        <v>71652.800000000003</v>
      </c>
      <c r="AK38" s="28">
        <v>143979.20000000001</v>
      </c>
      <c r="AL38" s="28">
        <v>113524</v>
      </c>
      <c r="AM38" s="27">
        <v>150</v>
      </c>
      <c r="AN38" s="27">
        <v>253103</v>
      </c>
      <c r="AO38" s="27">
        <v>0</v>
      </c>
      <c r="AP38" s="27">
        <v>253103</v>
      </c>
      <c r="AQ38" s="27">
        <v>171734.4805469999</v>
      </c>
      <c r="AR38" s="41">
        <v>91</v>
      </c>
      <c r="AS38" s="28">
        <v>183409</v>
      </c>
      <c r="AT38" s="28">
        <v>17374.399999999998</v>
      </c>
      <c r="AU38" s="28">
        <v>166034.60000000006</v>
      </c>
      <c r="AV38" s="28">
        <v>117944</v>
      </c>
      <c r="AW38" s="41"/>
      <c r="AX38" s="28"/>
      <c r="AY38" s="28"/>
      <c r="AZ38" s="28"/>
      <c r="BA38" s="28"/>
      <c r="BB38" s="41">
        <v>157</v>
      </c>
      <c r="BC38" s="28">
        <v>291043</v>
      </c>
      <c r="BD38" s="28">
        <v>131116</v>
      </c>
      <c r="BE38" s="28">
        <v>159927</v>
      </c>
      <c r="BF38" s="28">
        <v>159927</v>
      </c>
      <c r="BG38" s="41">
        <v>87</v>
      </c>
      <c r="BH38" s="28">
        <v>108863</v>
      </c>
      <c r="BI38" s="28">
        <v>0</v>
      </c>
      <c r="BJ38" s="28">
        <v>108863</v>
      </c>
      <c r="BK38" s="28">
        <v>73899</v>
      </c>
      <c r="BL38" s="18"/>
      <c r="BM38" s="7">
        <f t="shared" si="146"/>
        <v>950</v>
      </c>
      <c r="BN38" s="28">
        <f t="shared" si="147"/>
        <v>1331577</v>
      </c>
      <c r="BO38" s="28">
        <f t="shared" si="148"/>
        <v>343629.1</v>
      </c>
      <c r="BP38" s="28">
        <f t="shared" si="149"/>
        <v>987947.90000000014</v>
      </c>
      <c r="BQ38" s="28">
        <f t="shared" si="150"/>
        <v>773142.37095699995</v>
      </c>
      <c r="BS38" s="7">
        <v>53</v>
      </c>
      <c r="BT38" s="28">
        <v>49861</v>
      </c>
      <c r="BU38" s="28">
        <v>0</v>
      </c>
      <c r="BV38" s="28">
        <v>49861</v>
      </c>
      <c r="BW38" s="28">
        <v>33617</v>
      </c>
      <c r="BX38" s="7"/>
      <c r="BY38" s="28"/>
      <c r="BZ38" s="28"/>
      <c r="CA38" s="28"/>
      <c r="CB38" s="28"/>
      <c r="CC38" s="7">
        <v>89</v>
      </c>
      <c r="CD38" s="28">
        <v>102911</v>
      </c>
      <c r="CE38" s="28">
        <v>27680.500000000029</v>
      </c>
      <c r="CF38" s="28">
        <v>75230.500000000073</v>
      </c>
      <c r="CG38" s="28">
        <v>59348.365364999983</v>
      </c>
      <c r="CH38" s="7">
        <v>115</v>
      </c>
      <c r="CI38" s="28">
        <v>133035</v>
      </c>
      <c r="CJ38" s="28">
        <v>35280.000000000022</v>
      </c>
      <c r="CK38" s="28">
        <v>97755.000000000102</v>
      </c>
      <c r="CL38" s="28">
        <v>77281</v>
      </c>
      <c r="CM38" s="41">
        <v>214</v>
      </c>
      <c r="CN38" s="28">
        <v>273587</v>
      </c>
      <c r="CO38" s="28">
        <v>125706.75</v>
      </c>
      <c r="CP38" s="28">
        <v>147880.25</v>
      </c>
      <c r="CQ38" s="28">
        <v>120452</v>
      </c>
      <c r="CR38" s="41">
        <v>68</v>
      </c>
      <c r="CS38" s="28">
        <v>86032</v>
      </c>
      <c r="CT38" s="28">
        <v>20381.600000000002</v>
      </c>
      <c r="CU38" s="28">
        <v>65650.399999999994</v>
      </c>
      <c r="CV38" s="28">
        <v>48621.914163999973</v>
      </c>
      <c r="CW38" s="27">
        <v>81</v>
      </c>
      <c r="CX38" s="27">
        <v>106731</v>
      </c>
      <c r="CY38" s="27">
        <v>0</v>
      </c>
      <c r="CZ38" s="27">
        <v>106731</v>
      </c>
      <c r="DA38" s="27">
        <v>72737.64107399997</v>
      </c>
      <c r="DB38" s="41">
        <v>104</v>
      </c>
      <c r="DC38" s="28">
        <v>174760</v>
      </c>
      <c r="DD38" s="41">
        <v>7</v>
      </c>
      <c r="DE38" s="28">
        <v>174753</v>
      </c>
      <c r="DF38" s="28">
        <v>119332</v>
      </c>
      <c r="DG38" s="41">
        <v>159</v>
      </c>
      <c r="DH38" s="28">
        <v>314465</v>
      </c>
      <c r="DI38" s="28">
        <v>36282.900000000009</v>
      </c>
      <c r="DJ38" s="28">
        <v>278182.09999999969</v>
      </c>
      <c r="DK38" s="28">
        <v>200974.29821599982</v>
      </c>
      <c r="DL38" s="41">
        <v>188</v>
      </c>
      <c r="DM38" s="28">
        <v>467464</v>
      </c>
      <c r="DN38" s="28">
        <v>175709.90000000029</v>
      </c>
      <c r="DO38" s="28">
        <v>291754.09999999939</v>
      </c>
      <c r="DP38" s="28">
        <v>241782.31329099965</v>
      </c>
      <c r="DQ38" s="41">
        <v>90</v>
      </c>
      <c r="DR38" s="28">
        <v>134910</v>
      </c>
      <c r="DS38" s="28">
        <v>60689.299999999996</v>
      </c>
      <c r="DT38" s="28">
        <v>74220.7</v>
      </c>
      <c r="DU38" s="28">
        <v>60786</v>
      </c>
      <c r="DV38" s="41">
        <v>43</v>
      </c>
      <c r="DW38" s="28">
        <v>60707</v>
      </c>
      <c r="DX38" s="28">
        <v>4097.8</v>
      </c>
      <c r="DY38" s="28">
        <v>56609.2</v>
      </c>
      <c r="DZ38" s="28">
        <v>38767</v>
      </c>
      <c r="EA38" s="18"/>
      <c r="EB38" s="7">
        <f t="shared" si="151"/>
        <v>1204</v>
      </c>
      <c r="EC38" s="28">
        <f t="shared" si="152"/>
        <v>1904463</v>
      </c>
      <c r="ED38" s="28">
        <f t="shared" si="153"/>
        <v>485835.75000000035</v>
      </c>
      <c r="EE38" s="28">
        <f t="shared" si="154"/>
        <v>1418627.2499999991</v>
      </c>
      <c r="EF38" s="28">
        <f t="shared" si="155"/>
        <v>1073699.5321099993</v>
      </c>
      <c r="FL38" s="7"/>
      <c r="FM38" s="28"/>
      <c r="FN38" s="28"/>
      <c r="FO38" s="28"/>
      <c r="FP38" s="28"/>
      <c r="FQ38" s="41"/>
      <c r="FR38" s="28"/>
      <c r="FS38" s="28"/>
      <c r="FT38" s="28"/>
      <c r="FU38" s="28"/>
      <c r="FV38" s="41"/>
      <c r="FW38" s="28"/>
      <c r="FX38" s="28"/>
      <c r="FY38" s="28"/>
      <c r="FZ38" s="28"/>
      <c r="GB38" s="33"/>
      <c r="GC38" s="33"/>
      <c r="GD38" s="33"/>
      <c r="GE38" s="33"/>
      <c r="GF38" s="41"/>
      <c r="GG38" s="28"/>
      <c r="GH38" s="28"/>
      <c r="GI38" s="28"/>
      <c r="GJ38" s="28"/>
      <c r="GK38" s="41">
        <v>8</v>
      </c>
      <c r="GL38" s="28">
        <v>10192</v>
      </c>
      <c r="GM38" s="28">
        <v>1000</v>
      </c>
      <c r="GN38" s="28">
        <v>9192</v>
      </c>
      <c r="GO38" s="28">
        <v>5840</v>
      </c>
      <c r="GP38" s="18"/>
      <c r="GQ38" s="7">
        <f t="shared" si="179"/>
        <v>8</v>
      </c>
      <c r="GR38" s="28">
        <f t="shared" si="180"/>
        <v>10192</v>
      </c>
      <c r="GS38" s="28">
        <f t="shared" si="181"/>
        <v>1000</v>
      </c>
      <c r="GT38" s="28">
        <f t="shared" si="182"/>
        <v>9192</v>
      </c>
      <c r="GU38" s="28">
        <f t="shared" si="183"/>
        <v>5840</v>
      </c>
      <c r="GX38" s="7">
        <v>44</v>
      </c>
      <c r="GY38" s="28">
        <v>54956</v>
      </c>
      <c r="GZ38" s="28">
        <v>6000</v>
      </c>
      <c r="HA38" s="28">
        <v>48956</v>
      </c>
      <c r="HB38" s="28">
        <v>32195</v>
      </c>
      <c r="HC38" s="7">
        <v>44</v>
      </c>
      <c r="HD38" s="28">
        <v>52106</v>
      </c>
      <c r="HE38" s="28">
        <v>5600</v>
      </c>
      <c r="HF38" s="28">
        <v>46506</v>
      </c>
      <c r="HG38" s="28">
        <v>30804</v>
      </c>
      <c r="HH38" s="7">
        <v>56</v>
      </c>
      <c r="HI38" s="28">
        <v>68694</v>
      </c>
      <c r="HJ38" s="28">
        <v>25739.999999999978</v>
      </c>
      <c r="HK38" s="28">
        <v>42954.000000000044</v>
      </c>
      <c r="HL38" s="28">
        <v>34150.618468000015</v>
      </c>
      <c r="HM38" s="7">
        <v>55</v>
      </c>
      <c r="HN38" s="28">
        <v>69445</v>
      </c>
      <c r="HO38" s="28">
        <v>27800</v>
      </c>
      <c r="HP38" s="28">
        <v>41645</v>
      </c>
      <c r="HQ38" s="28">
        <v>33651</v>
      </c>
      <c r="HR38" s="41">
        <v>60</v>
      </c>
      <c r="HS38" s="28">
        <v>100390</v>
      </c>
      <c r="HT38" s="28">
        <v>48151</v>
      </c>
      <c r="HU38" s="28">
        <v>52239</v>
      </c>
      <c r="HV38" s="28">
        <v>43827</v>
      </c>
      <c r="HW38" s="41">
        <v>11</v>
      </c>
      <c r="HX38" s="28">
        <v>14189</v>
      </c>
      <c r="HY38" s="28">
        <v>1760</v>
      </c>
      <c r="HZ38" s="28">
        <v>12429</v>
      </c>
      <c r="IA38" s="28">
        <v>8215</v>
      </c>
      <c r="IB38" s="7">
        <v>8</v>
      </c>
      <c r="IC38" s="28">
        <v>10792</v>
      </c>
      <c r="ID38" s="28">
        <v>0</v>
      </c>
      <c r="IE38" s="28">
        <v>10792</v>
      </c>
      <c r="IF38" s="28">
        <v>6719</v>
      </c>
      <c r="IG38" s="41">
        <v>38</v>
      </c>
      <c r="IH38" s="28">
        <v>81762</v>
      </c>
      <c r="II38" s="28">
        <v>12000</v>
      </c>
      <c r="IJ38" s="28">
        <v>69762</v>
      </c>
      <c r="IK38" s="28">
        <v>48288.348421000017</v>
      </c>
      <c r="IL38" s="41">
        <v>48</v>
      </c>
      <c r="IM38" s="28">
        <v>105402</v>
      </c>
      <c r="IN38" s="28">
        <v>36805</v>
      </c>
      <c r="IO38" s="28">
        <v>68597</v>
      </c>
      <c r="IP38" s="28">
        <v>54588.658315000001</v>
      </c>
      <c r="IQ38" s="41">
        <v>66</v>
      </c>
      <c r="IR38" s="28">
        <v>162034</v>
      </c>
      <c r="IS38" s="28">
        <v>78404</v>
      </c>
      <c r="IT38" s="28">
        <v>83630</v>
      </c>
      <c r="IU38" s="28">
        <v>69775.144688999979</v>
      </c>
      <c r="IV38" s="41">
        <v>31</v>
      </c>
      <c r="IW38" s="28">
        <v>63269</v>
      </c>
      <c r="IX38" s="28">
        <v>31619</v>
      </c>
      <c r="IY38" s="28">
        <v>31650</v>
      </c>
      <c r="IZ38" s="28">
        <v>26412.874160000007</v>
      </c>
      <c r="JA38" s="41"/>
      <c r="JB38" s="28"/>
      <c r="JC38" s="28"/>
      <c r="JD38" s="28"/>
      <c r="JE38" s="28"/>
      <c r="JF38" s="7"/>
      <c r="JG38" s="28"/>
      <c r="JH38" s="28"/>
      <c r="JI38" s="28"/>
      <c r="JJ38" s="28"/>
      <c r="JK38" s="93"/>
      <c r="JL38" s="18"/>
      <c r="JM38" s="7">
        <f t="shared" si="167"/>
        <v>461</v>
      </c>
      <c r="JN38" s="28">
        <f t="shared" si="168"/>
        <v>783039</v>
      </c>
      <c r="JO38" s="28">
        <f t="shared" si="169"/>
        <v>273879</v>
      </c>
      <c r="JP38" s="28">
        <f t="shared" si="170"/>
        <v>509160.00000000006</v>
      </c>
      <c r="JQ38" s="28">
        <f t="shared" si="171"/>
        <v>388626.64405300003</v>
      </c>
      <c r="JS38" s="180">
        <v>17</v>
      </c>
      <c r="JT38" s="181">
        <v>30033</v>
      </c>
      <c r="JU38" s="181">
        <v>500.01</v>
      </c>
      <c r="JV38" s="181">
        <v>29532.989999999998</v>
      </c>
      <c r="JW38" s="181">
        <v>17764.537745999995</v>
      </c>
      <c r="JX38" s="170">
        <v>16</v>
      </c>
      <c r="JY38" s="171">
        <v>28084</v>
      </c>
      <c r="JZ38" s="171">
        <v>7.000000000084583E-2</v>
      </c>
      <c r="KA38" s="171">
        <v>28083.930000000008</v>
      </c>
      <c r="KB38" s="171">
        <v>16666.144390000001</v>
      </c>
      <c r="KC38" s="7">
        <v>13</v>
      </c>
      <c r="KD38" s="28">
        <v>25587</v>
      </c>
      <c r="KE38" s="28">
        <v>2863.4799999999996</v>
      </c>
      <c r="KF38" s="28">
        <v>22723.52</v>
      </c>
      <c r="KG38" s="28">
        <v>14450.133484</v>
      </c>
      <c r="KH38" s="7">
        <v>22</v>
      </c>
      <c r="KI38" s="28">
        <v>34378</v>
      </c>
      <c r="KJ38" s="28">
        <v>10182.35</v>
      </c>
      <c r="KK38" s="28">
        <v>24195.65</v>
      </c>
      <c r="KL38" s="28">
        <v>15475.223371999995</v>
      </c>
      <c r="KM38" s="471">
        <v>59</v>
      </c>
      <c r="KN38" s="472">
        <v>96591</v>
      </c>
      <c r="KO38" s="472">
        <v>44248.2</v>
      </c>
      <c r="KP38" s="472">
        <v>52342.799999999996</v>
      </c>
      <c r="KQ38" s="472">
        <v>38585.019161000011</v>
      </c>
      <c r="KR38" s="95">
        <v>6</v>
      </c>
      <c r="KS38" s="171">
        <v>8494</v>
      </c>
      <c r="KT38" s="171">
        <v>3127.8099999999995</v>
      </c>
      <c r="KU38" s="171">
        <v>5366.19</v>
      </c>
      <c r="KV38" s="171">
        <v>3945.5146850000001</v>
      </c>
      <c r="KW38" s="170">
        <v>17</v>
      </c>
      <c r="KX38" s="171">
        <v>38083</v>
      </c>
      <c r="KY38" s="171"/>
      <c r="KZ38" s="171">
        <v>38083</v>
      </c>
      <c r="LA38" s="171">
        <v>23491.989640000003</v>
      </c>
      <c r="LB38" s="41">
        <v>36</v>
      </c>
      <c r="LC38" s="28">
        <v>74064</v>
      </c>
      <c r="LD38" s="28">
        <v>-1250</v>
      </c>
      <c r="LE38" s="28">
        <v>75314</v>
      </c>
      <c r="LF38" s="28">
        <v>46507.880729999975</v>
      </c>
      <c r="LG38" s="41"/>
      <c r="LH38" s="28"/>
      <c r="LI38" s="28"/>
      <c r="LJ38" s="28"/>
      <c r="LK38" s="28"/>
      <c r="LL38" s="41"/>
      <c r="LM38" s="28"/>
      <c r="LN38" s="28"/>
      <c r="LO38" s="28"/>
      <c r="LP38" s="28"/>
      <c r="LQ38" s="41"/>
      <c r="LR38" s="28"/>
      <c r="LS38" s="28"/>
      <c r="LT38" s="28"/>
      <c r="LU38" s="28"/>
      <c r="LV38" s="41"/>
      <c r="LW38" s="28"/>
      <c r="LX38" s="28"/>
      <c r="LY38" s="28"/>
      <c r="LZ38" s="28"/>
      <c r="MA38" s="7"/>
      <c r="MB38" s="28"/>
      <c r="MC38" s="28"/>
      <c r="MD38" s="28"/>
      <c r="ME38" s="28"/>
      <c r="MF38" s="93"/>
      <c r="MG38" s="18"/>
      <c r="MH38" s="7">
        <f t="shared" si="172"/>
        <v>186</v>
      </c>
      <c r="MI38" s="28">
        <f t="shared" si="173"/>
        <v>335314</v>
      </c>
      <c r="MJ38" s="28">
        <f t="shared" si="164"/>
        <v>59671.92</v>
      </c>
      <c r="MK38" s="28">
        <f t="shared" si="165"/>
        <v>275642.07999999996</v>
      </c>
      <c r="ML38" s="28">
        <f t="shared" si="166"/>
        <v>176886.44320799998</v>
      </c>
    </row>
    <row r="39" spans="1:350" ht="15" customHeight="1" x14ac:dyDescent="0.3">
      <c r="B39" s="489"/>
      <c r="C39" s="71" t="s">
        <v>263</v>
      </c>
      <c r="D39" s="16"/>
      <c r="E39" s="17"/>
      <c r="F39" s="17"/>
      <c r="G39" s="17"/>
      <c r="H39" s="9"/>
      <c r="I39" s="7"/>
      <c r="J39" s="28"/>
      <c r="K39" s="28"/>
      <c r="L39" s="28"/>
      <c r="M39" s="28"/>
      <c r="N39" s="7"/>
      <c r="O39" s="28"/>
      <c r="P39" s="28"/>
      <c r="Q39" s="28"/>
      <c r="R39" s="28"/>
      <c r="S39" s="7"/>
      <c r="T39" s="7"/>
      <c r="U39" s="7"/>
      <c r="V39" s="7"/>
      <c r="W39" s="7"/>
      <c r="X39" s="7"/>
      <c r="Y39" s="28"/>
      <c r="Z39" s="28"/>
      <c r="AA39" s="28"/>
      <c r="AB39" s="28"/>
      <c r="AC39" s="41"/>
      <c r="AD39" s="28"/>
      <c r="AE39" s="28"/>
      <c r="AF39" s="28"/>
      <c r="AG39" s="28"/>
      <c r="AH39" s="41"/>
      <c r="AI39" s="41"/>
      <c r="AJ39" s="41"/>
      <c r="AK39" s="41"/>
      <c r="AL39" s="41"/>
      <c r="AM39" s="27"/>
      <c r="AN39" s="27"/>
      <c r="AO39" s="27"/>
      <c r="AP39" s="27"/>
      <c r="AQ39" s="27"/>
      <c r="AR39" s="41"/>
      <c r="AS39" s="28"/>
      <c r="AT39" s="28"/>
      <c r="AU39" s="28"/>
      <c r="AV39" s="28"/>
      <c r="AW39" s="41"/>
      <c r="AX39" s="28"/>
      <c r="AY39" s="28"/>
      <c r="AZ39" s="28"/>
      <c r="BA39" s="28"/>
      <c r="BB39" s="41"/>
      <c r="BC39" s="28"/>
      <c r="BD39" s="28"/>
      <c r="BE39" s="28"/>
      <c r="BF39" s="28"/>
      <c r="BG39" s="41">
        <v>107</v>
      </c>
      <c r="BH39" s="28">
        <v>148243</v>
      </c>
      <c r="BI39" s="28">
        <v>0</v>
      </c>
      <c r="BJ39" s="28">
        <v>148243</v>
      </c>
      <c r="BK39" s="28">
        <v>94771</v>
      </c>
      <c r="BL39" s="18"/>
      <c r="BM39" s="7">
        <f t="shared" si="146"/>
        <v>0</v>
      </c>
      <c r="BN39" s="28">
        <f t="shared" si="147"/>
        <v>0</v>
      </c>
      <c r="BO39" s="28">
        <f t="shared" si="148"/>
        <v>0</v>
      </c>
      <c r="BP39" s="28">
        <f t="shared" si="149"/>
        <v>0</v>
      </c>
      <c r="BQ39" s="28">
        <f t="shared" si="150"/>
        <v>0</v>
      </c>
      <c r="BS39" s="7">
        <v>41</v>
      </c>
      <c r="BT39" s="28">
        <v>57309</v>
      </c>
      <c r="BU39" s="28">
        <v>0</v>
      </c>
      <c r="BV39" s="28">
        <v>57309</v>
      </c>
      <c r="BW39" s="28">
        <v>36659</v>
      </c>
      <c r="BX39" s="7">
        <v>22</v>
      </c>
      <c r="BY39" s="28">
        <v>28978</v>
      </c>
      <c r="BZ39" s="28">
        <v>0</v>
      </c>
      <c r="CA39" s="28">
        <v>28978</v>
      </c>
      <c r="CB39" s="28">
        <v>18870.849766999996</v>
      </c>
      <c r="CC39" s="7">
        <v>50</v>
      </c>
      <c r="CD39" s="28">
        <v>69750</v>
      </c>
      <c r="CE39" s="28">
        <v>7861.9199999999983</v>
      </c>
      <c r="CF39" s="28">
        <v>61888.080000000016</v>
      </c>
      <c r="CG39" s="28">
        <v>43502.552286999977</v>
      </c>
      <c r="CH39" s="7">
        <v>112</v>
      </c>
      <c r="CI39" s="28">
        <v>140438</v>
      </c>
      <c r="CJ39" s="28">
        <v>37399.069999999992</v>
      </c>
      <c r="CK39" s="28">
        <v>103038.93000000001</v>
      </c>
      <c r="CL39" s="28">
        <v>80518.199695999981</v>
      </c>
      <c r="CM39" s="41">
        <v>225</v>
      </c>
      <c r="CN39" s="28">
        <v>276625</v>
      </c>
      <c r="CO39" s="28">
        <v>121545.67000000006</v>
      </c>
      <c r="CP39" s="28">
        <v>155079.33000000002</v>
      </c>
      <c r="CQ39" s="28">
        <v>117179</v>
      </c>
      <c r="CR39" s="41">
        <v>61</v>
      </c>
      <c r="CS39" s="28">
        <v>72689</v>
      </c>
      <c r="CT39" s="28">
        <v>16167.600000000002</v>
      </c>
      <c r="CU39" s="28">
        <v>56521.4</v>
      </c>
      <c r="CV39" s="28">
        <v>40528.483168999999</v>
      </c>
      <c r="CW39" s="27">
        <v>79</v>
      </c>
      <c r="CX39" s="27">
        <v>112271</v>
      </c>
      <c r="CY39" s="27">
        <v>0</v>
      </c>
      <c r="CZ39" s="27">
        <v>112271</v>
      </c>
      <c r="DA39" s="27">
        <v>74366.865369999985</v>
      </c>
      <c r="DB39" s="41">
        <v>138</v>
      </c>
      <c r="DC39" s="28">
        <v>275270</v>
      </c>
      <c r="DD39" s="41">
        <v>4</v>
      </c>
      <c r="DE39" s="28">
        <v>275266</v>
      </c>
      <c r="DF39" s="28">
        <v>181688</v>
      </c>
      <c r="DG39" s="41">
        <v>176</v>
      </c>
      <c r="DH39" s="28">
        <v>455580</v>
      </c>
      <c r="DI39" s="28">
        <v>57323.779999999984</v>
      </c>
      <c r="DJ39" s="28">
        <v>398256.22000000003</v>
      </c>
      <c r="DK39" s="28">
        <v>285342.14939000004</v>
      </c>
      <c r="DL39" s="41">
        <v>333</v>
      </c>
      <c r="DM39" s="28">
        <v>1066067</v>
      </c>
      <c r="DN39" s="28">
        <v>431884.81000000023</v>
      </c>
      <c r="DO39" s="28">
        <v>634182.18999999959</v>
      </c>
      <c r="DP39" s="28">
        <v>516286.14014200121</v>
      </c>
      <c r="DQ39" s="41">
        <v>90</v>
      </c>
      <c r="DR39" s="28">
        <v>242110</v>
      </c>
      <c r="DS39" s="28">
        <v>111170.06000000006</v>
      </c>
      <c r="DT39" s="28">
        <v>130939.93999999994</v>
      </c>
      <c r="DU39" s="28">
        <v>109115</v>
      </c>
      <c r="DV39" s="41">
        <v>70</v>
      </c>
      <c r="DW39" s="28">
        <v>78330</v>
      </c>
      <c r="DX39" s="28">
        <v>849.5</v>
      </c>
      <c r="DY39" s="28">
        <v>77480.5</v>
      </c>
      <c r="DZ39" s="28">
        <v>50488</v>
      </c>
      <c r="EA39" s="18"/>
      <c r="EB39" s="7">
        <f t="shared" si="151"/>
        <v>1397</v>
      </c>
      <c r="EC39" s="28">
        <f t="shared" si="152"/>
        <v>2875417</v>
      </c>
      <c r="ED39" s="28">
        <f t="shared" si="153"/>
        <v>784206.41000000038</v>
      </c>
      <c r="EE39" s="28">
        <f t="shared" si="154"/>
        <v>2091210.5899999994</v>
      </c>
      <c r="EF39" s="28">
        <f t="shared" si="155"/>
        <v>1554544.2398210012</v>
      </c>
      <c r="EH39" s="7">
        <v>118</v>
      </c>
      <c r="EI39" s="28">
        <v>144292</v>
      </c>
      <c r="EJ39" s="28">
        <v>0</v>
      </c>
      <c r="EK39" s="28">
        <v>144292</v>
      </c>
      <c r="EL39" s="28">
        <v>93383</v>
      </c>
      <c r="EM39" s="7">
        <v>117</v>
      </c>
      <c r="EN39" s="28">
        <v>159997</v>
      </c>
      <c r="EO39" s="28">
        <v>7</v>
      </c>
      <c r="EP39" s="28">
        <v>159990</v>
      </c>
      <c r="EQ39" s="28">
        <v>103462</v>
      </c>
      <c r="ER39" s="7">
        <v>102</v>
      </c>
      <c r="ES39" s="28">
        <v>139702</v>
      </c>
      <c r="ET39" s="28">
        <v>10816.600000000002</v>
      </c>
      <c r="EU39" s="28">
        <v>128885.40000000004</v>
      </c>
      <c r="EV39" s="28">
        <v>87487</v>
      </c>
      <c r="EW39" s="7">
        <v>122</v>
      </c>
      <c r="EX39" s="28">
        <v>187278</v>
      </c>
      <c r="EY39" s="28">
        <v>62739.099999999933</v>
      </c>
      <c r="EZ39" s="28">
        <v>124538.89999999991</v>
      </c>
      <c r="FA39" s="28">
        <v>98770</v>
      </c>
      <c r="FB39" s="41">
        <v>147</v>
      </c>
      <c r="FC39" s="28">
        <v>211353</v>
      </c>
      <c r="FD39" s="28">
        <v>93754.400000000009</v>
      </c>
      <c r="FE39" s="28">
        <v>117598.6</v>
      </c>
      <c r="FF39" s="28">
        <v>96546</v>
      </c>
      <c r="FG39" s="41">
        <v>22</v>
      </c>
      <c r="FH39" s="28">
        <v>41278</v>
      </c>
      <c r="FI39" s="28">
        <v>1999</v>
      </c>
      <c r="FJ39" s="28">
        <v>39279</v>
      </c>
      <c r="FK39" s="28">
        <v>26294</v>
      </c>
      <c r="FL39" s="7">
        <v>74</v>
      </c>
      <c r="FM39" s="28">
        <v>137026</v>
      </c>
      <c r="FN39" s="28">
        <v>13802.93</v>
      </c>
      <c r="FO39" s="28">
        <v>123223.06999999998</v>
      </c>
      <c r="FP39" s="28">
        <v>85207.139721</v>
      </c>
      <c r="FQ39" s="41">
        <v>141</v>
      </c>
      <c r="FR39" s="28">
        <v>303267</v>
      </c>
      <c r="FS39" s="28">
        <v>1265.3000000000002</v>
      </c>
      <c r="FT39" s="28">
        <v>302001.69999999995</v>
      </c>
      <c r="FU39" s="28">
        <v>199181</v>
      </c>
      <c r="FV39" s="41">
        <v>112</v>
      </c>
      <c r="FW39" s="28">
        <v>307738</v>
      </c>
      <c r="FX39" s="28">
        <v>52407.15</v>
      </c>
      <c r="FY39" s="28">
        <v>255330.84999999989</v>
      </c>
      <c r="FZ39" s="28">
        <v>186691</v>
      </c>
      <c r="GA39" s="41">
        <v>313</v>
      </c>
      <c r="GB39" s="28">
        <v>839787</v>
      </c>
      <c r="GC39" s="28">
        <v>361987.35000000003</v>
      </c>
      <c r="GD39" s="28">
        <v>477799.65000000072</v>
      </c>
      <c r="GE39" s="28">
        <v>376440</v>
      </c>
      <c r="GF39" s="41">
        <v>171</v>
      </c>
      <c r="GG39" s="28">
        <v>314779</v>
      </c>
      <c r="GH39" s="28">
        <v>147060.42000000004</v>
      </c>
      <c r="GI39" s="28">
        <v>167718.57999999996</v>
      </c>
      <c r="GJ39" s="28">
        <v>140457.25557199979</v>
      </c>
      <c r="GK39" s="41">
        <v>29</v>
      </c>
      <c r="GL39" s="28">
        <v>42621</v>
      </c>
      <c r="GM39" s="28">
        <v>11738.1</v>
      </c>
      <c r="GN39" s="28">
        <v>30882.9</v>
      </c>
      <c r="GO39" s="28">
        <v>22928</v>
      </c>
      <c r="GP39" s="18"/>
      <c r="GQ39" s="7">
        <f t="shared" si="179"/>
        <v>1468</v>
      </c>
      <c r="GR39" s="28">
        <f t="shared" si="180"/>
        <v>2829118</v>
      </c>
      <c r="GS39" s="28">
        <f t="shared" si="181"/>
        <v>757577.35</v>
      </c>
      <c r="GT39" s="28">
        <f t="shared" si="182"/>
        <v>2071540.6500000004</v>
      </c>
      <c r="GU39" s="28">
        <f t="shared" si="183"/>
        <v>1516846.3952929999</v>
      </c>
      <c r="GX39" s="7">
        <v>48</v>
      </c>
      <c r="GY39" s="28">
        <v>57858</v>
      </c>
      <c r="GZ39" s="28">
        <v>-0.39999999999999991</v>
      </c>
      <c r="HA39" s="28">
        <v>57858.400000000001</v>
      </c>
      <c r="HB39" s="28">
        <v>37924</v>
      </c>
      <c r="HC39" s="7"/>
      <c r="HD39" s="28"/>
      <c r="HE39" s="28"/>
      <c r="HF39" s="28"/>
      <c r="HG39" s="28"/>
      <c r="HH39" s="7"/>
      <c r="HI39" s="28"/>
      <c r="HJ39" s="28"/>
      <c r="HK39" s="28"/>
      <c r="HL39" s="28"/>
      <c r="HM39" s="7"/>
      <c r="HN39" s="28"/>
      <c r="HO39" s="28"/>
      <c r="HP39" s="28"/>
      <c r="HQ39" s="28"/>
      <c r="HR39" s="41"/>
      <c r="HS39" s="28"/>
      <c r="HT39" s="28"/>
      <c r="HU39" s="28"/>
      <c r="HV39" s="28"/>
      <c r="HW39" s="41"/>
      <c r="HX39" s="28"/>
      <c r="HY39" s="28"/>
      <c r="HZ39" s="28"/>
      <c r="IA39" s="28"/>
      <c r="IB39" s="7"/>
      <c r="IC39" s="28"/>
      <c r="ID39" s="28"/>
      <c r="IE39" s="28"/>
      <c r="IF39" s="28"/>
      <c r="IG39" s="41"/>
      <c r="IH39" s="28"/>
      <c r="II39" s="28"/>
      <c r="IJ39" s="28"/>
      <c r="IK39" s="28"/>
      <c r="IL39" s="41"/>
      <c r="IM39" s="28"/>
      <c r="IN39" s="28"/>
      <c r="IO39" s="28"/>
      <c r="IP39" s="28"/>
      <c r="IQ39" s="41"/>
      <c r="IR39" s="28"/>
      <c r="IS39" s="28"/>
      <c r="IT39" s="28"/>
      <c r="IU39" s="28"/>
      <c r="IV39" s="41"/>
      <c r="IW39" s="28"/>
      <c r="IX39" s="28"/>
      <c r="IY39" s="28"/>
      <c r="IZ39" s="28"/>
      <c r="JA39" s="41"/>
      <c r="JB39" s="28"/>
      <c r="JC39" s="28"/>
      <c r="JD39" s="28"/>
      <c r="JE39" s="28"/>
      <c r="JF39" s="7"/>
      <c r="JG39" s="28"/>
      <c r="JH39" s="28"/>
      <c r="JI39" s="28"/>
      <c r="JJ39" s="28"/>
      <c r="JK39" s="93"/>
      <c r="JL39" s="18"/>
      <c r="JM39" s="7">
        <f t="shared" si="167"/>
        <v>48</v>
      </c>
      <c r="JN39" s="28">
        <f t="shared" si="168"/>
        <v>57858</v>
      </c>
      <c r="JO39" s="28">
        <f t="shared" si="169"/>
        <v>-0.39999999999999991</v>
      </c>
      <c r="JP39" s="28">
        <f t="shared" si="170"/>
        <v>57858.400000000001</v>
      </c>
      <c r="JQ39" s="28">
        <f t="shared" si="171"/>
        <v>37924</v>
      </c>
      <c r="JS39" s="180"/>
      <c r="JT39" s="180"/>
      <c r="JU39" s="180"/>
      <c r="JV39" s="180"/>
      <c r="JW39" s="180"/>
      <c r="JX39" s="170"/>
      <c r="JY39" s="171"/>
      <c r="JZ39" s="171"/>
      <c r="KA39" s="171"/>
      <c r="KB39" s="171"/>
      <c r="KC39" s="7"/>
      <c r="KD39" s="28"/>
      <c r="KE39" s="28"/>
      <c r="KF39" s="28"/>
      <c r="KG39" s="28"/>
      <c r="KH39" s="7"/>
      <c r="KI39" s="7"/>
      <c r="KJ39" s="7"/>
      <c r="KK39" s="7"/>
      <c r="KL39" s="7"/>
      <c r="KM39" s="471"/>
      <c r="KN39" s="472"/>
      <c r="KO39" s="472"/>
      <c r="KP39" s="472"/>
      <c r="KQ39" s="472"/>
      <c r="KR39" s="95"/>
      <c r="KS39" s="171"/>
      <c r="KT39" s="171"/>
      <c r="KU39" s="171"/>
      <c r="KV39" s="171"/>
      <c r="KW39" s="170">
        <v>9</v>
      </c>
      <c r="KX39" s="171">
        <v>20991</v>
      </c>
      <c r="KY39" s="171">
        <v>2550</v>
      </c>
      <c r="KZ39" s="171">
        <v>18441</v>
      </c>
      <c r="LA39" s="171">
        <v>10452.105468</v>
      </c>
      <c r="LB39" s="41">
        <v>63</v>
      </c>
      <c r="LC39" s="28">
        <v>126237</v>
      </c>
      <c r="LD39" s="28">
        <v>23663.740000000016</v>
      </c>
      <c r="LE39" s="28">
        <v>102573.26000000007</v>
      </c>
      <c r="LF39" s="28">
        <v>58966.475133999978</v>
      </c>
      <c r="LG39" s="41"/>
      <c r="LH39" s="28"/>
      <c r="LI39" s="28"/>
      <c r="LJ39" s="28"/>
      <c r="LK39" s="28"/>
      <c r="LL39" s="41"/>
      <c r="LM39" s="28"/>
      <c r="LN39" s="28"/>
      <c r="LO39" s="28"/>
      <c r="LP39" s="28"/>
      <c r="LQ39" s="41"/>
      <c r="LR39" s="28"/>
      <c r="LS39" s="28"/>
      <c r="LT39" s="28"/>
      <c r="LU39" s="28"/>
      <c r="LV39" s="41"/>
      <c r="LW39" s="28"/>
      <c r="LX39" s="28"/>
      <c r="LY39" s="28"/>
      <c r="LZ39" s="28"/>
      <c r="MA39" s="7"/>
      <c r="MB39" s="28"/>
      <c r="MC39" s="28"/>
      <c r="MD39" s="28"/>
      <c r="ME39" s="28"/>
      <c r="MF39" s="93"/>
      <c r="MG39" s="18"/>
      <c r="MH39" s="7">
        <f t="shared" si="172"/>
        <v>72</v>
      </c>
      <c r="MI39" s="28">
        <f t="shared" si="173"/>
        <v>147228</v>
      </c>
      <c r="MJ39" s="28">
        <f t="shared" si="164"/>
        <v>26213.740000000016</v>
      </c>
      <c r="MK39" s="28">
        <f t="shared" si="165"/>
        <v>121014.26000000007</v>
      </c>
      <c r="ML39" s="28">
        <f t="shared" si="166"/>
        <v>69418.580601999973</v>
      </c>
    </row>
    <row r="40" spans="1:350" ht="15" customHeight="1" x14ac:dyDescent="0.3">
      <c r="B40" s="489"/>
      <c r="C40" s="479" t="s">
        <v>264</v>
      </c>
      <c r="D40" s="16"/>
      <c r="E40" s="17"/>
      <c r="F40" s="17"/>
      <c r="G40" s="17"/>
      <c r="H40" s="9"/>
      <c r="I40" s="7"/>
      <c r="J40" s="28"/>
      <c r="K40" s="28"/>
      <c r="L40" s="28"/>
      <c r="M40" s="28"/>
      <c r="N40" s="7"/>
      <c r="O40" s="28"/>
      <c r="P40" s="28"/>
      <c r="Q40" s="28"/>
      <c r="R40" s="28"/>
      <c r="S40" s="7"/>
      <c r="T40" s="7"/>
      <c r="U40" s="7"/>
      <c r="V40" s="7"/>
      <c r="W40" s="7"/>
      <c r="X40" s="7"/>
      <c r="Y40" s="28"/>
      <c r="Z40" s="28"/>
      <c r="AA40" s="28"/>
      <c r="AB40" s="28"/>
      <c r="AC40" s="41"/>
      <c r="AD40" s="28"/>
      <c r="AE40" s="28"/>
      <c r="AF40" s="28"/>
      <c r="AG40" s="28"/>
      <c r="AH40" s="41"/>
      <c r="AI40" s="41"/>
      <c r="AJ40" s="41"/>
      <c r="AK40" s="41"/>
      <c r="AL40" s="41"/>
      <c r="AM40" s="27"/>
      <c r="AN40" s="27"/>
      <c r="AO40" s="27"/>
      <c r="AP40" s="27"/>
      <c r="AQ40" s="27"/>
      <c r="AR40" s="41"/>
      <c r="AS40" s="28"/>
      <c r="AT40" s="28"/>
      <c r="AU40" s="28"/>
      <c r="AV40" s="28"/>
      <c r="AW40" s="41"/>
      <c r="AX40" s="28"/>
      <c r="AY40" s="28"/>
      <c r="AZ40" s="28"/>
      <c r="BA40" s="28"/>
      <c r="BB40" s="41"/>
      <c r="BC40" s="28"/>
      <c r="BD40" s="28"/>
      <c r="BE40" s="28"/>
      <c r="BF40" s="28"/>
      <c r="BG40" s="41"/>
      <c r="BH40" s="28"/>
      <c r="BI40" s="28"/>
      <c r="BJ40" s="28"/>
      <c r="BK40" s="28"/>
      <c r="BL40" s="18"/>
      <c r="BM40" s="7">
        <f t="shared" si="146"/>
        <v>0</v>
      </c>
      <c r="BN40" s="28">
        <f t="shared" si="147"/>
        <v>0</v>
      </c>
      <c r="BO40" s="28">
        <f t="shared" si="148"/>
        <v>0</v>
      </c>
      <c r="BP40" s="28">
        <f t="shared" si="149"/>
        <v>0</v>
      </c>
      <c r="BQ40" s="28">
        <f t="shared" si="150"/>
        <v>0</v>
      </c>
      <c r="BS40" s="7"/>
      <c r="BT40" s="28"/>
      <c r="BU40" s="28"/>
      <c r="BV40" s="28"/>
      <c r="BW40" s="28"/>
      <c r="BX40" s="7"/>
      <c r="BY40" s="28"/>
      <c r="BZ40" s="28"/>
      <c r="CA40" s="28"/>
      <c r="CB40" s="28"/>
      <c r="CC40" s="7"/>
      <c r="CD40" s="28"/>
      <c r="CE40" s="28"/>
      <c r="CF40" s="28"/>
      <c r="CG40" s="28"/>
      <c r="CH40" s="7"/>
      <c r="CI40" s="28"/>
      <c r="CJ40" s="28"/>
      <c r="CK40" s="28"/>
      <c r="CL40" s="28"/>
      <c r="CM40" s="41">
        <v>19</v>
      </c>
      <c r="CN40" s="28">
        <v>27531</v>
      </c>
      <c r="CO40" s="28">
        <v>0</v>
      </c>
      <c r="CP40" s="28">
        <v>27531</v>
      </c>
      <c r="CQ40" s="28">
        <v>18467</v>
      </c>
      <c r="CR40" s="41">
        <v>40</v>
      </c>
      <c r="CS40" s="28">
        <v>54560</v>
      </c>
      <c r="CT40" s="28">
        <v>0</v>
      </c>
      <c r="CU40" s="28">
        <v>54560</v>
      </c>
      <c r="CV40" s="28">
        <v>36458.513748999976</v>
      </c>
      <c r="CW40" s="27">
        <v>72</v>
      </c>
      <c r="CX40" s="27">
        <v>115628</v>
      </c>
      <c r="CY40" s="27">
        <v>0</v>
      </c>
      <c r="CZ40" s="27">
        <v>115628</v>
      </c>
      <c r="DA40" s="27">
        <v>76270.819905000026</v>
      </c>
      <c r="DB40" s="41">
        <v>132</v>
      </c>
      <c r="DC40" s="28">
        <v>258472</v>
      </c>
      <c r="DD40" s="41">
        <v>0</v>
      </c>
      <c r="DE40" s="28">
        <v>258472</v>
      </c>
      <c r="DF40" s="28">
        <v>170579</v>
      </c>
      <c r="DG40" s="41">
        <v>107</v>
      </c>
      <c r="DH40" s="28">
        <v>230243</v>
      </c>
      <c r="DI40" s="28">
        <v>18477.570000000003</v>
      </c>
      <c r="DJ40" s="28">
        <v>211765.43</v>
      </c>
      <c r="DK40" s="28">
        <v>147100.31705000007</v>
      </c>
      <c r="DL40" s="41">
        <v>218</v>
      </c>
      <c r="DM40" s="28">
        <v>504532</v>
      </c>
      <c r="DN40" s="28">
        <v>163233.72000000023</v>
      </c>
      <c r="DO40" s="28">
        <v>341298.2799999998</v>
      </c>
      <c r="DP40" s="28">
        <v>272908.79317299998</v>
      </c>
      <c r="DQ40" s="41">
        <v>90</v>
      </c>
      <c r="DR40" s="28">
        <v>134910</v>
      </c>
      <c r="DS40" s="28">
        <v>60689</v>
      </c>
      <c r="DT40" s="28">
        <v>131237</v>
      </c>
      <c r="DU40" s="28">
        <v>104536</v>
      </c>
      <c r="DV40" s="41">
        <v>39</v>
      </c>
      <c r="DW40" s="28">
        <v>50317</v>
      </c>
      <c r="DX40" s="28">
        <v>1622.6999999999996</v>
      </c>
      <c r="DY40" s="28">
        <v>48694.299999999996</v>
      </c>
      <c r="DZ40" s="28">
        <v>32946</v>
      </c>
      <c r="EA40" s="18"/>
      <c r="EB40" s="7">
        <f t="shared" si="151"/>
        <v>717</v>
      </c>
      <c r="EC40" s="28">
        <f t="shared" si="152"/>
        <v>1376193</v>
      </c>
      <c r="ED40" s="28">
        <f t="shared" si="153"/>
        <v>244022.99000000025</v>
      </c>
      <c r="EE40" s="28">
        <f t="shared" si="154"/>
        <v>1189186.0099999998</v>
      </c>
      <c r="EF40" s="28">
        <f t="shared" si="155"/>
        <v>859266.44387700013</v>
      </c>
      <c r="EH40" s="7">
        <v>57</v>
      </c>
      <c r="EI40" s="28">
        <v>70803</v>
      </c>
      <c r="EJ40" s="28">
        <v>0</v>
      </c>
      <c r="EK40" s="28">
        <v>70803</v>
      </c>
      <c r="EL40" s="28">
        <v>46379</v>
      </c>
      <c r="EM40" s="7">
        <v>56</v>
      </c>
      <c r="EN40" s="28">
        <v>94094</v>
      </c>
      <c r="EO40" s="28">
        <v>0</v>
      </c>
      <c r="EP40" s="28">
        <v>94094</v>
      </c>
      <c r="EQ40" s="28">
        <v>61439</v>
      </c>
      <c r="ER40" s="7">
        <v>71</v>
      </c>
      <c r="ES40" s="28">
        <v>101785</v>
      </c>
      <c r="ET40" s="28">
        <v>3975.6000000000013</v>
      </c>
      <c r="EU40" s="28">
        <v>97809.400000000009</v>
      </c>
      <c r="EV40" s="28">
        <v>65066</v>
      </c>
      <c r="EW40" s="7">
        <v>66</v>
      </c>
      <c r="EX40" s="28">
        <v>98638</v>
      </c>
      <c r="EY40" s="28">
        <v>26939.700000000008</v>
      </c>
      <c r="EZ40" s="28">
        <v>71698.300000000032</v>
      </c>
      <c r="FA40" s="28">
        <v>55401</v>
      </c>
      <c r="FB40" s="41">
        <v>97</v>
      </c>
      <c r="FC40" s="28">
        <v>144703</v>
      </c>
      <c r="FD40" s="28">
        <v>54444.599999999969</v>
      </c>
      <c r="FE40" s="28">
        <v>90258.400000000067</v>
      </c>
      <c r="FF40" s="28">
        <v>72435</v>
      </c>
      <c r="FG40" s="41">
        <v>15</v>
      </c>
      <c r="FH40" s="28">
        <v>27035</v>
      </c>
      <c r="FI40" s="28">
        <v>4527.1000000000004</v>
      </c>
      <c r="FJ40" s="28">
        <v>22507.9</v>
      </c>
      <c r="FK40" s="28">
        <v>15811</v>
      </c>
      <c r="FL40" s="7">
        <v>81</v>
      </c>
      <c r="FM40" s="28">
        <v>143769</v>
      </c>
      <c r="FN40" s="28">
        <v>0</v>
      </c>
      <c r="FO40" s="28">
        <v>143769</v>
      </c>
      <c r="FP40" s="28">
        <v>94749.470882999973</v>
      </c>
      <c r="FQ40" s="41">
        <v>119</v>
      </c>
      <c r="FR40" s="28">
        <v>224081</v>
      </c>
      <c r="FS40" s="28">
        <v>1500</v>
      </c>
      <c r="FT40" s="28">
        <v>222581</v>
      </c>
      <c r="FU40" s="28">
        <v>147142</v>
      </c>
      <c r="FV40" s="41">
        <v>177</v>
      </c>
      <c r="FW40" s="28">
        <v>371373</v>
      </c>
      <c r="FX40" s="28">
        <v>52941</v>
      </c>
      <c r="FY40" s="28">
        <v>318432</v>
      </c>
      <c r="FZ40" s="28">
        <v>229451</v>
      </c>
      <c r="GA40" s="41">
        <v>251</v>
      </c>
      <c r="GB40" s="28">
        <v>545710</v>
      </c>
      <c r="GC40" s="28">
        <v>224351.65000000037</v>
      </c>
      <c r="GD40" s="28">
        <v>321358.35000000033</v>
      </c>
      <c r="GE40" s="28">
        <v>250842</v>
      </c>
      <c r="GF40" s="41">
        <v>75</v>
      </c>
      <c r="GG40" s="28">
        <v>159677</v>
      </c>
      <c r="GH40" s="28">
        <v>69113.5</v>
      </c>
      <c r="GI40" s="28">
        <v>90563.5</v>
      </c>
      <c r="GJ40" s="28">
        <v>74005.507839999962</v>
      </c>
      <c r="GK40" s="41">
        <v>25</v>
      </c>
      <c r="GL40" s="28">
        <v>42275</v>
      </c>
      <c r="GM40" s="28">
        <v>8045.7000000000007</v>
      </c>
      <c r="GN40" s="28">
        <v>34229.300000000003</v>
      </c>
      <c r="GO40" s="28">
        <v>23900</v>
      </c>
      <c r="GP40" s="18"/>
      <c r="GQ40" s="7">
        <f t="shared" si="179"/>
        <v>1090</v>
      </c>
      <c r="GR40" s="28">
        <f t="shared" si="180"/>
        <v>2023943</v>
      </c>
      <c r="GS40" s="28">
        <f t="shared" si="181"/>
        <v>445838.85000000038</v>
      </c>
      <c r="GT40" s="28">
        <f t="shared" si="182"/>
        <v>1578104.1500000006</v>
      </c>
      <c r="GU40" s="28">
        <f t="shared" si="183"/>
        <v>1136620.9787229998</v>
      </c>
      <c r="GX40" s="7">
        <v>33</v>
      </c>
      <c r="GY40" s="28">
        <v>43067</v>
      </c>
      <c r="GZ40" s="28">
        <v>1800</v>
      </c>
      <c r="HA40" s="28">
        <v>41267</v>
      </c>
      <c r="HB40" s="28">
        <v>26337</v>
      </c>
      <c r="HC40" s="7">
        <v>40</v>
      </c>
      <c r="HD40" s="28">
        <v>52062</v>
      </c>
      <c r="HE40" s="28">
        <v>1500</v>
      </c>
      <c r="HF40" s="28">
        <v>50562</v>
      </c>
      <c r="HG40" s="28">
        <v>32954</v>
      </c>
      <c r="HH40" s="7">
        <v>74</v>
      </c>
      <c r="HI40" s="28">
        <v>98128</v>
      </c>
      <c r="HJ40" s="28">
        <v>28629.699999999968</v>
      </c>
      <c r="HK40" s="28">
        <v>69498.300000000017</v>
      </c>
      <c r="HL40" s="28">
        <v>52752.61140899999</v>
      </c>
      <c r="HM40" s="7">
        <v>31</v>
      </c>
      <c r="HN40" s="28">
        <v>42969</v>
      </c>
      <c r="HO40" s="28">
        <v>13140.799999999996</v>
      </c>
      <c r="HP40" s="28">
        <v>29828.200000000012</v>
      </c>
      <c r="HQ40" s="28">
        <v>23673</v>
      </c>
      <c r="HR40" s="41">
        <v>124</v>
      </c>
      <c r="HS40" s="28">
        <v>169378</v>
      </c>
      <c r="HT40" s="28">
        <v>75894.700000000084</v>
      </c>
      <c r="HU40" s="28">
        <v>93483.299999999814</v>
      </c>
      <c r="HV40" s="28">
        <v>76216</v>
      </c>
      <c r="HW40" s="41">
        <v>30</v>
      </c>
      <c r="HX40" s="28">
        <v>47774</v>
      </c>
      <c r="HY40" s="28">
        <v>15641.700000000006</v>
      </c>
      <c r="HZ40" s="28">
        <v>32132.30000000001</v>
      </c>
      <c r="IA40" s="28">
        <v>24837</v>
      </c>
      <c r="IB40" s="7">
        <v>25</v>
      </c>
      <c r="IC40" s="28">
        <v>50875</v>
      </c>
      <c r="ID40" s="28">
        <v>480.4</v>
      </c>
      <c r="IE40" s="28">
        <v>50394.6</v>
      </c>
      <c r="IF40" s="28">
        <v>32149</v>
      </c>
      <c r="IG40" s="41">
        <v>114</v>
      </c>
      <c r="IH40" s="28">
        <v>255490</v>
      </c>
      <c r="II40" s="28">
        <v>42612.25</v>
      </c>
      <c r="IJ40" s="28">
        <v>212877.75</v>
      </c>
      <c r="IK40" s="28">
        <v>148814.39698299998</v>
      </c>
      <c r="IL40" s="41">
        <v>216</v>
      </c>
      <c r="IM40" s="28">
        <v>487038</v>
      </c>
      <c r="IN40" s="28">
        <v>139927.55000000031</v>
      </c>
      <c r="IO40" s="28">
        <v>347110.45000000042</v>
      </c>
      <c r="IP40" s="28">
        <v>267376.70258599991</v>
      </c>
      <c r="IQ40" s="41">
        <v>270</v>
      </c>
      <c r="IR40" s="28">
        <v>677230</v>
      </c>
      <c r="IS40" s="28">
        <v>279330.90000000026</v>
      </c>
      <c r="IT40" s="28">
        <v>397899.10000000021</v>
      </c>
      <c r="IU40" s="28">
        <v>324957.83010000066</v>
      </c>
      <c r="IV40" s="41">
        <v>119</v>
      </c>
      <c r="IW40" s="28">
        <v>271681</v>
      </c>
      <c r="IX40" s="28">
        <v>132711.29999999999</v>
      </c>
      <c r="IY40" s="28">
        <v>138969.70000000001</v>
      </c>
      <c r="IZ40" s="28">
        <v>116377.50888799998</v>
      </c>
      <c r="JA40" s="41">
        <v>63</v>
      </c>
      <c r="JB40" s="28">
        <v>127837</v>
      </c>
      <c r="JC40" s="28">
        <v>60501.3</v>
      </c>
      <c r="JD40" s="28">
        <v>67335.7</v>
      </c>
      <c r="JE40" s="28">
        <v>51595.500386000022</v>
      </c>
      <c r="JF40" s="7"/>
      <c r="JG40" s="28"/>
      <c r="JH40" s="28"/>
      <c r="JI40" s="28"/>
      <c r="JJ40" s="28"/>
      <c r="JK40" s="93"/>
      <c r="JL40" s="18"/>
      <c r="JM40" s="7">
        <f t="shared" ref="JM40" si="189">GX40+HC40+HH40+HM40+HR40+HW40+IB40+IG40+IL40+IQ40+IV40+JA40</f>
        <v>1139</v>
      </c>
      <c r="JN40" s="28">
        <f t="shared" ref="JN40" si="190">GY40+HD40+HI40+HN40+HS40+HX40+IC40+IH40+IM40+IR40+IW40+JB40</f>
        <v>2323529</v>
      </c>
      <c r="JO40" s="28">
        <f t="shared" ref="JO40" si="191">GZ40+HE40+HJ40+HO40+HT40+HY40+ID40+II40+IN40+IS40+IX40+JC40</f>
        <v>792170.60000000056</v>
      </c>
      <c r="JP40" s="28">
        <f t="shared" ref="JP40" si="192">HA40+HF40+HK40+HP40+HU40+HZ40+IE40+IJ40+IO40+IT40+IY40+JD40</f>
        <v>1531358.4000000004</v>
      </c>
      <c r="JQ40" s="28">
        <f t="shared" ref="JQ40" si="193">HB40+HG40+HL40+HQ40+HV40+IA40+IF40+IK40+IP40+IU40+IZ40+JE40</f>
        <v>1178040.5503520004</v>
      </c>
      <c r="JS40" s="180"/>
      <c r="JT40" s="180"/>
      <c r="JU40" s="180"/>
      <c r="JV40" s="180"/>
      <c r="JW40" s="180"/>
      <c r="JX40" s="170"/>
      <c r="JY40" s="170"/>
      <c r="JZ40" s="170"/>
      <c r="KA40" s="170"/>
      <c r="KB40" s="170"/>
      <c r="KC40" s="7"/>
      <c r="KD40" s="28"/>
      <c r="KE40" s="28"/>
      <c r="KF40" s="28"/>
      <c r="KG40" s="28"/>
      <c r="KH40" s="7"/>
      <c r="KI40" s="7"/>
      <c r="KJ40" s="7"/>
      <c r="KK40" s="7"/>
      <c r="KL40" s="7"/>
      <c r="KM40" s="471">
        <v>111</v>
      </c>
      <c r="KN40" s="472">
        <v>177089</v>
      </c>
      <c r="KO40" s="472">
        <v>87564.830000000016</v>
      </c>
      <c r="KP40" s="472">
        <v>89524.169999999984</v>
      </c>
      <c r="KQ40" s="472">
        <v>71478.926596000063</v>
      </c>
      <c r="KR40" s="95">
        <v>187</v>
      </c>
      <c r="KS40" s="171">
        <v>300813</v>
      </c>
      <c r="KT40" s="171">
        <v>150406.19</v>
      </c>
      <c r="KU40" s="171">
        <v>150406.81</v>
      </c>
      <c r="KV40" s="171">
        <v>121606.04857800025</v>
      </c>
      <c r="KW40" s="170">
        <v>165</v>
      </c>
      <c r="KX40" s="171">
        <v>305385</v>
      </c>
      <c r="KY40" s="171">
        <v>148489.87</v>
      </c>
      <c r="KZ40" s="171">
        <v>156895.13000000003</v>
      </c>
      <c r="LA40" s="171">
        <v>122808.62735400017</v>
      </c>
      <c r="LB40" s="41">
        <v>344</v>
      </c>
      <c r="LC40" s="28">
        <v>702206</v>
      </c>
      <c r="LD40" s="28">
        <v>339706.6999999996</v>
      </c>
      <c r="LE40" s="28">
        <v>362499.3000000004</v>
      </c>
      <c r="LF40" s="28">
        <v>280905.1719599996</v>
      </c>
      <c r="LG40" s="41"/>
      <c r="LH40" s="28"/>
      <c r="LI40" s="28"/>
      <c r="LJ40" s="28"/>
      <c r="LK40" s="28"/>
      <c r="LL40" s="41"/>
      <c r="LM40" s="28"/>
      <c r="LN40" s="28"/>
      <c r="LO40" s="28"/>
      <c r="LP40" s="28"/>
      <c r="LQ40" s="41"/>
      <c r="LR40" s="28"/>
      <c r="LS40" s="28"/>
      <c r="LT40" s="28"/>
      <c r="LU40" s="28"/>
      <c r="LV40" s="41"/>
      <c r="LW40" s="28"/>
      <c r="LX40" s="28"/>
      <c r="LY40" s="28"/>
      <c r="LZ40" s="28"/>
      <c r="MA40" s="7"/>
      <c r="MB40" s="28"/>
      <c r="MC40" s="28"/>
      <c r="MD40" s="28"/>
      <c r="ME40" s="28"/>
      <c r="MF40" s="93"/>
      <c r="MG40" s="18"/>
      <c r="MH40" s="7">
        <f t="shared" si="172"/>
        <v>807</v>
      </c>
      <c r="MI40" s="28">
        <f t="shared" si="173"/>
        <v>1485493</v>
      </c>
      <c r="MJ40" s="28">
        <f t="shared" si="164"/>
        <v>726167.58999999962</v>
      </c>
      <c r="MK40" s="28">
        <f t="shared" si="165"/>
        <v>759325.41000000038</v>
      </c>
      <c r="ML40" s="28">
        <f t="shared" si="166"/>
        <v>596798.77448800008</v>
      </c>
    </row>
    <row r="41" spans="1:350" ht="15" customHeight="1" x14ac:dyDescent="0.3">
      <c r="B41" s="489"/>
      <c r="C41" s="71" t="s">
        <v>265</v>
      </c>
      <c r="D41" s="16"/>
      <c r="E41" s="17"/>
      <c r="F41" s="17"/>
      <c r="G41" s="17"/>
      <c r="H41" s="9"/>
      <c r="I41" s="7"/>
      <c r="J41" s="28"/>
      <c r="K41" s="28"/>
      <c r="L41" s="28"/>
      <c r="M41" s="28"/>
      <c r="N41" s="7">
        <v>15</v>
      </c>
      <c r="O41" s="28">
        <v>26533</v>
      </c>
      <c r="P41" s="28">
        <v>0</v>
      </c>
      <c r="Q41" s="28">
        <v>18775</v>
      </c>
      <c r="R41" s="28">
        <v>12807.550000000001</v>
      </c>
      <c r="S41" s="7">
        <v>13</v>
      </c>
      <c r="T41" s="7">
        <v>15457</v>
      </c>
      <c r="U41" s="7">
        <v>6401.65</v>
      </c>
      <c r="V41" s="7">
        <v>9055.35</v>
      </c>
      <c r="W41" s="7">
        <v>10519</v>
      </c>
      <c r="X41" s="7"/>
      <c r="Y41" s="28"/>
      <c r="Z41" s="28"/>
      <c r="AA41" s="28"/>
      <c r="AB41" s="28"/>
      <c r="AC41" s="41"/>
      <c r="AD41" s="28"/>
      <c r="AE41" s="28"/>
      <c r="AF41" s="28"/>
      <c r="AG41" s="28"/>
      <c r="AH41" s="41"/>
      <c r="AI41" s="41"/>
      <c r="AJ41" s="41"/>
      <c r="AK41" s="41"/>
      <c r="AL41" s="41"/>
      <c r="AM41" s="27"/>
      <c r="AN41" s="27"/>
      <c r="AO41" s="27"/>
      <c r="AP41" s="27"/>
      <c r="AQ41" s="27"/>
      <c r="AR41" s="41"/>
      <c r="AS41" s="28"/>
      <c r="AT41" s="28"/>
      <c r="AU41" s="28"/>
      <c r="AV41" s="28"/>
      <c r="AW41" s="41"/>
      <c r="AX41" s="28"/>
      <c r="AY41" s="28"/>
      <c r="AZ41" s="28"/>
      <c r="BA41" s="28"/>
      <c r="BB41" s="41"/>
      <c r="BC41" s="28"/>
      <c r="BD41" s="28"/>
      <c r="BE41" s="28"/>
      <c r="BF41" s="28"/>
      <c r="BG41" s="41"/>
      <c r="BH41" s="28"/>
      <c r="BI41" s="28"/>
      <c r="BJ41" s="28"/>
      <c r="BK41" s="28"/>
      <c r="BL41" s="18"/>
      <c r="BM41" s="7">
        <f t="shared" si="146"/>
        <v>28</v>
      </c>
      <c r="BN41" s="28">
        <f t="shared" si="147"/>
        <v>41990</v>
      </c>
      <c r="BO41" s="28">
        <f t="shared" si="148"/>
        <v>6401.65</v>
      </c>
      <c r="BP41" s="28">
        <f t="shared" si="149"/>
        <v>27830.35</v>
      </c>
      <c r="BQ41" s="28">
        <f t="shared" si="150"/>
        <v>23326.550000000003</v>
      </c>
      <c r="BS41" s="7"/>
      <c r="BT41" s="28"/>
      <c r="BU41" s="28"/>
      <c r="BV41" s="28"/>
      <c r="BW41" s="28"/>
      <c r="BX41" s="7"/>
      <c r="BY41" s="28"/>
      <c r="BZ41" s="28"/>
      <c r="CA41" s="28"/>
      <c r="CB41" s="28"/>
      <c r="CC41" s="7"/>
      <c r="CD41" s="38"/>
      <c r="CE41" s="38"/>
      <c r="CF41" s="38"/>
      <c r="CG41" s="38"/>
      <c r="CH41" s="7"/>
      <c r="CI41" s="7"/>
      <c r="CJ41" s="7"/>
      <c r="CK41" s="7"/>
      <c r="CL41" s="7"/>
      <c r="CM41" s="41"/>
      <c r="CN41" s="28"/>
      <c r="CO41" s="28"/>
      <c r="CP41" s="28"/>
      <c r="CQ41" s="28"/>
      <c r="CR41" s="41"/>
      <c r="CS41" s="28"/>
      <c r="CT41" s="28"/>
      <c r="CU41" s="28"/>
      <c r="CV41" s="28"/>
      <c r="CW41" s="27"/>
      <c r="CX41" s="27"/>
      <c r="CY41" s="27"/>
      <c r="CZ41" s="27"/>
      <c r="DA41" s="27"/>
      <c r="DB41" s="41"/>
      <c r="DC41" s="28"/>
      <c r="DD41" s="41">
        <v>0</v>
      </c>
      <c r="DE41" s="28"/>
      <c r="DF41" s="28"/>
      <c r="DG41" s="41"/>
      <c r="DH41" s="28"/>
      <c r="DI41" s="28"/>
      <c r="DJ41" s="28"/>
      <c r="DK41" s="28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18"/>
      <c r="EB41" s="7">
        <f t="shared" si="151"/>
        <v>0</v>
      </c>
      <c r="EC41" s="28">
        <f t="shared" si="152"/>
        <v>0</v>
      </c>
      <c r="ED41" s="28">
        <f t="shared" si="153"/>
        <v>0</v>
      </c>
      <c r="EE41" s="28">
        <f t="shared" si="154"/>
        <v>0</v>
      </c>
      <c r="EF41" s="28">
        <f t="shared" si="155"/>
        <v>0</v>
      </c>
      <c r="EH41" s="7"/>
      <c r="EI41" s="28"/>
      <c r="EJ41" s="28"/>
      <c r="EK41" s="28"/>
      <c r="EL41" s="28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28"/>
      <c r="EY41" s="28"/>
      <c r="EZ41" s="28"/>
      <c r="FA41" s="28"/>
      <c r="FB41" s="41"/>
      <c r="FC41" s="28"/>
      <c r="FD41" s="28"/>
      <c r="FE41" s="28"/>
      <c r="FF41" s="28"/>
      <c r="FG41" s="41"/>
      <c r="FH41" s="41"/>
      <c r="FI41" s="41"/>
      <c r="FJ41" s="41"/>
      <c r="FK41" s="41"/>
      <c r="FL41" s="7"/>
      <c r="FM41" s="28"/>
      <c r="FN41" s="28"/>
      <c r="FO41" s="28"/>
      <c r="FP41" s="28"/>
      <c r="FQ41" s="41"/>
      <c r="FR41" s="41"/>
      <c r="FS41" s="41"/>
      <c r="FT41" s="41"/>
      <c r="FU41" s="41"/>
      <c r="FV41" s="41"/>
      <c r="FW41" s="28"/>
      <c r="FX41" s="28"/>
      <c r="FY41" s="28"/>
      <c r="FZ41" s="28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18"/>
      <c r="GQ41" s="7">
        <f t="shared" si="179"/>
        <v>0</v>
      </c>
      <c r="GR41" s="28">
        <f t="shared" si="180"/>
        <v>0</v>
      </c>
      <c r="GS41" s="28">
        <f t="shared" si="181"/>
        <v>0</v>
      </c>
      <c r="GT41" s="28">
        <f t="shared" si="182"/>
        <v>0</v>
      </c>
      <c r="GU41" s="28">
        <f t="shared" si="183"/>
        <v>0</v>
      </c>
      <c r="GX41" s="7"/>
      <c r="GY41" s="7"/>
      <c r="GZ41" s="7"/>
      <c r="HA41" s="7"/>
      <c r="HB41" s="7"/>
      <c r="HC41" s="7"/>
      <c r="HD41" s="28"/>
      <c r="HE41" s="28"/>
      <c r="HF41" s="28"/>
      <c r="HG41" s="28"/>
      <c r="HH41" s="7"/>
      <c r="HI41" s="7"/>
      <c r="HJ41" s="7"/>
      <c r="HK41" s="7"/>
      <c r="HL41" s="7"/>
      <c r="HM41" s="7"/>
      <c r="HN41" s="28"/>
      <c r="HO41" s="28"/>
      <c r="HP41" s="28"/>
      <c r="HQ41" s="28"/>
      <c r="HR41" s="41"/>
      <c r="HS41" s="41"/>
      <c r="HT41" s="41"/>
      <c r="HU41" s="41"/>
      <c r="HV41" s="41"/>
      <c r="HW41" s="41"/>
      <c r="HX41" s="28"/>
      <c r="HY41" s="28"/>
      <c r="HZ41" s="28"/>
      <c r="IA41" s="28"/>
      <c r="IB41" s="7"/>
      <c r="IC41" s="28"/>
      <c r="ID41" s="28"/>
      <c r="IE41" s="28"/>
      <c r="IF41" s="28"/>
      <c r="IG41" s="41"/>
      <c r="IH41" s="28"/>
      <c r="II41" s="28"/>
      <c r="IJ41" s="28"/>
      <c r="IK41" s="28"/>
      <c r="IL41" s="41"/>
      <c r="IM41" s="41"/>
      <c r="IN41" s="41"/>
      <c r="IO41" s="41"/>
      <c r="IP41" s="41"/>
      <c r="IQ41" s="41"/>
      <c r="IR41" s="28"/>
      <c r="IS41" s="28"/>
      <c r="IT41" s="28"/>
      <c r="IU41" s="28"/>
      <c r="IV41" s="41"/>
      <c r="IW41" s="28"/>
      <c r="IX41" s="28"/>
      <c r="IY41" s="28"/>
      <c r="IZ41" s="28"/>
      <c r="JA41" s="41"/>
      <c r="JB41" s="28"/>
      <c r="JC41" s="28"/>
      <c r="JD41" s="28"/>
      <c r="JE41" s="28"/>
      <c r="JF41" s="7"/>
      <c r="JG41" s="28"/>
      <c r="JH41" s="28"/>
      <c r="JI41" s="28"/>
      <c r="JJ41" s="28"/>
      <c r="JK41" s="145"/>
      <c r="JL41" s="18"/>
      <c r="JM41" s="7"/>
      <c r="JN41" s="28"/>
      <c r="JO41" s="28"/>
      <c r="JP41" s="28"/>
      <c r="JQ41" s="28"/>
      <c r="JS41" s="180"/>
      <c r="JT41" s="180"/>
      <c r="JU41" s="180"/>
      <c r="JV41" s="180"/>
      <c r="JW41" s="180"/>
      <c r="JX41" s="170"/>
      <c r="JY41" s="170"/>
      <c r="JZ41" s="170"/>
      <c r="KA41" s="170"/>
      <c r="KB41" s="170"/>
      <c r="KC41" s="7"/>
      <c r="KD41" s="28"/>
      <c r="KE41" s="28"/>
      <c r="KF41" s="28"/>
      <c r="KG41" s="28"/>
      <c r="KH41" s="7"/>
      <c r="KI41" s="7"/>
      <c r="KJ41" s="7"/>
      <c r="KK41" s="7"/>
      <c r="KL41" s="7"/>
      <c r="KM41" s="471"/>
      <c r="KN41" s="471"/>
      <c r="KO41" s="471"/>
      <c r="KP41" s="471"/>
      <c r="KQ41" s="471"/>
      <c r="KR41" s="95"/>
      <c r="KS41" s="95"/>
      <c r="KT41" s="95"/>
      <c r="KU41" s="95"/>
      <c r="KV41" s="95"/>
      <c r="KW41" s="170">
        <v>5</v>
      </c>
      <c r="KX41" s="171">
        <v>10895</v>
      </c>
      <c r="KY41" s="171">
        <v>1050</v>
      </c>
      <c r="KZ41" s="171">
        <v>9845</v>
      </c>
      <c r="LA41" s="171">
        <v>6193.2687599999999</v>
      </c>
      <c r="LB41" s="41">
        <v>39</v>
      </c>
      <c r="LC41" s="28">
        <v>73061</v>
      </c>
      <c r="LD41" s="28">
        <v>14364.250000000004</v>
      </c>
      <c r="LE41" s="28">
        <v>58696.750000000036</v>
      </c>
      <c r="LF41" s="28">
        <v>37793.548647999996</v>
      </c>
      <c r="LG41" s="41"/>
      <c r="LH41" s="41"/>
      <c r="LI41" s="41"/>
      <c r="LJ41" s="41"/>
      <c r="LK41" s="41"/>
      <c r="LL41" s="41"/>
      <c r="LM41" s="28"/>
      <c r="LN41" s="28"/>
      <c r="LO41" s="28"/>
      <c r="LP41" s="28"/>
      <c r="LQ41" s="41"/>
      <c r="LR41" s="28"/>
      <c r="LS41" s="28"/>
      <c r="LT41" s="28"/>
      <c r="LU41" s="28"/>
      <c r="LV41" s="41"/>
      <c r="LW41" s="28"/>
      <c r="LX41" s="28"/>
      <c r="LY41" s="28"/>
      <c r="LZ41" s="28"/>
      <c r="MA41" s="7"/>
      <c r="MB41" s="28"/>
      <c r="MC41" s="28"/>
      <c r="MD41" s="28"/>
      <c r="ME41" s="28"/>
      <c r="MF41" s="145"/>
      <c r="MG41" s="18"/>
      <c r="MH41" s="7"/>
      <c r="MI41" s="28"/>
      <c r="MJ41" s="28"/>
      <c r="MK41" s="28"/>
      <c r="ML41" s="28"/>
    </row>
    <row r="42" spans="1:350" x14ac:dyDescent="0.3">
      <c r="B42" s="524" t="s">
        <v>12</v>
      </c>
      <c r="C42" s="525"/>
      <c r="D42" s="3">
        <f t="shared" ref="D42:BJ42" si="194">SUM(D18:D41)</f>
        <v>0</v>
      </c>
      <c r="E42" s="3">
        <f t="shared" si="194"/>
        <v>0</v>
      </c>
      <c r="F42" s="3">
        <f t="shared" si="194"/>
        <v>0</v>
      </c>
      <c r="G42" s="3">
        <f t="shared" si="194"/>
        <v>0</v>
      </c>
      <c r="H42" s="3">
        <f t="shared" si="194"/>
        <v>0</v>
      </c>
      <c r="I42" s="3">
        <f t="shared" si="194"/>
        <v>238</v>
      </c>
      <c r="J42" s="78">
        <f t="shared" si="194"/>
        <v>285489</v>
      </c>
      <c r="K42" s="78">
        <f t="shared" si="194"/>
        <v>4575</v>
      </c>
      <c r="L42" s="78">
        <f t="shared" si="194"/>
        <v>277917.75</v>
      </c>
      <c r="M42" s="78">
        <f t="shared" si="194"/>
        <v>184707.20486099998</v>
      </c>
      <c r="N42" s="3">
        <f t="shared" si="194"/>
        <v>670</v>
      </c>
      <c r="O42" s="78">
        <f t="shared" si="194"/>
        <v>742399</v>
      </c>
      <c r="P42" s="78">
        <f t="shared" si="194"/>
        <v>59883.650000000009</v>
      </c>
      <c r="Q42" s="78">
        <f t="shared" si="194"/>
        <v>657847.35</v>
      </c>
      <c r="R42" s="78">
        <f t="shared" si="194"/>
        <v>466946.39199099992</v>
      </c>
      <c r="S42" s="3">
        <f t="shared" si="194"/>
        <v>1010</v>
      </c>
      <c r="T42" s="49">
        <f t="shared" si="194"/>
        <v>1166802</v>
      </c>
      <c r="U42" s="49">
        <f t="shared" si="194"/>
        <v>287770.93999999994</v>
      </c>
      <c r="V42" s="49">
        <f t="shared" si="194"/>
        <v>872896.06000000017</v>
      </c>
      <c r="W42" s="49">
        <f t="shared" si="194"/>
        <v>681895</v>
      </c>
      <c r="X42" s="3">
        <f t="shared" si="194"/>
        <v>1124</v>
      </c>
      <c r="Y42" s="78">
        <f t="shared" si="194"/>
        <v>1355678</v>
      </c>
      <c r="Z42" s="78">
        <f t="shared" si="194"/>
        <v>478026.7900000001</v>
      </c>
      <c r="AA42" s="78">
        <f t="shared" si="194"/>
        <v>877651.20999999985</v>
      </c>
      <c r="AB42" s="78">
        <f t="shared" si="194"/>
        <v>690634.49064699991</v>
      </c>
      <c r="AC42" s="3">
        <f t="shared" si="194"/>
        <v>1058</v>
      </c>
      <c r="AD42" s="49">
        <f t="shared" si="194"/>
        <v>1346063</v>
      </c>
      <c r="AE42" s="49">
        <f t="shared" si="194"/>
        <v>564102.05000000016</v>
      </c>
      <c r="AF42" s="49">
        <f t="shared" si="194"/>
        <v>781960.95</v>
      </c>
      <c r="AG42" s="49">
        <f t="shared" si="194"/>
        <v>623972</v>
      </c>
      <c r="AH42" s="12">
        <f t="shared" si="194"/>
        <v>1122</v>
      </c>
      <c r="AI42" s="49">
        <f t="shared" si="194"/>
        <v>1557714</v>
      </c>
      <c r="AJ42" s="49">
        <f t="shared" si="194"/>
        <v>418973.7</v>
      </c>
      <c r="AK42" s="49">
        <f t="shared" si="194"/>
        <v>1138740.3</v>
      </c>
      <c r="AL42" s="49">
        <f t="shared" si="194"/>
        <v>839547</v>
      </c>
      <c r="AM42" s="3">
        <f t="shared" si="194"/>
        <v>1514</v>
      </c>
      <c r="AN42" s="49">
        <f t="shared" si="194"/>
        <v>2992261</v>
      </c>
      <c r="AO42" s="49">
        <f t="shared" si="194"/>
        <v>32345.033689344182</v>
      </c>
      <c r="AP42" s="49">
        <f t="shared" si="194"/>
        <v>2965650.6663106554</v>
      </c>
      <c r="AQ42" s="49">
        <f t="shared" si="194"/>
        <v>1946689.9873255871</v>
      </c>
      <c r="AR42" s="3">
        <f t="shared" si="194"/>
        <v>1881</v>
      </c>
      <c r="AS42" s="49">
        <f t="shared" si="194"/>
        <v>4203385</v>
      </c>
      <c r="AT42" s="49">
        <f t="shared" si="194"/>
        <v>556537.17999999993</v>
      </c>
      <c r="AU42" s="49">
        <f t="shared" si="194"/>
        <v>3646847.8200000003</v>
      </c>
      <c r="AV42" s="49">
        <f t="shared" si="194"/>
        <v>2549664</v>
      </c>
      <c r="AW42" s="3">
        <f t="shared" si="194"/>
        <v>2858</v>
      </c>
      <c r="AX42" s="49">
        <f t="shared" si="194"/>
        <v>7045197</v>
      </c>
      <c r="AY42" s="49">
        <f t="shared" si="194"/>
        <v>2870362.63</v>
      </c>
      <c r="AZ42" s="49">
        <f t="shared" si="194"/>
        <v>4174834.3699999996</v>
      </c>
      <c r="BA42" s="49">
        <f t="shared" si="194"/>
        <v>3404422</v>
      </c>
      <c r="BB42" s="3">
        <f t="shared" si="194"/>
        <v>1870</v>
      </c>
      <c r="BC42" s="49">
        <f t="shared" si="194"/>
        <v>3968236</v>
      </c>
      <c r="BD42" s="49">
        <f t="shared" si="194"/>
        <v>1714054.3599999966</v>
      </c>
      <c r="BE42" s="49">
        <f t="shared" si="194"/>
        <v>2254181.6400000034</v>
      </c>
      <c r="BF42" s="49">
        <f t="shared" si="194"/>
        <v>1856797.6928760025</v>
      </c>
      <c r="BG42" s="3">
        <f t="shared" si="194"/>
        <v>1035</v>
      </c>
      <c r="BH42" s="49">
        <f t="shared" si="194"/>
        <v>1409840</v>
      </c>
      <c r="BI42" s="49">
        <f t="shared" si="194"/>
        <v>71656.809999999969</v>
      </c>
      <c r="BJ42" s="49">
        <f t="shared" si="194"/>
        <v>1338183.19</v>
      </c>
      <c r="BK42" s="49">
        <f>SUM(BK18:BK41)</f>
        <v>881102</v>
      </c>
      <c r="BL42" s="19"/>
      <c r="BM42" s="3">
        <f>SUM(BM18:BM41)</f>
        <v>13345</v>
      </c>
      <c r="BN42" s="78">
        <f>SUM(BN18:BN41)</f>
        <v>24663224</v>
      </c>
      <c r="BO42" s="78">
        <f>SUM(BO18:BO41)</f>
        <v>6986631.3336893413</v>
      </c>
      <c r="BP42" s="78">
        <f>SUM(BP18:BP41)</f>
        <v>17648528.11631066</v>
      </c>
      <c r="BQ42" s="78">
        <f>SUM(BQ18:BQ41)</f>
        <v>13245275.767700592</v>
      </c>
      <c r="BS42" s="3">
        <f t="shared" ref="BS42:DT42" si="195">SUM(BS18:BS41)</f>
        <v>971</v>
      </c>
      <c r="BT42" s="78">
        <f t="shared" si="195"/>
        <v>1180505</v>
      </c>
      <c r="BU42" s="78">
        <f t="shared" si="195"/>
        <v>10654.98</v>
      </c>
      <c r="BV42" s="78">
        <f t="shared" si="195"/>
        <v>1169850.02</v>
      </c>
      <c r="BW42" s="78">
        <f t="shared" si="195"/>
        <v>757428</v>
      </c>
      <c r="BX42" s="3">
        <f t="shared" si="195"/>
        <v>104</v>
      </c>
      <c r="BY42" s="78">
        <f t="shared" si="195"/>
        <v>127746</v>
      </c>
      <c r="BZ42" s="78">
        <f t="shared" si="195"/>
        <v>0</v>
      </c>
      <c r="CA42" s="78">
        <f t="shared" si="195"/>
        <v>127746</v>
      </c>
      <c r="CB42" s="78">
        <f t="shared" si="195"/>
        <v>83641.343199999974</v>
      </c>
      <c r="CC42" s="3">
        <f t="shared" si="195"/>
        <v>1029</v>
      </c>
      <c r="CD42" s="49">
        <f t="shared" si="195"/>
        <v>1297508</v>
      </c>
      <c r="CE42" s="49">
        <f t="shared" si="195"/>
        <v>243775.72000000003</v>
      </c>
      <c r="CF42" s="49">
        <f t="shared" si="195"/>
        <v>1053732.2800000003</v>
      </c>
      <c r="CG42" s="49">
        <f t="shared" si="195"/>
        <v>769793.34769999969</v>
      </c>
      <c r="CH42" s="3">
        <f t="shared" si="195"/>
        <v>1428</v>
      </c>
      <c r="CI42" s="78">
        <f t="shared" si="195"/>
        <v>1826840</v>
      </c>
      <c r="CJ42" s="78">
        <f t="shared" si="195"/>
        <v>490888.28999999986</v>
      </c>
      <c r="CK42" s="78">
        <f t="shared" si="195"/>
        <v>1335951.7100000002</v>
      </c>
      <c r="CL42" s="78">
        <f t="shared" si="195"/>
        <v>1037752.4832610002</v>
      </c>
      <c r="CM42" s="3">
        <f t="shared" si="195"/>
        <v>2440</v>
      </c>
      <c r="CN42" s="49">
        <f t="shared" si="195"/>
        <v>3199664</v>
      </c>
      <c r="CO42" s="49">
        <f t="shared" si="195"/>
        <v>1399851.05</v>
      </c>
      <c r="CP42" s="49">
        <f t="shared" si="195"/>
        <v>1799813.9499999997</v>
      </c>
      <c r="CQ42" s="49">
        <f t="shared" si="195"/>
        <v>1395875</v>
      </c>
      <c r="CR42" s="12">
        <f t="shared" si="195"/>
        <v>860</v>
      </c>
      <c r="CS42" s="49">
        <f t="shared" si="195"/>
        <v>1155849</v>
      </c>
      <c r="CT42" s="49">
        <f t="shared" si="195"/>
        <v>282044.11</v>
      </c>
      <c r="CU42" s="49">
        <f t="shared" si="195"/>
        <v>873804.89</v>
      </c>
      <c r="CV42" s="49">
        <f t="shared" si="195"/>
        <v>636074.33059699996</v>
      </c>
      <c r="CW42" s="3">
        <f t="shared" si="195"/>
        <v>882</v>
      </c>
      <c r="CX42" s="49">
        <f t="shared" si="195"/>
        <v>1335748</v>
      </c>
      <c r="CY42" s="49">
        <f t="shared" si="195"/>
        <v>300</v>
      </c>
      <c r="CZ42" s="49">
        <f t="shared" si="195"/>
        <v>1336048</v>
      </c>
      <c r="DA42" s="49">
        <f t="shared" si="195"/>
        <v>880695.06469499983</v>
      </c>
      <c r="DB42" s="3">
        <f t="shared" si="195"/>
        <v>1562</v>
      </c>
      <c r="DC42" s="49">
        <f t="shared" si="195"/>
        <v>2811724</v>
      </c>
      <c r="DD42" s="12">
        <f t="shared" si="195"/>
        <v>90</v>
      </c>
      <c r="DE42" s="49">
        <f t="shared" si="195"/>
        <v>2811634</v>
      </c>
      <c r="DF42" s="49">
        <f t="shared" si="195"/>
        <v>1847149</v>
      </c>
      <c r="DG42" s="3">
        <f t="shared" si="195"/>
        <v>1798</v>
      </c>
      <c r="DH42" s="49">
        <f t="shared" si="195"/>
        <v>3993287.05</v>
      </c>
      <c r="DI42" s="49">
        <f t="shared" si="195"/>
        <v>424495.63</v>
      </c>
      <c r="DJ42" s="49">
        <f t="shared" si="195"/>
        <v>3568795.419999999</v>
      </c>
      <c r="DK42" s="49">
        <f>SUM(DK18:DK41)</f>
        <v>2512937.5461429995</v>
      </c>
      <c r="DL42" s="3">
        <f t="shared" si="195"/>
        <v>2841</v>
      </c>
      <c r="DM42" s="49">
        <f t="shared" si="195"/>
        <v>7041561</v>
      </c>
      <c r="DN42" s="49">
        <f t="shared" si="195"/>
        <v>2799181.7200000021</v>
      </c>
      <c r="DO42" s="49">
        <f t="shared" si="195"/>
        <v>4242379.2799999975</v>
      </c>
      <c r="DP42" s="49">
        <f>SUM(DP18:DP41)</f>
        <v>3458619.5917930007</v>
      </c>
      <c r="DQ42" s="3">
        <f t="shared" si="195"/>
        <v>1787</v>
      </c>
      <c r="DR42" s="49">
        <f t="shared" si="195"/>
        <v>3994769</v>
      </c>
      <c r="DS42" s="49">
        <f t="shared" si="195"/>
        <v>1751578.5299999972</v>
      </c>
      <c r="DT42" s="49">
        <f t="shared" si="195"/>
        <v>2300206.4700000035</v>
      </c>
      <c r="DU42" s="49">
        <f>SUM(DU18:DU41)</f>
        <v>1890639</v>
      </c>
      <c r="DV42" s="3">
        <f t="shared" ref="DV42:DY42" si="196">SUM(DV18:DV41)</f>
        <v>435</v>
      </c>
      <c r="DW42" s="49">
        <f t="shared" si="196"/>
        <v>606171</v>
      </c>
      <c r="DX42" s="49">
        <f t="shared" si="196"/>
        <v>68669.37</v>
      </c>
      <c r="DY42" s="49">
        <f t="shared" si="196"/>
        <v>537501.63000000012</v>
      </c>
      <c r="DZ42" s="49">
        <f>SUM(DZ18:DZ41)</f>
        <v>371337</v>
      </c>
      <c r="EA42" s="19"/>
      <c r="EB42" s="3">
        <f>SUM(EB18:EB41)</f>
        <v>16137</v>
      </c>
      <c r="EC42" s="78">
        <f>SUM(EC18:EC41)</f>
        <v>28571372.050000001</v>
      </c>
      <c r="ED42" s="78">
        <f>SUM(ED18:ED41)</f>
        <v>7471529.3999999994</v>
      </c>
      <c r="EE42" s="78">
        <f>SUM(EE18:EE41)</f>
        <v>21157463.649999999</v>
      </c>
      <c r="EF42" s="78">
        <f>SUM(EF18:EF41)</f>
        <v>15641941.707389001</v>
      </c>
      <c r="EH42" s="3">
        <f t="shared" ref="EH42:FY42" si="197">SUM(EH18:EH41)</f>
        <v>882</v>
      </c>
      <c r="EI42" s="78">
        <f t="shared" si="197"/>
        <v>1163790</v>
      </c>
      <c r="EJ42" s="78">
        <f>SUM(EJ18:EJ41)</f>
        <v>8</v>
      </c>
      <c r="EK42" s="78">
        <f t="shared" si="197"/>
        <v>1163782</v>
      </c>
      <c r="EL42" s="78">
        <f t="shared" si="197"/>
        <v>752912</v>
      </c>
      <c r="EM42" s="78">
        <f t="shared" si="197"/>
        <v>1041</v>
      </c>
      <c r="EN42" s="78">
        <f t="shared" si="197"/>
        <v>1416869</v>
      </c>
      <c r="EO42" s="78">
        <f t="shared" si="197"/>
        <v>38</v>
      </c>
      <c r="EP42" s="78">
        <f t="shared" si="197"/>
        <v>1416831</v>
      </c>
      <c r="EQ42" s="78">
        <f t="shared" si="197"/>
        <v>917455</v>
      </c>
      <c r="ER42" s="49">
        <f t="shared" si="197"/>
        <v>1072</v>
      </c>
      <c r="ES42" s="49">
        <f t="shared" si="197"/>
        <v>1490384</v>
      </c>
      <c r="ET42" s="49">
        <f t="shared" si="197"/>
        <v>155269.55000000005</v>
      </c>
      <c r="EU42" s="49">
        <f t="shared" si="197"/>
        <v>1335114.4500000004</v>
      </c>
      <c r="EV42" s="49">
        <f t="shared" si="197"/>
        <v>921667</v>
      </c>
      <c r="EW42" s="3">
        <f>SUM(EW18:EW41)</f>
        <v>1256</v>
      </c>
      <c r="EX42" s="78">
        <f t="shared" si="197"/>
        <v>1814148</v>
      </c>
      <c r="EY42" s="78">
        <f t="shared" si="197"/>
        <v>604425.03999999992</v>
      </c>
      <c r="EZ42" s="78">
        <f t="shared" si="197"/>
        <v>1209722.9599999988</v>
      </c>
      <c r="FA42" s="78">
        <f t="shared" si="197"/>
        <v>962900</v>
      </c>
      <c r="FB42" s="3">
        <f t="shared" si="197"/>
        <v>1512</v>
      </c>
      <c r="FC42" s="49">
        <f t="shared" si="197"/>
        <v>2085098</v>
      </c>
      <c r="FD42" s="49">
        <f t="shared" si="197"/>
        <v>891208.67000000039</v>
      </c>
      <c r="FE42" s="49">
        <f t="shared" si="197"/>
        <v>1193889.3299999991</v>
      </c>
      <c r="FF42" s="49">
        <f t="shared" si="197"/>
        <v>966416</v>
      </c>
      <c r="FG42" s="49">
        <f t="shared" si="197"/>
        <v>304</v>
      </c>
      <c r="FH42" s="49">
        <f t="shared" si="197"/>
        <v>552296</v>
      </c>
      <c r="FI42" s="49">
        <f t="shared" si="197"/>
        <v>26495.239999999998</v>
      </c>
      <c r="FJ42" s="49">
        <f t="shared" si="197"/>
        <v>525800.76</v>
      </c>
      <c r="FK42" s="49">
        <f t="shared" si="197"/>
        <v>354978</v>
      </c>
      <c r="FL42" s="3">
        <f t="shared" si="197"/>
        <v>959</v>
      </c>
      <c r="FM42" s="49">
        <f t="shared" si="197"/>
        <v>1833341</v>
      </c>
      <c r="FN42" s="49">
        <f t="shared" si="197"/>
        <v>124017.81999999998</v>
      </c>
      <c r="FO42" s="49">
        <f t="shared" si="197"/>
        <v>1709323.1800000002</v>
      </c>
      <c r="FP42" s="49">
        <f t="shared" si="197"/>
        <v>1202343.0673579997</v>
      </c>
      <c r="FQ42" s="3">
        <f t="shared" si="197"/>
        <v>1501</v>
      </c>
      <c r="FR42" s="49">
        <f t="shared" si="197"/>
        <v>3016901</v>
      </c>
      <c r="FS42" s="49">
        <f t="shared" si="197"/>
        <v>72294</v>
      </c>
      <c r="FT42" s="49">
        <f t="shared" si="197"/>
        <v>2944607</v>
      </c>
      <c r="FU42" s="49">
        <f t="shared" si="197"/>
        <v>1932439</v>
      </c>
      <c r="FV42" s="3">
        <f t="shared" si="197"/>
        <v>1868</v>
      </c>
      <c r="FW42" s="49">
        <f t="shared" si="197"/>
        <v>4219200</v>
      </c>
      <c r="FX42" s="49">
        <f t="shared" si="197"/>
        <v>781004.93999999983</v>
      </c>
      <c r="FY42" s="49">
        <f t="shared" si="197"/>
        <v>3438195.0599999982</v>
      </c>
      <c r="FZ42" s="49">
        <f>SUM(FZ18:FZ41)</f>
        <v>2489756</v>
      </c>
      <c r="GA42" s="12">
        <f t="shared" ref="GA42:GE42" si="198">SUM(GA18:GA41)</f>
        <v>3412</v>
      </c>
      <c r="GB42" s="49">
        <f t="shared" si="198"/>
        <v>8281751</v>
      </c>
      <c r="GC42" s="49">
        <f t="shared" si="198"/>
        <v>3659859.0399999991</v>
      </c>
      <c r="GD42" s="49">
        <f t="shared" si="198"/>
        <v>4621891.9600000046</v>
      </c>
      <c r="GE42" s="49">
        <f t="shared" si="198"/>
        <v>3676539</v>
      </c>
      <c r="GF42" s="3">
        <f t="shared" ref="GF42:GI42" si="199">SUM(GF18:GF41)</f>
        <v>1491</v>
      </c>
      <c r="GG42" s="49">
        <f>SUM(GG18:GG41)</f>
        <v>3154411</v>
      </c>
      <c r="GH42" s="49">
        <f t="shared" si="199"/>
        <v>1459616.4099999997</v>
      </c>
      <c r="GI42" s="49">
        <f t="shared" si="199"/>
        <v>1694795.5900000017</v>
      </c>
      <c r="GJ42" s="49">
        <f>SUM(GJ18:GJ41)</f>
        <v>1415345.9250340003</v>
      </c>
      <c r="GK42" s="3">
        <f t="shared" ref="GK42:GN42" si="200">SUM(GK18:GK41)</f>
        <v>511</v>
      </c>
      <c r="GL42" s="49">
        <f t="shared" si="200"/>
        <v>822691</v>
      </c>
      <c r="GM42" s="49">
        <f t="shared" si="200"/>
        <v>145432.7205</v>
      </c>
      <c r="GN42" s="49">
        <f t="shared" si="200"/>
        <v>677258.27950000006</v>
      </c>
      <c r="GO42" s="49">
        <f>SUM(GO18:GO41)</f>
        <v>473442</v>
      </c>
      <c r="GP42" s="66"/>
      <c r="GQ42" s="3">
        <f>SUM(GQ18:GQ41)</f>
        <v>15809</v>
      </c>
      <c r="GR42" s="78">
        <f>SUM(GR18:GR41)</f>
        <v>29517418</v>
      </c>
      <c r="GS42" s="78">
        <f>SUM(GS18:GS41)</f>
        <v>7769368.4304999998</v>
      </c>
      <c r="GT42" s="78">
        <f>SUM(GT18:GT41)</f>
        <v>21748050.569500003</v>
      </c>
      <c r="GU42" s="78">
        <f>SUM(GU18:GU41)</f>
        <v>15918094.992392</v>
      </c>
      <c r="GX42" s="3">
        <f t="shared" ref="GX42:GY42" si="201">SUM(GX18:GX41)</f>
        <v>977</v>
      </c>
      <c r="GY42" s="78">
        <f t="shared" si="201"/>
        <v>1436231</v>
      </c>
      <c r="GZ42" s="78">
        <f>SUM(GZ18:GZ41)</f>
        <v>104164.2386</v>
      </c>
      <c r="HA42" s="78">
        <f t="shared" ref="HA42:HL42" si="202">SUM(HA18:HA41)</f>
        <v>1332066.7613999997</v>
      </c>
      <c r="HB42" s="78">
        <f t="shared" si="202"/>
        <v>873441</v>
      </c>
      <c r="HC42" s="3">
        <f t="shared" si="202"/>
        <v>913</v>
      </c>
      <c r="HD42" s="78">
        <f t="shared" si="202"/>
        <v>1269571</v>
      </c>
      <c r="HE42" s="78">
        <f t="shared" si="202"/>
        <v>69340.351299999995</v>
      </c>
      <c r="HF42" s="78">
        <f t="shared" si="202"/>
        <v>1200230.6487000003</v>
      </c>
      <c r="HG42" s="78">
        <f t="shared" si="202"/>
        <v>784401</v>
      </c>
      <c r="HH42" s="49">
        <f t="shared" si="202"/>
        <v>1485</v>
      </c>
      <c r="HI42" s="49">
        <f t="shared" si="202"/>
        <v>2137479</v>
      </c>
      <c r="HJ42" s="49">
        <f t="shared" si="202"/>
        <v>735673.09000000008</v>
      </c>
      <c r="HK42" s="49">
        <f t="shared" si="202"/>
        <v>1401805.9099999995</v>
      </c>
      <c r="HL42" s="49">
        <f t="shared" si="202"/>
        <v>1098638.0211190002</v>
      </c>
      <c r="HM42" s="3">
        <f>SUM(HM18:HM41)</f>
        <v>1166</v>
      </c>
      <c r="HN42" s="78">
        <f t="shared" ref="HN42:IO42" si="203">SUM(HN18:HN41)</f>
        <v>1679334</v>
      </c>
      <c r="HO42" s="78">
        <f t="shared" si="203"/>
        <v>641775.2999999997</v>
      </c>
      <c r="HP42" s="78">
        <f t="shared" si="203"/>
        <v>1037558.7000000002</v>
      </c>
      <c r="HQ42" s="78">
        <f t="shared" si="203"/>
        <v>839445</v>
      </c>
      <c r="HR42" s="12">
        <f t="shared" si="203"/>
        <v>1494</v>
      </c>
      <c r="HS42" s="49">
        <f t="shared" si="203"/>
        <v>2160460</v>
      </c>
      <c r="HT42" s="49">
        <f t="shared" si="203"/>
        <v>942487.63000000082</v>
      </c>
      <c r="HU42" s="49">
        <f t="shared" si="203"/>
        <v>1217972.3699999989</v>
      </c>
      <c r="HV42" s="49">
        <f t="shared" si="203"/>
        <v>998763</v>
      </c>
      <c r="HW42" s="49">
        <f t="shared" si="203"/>
        <v>381</v>
      </c>
      <c r="HX42" s="49">
        <f t="shared" si="203"/>
        <v>631459</v>
      </c>
      <c r="HY42" s="49">
        <f t="shared" si="203"/>
        <v>118317.66</v>
      </c>
      <c r="HZ42" s="49">
        <f t="shared" si="203"/>
        <v>513141.34000000008</v>
      </c>
      <c r="IA42" s="49">
        <f t="shared" si="203"/>
        <v>368985</v>
      </c>
      <c r="IB42" s="3">
        <f t="shared" si="203"/>
        <v>434</v>
      </c>
      <c r="IC42" s="49">
        <f t="shared" si="203"/>
        <v>852958</v>
      </c>
      <c r="ID42" s="49">
        <f t="shared" si="203"/>
        <v>61644.042999999998</v>
      </c>
      <c r="IE42" s="49">
        <f t="shared" si="203"/>
        <v>791313.95699999994</v>
      </c>
      <c r="IF42" s="49">
        <f t="shared" si="203"/>
        <v>531065</v>
      </c>
      <c r="IG42" s="3">
        <f t="shared" si="203"/>
        <v>1285</v>
      </c>
      <c r="IH42" s="49">
        <f t="shared" si="203"/>
        <v>2846109</v>
      </c>
      <c r="II42" s="49">
        <f t="shared" si="203"/>
        <v>412865.99709999986</v>
      </c>
      <c r="IJ42" s="49">
        <f t="shared" si="203"/>
        <v>2433243.0028999997</v>
      </c>
      <c r="IK42" s="49">
        <f t="shared" si="203"/>
        <v>1659948.4834925598</v>
      </c>
      <c r="IL42" s="3">
        <f t="shared" si="203"/>
        <v>2549</v>
      </c>
      <c r="IM42" s="49">
        <f t="shared" si="203"/>
        <v>6101259</v>
      </c>
      <c r="IN42" s="49">
        <f t="shared" si="203"/>
        <v>2444163.259999997</v>
      </c>
      <c r="IO42" s="49">
        <f t="shared" si="203"/>
        <v>3225439.0199999996</v>
      </c>
      <c r="IP42" s="49">
        <f>SUM(IP18:IP41)</f>
        <v>3529485.9848849988</v>
      </c>
      <c r="IQ42" s="12">
        <f t="shared" ref="IQ42:IV42" si="204">SUM(IQ18:IQ41)</f>
        <v>3022</v>
      </c>
      <c r="IR42" s="49">
        <f t="shared" si="204"/>
        <v>7576528</v>
      </c>
      <c r="IS42" s="49">
        <f t="shared" si="204"/>
        <v>3349162.7313999967</v>
      </c>
      <c r="IT42" s="49">
        <f t="shared" si="204"/>
        <v>4227365.2686000047</v>
      </c>
      <c r="IU42" s="49">
        <f t="shared" si="204"/>
        <v>3432663.1134289457</v>
      </c>
      <c r="IV42" s="3">
        <f t="shared" si="204"/>
        <v>1548</v>
      </c>
      <c r="IW42" s="49">
        <f>SUM(IW18:IW41)</f>
        <v>3828602</v>
      </c>
      <c r="IX42" s="49">
        <f t="shared" ref="IX42:IY42" si="205">SUM(IX18:IX41)</f>
        <v>1881566.4871480002</v>
      </c>
      <c r="IY42" s="49">
        <f t="shared" si="205"/>
        <v>1947035.5128519998</v>
      </c>
      <c r="IZ42" s="49">
        <f>SUM(IZ18:IZ41)</f>
        <v>1608107.6905345975</v>
      </c>
      <c r="JA42" s="3">
        <f t="shared" ref="JA42:JD42" si="206">SUM(JA18:JA41)</f>
        <v>828</v>
      </c>
      <c r="JB42" s="49">
        <f t="shared" si="206"/>
        <v>1460572</v>
      </c>
      <c r="JC42" s="49">
        <f t="shared" si="206"/>
        <v>684207.36840000062</v>
      </c>
      <c r="JD42" s="49">
        <f t="shared" si="206"/>
        <v>742353.89160000009</v>
      </c>
      <c r="JE42" s="49">
        <f>SUM(JE18:JE41)</f>
        <v>847568.5037587398</v>
      </c>
      <c r="JF42" s="3"/>
      <c r="JG42" s="49"/>
      <c r="JH42" s="49"/>
      <c r="JI42" s="49"/>
      <c r="JJ42" s="49"/>
      <c r="JK42" s="143"/>
      <c r="JL42" s="66"/>
      <c r="JM42" s="3">
        <f>SUM(JM18:JM41)</f>
        <v>16082</v>
      </c>
      <c r="JN42" s="78">
        <f>SUM(JN18:JN41)</f>
        <v>31980562</v>
      </c>
      <c r="JO42" s="78">
        <f>SUM(JO18:JO41)</f>
        <v>11445368.156947996</v>
      </c>
      <c r="JP42" s="78">
        <f>SUM(JP18:JP41)</f>
        <v>20069526.383052006</v>
      </c>
      <c r="JQ42" s="78">
        <f>SUM(JQ18:JQ41)</f>
        <v>16572511.797218841</v>
      </c>
      <c r="JS42" s="3">
        <f t="shared" ref="JS42:JT42" si="207">SUM(JS18:JS41)</f>
        <v>694</v>
      </c>
      <c r="JT42" s="78">
        <f t="shared" si="207"/>
        <v>1090256</v>
      </c>
      <c r="JU42" s="78">
        <f>SUM(JU18:JU41)</f>
        <v>88526.843999999997</v>
      </c>
      <c r="JV42" s="78">
        <f t="shared" ref="JV42:ME42" si="208">SUM(JV18:JV41)</f>
        <v>1001729.1560000001</v>
      </c>
      <c r="JW42" s="78">
        <f t="shared" si="208"/>
        <v>568277.7198468002</v>
      </c>
      <c r="JX42" s="78">
        <f t="shared" si="208"/>
        <v>810</v>
      </c>
      <c r="JY42" s="78">
        <f t="shared" si="208"/>
        <v>1199240</v>
      </c>
      <c r="JZ42" s="78">
        <f t="shared" si="208"/>
        <v>115950.0018</v>
      </c>
      <c r="KA42" s="78">
        <f t="shared" si="208"/>
        <v>1083289.9982</v>
      </c>
      <c r="KB42" s="78">
        <f t="shared" si="208"/>
        <v>624982.67575936019</v>
      </c>
      <c r="KC42" s="3">
        <f t="shared" si="208"/>
        <v>1107</v>
      </c>
      <c r="KD42" s="78">
        <f t="shared" si="208"/>
        <v>1658093</v>
      </c>
      <c r="KE42" s="78">
        <f t="shared" si="208"/>
        <v>513262.15999999968</v>
      </c>
      <c r="KF42" s="78">
        <f t="shared" si="208"/>
        <v>1144830.8399999996</v>
      </c>
      <c r="KG42" s="78">
        <f t="shared" si="208"/>
        <v>781667.72173700004</v>
      </c>
      <c r="KH42" s="3">
        <f t="shared" si="208"/>
        <v>1464</v>
      </c>
      <c r="KI42" s="78">
        <f t="shared" si="208"/>
        <v>2227036</v>
      </c>
      <c r="KJ42" s="78">
        <f t="shared" si="208"/>
        <v>923400.62000000058</v>
      </c>
      <c r="KK42" s="78">
        <f t="shared" si="208"/>
        <v>1303635.3799999997</v>
      </c>
      <c r="KL42" s="78">
        <f t="shared" si="208"/>
        <v>867042.47003999958</v>
      </c>
      <c r="KM42" s="3">
        <f t="shared" si="208"/>
        <v>1914</v>
      </c>
      <c r="KN42" s="78">
        <f t="shared" si="208"/>
        <v>2997336</v>
      </c>
      <c r="KO42" s="78">
        <f t="shared" si="208"/>
        <v>1445297.8610000003</v>
      </c>
      <c r="KP42" s="78">
        <f t="shared" si="208"/>
        <v>1552038.1389999997</v>
      </c>
      <c r="KQ42" s="78">
        <f t="shared" si="208"/>
        <v>1160100.1040661994</v>
      </c>
      <c r="KR42" s="3">
        <f t="shared" si="208"/>
        <v>686</v>
      </c>
      <c r="KS42" s="78">
        <f t="shared" si="208"/>
        <v>1095664</v>
      </c>
      <c r="KT42" s="78">
        <f t="shared" si="208"/>
        <v>434943.27</v>
      </c>
      <c r="KU42" s="78">
        <f t="shared" si="208"/>
        <v>660720.73</v>
      </c>
      <c r="KV42" s="78">
        <f t="shared" si="208"/>
        <v>460597.20077600039</v>
      </c>
      <c r="KW42" s="3">
        <f t="shared" si="208"/>
        <v>590</v>
      </c>
      <c r="KX42" s="78">
        <f t="shared" si="208"/>
        <v>1225410</v>
      </c>
      <c r="KY42" s="78">
        <f t="shared" si="208"/>
        <v>226693.87</v>
      </c>
      <c r="KZ42" s="78">
        <f t="shared" si="208"/>
        <v>998716.13</v>
      </c>
      <c r="LA42" s="78">
        <f t="shared" si="208"/>
        <v>601750.32237200032</v>
      </c>
      <c r="LB42" s="78">
        <f t="shared" si="208"/>
        <v>1282</v>
      </c>
      <c r="LC42" s="78">
        <f t="shared" si="208"/>
        <v>2859818</v>
      </c>
      <c r="LD42" s="78">
        <f t="shared" si="208"/>
        <v>626458.25999999954</v>
      </c>
      <c r="LE42" s="78">
        <f t="shared" si="208"/>
        <v>2233359.7400000007</v>
      </c>
      <c r="LF42" s="78">
        <f t="shared" si="208"/>
        <v>1363217.4232569996</v>
      </c>
      <c r="LG42" s="78">
        <f t="shared" si="208"/>
        <v>0</v>
      </c>
      <c r="LH42" s="78">
        <f t="shared" si="208"/>
        <v>0</v>
      </c>
      <c r="LI42" s="78">
        <f t="shared" si="208"/>
        <v>0</v>
      </c>
      <c r="LJ42" s="78">
        <f t="shared" si="208"/>
        <v>0</v>
      </c>
      <c r="LK42" s="78">
        <f t="shared" si="208"/>
        <v>0</v>
      </c>
      <c r="LL42" s="78">
        <f t="shared" si="208"/>
        <v>0</v>
      </c>
      <c r="LM42" s="78">
        <f t="shared" si="208"/>
        <v>0</v>
      </c>
      <c r="LN42" s="78">
        <f t="shared" si="208"/>
        <v>0</v>
      </c>
      <c r="LO42" s="78">
        <f t="shared" si="208"/>
        <v>0</v>
      </c>
      <c r="LP42" s="78">
        <f t="shared" si="208"/>
        <v>0</v>
      </c>
      <c r="LQ42" s="78">
        <f t="shared" si="208"/>
        <v>0</v>
      </c>
      <c r="LR42" s="78">
        <f t="shared" si="208"/>
        <v>0</v>
      </c>
      <c r="LS42" s="78">
        <f t="shared" si="208"/>
        <v>0</v>
      </c>
      <c r="LT42" s="78">
        <f t="shared" si="208"/>
        <v>0</v>
      </c>
      <c r="LU42" s="78">
        <f t="shared" si="208"/>
        <v>0</v>
      </c>
      <c r="LV42" s="78">
        <f t="shared" si="208"/>
        <v>0</v>
      </c>
      <c r="LW42" s="78">
        <f t="shared" si="208"/>
        <v>0</v>
      </c>
      <c r="LX42" s="78">
        <f t="shared" si="208"/>
        <v>0</v>
      </c>
      <c r="LY42" s="78">
        <f t="shared" si="208"/>
        <v>0</v>
      </c>
      <c r="LZ42" s="78">
        <f t="shared" si="208"/>
        <v>0</v>
      </c>
      <c r="MA42" s="78">
        <f t="shared" si="208"/>
        <v>0</v>
      </c>
      <c r="MB42" s="78">
        <f t="shared" si="208"/>
        <v>0</v>
      </c>
      <c r="MC42" s="78">
        <f t="shared" si="208"/>
        <v>0</v>
      </c>
      <c r="MD42" s="78">
        <f t="shared" si="208"/>
        <v>0</v>
      </c>
      <c r="ME42" s="78">
        <f t="shared" si="208"/>
        <v>0</v>
      </c>
      <c r="MF42" s="143"/>
      <c r="MG42" s="66"/>
      <c r="MH42" s="3">
        <f>SUM(MH18:MH41)</f>
        <v>8503</v>
      </c>
      <c r="MI42" s="78">
        <f>SUM(MI18:MI41)</f>
        <v>14268897</v>
      </c>
      <c r="MJ42" s="78">
        <f>SUM(MJ18:MJ41)</f>
        <v>4359118.6368000004</v>
      </c>
      <c r="MK42" s="78">
        <f>SUM(MK18:MK41)</f>
        <v>9909778.3631999996</v>
      </c>
      <c r="ML42" s="78">
        <f>SUM(ML18:ML41)</f>
        <v>6383648.820446359</v>
      </c>
    </row>
    <row r="43" spans="1:350" x14ac:dyDescent="0.3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  <c r="CM43" s="97"/>
      <c r="CN43" s="97"/>
      <c r="CO43" s="97"/>
      <c r="CP43" s="97"/>
      <c r="CQ43" s="97"/>
      <c r="CR43" s="97"/>
      <c r="CS43" s="97"/>
      <c r="CT43" s="97"/>
      <c r="CU43" s="97"/>
      <c r="CV43" s="97"/>
      <c r="CW43" s="97"/>
      <c r="CX43" s="97"/>
      <c r="CY43" s="97"/>
      <c r="CZ43" s="97"/>
      <c r="DA43" s="97"/>
      <c r="DB43" s="97"/>
      <c r="DC43" s="97"/>
      <c r="DD43" s="97"/>
      <c r="DE43" s="97"/>
      <c r="DF43" s="97"/>
      <c r="DG43" s="97"/>
      <c r="DH43" s="97"/>
      <c r="DI43" s="97"/>
      <c r="DJ43" s="97"/>
      <c r="DK43" s="97"/>
      <c r="DL43" s="97"/>
      <c r="DM43" s="97"/>
      <c r="DN43" s="97"/>
      <c r="DO43" s="97"/>
      <c r="DP43" s="97"/>
      <c r="DQ43" s="97"/>
      <c r="DR43" s="97"/>
      <c r="DS43" s="97"/>
      <c r="DT43" s="97"/>
      <c r="DU43" s="97"/>
      <c r="DV43" s="97"/>
      <c r="DW43" s="97"/>
      <c r="DX43" s="97"/>
      <c r="DY43" s="97"/>
      <c r="DZ43" s="97"/>
      <c r="EA43" s="97"/>
      <c r="EB43" s="97"/>
      <c r="EC43" s="97"/>
      <c r="ED43" s="97"/>
      <c r="EE43" s="97"/>
      <c r="EF43" s="97"/>
      <c r="EG43" s="97"/>
      <c r="EH43" s="97"/>
      <c r="EI43" s="97"/>
      <c r="EJ43" s="97"/>
      <c r="EK43" s="97"/>
      <c r="EL43" s="97"/>
      <c r="EM43" s="97"/>
      <c r="EN43" s="97"/>
      <c r="EO43" s="97"/>
      <c r="EP43" s="97"/>
      <c r="EQ43" s="97"/>
      <c r="ER43" s="97"/>
      <c r="ES43" s="97"/>
      <c r="ET43" s="97"/>
      <c r="EU43" s="97"/>
      <c r="EV43" s="97"/>
      <c r="EW43" s="97"/>
      <c r="EX43" s="97"/>
      <c r="EY43" s="97"/>
      <c r="EZ43" s="97"/>
      <c r="FA43" s="97"/>
      <c r="FB43" s="97"/>
      <c r="FC43" s="97"/>
      <c r="FD43" s="97"/>
      <c r="FE43" s="97"/>
      <c r="FF43" s="97"/>
      <c r="FG43" s="97"/>
      <c r="FH43" s="97"/>
      <c r="FI43" s="97"/>
      <c r="FJ43" s="97"/>
      <c r="FK43" s="97"/>
      <c r="FL43" s="97"/>
      <c r="FM43" s="97"/>
      <c r="FN43" s="97"/>
      <c r="FO43" s="97"/>
      <c r="FP43" s="97"/>
      <c r="FQ43" s="97"/>
      <c r="FR43" s="97"/>
      <c r="FS43" s="97"/>
      <c r="FT43" s="97"/>
      <c r="FU43" s="97"/>
      <c r="FV43" s="97"/>
      <c r="FW43" s="97"/>
      <c r="FX43" s="97"/>
      <c r="FY43" s="97"/>
      <c r="FZ43" s="97"/>
      <c r="GA43" s="97"/>
      <c r="GB43" s="97"/>
      <c r="GC43" s="97"/>
      <c r="GD43" s="97"/>
      <c r="GE43" s="97"/>
      <c r="GF43" s="97"/>
      <c r="GG43" s="97"/>
      <c r="GH43" s="97"/>
      <c r="GI43" s="97"/>
      <c r="GJ43" s="97"/>
      <c r="GK43" s="97"/>
      <c r="GL43" s="97"/>
      <c r="GM43" s="97"/>
      <c r="GN43" s="97"/>
      <c r="GO43" s="97"/>
      <c r="GP43" s="97"/>
      <c r="GQ43" s="97"/>
      <c r="GR43" s="97"/>
      <c r="GS43" s="97"/>
      <c r="GT43" s="97"/>
      <c r="GU43" s="97"/>
      <c r="GV43" s="97"/>
      <c r="GW43" s="97"/>
      <c r="GX43" s="97"/>
      <c r="GY43" s="97"/>
      <c r="GZ43" s="97"/>
      <c r="HA43" s="97"/>
      <c r="HB43" s="97"/>
      <c r="HC43" s="97"/>
      <c r="HD43" s="97"/>
      <c r="HE43" s="97"/>
      <c r="HF43" s="97"/>
      <c r="HG43" s="97"/>
      <c r="HH43" s="97"/>
      <c r="HI43" s="97"/>
      <c r="HJ43" s="97"/>
      <c r="HK43" s="97"/>
      <c r="HL43" s="97"/>
      <c r="HM43" s="97"/>
      <c r="HN43" s="97"/>
      <c r="HO43" s="97"/>
      <c r="HP43" s="97"/>
      <c r="HQ43" s="97"/>
      <c r="HR43" s="97"/>
      <c r="HS43" s="97"/>
      <c r="HT43" s="97"/>
      <c r="HU43" s="97"/>
      <c r="HV43" s="97"/>
      <c r="HW43" s="97"/>
      <c r="HX43" s="97"/>
      <c r="HY43" s="97"/>
      <c r="HZ43" s="97"/>
      <c r="IA43" s="97"/>
      <c r="IB43" s="97"/>
      <c r="IC43" s="97"/>
      <c r="ID43" s="97"/>
      <c r="IE43" s="97"/>
      <c r="IF43" s="97"/>
      <c r="IG43" s="97"/>
      <c r="IH43" s="97"/>
      <c r="II43" s="97"/>
      <c r="IJ43" s="97"/>
      <c r="IK43" s="97"/>
      <c r="IL43" s="97"/>
      <c r="IM43" s="97"/>
      <c r="IN43" s="97"/>
      <c r="IO43" s="97"/>
      <c r="IP43" s="97"/>
      <c r="IQ43" s="97"/>
      <c r="IR43" s="97"/>
      <c r="IS43" s="97"/>
      <c r="IT43" s="97"/>
      <c r="IU43" s="97"/>
      <c r="IV43" s="97"/>
      <c r="IW43" s="97"/>
      <c r="IX43" s="97"/>
      <c r="IY43" s="97"/>
      <c r="IZ43" s="97"/>
      <c r="JA43" s="97"/>
      <c r="JB43" s="97"/>
      <c r="JC43" s="97"/>
      <c r="JD43" s="97"/>
      <c r="JE43" s="97"/>
      <c r="JF43" s="97"/>
      <c r="JG43" s="97"/>
      <c r="JH43" s="97"/>
      <c r="JI43" s="97"/>
      <c r="JJ43" s="97"/>
      <c r="JK43" s="97"/>
      <c r="JL43" s="97"/>
      <c r="JM43" s="97"/>
      <c r="JN43" s="97"/>
      <c r="JO43" s="97"/>
      <c r="JP43" s="97"/>
      <c r="JQ43" s="97"/>
      <c r="JS43" s="97"/>
      <c r="JT43" s="97"/>
      <c r="JU43" s="97"/>
      <c r="JV43" s="97"/>
      <c r="JW43" s="97"/>
      <c r="JX43" s="97"/>
      <c r="JY43" s="97"/>
      <c r="JZ43" s="97"/>
      <c r="KA43" s="97"/>
      <c r="KB43" s="97"/>
      <c r="KC43" s="97"/>
      <c r="KD43" s="97"/>
      <c r="KE43" s="97"/>
      <c r="KF43" s="97"/>
      <c r="KG43" s="97"/>
      <c r="KH43" s="97"/>
      <c r="KI43" s="97"/>
      <c r="KJ43" s="97"/>
      <c r="KK43" s="97"/>
      <c r="KL43" s="97"/>
      <c r="KM43" s="97"/>
      <c r="KN43" s="97"/>
      <c r="KO43" s="97"/>
      <c r="KP43" s="97"/>
      <c r="KQ43" s="97"/>
      <c r="KR43" s="97"/>
      <c r="KS43" s="97"/>
      <c r="KT43" s="97"/>
      <c r="KU43" s="97"/>
      <c r="KV43" s="97"/>
      <c r="KW43" s="97"/>
      <c r="KX43" s="97"/>
      <c r="KY43" s="97"/>
      <c r="KZ43" s="97"/>
      <c r="LA43" s="97"/>
      <c r="LB43" s="97"/>
      <c r="LC43" s="97"/>
      <c r="LD43" s="97"/>
      <c r="LE43" s="97"/>
      <c r="LF43" s="97"/>
      <c r="LG43" s="97"/>
      <c r="LH43" s="97"/>
      <c r="LI43" s="97"/>
      <c r="LJ43" s="97"/>
      <c r="LK43" s="97"/>
      <c r="LL43" s="97"/>
      <c r="LM43" s="97"/>
      <c r="LN43" s="97"/>
      <c r="LO43" s="97"/>
      <c r="LP43" s="97"/>
      <c r="LQ43" s="97"/>
      <c r="LR43" s="97"/>
      <c r="LS43" s="97"/>
      <c r="LT43" s="97"/>
      <c r="LU43" s="97"/>
      <c r="LV43" s="97"/>
      <c r="LW43" s="97"/>
      <c r="LX43" s="97"/>
      <c r="LY43" s="97"/>
      <c r="LZ43" s="97"/>
      <c r="MA43" s="97"/>
      <c r="MB43" s="97"/>
      <c r="MC43" s="97"/>
      <c r="MD43" s="97"/>
      <c r="ME43" s="97"/>
      <c r="MF43" s="97"/>
      <c r="MG43" s="97"/>
      <c r="MH43" s="97"/>
      <c r="MI43" s="97"/>
      <c r="MJ43" s="97"/>
      <c r="MK43" s="97"/>
      <c r="ML43" s="97"/>
    </row>
    <row r="44" spans="1:350" ht="15" customHeight="1" x14ac:dyDescent="0.3">
      <c r="B44" s="526" t="s">
        <v>18</v>
      </c>
      <c r="C44" s="98" t="s">
        <v>19</v>
      </c>
      <c r="D44" s="35"/>
      <c r="E44" s="27"/>
      <c r="F44" s="20"/>
      <c r="G44" s="21"/>
      <c r="H44" s="27"/>
      <c r="I44" s="41">
        <v>178</v>
      </c>
      <c r="J44" s="28">
        <v>324122</v>
      </c>
      <c r="K44" s="27">
        <v>122884</v>
      </c>
      <c r="L44" s="28">
        <v>201238</v>
      </c>
      <c r="M44" s="28">
        <f>L44*0.67</f>
        <v>134829.46000000002</v>
      </c>
      <c r="N44" s="7">
        <v>808</v>
      </c>
      <c r="O44" s="9">
        <v>1426247</v>
      </c>
      <c r="P44" s="9">
        <f>O44-Q44</f>
        <v>342889.95999999996</v>
      </c>
      <c r="Q44" s="9">
        <v>1083357.04</v>
      </c>
      <c r="R44" s="28">
        <f>Q44*0.67</f>
        <v>725849.21680000005</v>
      </c>
      <c r="S44" s="28">
        <v>1285</v>
      </c>
      <c r="T44" s="28">
        <v>2166465</v>
      </c>
      <c r="U44" s="28">
        <f>T44-V44</f>
        <v>433293</v>
      </c>
      <c r="V44" s="28">
        <v>1733172</v>
      </c>
      <c r="W44" s="28">
        <f>V44*0.67</f>
        <v>1161225.24</v>
      </c>
      <c r="X44" s="7">
        <v>2353</v>
      </c>
      <c r="Y44" s="28">
        <v>3987147</v>
      </c>
      <c r="Z44" s="28">
        <f>Y44-AA44</f>
        <v>864550.37999999989</v>
      </c>
      <c r="AA44" s="28">
        <v>3122596.62</v>
      </c>
      <c r="AB44" s="28">
        <f>AA44*0.67</f>
        <v>2092139.7354000001</v>
      </c>
      <c r="AC44" s="41">
        <v>676</v>
      </c>
      <c r="AD44" s="28">
        <v>1209323</v>
      </c>
      <c r="AE44" s="28">
        <v>225371.19999999995</v>
      </c>
      <c r="AF44" s="28">
        <v>983951.8</v>
      </c>
      <c r="AG44" s="28">
        <f>AF44*0.67</f>
        <v>659247.70600000012</v>
      </c>
      <c r="AH44" s="99">
        <v>299</v>
      </c>
      <c r="AI44" s="100">
        <v>836051</v>
      </c>
      <c r="AJ44" s="100">
        <f>AI44-AK44</f>
        <v>142128.67000000004</v>
      </c>
      <c r="AK44" s="100">
        <v>693922.33</v>
      </c>
      <c r="AL44" s="28">
        <f>AK44*0.67</f>
        <v>464927.96110000001</v>
      </c>
      <c r="AM44" s="99">
        <v>2404</v>
      </c>
      <c r="AN44" s="100">
        <v>6813845</v>
      </c>
      <c r="AO44" s="100">
        <v>1226492.0999999996</v>
      </c>
      <c r="AP44" s="100">
        <v>5587352.9000000004</v>
      </c>
      <c r="AQ44" s="28">
        <f>AP44*0.67</f>
        <v>3743526.4430000004</v>
      </c>
      <c r="AR44" s="41">
        <v>1962</v>
      </c>
      <c r="AS44" s="28">
        <v>5791182</v>
      </c>
      <c r="AT44" s="28">
        <v>1116514.3200000003</v>
      </c>
      <c r="AU44" s="9">
        <v>4674667.68</v>
      </c>
      <c r="AV44" s="28">
        <f>AU44*0.67</f>
        <v>3132027.3456000001</v>
      </c>
      <c r="AW44" s="41">
        <v>1388</v>
      </c>
      <c r="AX44" s="29">
        <v>3776281</v>
      </c>
      <c r="AY44" s="28">
        <v>793019.00999999978</v>
      </c>
      <c r="AZ44" s="29">
        <v>2983261.99</v>
      </c>
      <c r="BA44" s="28">
        <f>AZ44*0.67</f>
        <v>1998785.5333000002</v>
      </c>
      <c r="BB44" s="41">
        <v>504</v>
      </c>
      <c r="BC44" s="28">
        <v>794794</v>
      </c>
      <c r="BD44" s="28">
        <v>166906.69999999995</v>
      </c>
      <c r="BE44" s="28">
        <v>627887.30000000005</v>
      </c>
      <c r="BF44" s="28">
        <f>BE44*0.67</f>
        <v>420684.49100000004</v>
      </c>
      <c r="BG44" s="41">
        <v>1744</v>
      </c>
      <c r="BH44" s="28">
        <v>3058203</v>
      </c>
      <c r="BI44" s="28">
        <v>624826.62999999989</v>
      </c>
      <c r="BJ44" s="28">
        <v>2433376.37</v>
      </c>
      <c r="BK44" s="28">
        <f>BJ44*0.67</f>
        <v>1630362.1679000002</v>
      </c>
      <c r="BL44" s="101"/>
      <c r="BM44" s="7">
        <f>D45+I45+N44+S44+X44+AC44+AH44+AM44+AR44+AW44+BB44</f>
        <v>11763</v>
      </c>
      <c r="BN44" s="28">
        <f>E45+J45+O44+T44+Y44+AD44+AI44+AN44+AS44+AX44+BC44</f>
        <v>26939452</v>
      </c>
      <c r="BO44" s="28">
        <f>F45+K45+P44+U44+Z44+AE44+AJ44+AO44+AT44+AY44+BD44</f>
        <v>5342001.54</v>
      </c>
      <c r="BP44" s="28">
        <f>G45+L45+Q44+V44+AA44+AF44+AK44+AP44+AU44+AZ44+BE44</f>
        <v>21597450.460000005</v>
      </c>
      <c r="BQ44" s="28">
        <f>H45+M45+R44+W44+AB44+AG44+AL44+AQ44+AV44+BA44+BF44</f>
        <v>14470291.808200002</v>
      </c>
      <c r="BS44" s="41">
        <v>1012</v>
      </c>
      <c r="BT44" s="28">
        <v>1732134</v>
      </c>
      <c r="BU44" s="27">
        <v>343946.6100000001</v>
      </c>
      <c r="BV44" s="28">
        <v>1388187.39</v>
      </c>
      <c r="BW44" s="28">
        <f>BV44*0.67</f>
        <v>930085.55129999993</v>
      </c>
      <c r="BX44" s="7">
        <v>590</v>
      </c>
      <c r="BY44" s="9">
        <v>1012910</v>
      </c>
      <c r="BZ44" s="9">
        <v>206523.68000000005</v>
      </c>
      <c r="CA44" s="9">
        <v>806386.32</v>
      </c>
      <c r="CB44" s="28">
        <f>CA44*0.67</f>
        <v>540278.83440000005</v>
      </c>
      <c r="CC44" s="28">
        <v>579</v>
      </c>
      <c r="CD44" s="28">
        <v>1274871</v>
      </c>
      <c r="CE44" s="20">
        <f>CD44-CF44</f>
        <v>129480</v>
      </c>
      <c r="CF44" s="28">
        <v>1145391</v>
      </c>
      <c r="CG44" s="28">
        <f>CF44*0.67</f>
        <v>767411.97000000009</v>
      </c>
      <c r="CH44" s="7">
        <v>2492</v>
      </c>
      <c r="CI44" s="28">
        <v>4929408</v>
      </c>
      <c r="CJ44" s="28">
        <v>1062758</v>
      </c>
      <c r="CK44" s="28">
        <v>3866650</v>
      </c>
      <c r="CL44" s="28">
        <f>CK44*0.67</f>
        <v>2590655.5</v>
      </c>
      <c r="CM44" s="41">
        <v>1000</v>
      </c>
      <c r="CN44" s="28">
        <v>4434099</v>
      </c>
      <c r="CO44" s="28">
        <f>CN44-CP44</f>
        <v>1595173</v>
      </c>
      <c r="CP44" s="28">
        <v>2838926</v>
      </c>
      <c r="CQ44" s="28">
        <f>CP44*0.67</f>
        <v>1902080.4200000002</v>
      </c>
      <c r="CR44" s="41">
        <v>874</v>
      </c>
      <c r="CS44" s="100">
        <v>1901276</v>
      </c>
      <c r="CT44" s="100">
        <f>CS44-CU44</f>
        <v>554792</v>
      </c>
      <c r="CU44" s="100">
        <v>1346484</v>
      </c>
      <c r="CV44" s="28">
        <f>CU44*0.67</f>
        <v>902144.28</v>
      </c>
      <c r="CW44" s="58">
        <v>1935</v>
      </c>
      <c r="CX44" s="100">
        <v>4141355.6684831618</v>
      </c>
      <c r="CY44" s="100">
        <v>1499074.6684831618</v>
      </c>
      <c r="CZ44" s="27">
        <v>2642281</v>
      </c>
      <c r="DA44" s="28">
        <f>CZ44*0.67</f>
        <v>1770328.27</v>
      </c>
      <c r="DB44" s="11">
        <v>3757</v>
      </c>
      <c r="DC44" s="27">
        <v>11287864.114764903</v>
      </c>
      <c r="DD44" s="28">
        <v>3918699.1147649027</v>
      </c>
      <c r="DE44" s="27">
        <v>7369165</v>
      </c>
      <c r="DF44" s="28">
        <f>DE44*0.67</f>
        <v>4937340.5500000007</v>
      </c>
      <c r="DG44" s="28">
        <v>3813</v>
      </c>
      <c r="DH44" s="40">
        <v>12262838.267322948</v>
      </c>
      <c r="DI44" s="40">
        <v>2903186.2289229501</v>
      </c>
      <c r="DJ44" s="40">
        <v>9359652.0383999981</v>
      </c>
      <c r="DK44" s="28">
        <f>DJ44*0.67</f>
        <v>6270966.8657279992</v>
      </c>
      <c r="DL44" s="28">
        <v>809</v>
      </c>
      <c r="DM44" s="28">
        <v>4822437.8438789826</v>
      </c>
      <c r="DN44" s="28">
        <v>1223603.6320289955</v>
      </c>
      <c r="DO44" s="28">
        <v>3598834.211849987</v>
      </c>
      <c r="DP44" s="28">
        <f>DO44*0.67</f>
        <v>2411218.9219394913</v>
      </c>
      <c r="DQ44" s="102">
        <v>195</v>
      </c>
      <c r="DR44" s="103">
        <v>-384902.72250000015</v>
      </c>
      <c r="DS44" s="39">
        <v>-717483.70150001999</v>
      </c>
      <c r="DT44" s="86">
        <v>332580.97900002007</v>
      </c>
      <c r="DU44" s="28">
        <f>DT44*0.67</f>
        <v>222829.25593001346</v>
      </c>
      <c r="DV44" s="102">
        <v>1464</v>
      </c>
      <c r="DW44" s="86">
        <v>2978886</v>
      </c>
      <c r="DX44" s="86">
        <v>1025673.5689999966</v>
      </c>
      <c r="DY44" s="86">
        <v>1953212.4310000034</v>
      </c>
      <c r="DZ44" s="28">
        <f>DY44*0.67</f>
        <v>1308652.3287700024</v>
      </c>
      <c r="EA44" s="93"/>
      <c r="EB44" s="7">
        <f t="shared" ref="EB44:EB50" si="209">BS44+BX44+CC44+CH44+CM44+CR44+CW44+DB44+DG44+DL44+DQ44+DV44</f>
        <v>18520</v>
      </c>
      <c r="EC44" s="28">
        <f t="shared" ref="EC44:EC50" si="210">BT44+BY44+CD44+CI44+CN44+CS44+CX44+DC44+DH44+DM44+DR44+DW44</f>
        <v>50393177.171949998</v>
      </c>
      <c r="ED44" s="28">
        <f t="shared" ref="ED44:ED50" si="211">BU44+BZ44+CE44+CJ44+CO44+CT44+CY44+DD44+DI44+DN44+DS44+DX44</f>
        <v>13745426.801699987</v>
      </c>
      <c r="EE44" s="28">
        <f t="shared" ref="EE44:EE50" si="212">BV44+CA44+CF44+CK44+CP44+CU44+CZ44+DE44+DJ44+DO44+DT44+DY44</f>
        <v>36647750.370250002</v>
      </c>
      <c r="EF44" s="28">
        <f t="shared" ref="EF44:EF50" si="213">BW44+CB44+CG44+CL44+CQ44+CV44+DA44+DF44+DK44+DP44+DU44+DZ44</f>
        <v>24553992.748067506</v>
      </c>
      <c r="EH44" s="11">
        <v>671</v>
      </c>
      <c r="EI44" s="39">
        <v>1114429</v>
      </c>
      <c r="EJ44" s="39">
        <f>EI44-EK44</f>
        <v>354505.62894500024</v>
      </c>
      <c r="EK44" s="39">
        <v>759923.37105499976</v>
      </c>
      <c r="EL44" s="28">
        <f t="shared" ref="EL44:EL48" si="214">EK44*0.67</f>
        <v>509148.65860684984</v>
      </c>
      <c r="EM44" s="11">
        <v>1158</v>
      </c>
      <c r="EN44" s="39">
        <v>2416092</v>
      </c>
      <c r="EO44" s="39">
        <f>EN44-EP44</f>
        <v>783237.2400150029</v>
      </c>
      <c r="EP44" s="39">
        <v>1632854.7599849971</v>
      </c>
      <c r="EQ44" s="28">
        <f>EP44*0.67</f>
        <v>1094012.6891899481</v>
      </c>
      <c r="ER44" s="58">
        <v>1583</v>
      </c>
      <c r="ES44" s="39">
        <v>3485317</v>
      </c>
      <c r="ET44" s="39">
        <f>ES44-EU44</f>
        <v>978730.97319500055</v>
      </c>
      <c r="EU44" s="39">
        <v>2506586.0268049994</v>
      </c>
      <c r="EV44" s="28">
        <f>EU44*0.67</f>
        <v>1679412.6379593497</v>
      </c>
      <c r="EW44" s="102">
        <v>1196</v>
      </c>
      <c r="EX44" s="86">
        <v>2793654</v>
      </c>
      <c r="EY44" s="86">
        <f>EX44-EZ44</f>
        <v>632944.80999999307</v>
      </c>
      <c r="EZ44" s="86">
        <v>2160709.1900000069</v>
      </c>
      <c r="FA44" s="28">
        <f>EZ44*0.67</f>
        <v>1447675.1573000047</v>
      </c>
      <c r="FB44" s="11">
        <v>911</v>
      </c>
      <c r="FC44" s="27">
        <v>2087689</v>
      </c>
      <c r="FD44" s="27">
        <f>FC44-FE44</f>
        <v>669742.2888249997</v>
      </c>
      <c r="FE44" s="27">
        <v>1417946.7111750003</v>
      </c>
      <c r="FF44" s="28">
        <f>FE44*0.67</f>
        <v>950024.29648725025</v>
      </c>
      <c r="FG44" s="11">
        <v>830</v>
      </c>
      <c r="FH44" s="27">
        <v>1938770</v>
      </c>
      <c r="FI44" s="27">
        <v>665246.26900000079</v>
      </c>
      <c r="FJ44" s="27">
        <v>1273523.7309999992</v>
      </c>
      <c r="FK44" s="28">
        <f>FJ44*0.67</f>
        <v>853260.89976999955</v>
      </c>
      <c r="FL44" s="7">
        <v>909</v>
      </c>
      <c r="FM44" s="86">
        <v>2294391</v>
      </c>
      <c r="FN44" s="86">
        <v>689132.96800000104</v>
      </c>
      <c r="FO44" s="86">
        <v>1605258.031999999</v>
      </c>
      <c r="FP44" s="28">
        <f>FO44*0.67</f>
        <v>1075522.8814399994</v>
      </c>
      <c r="FQ44" s="11">
        <v>3054</v>
      </c>
      <c r="FR44" s="28">
        <v>8074337</v>
      </c>
      <c r="FS44" s="28">
        <v>2577026.0999999996</v>
      </c>
      <c r="FT44" s="28">
        <v>4976599.0099999961</v>
      </c>
      <c r="FU44" s="28">
        <f>FT44*0.68</f>
        <v>3384087.3267999976</v>
      </c>
      <c r="FV44" s="41">
        <v>3294</v>
      </c>
      <c r="FW44" s="28">
        <v>7984406</v>
      </c>
      <c r="FX44" s="28">
        <v>3069360.5109999999</v>
      </c>
      <c r="FY44" s="28">
        <v>4915045.4890000001</v>
      </c>
      <c r="FZ44" s="28">
        <f>FY44*0.68</f>
        <v>3342230.9325200003</v>
      </c>
      <c r="GA44" s="102">
        <v>1212</v>
      </c>
      <c r="GB44" s="86">
        <v>2674788</v>
      </c>
      <c r="GC44" s="86">
        <v>1130620.108999996</v>
      </c>
      <c r="GD44" s="86">
        <v>1544167.891000004</v>
      </c>
      <c r="GE44" s="28">
        <f>GD44*0.68</f>
        <v>1050034.1658800028</v>
      </c>
      <c r="GF44" s="7">
        <v>627</v>
      </c>
      <c r="GG44" s="39">
        <v>1270323</v>
      </c>
      <c r="GH44" s="39">
        <f>GG44-GI44</f>
        <v>284058.20500000659</v>
      </c>
      <c r="GI44" s="39">
        <v>986264.79499999341</v>
      </c>
      <c r="GJ44" s="28">
        <f>GI44*0.68</f>
        <v>670660.06059999554</v>
      </c>
      <c r="GK44" s="7">
        <v>2774</v>
      </c>
      <c r="GL44" s="86">
        <v>6984926</v>
      </c>
      <c r="GM44" s="86">
        <v>2326985.59250001</v>
      </c>
      <c r="GN44" s="86">
        <v>4657940.4074999895</v>
      </c>
      <c r="GO44" s="28">
        <f>GN44*0.67</f>
        <v>3120820.0730249933</v>
      </c>
      <c r="GP44" s="93"/>
      <c r="GQ44" s="7">
        <f t="shared" ref="GQ44:GQ50" si="215">EH44+EM44+ER44+EW44+FB44+FG44+FL44+FQ44+FV44+GA44+GF44+GK44</f>
        <v>18219</v>
      </c>
      <c r="GR44" s="28">
        <f t="shared" ref="GR44:GS49" si="216">EI44+EN44+ES44+EX44+FB44+FH44+FM44+FR44+FW44+GB44+GG44+GL44</f>
        <v>41032344</v>
      </c>
      <c r="GS44" s="28">
        <f t="shared" si="216"/>
        <v>15579537.406655012</v>
      </c>
      <c r="GT44" s="28">
        <f t="shared" ref="GT44:GT49" si="217">EK44+EP44+EU44+EZ44+FE44+FJ44+FO44+FT44+FY44+GD44+GI44+GN44</f>
        <v>28436819.414519988</v>
      </c>
      <c r="GU44" s="28">
        <f t="shared" ref="GU44:GU50" si="218">EL44+EQ44+EV44+FA44+FF44+FK44+FP44+FU44+FZ44+GE44+GJ44+GO44</f>
        <v>19176889.779578391</v>
      </c>
      <c r="GX44" s="102">
        <v>-54</v>
      </c>
      <c r="GY44" s="86">
        <v>-341496</v>
      </c>
      <c r="GZ44" s="39">
        <f>GY44-HA44</f>
        <v>-117384.21200000239</v>
      </c>
      <c r="HA44" s="86">
        <v>-224111.78799999761</v>
      </c>
      <c r="HB44" s="28">
        <f t="shared" ref="HB44:HB49" si="219">HA44*0.67</f>
        <v>-150154.8979599984</v>
      </c>
      <c r="HC44" s="102">
        <v>316</v>
      </c>
      <c r="HD44" s="86">
        <v>659284</v>
      </c>
      <c r="HE44" s="86">
        <v>274100.71050000028</v>
      </c>
      <c r="HF44" s="86">
        <v>385183.28949999972</v>
      </c>
      <c r="HG44" s="28">
        <f t="shared" ref="HG44:HG49" si="220">HF44*0.67</f>
        <v>258072.80396499982</v>
      </c>
      <c r="HH44" s="102">
        <v>780</v>
      </c>
      <c r="HI44" s="86">
        <v>1822770</v>
      </c>
      <c r="HJ44" s="86">
        <f>HI44-HK44</f>
        <v>651057.64600000042</v>
      </c>
      <c r="HK44" s="86">
        <v>1171712.3539999996</v>
      </c>
      <c r="HL44" s="28">
        <f t="shared" ref="HL44:HL49" si="221">HK44*0.67</f>
        <v>785047.27717999974</v>
      </c>
      <c r="HM44" s="102">
        <v>1614</v>
      </c>
      <c r="HN44" s="86">
        <v>4423836</v>
      </c>
      <c r="HO44" s="86">
        <f>HN44-HP44</f>
        <v>1105951.8500000001</v>
      </c>
      <c r="HP44" s="86">
        <v>3317884.15</v>
      </c>
      <c r="HQ44" s="28">
        <f t="shared" ref="HQ44:HQ49" si="222">HP44*0.67</f>
        <v>2222982.3805</v>
      </c>
      <c r="HR44" s="7">
        <v>802</v>
      </c>
      <c r="HS44" s="86">
        <v>2057298</v>
      </c>
      <c r="HT44" s="86">
        <f>HS44-HU44</f>
        <v>331924.83999999962</v>
      </c>
      <c r="HU44" s="86">
        <v>1725373.1600000004</v>
      </c>
      <c r="HV44" s="28">
        <f t="shared" ref="HV44:HV49" si="223">HU44*0.67</f>
        <v>1156000.0172000004</v>
      </c>
      <c r="HW44" s="7">
        <v>779</v>
      </c>
      <c r="HX44" s="27">
        <v>1981721</v>
      </c>
      <c r="HY44" s="27">
        <f>HX44-HZ44</f>
        <v>415373.96250000014</v>
      </c>
      <c r="HZ44" s="27">
        <v>1566347.0374999999</v>
      </c>
      <c r="IA44" s="28">
        <f t="shared" ref="IA44:IA49" si="224">HZ44*0.67</f>
        <v>1049452.5151249999</v>
      </c>
      <c r="IB44" s="7">
        <v>591</v>
      </c>
      <c r="IC44" s="86">
        <v>1386159</v>
      </c>
      <c r="ID44" s="86">
        <f>IC44-IE44</f>
        <v>499425.81200000213</v>
      </c>
      <c r="IE44" s="86">
        <v>886733.18799999787</v>
      </c>
      <c r="IF44" s="28">
        <f t="shared" ref="IF44:IF49" si="225">IE44*0.67</f>
        <v>594111.23595999856</v>
      </c>
      <c r="IG44" s="7">
        <v>639</v>
      </c>
      <c r="IH44" s="86">
        <v>1637711</v>
      </c>
      <c r="II44" s="86">
        <v>570301.94249999989</v>
      </c>
      <c r="IJ44" s="86">
        <v>1067409.0575000001</v>
      </c>
      <c r="IK44" s="28">
        <f t="shared" ref="IK44:IK49" si="226">IJ44*0.67</f>
        <v>715164.06852500013</v>
      </c>
      <c r="IL44" s="7">
        <v>1038</v>
      </c>
      <c r="IM44" s="86">
        <v>2972662</v>
      </c>
      <c r="IN44" s="86">
        <f>IM44-IO44</f>
        <v>858098.27550000045</v>
      </c>
      <c r="IO44" s="86">
        <v>2114563.7244999995</v>
      </c>
      <c r="IP44" s="28">
        <f t="shared" ref="IP44:IP49" si="227">IO44*0.67</f>
        <v>1416757.6954149997</v>
      </c>
      <c r="IQ44" s="11">
        <v>832</v>
      </c>
      <c r="IR44" s="27">
        <v>2127322</v>
      </c>
      <c r="IS44" s="27">
        <v>1384601.543000001</v>
      </c>
      <c r="IT44" s="27">
        <v>742720.45699999889</v>
      </c>
      <c r="IU44" s="28">
        <f t="shared" ref="IU44:IU49" si="228">IT44*0.67</f>
        <v>497622.7061899993</v>
      </c>
      <c r="IV44" s="11">
        <v>646</v>
      </c>
      <c r="IW44" s="27">
        <v>578792</v>
      </c>
      <c r="IX44" s="27">
        <f>IW44-IY44</f>
        <v>-73928.795500000007</v>
      </c>
      <c r="IY44" s="27">
        <v>652720.79550000001</v>
      </c>
      <c r="IZ44" s="28">
        <f t="shared" ref="IZ44:IZ49" si="229">IY44*0.67</f>
        <v>437322.93298500002</v>
      </c>
      <c r="JA44" s="11">
        <v>958</v>
      </c>
      <c r="JB44" s="27">
        <v>1535681</v>
      </c>
      <c r="JC44" s="27">
        <v>730128.58050000027</v>
      </c>
      <c r="JD44" s="27">
        <v>805552.41949999973</v>
      </c>
      <c r="JE44" s="28">
        <f t="shared" ref="JE44:JE49" si="230">JD44*0.67</f>
        <v>539720.12106499984</v>
      </c>
      <c r="JF44" s="102"/>
      <c r="JG44" s="86"/>
      <c r="JH44" s="86"/>
      <c r="JI44" s="86"/>
      <c r="JJ44" s="28"/>
      <c r="JK44" s="93"/>
      <c r="JL44" s="93"/>
      <c r="JM44" s="7">
        <f t="shared" ref="JM44:JM49" si="231">GX44+HC44+HH44+HM44+HR44+HW44+IB44+IG44+IL44+IQ44+IV44+JA44</f>
        <v>8941</v>
      </c>
      <c r="JN44" s="28">
        <f t="shared" ref="JN44:JN49" si="232">GY44+HD44+HI44+HN44+HS44+HX44+IC44+IH44+IM44+IR44+IW44+JB44</f>
        <v>20841740</v>
      </c>
      <c r="JO44" s="28">
        <f t="shared" ref="JO44:JO49" si="233">GZ44+HE44+HJ44+HO44+HT44+HY44+ID44+II44+IN44+IS44+IX44+JC44</f>
        <v>6629652.1550000031</v>
      </c>
      <c r="JP44" s="28">
        <f t="shared" ref="JP44:JP49" si="234">HA44+HF44+HK44+HP44+HU44+HZ44+IE44+IJ44+IO44+IT44+IY44+JD44</f>
        <v>14212087.844999997</v>
      </c>
      <c r="JQ44" s="28">
        <f t="shared" ref="JQ44:JQ49" si="235">HB44+HG44+HL44+HQ44+HV44+IA44+IF44+IK44+IP44+IU44+IZ44+JE44</f>
        <v>9522098.8561499994</v>
      </c>
      <c r="JS44" s="11">
        <v>1257</v>
      </c>
      <c r="JT44" s="27">
        <v>2365662</v>
      </c>
      <c r="JU44" s="27">
        <v>1024792.6664999945</v>
      </c>
      <c r="JV44" s="104">
        <v>1226895.4401525049</v>
      </c>
      <c r="JW44" s="28">
        <f>JV44*0.7</f>
        <v>858826.80810675339</v>
      </c>
      <c r="JX44" s="7">
        <v>553</v>
      </c>
      <c r="JY44" s="27">
        <v>798406</v>
      </c>
      <c r="JZ44" s="20">
        <v>259387.1210000111</v>
      </c>
      <c r="KA44" s="27">
        <v>493202.27428498981</v>
      </c>
      <c r="KB44" s="28">
        <f>KA44*0.7</f>
        <v>345241.59199949284</v>
      </c>
      <c r="KC44" s="102">
        <v>143</v>
      </c>
      <c r="KD44" s="86">
        <v>335157</v>
      </c>
      <c r="KE44" s="86">
        <v>184942</v>
      </c>
      <c r="KF44" s="86">
        <v>137446.72500000001</v>
      </c>
      <c r="KG44" s="28">
        <f>KF44*0.7</f>
        <v>96212.707500000004</v>
      </c>
      <c r="KH44" s="102">
        <v>486</v>
      </c>
      <c r="KI44" s="86">
        <v>1263264</v>
      </c>
      <c r="KJ44" s="86">
        <v>530322</v>
      </c>
      <c r="KK44" s="86">
        <v>670641.92999999993</v>
      </c>
      <c r="KL44" s="28">
        <f>KK44*0.7</f>
        <v>469449.35099999991</v>
      </c>
      <c r="KM44" s="102">
        <v>742</v>
      </c>
      <c r="KN44" s="86">
        <v>882395</v>
      </c>
      <c r="KO44" s="86">
        <v>341325</v>
      </c>
      <c r="KP44" s="86">
        <v>495079.05</v>
      </c>
      <c r="KQ44" s="28">
        <f>KP44*0.7</f>
        <v>346555.33499999996</v>
      </c>
      <c r="KR44" s="7">
        <v>513</v>
      </c>
      <c r="KS44" s="27">
        <v>1266287</v>
      </c>
      <c r="KT44" s="27">
        <v>563310</v>
      </c>
      <c r="KU44" s="27">
        <v>643223.95499999996</v>
      </c>
      <c r="KV44" s="28">
        <f>KU44*0.7</f>
        <v>450256.76849999995</v>
      </c>
      <c r="KW44" s="7">
        <v>586</v>
      </c>
      <c r="KX44" s="86">
        <v>1478423</v>
      </c>
      <c r="KY44" s="86">
        <v>685118</v>
      </c>
      <c r="KZ44" s="86">
        <v>725874.07499999995</v>
      </c>
      <c r="LA44" s="28">
        <f>KZ44*0.7</f>
        <v>508111.85249999992</v>
      </c>
      <c r="LB44" s="7">
        <v>457</v>
      </c>
      <c r="LC44" s="86">
        <v>1257743</v>
      </c>
      <c r="LD44" s="86">
        <v>562869</v>
      </c>
      <c r="LE44" s="86">
        <v>635809.71</v>
      </c>
      <c r="LF44" s="28">
        <f>LE44*0.7</f>
        <v>445066.79699999996</v>
      </c>
      <c r="LG44" s="7"/>
      <c r="LH44" s="86"/>
      <c r="LI44" s="86"/>
      <c r="LJ44" s="86"/>
      <c r="LK44" s="28"/>
      <c r="LL44" s="11"/>
      <c r="LM44" s="27"/>
      <c r="LN44" s="27"/>
      <c r="LO44" s="27"/>
      <c r="LP44" s="28"/>
      <c r="LQ44" s="11"/>
      <c r="LR44" s="27"/>
      <c r="LS44" s="27"/>
      <c r="LT44" s="27"/>
      <c r="LU44" s="28"/>
      <c r="LV44" s="11"/>
      <c r="LW44" s="27"/>
      <c r="LX44" s="27"/>
      <c r="LY44" s="27"/>
      <c r="LZ44" s="28"/>
      <c r="MA44" s="102"/>
      <c r="MB44" s="86"/>
      <c r="MC44" s="86"/>
      <c r="MD44" s="86"/>
      <c r="ME44" s="28"/>
      <c r="MF44" s="93"/>
      <c r="MG44" s="93"/>
      <c r="MH44" s="7">
        <f t="shared" ref="MH44:MH49" si="236">JS44+JX44+KC44+KH44+KM44+KR44+KW44+LB44+LG44+LL44+LQ44+LV44</f>
        <v>4737</v>
      </c>
      <c r="MI44" s="28">
        <f t="shared" ref="MI44:MI49" si="237">JT44+JY44+KD44+KI44+KN44+KS44+KX44+LC44+LH44+LM44+LR44+LW44</f>
        <v>9647337</v>
      </c>
      <c r="MJ44" s="28">
        <f>JU44+KA44+KE44+KJ44+KO44+KT44+KY44+LD44+LI44+LN44+LS44+LX44</f>
        <v>4385880.9407849843</v>
      </c>
      <c r="MK44" s="28" t="e">
        <f>JV44+#REF!+KF44+KK44+KP44+KU44+KZ44+LE44+LJ44+LO44+LT44+LY44</f>
        <v>#REF!</v>
      </c>
      <c r="ML44" s="28">
        <f t="shared" ref="ML44:ML49" si="238">JW44+KB44+KG44+KL44+KQ44+KV44+LA44+LF44+LK44+LP44+LU44+LZ44</f>
        <v>3519721.2116062455</v>
      </c>
    </row>
    <row r="45" spans="1:350" ht="15.6" x14ac:dyDescent="0.3">
      <c r="B45" s="527"/>
      <c r="C45" s="98" t="s">
        <v>49</v>
      </c>
      <c r="D45" s="35"/>
      <c r="E45" s="27"/>
      <c r="F45" s="20"/>
      <c r="G45" s="21"/>
      <c r="H45" s="27"/>
      <c r="I45" s="41">
        <v>84</v>
      </c>
      <c r="J45" s="28">
        <v>138117</v>
      </c>
      <c r="K45" s="27">
        <v>30836.199999999997</v>
      </c>
      <c r="L45" s="28">
        <v>107280.8</v>
      </c>
      <c r="M45" s="28">
        <f>L45*0.67</f>
        <v>71878.136000000013</v>
      </c>
      <c r="N45" s="7">
        <v>329</v>
      </c>
      <c r="O45" s="9">
        <v>559273</v>
      </c>
      <c r="P45" s="9">
        <f t="shared" ref="P45:P49" si="239">O45-Q45</f>
        <v>105766</v>
      </c>
      <c r="Q45" s="9">
        <v>453507</v>
      </c>
      <c r="R45" s="28">
        <f>Q45*0.67</f>
        <v>303849.69</v>
      </c>
      <c r="S45" s="28">
        <v>485</v>
      </c>
      <c r="T45" s="28">
        <v>807265</v>
      </c>
      <c r="U45" s="28">
        <f t="shared" ref="U45:U49" si="240">T45-V45</f>
        <v>210527.5</v>
      </c>
      <c r="V45" s="28">
        <v>596737.5</v>
      </c>
      <c r="W45" s="28">
        <f>V45*0.67</f>
        <v>399814.125</v>
      </c>
      <c r="X45" s="7">
        <v>821</v>
      </c>
      <c r="Y45" s="28">
        <v>1348129</v>
      </c>
      <c r="Z45" s="28">
        <f t="shared" ref="Z45:Z46" si="241">Y45-AA45</f>
        <v>433809.49</v>
      </c>
      <c r="AA45" s="28">
        <v>914319.51</v>
      </c>
      <c r="AB45" s="28">
        <f>AA45*0.67</f>
        <v>612594.07170000009</v>
      </c>
      <c r="AC45" s="41">
        <v>288</v>
      </c>
      <c r="AD45" s="28">
        <v>426952</v>
      </c>
      <c r="AE45" s="28">
        <v>90455</v>
      </c>
      <c r="AF45" s="28">
        <v>336497</v>
      </c>
      <c r="AG45" s="28">
        <f>AF45*0.67</f>
        <v>225452.99000000002</v>
      </c>
      <c r="AH45" s="99">
        <v>176</v>
      </c>
      <c r="AI45" s="100">
        <v>294269</v>
      </c>
      <c r="AJ45" s="100">
        <f t="shared" ref="AJ45:AJ46" si="242">AI45-AK45</f>
        <v>73221.420000000013</v>
      </c>
      <c r="AK45" s="100">
        <v>221047.58</v>
      </c>
      <c r="AL45" s="28">
        <f>AK45*0.67</f>
        <v>148101.8786</v>
      </c>
      <c r="AM45" s="99">
        <v>682</v>
      </c>
      <c r="AN45" s="100">
        <v>1370264</v>
      </c>
      <c r="AO45" s="100">
        <v>350299.55000000005</v>
      </c>
      <c r="AP45" s="100">
        <v>1019964.45</v>
      </c>
      <c r="AQ45" s="28">
        <f>AP45*0.67</f>
        <v>683376.18150000006</v>
      </c>
      <c r="AR45" s="41">
        <v>778</v>
      </c>
      <c r="AS45" s="28">
        <v>1742311</v>
      </c>
      <c r="AT45" s="28">
        <v>609738.1100000001</v>
      </c>
      <c r="AU45" s="9">
        <v>1132572.8899999999</v>
      </c>
      <c r="AV45" s="28">
        <f>AU45*0.67</f>
        <v>758823.83629999997</v>
      </c>
      <c r="AW45" s="41">
        <v>793</v>
      </c>
      <c r="AX45" s="29">
        <v>1937373</v>
      </c>
      <c r="AY45" s="28">
        <v>895455.97</v>
      </c>
      <c r="AZ45" s="29">
        <v>1041917.03</v>
      </c>
      <c r="BA45" s="28">
        <f>AZ45*0.67</f>
        <v>698084.4101000001</v>
      </c>
      <c r="BB45" s="41">
        <v>463</v>
      </c>
      <c r="BC45" s="28">
        <v>946651</v>
      </c>
      <c r="BD45" s="28">
        <v>416654.9</v>
      </c>
      <c r="BE45" s="28">
        <v>529996.1</v>
      </c>
      <c r="BF45" s="28">
        <f>BE45*0.67</f>
        <v>355097.38699999999</v>
      </c>
      <c r="BG45" s="41">
        <v>634</v>
      </c>
      <c r="BH45" s="28">
        <v>1021060</v>
      </c>
      <c r="BI45" s="28">
        <v>453156.35</v>
      </c>
      <c r="BJ45" s="28">
        <v>567903.65</v>
      </c>
      <c r="BK45" s="28">
        <f>BJ45*0.67</f>
        <v>380495.44550000003</v>
      </c>
      <c r="BL45" s="101"/>
      <c r="BM45" s="7">
        <f>D44+I44+N45+S45+X45+AC45+AH45+AM45+AR45+AW45+BB45</f>
        <v>4993</v>
      </c>
      <c r="BN45" s="28">
        <f>E44+J44+O45+T45+Y45+AD45+AI45+AN45+AS45+AX45+BC45</f>
        <v>9756609</v>
      </c>
      <c r="BO45" s="28">
        <f>F44+K44+P45+U45+Z45+AE45+AJ45+AO45+AT45+AY45+BD45</f>
        <v>3308811.94</v>
      </c>
      <c r="BP45" s="28">
        <f>G44+L44+Q45+V45+AA45+AF45+AK45+AP45+AU45+AZ45+BE45</f>
        <v>6447797.0599999996</v>
      </c>
      <c r="BQ45" s="28">
        <f>H44+M44+R45+W45+AB45+AG45+AL45+AQ45+AV45+BA45+BF45</f>
        <v>4320024.0301999999</v>
      </c>
      <c r="BS45" s="41">
        <v>377</v>
      </c>
      <c r="BT45" s="28">
        <v>635614</v>
      </c>
      <c r="BU45" s="27">
        <v>240904.59999999998</v>
      </c>
      <c r="BV45" s="28">
        <v>394709.4</v>
      </c>
      <c r="BW45" s="28">
        <f>BV45*0.67</f>
        <v>264455.29800000001</v>
      </c>
      <c r="BX45" s="7">
        <v>502</v>
      </c>
      <c r="BY45" s="9">
        <v>915148</v>
      </c>
      <c r="BZ45" s="9">
        <v>316763.78000000003</v>
      </c>
      <c r="CA45" s="9">
        <v>598384.22</v>
      </c>
      <c r="CB45" s="28">
        <f>CA45*0.67</f>
        <v>400917.42739999999</v>
      </c>
      <c r="CC45" s="28">
        <v>634</v>
      </c>
      <c r="CD45" s="28">
        <v>1280016</v>
      </c>
      <c r="CE45" s="20">
        <f t="shared" ref="CE45:CE50" si="243">CD45-CF45</f>
        <v>397203</v>
      </c>
      <c r="CF45" s="28">
        <v>882813</v>
      </c>
      <c r="CG45" s="28">
        <f>CF45*0.67</f>
        <v>591484.71000000008</v>
      </c>
      <c r="CH45" s="7">
        <v>1065</v>
      </c>
      <c r="CI45" s="28">
        <v>1896235</v>
      </c>
      <c r="CJ45" s="28">
        <v>585230</v>
      </c>
      <c r="CK45" s="28">
        <v>1311005</v>
      </c>
      <c r="CL45" s="28">
        <f>CK45*0.67</f>
        <v>878373.35000000009</v>
      </c>
      <c r="CM45" s="41">
        <v>575</v>
      </c>
      <c r="CN45" s="28">
        <v>1709721</v>
      </c>
      <c r="CO45" s="28">
        <f t="shared" ref="CO45:CO50" si="244">CN45-CP45</f>
        <v>600708</v>
      </c>
      <c r="CP45" s="28">
        <v>1109013</v>
      </c>
      <c r="CQ45" s="28">
        <f>CP45*0.67</f>
        <v>743038.71000000008</v>
      </c>
      <c r="CR45" s="41">
        <v>512</v>
      </c>
      <c r="CS45" s="100">
        <v>1032338</v>
      </c>
      <c r="CT45" s="100">
        <f t="shared" ref="CT45:CT50" si="245">CS45-CU45</f>
        <v>332664</v>
      </c>
      <c r="CU45" s="100">
        <v>699674</v>
      </c>
      <c r="CV45" s="28">
        <f>CU45*0.67</f>
        <v>468781.58</v>
      </c>
      <c r="CW45" s="58">
        <v>565</v>
      </c>
      <c r="CX45" s="100">
        <v>1167818.4819532423</v>
      </c>
      <c r="CY45" s="100">
        <v>416897.48195324233</v>
      </c>
      <c r="CZ45" s="27">
        <v>750921</v>
      </c>
      <c r="DA45" s="28">
        <f>CZ45*0.67</f>
        <v>503117.07</v>
      </c>
      <c r="DB45" s="11">
        <v>631</v>
      </c>
      <c r="DC45" s="27">
        <v>1472630.445208255</v>
      </c>
      <c r="DD45" s="28">
        <v>492231.44520825497</v>
      </c>
      <c r="DE45" s="27">
        <v>980399</v>
      </c>
      <c r="DF45" s="28">
        <f>DE45*0.67</f>
        <v>656867.33000000007</v>
      </c>
      <c r="DG45" s="28">
        <v>588</v>
      </c>
      <c r="DH45" s="40">
        <v>1037351.247036</v>
      </c>
      <c r="DI45" s="40">
        <v>260744.24703600004</v>
      </c>
      <c r="DJ45" s="40">
        <v>776607</v>
      </c>
      <c r="DK45" s="28">
        <f>DJ45*0.67</f>
        <v>520326.69</v>
      </c>
      <c r="DL45" s="28">
        <v>245</v>
      </c>
      <c r="DM45" s="28">
        <v>419751.36</v>
      </c>
      <c r="DN45" s="28">
        <v>122055.36</v>
      </c>
      <c r="DO45" s="28">
        <v>297696</v>
      </c>
      <c r="DP45" s="28">
        <f>DO45*0.67</f>
        <v>199456.32</v>
      </c>
      <c r="DQ45" s="102">
        <v>148</v>
      </c>
      <c r="DR45" s="103">
        <v>60626.299999999988</v>
      </c>
      <c r="DS45" s="39">
        <v>-8346.7000000000116</v>
      </c>
      <c r="DT45" s="86">
        <v>68973</v>
      </c>
      <c r="DU45" s="28">
        <f>DT45*0.67</f>
        <v>46211.91</v>
      </c>
      <c r="DV45" s="102">
        <v>269</v>
      </c>
      <c r="DW45" s="86">
        <v>477681</v>
      </c>
      <c r="DX45" s="86">
        <v>198437</v>
      </c>
      <c r="DY45" s="86">
        <v>279244</v>
      </c>
      <c r="DZ45" s="28">
        <f>DY45*0.67</f>
        <v>187093.48</v>
      </c>
      <c r="EA45" s="93"/>
      <c r="EB45" s="7">
        <f t="shared" si="209"/>
        <v>6111</v>
      </c>
      <c r="EC45" s="28">
        <f t="shared" si="210"/>
        <v>12104930.834197499</v>
      </c>
      <c r="ED45" s="28">
        <f t="shared" si="211"/>
        <v>3955492.2141974969</v>
      </c>
      <c r="EE45" s="28">
        <f t="shared" si="212"/>
        <v>8149438.6200000001</v>
      </c>
      <c r="EF45" s="28">
        <f t="shared" si="213"/>
        <v>5460123.8754000021</v>
      </c>
      <c r="EH45" s="11">
        <v>319</v>
      </c>
      <c r="EI45" s="39">
        <v>593251.20000000007</v>
      </c>
      <c r="EJ45" s="39">
        <f t="shared" ref="EJ45:EJ48" si="246">EI45-EK45</f>
        <v>223479.20000000007</v>
      </c>
      <c r="EK45" s="39">
        <v>369772</v>
      </c>
      <c r="EL45" s="28">
        <f t="shared" si="214"/>
        <v>247747.24000000002</v>
      </c>
      <c r="EM45" s="11">
        <v>322</v>
      </c>
      <c r="EN45" s="39">
        <v>597573.5</v>
      </c>
      <c r="EO45" s="39">
        <f t="shared" ref="EO45:EO48" si="247">EN45-EP45</f>
        <v>213222.5</v>
      </c>
      <c r="EP45" s="39">
        <v>384351</v>
      </c>
      <c r="EQ45" s="28">
        <f>EP45*0.67</f>
        <v>257515.17</v>
      </c>
      <c r="ER45" s="58">
        <v>240</v>
      </c>
      <c r="ES45" s="39">
        <v>454030</v>
      </c>
      <c r="ET45" s="39">
        <f t="shared" ref="ET45:ET48" si="248">ES45-EU45</f>
        <v>190742</v>
      </c>
      <c r="EU45" s="39">
        <v>263288</v>
      </c>
      <c r="EV45" s="28">
        <f>EU45*0.67</f>
        <v>176402.96000000002</v>
      </c>
      <c r="EW45" s="102">
        <v>237</v>
      </c>
      <c r="EX45" s="86">
        <v>413113</v>
      </c>
      <c r="EY45" s="86">
        <f t="shared" ref="EY45:EY49" si="249">EX45-EZ45</f>
        <v>153554</v>
      </c>
      <c r="EZ45" s="86">
        <v>259559</v>
      </c>
      <c r="FA45" s="28">
        <f>EZ45*0.67</f>
        <v>173904.53</v>
      </c>
      <c r="FB45" s="11">
        <v>170</v>
      </c>
      <c r="FC45" s="27">
        <v>289830</v>
      </c>
      <c r="FD45" s="27">
        <f t="shared" ref="FD45:FD49" si="250">FC45-FE45</f>
        <v>106198.77000000002</v>
      </c>
      <c r="FE45" s="27">
        <v>183631.22999999998</v>
      </c>
      <c r="FF45" s="28">
        <f>FE45*0.67</f>
        <v>123032.92409999999</v>
      </c>
      <c r="FG45" s="11">
        <v>167</v>
      </c>
      <c r="FH45" s="27">
        <v>276933</v>
      </c>
      <c r="FI45" s="27">
        <v>84981</v>
      </c>
      <c r="FJ45" s="27">
        <v>191952</v>
      </c>
      <c r="FK45" s="28">
        <f>FJ45*0.67</f>
        <v>128607.84000000001</v>
      </c>
      <c r="FL45" s="7">
        <v>72</v>
      </c>
      <c r="FM45" s="86">
        <v>138228</v>
      </c>
      <c r="FN45" s="86">
        <v>47389</v>
      </c>
      <c r="FO45" s="86">
        <v>90839</v>
      </c>
      <c r="FP45" s="28">
        <f>FO45*0.67</f>
        <v>60862.130000000005</v>
      </c>
      <c r="FQ45" s="11">
        <v>101</v>
      </c>
      <c r="FR45" s="28">
        <v>177949</v>
      </c>
      <c r="FS45" s="28">
        <v>67923</v>
      </c>
      <c r="FT45" s="28">
        <v>110026</v>
      </c>
      <c r="FU45" s="28">
        <f>FT45*0.67</f>
        <v>73717.42</v>
      </c>
      <c r="FV45" s="41">
        <v>78</v>
      </c>
      <c r="FW45" s="28">
        <v>135422</v>
      </c>
      <c r="FX45" s="28">
        <v>40976</v>
      </c>
      <c r="FY45" s="28">
        <v>94446</v>
      </c>
      <c r="FZ45" s="28">
        <f>FY45*0.67</f>
        <v>63278.820000000007</v>
      </c>
      <c r="GA45" s="102">
        <v>4</v>
      </c>
      <c r="GB45" s="86">
        <v>4596</v>
      </c>
      <c r="GC45" s="86">
        <v>1935</v>
      </c>
      <c r="GD45" s="86">
        <v>2661</v>
      </c>
      <c r="GE45" s="28">
        <f>GD45*0.67</f>
        <v>1782.8700000000001</v>
      </c>
      <c r="GF45" s="7">
        <v>38</v>
      </c>
      <c r="GG45" s="39">
        <v>72613</v>
      </c>
      <c r="GH45" s="39">
        <f t="shared" ref="GH45" si="251">GG45-GI45</f>
        <v>27591</v>
      </c>
      <c r="GI45" s="39">
        <v>45022</v>
      </c>
      <c r="GJ45" s="28">
        <f>GI45*0.67</f>
        <v>30164.74</v>
      </c>
      <c r="GK45" s="7">
        <v>19</v>
      </c>
      <c r="GL45" s="86">
        <v>26181</v>
      </c>
      <c r="GM45" s="86">
        <v>10059</v>
      </c>
      <c r="GN45" s="86">
        <v>16122</v>
      </c>
      <c r="GO45" s="28">
        <f>GN45*0.67</f>
        <v>10801.74</v>
      </c>
      <c r="GP45" s="93"/>
      <c r="GQ45" s="7">
        <f t="shared" si="215"/>
        <v>1767</v>
      </c>
      <c r="GR45" s="28">
        <f t="shared" si="216"/>
        <v>2890059.7</v>
      </c>
      <c r="GS45" s="28">
        <f t="shared" si="216"/>
        <v>1351681.7000000002</v>
      </c>
      <c r="GT45" s="28">
        <f t="shared" si="217"/>
        <v>2011669.23</v>
      </c>
      <c r="GU45" s="28">
        <f t="shared" si="218"/>
        <v>1347818.3841000001</v>
      </c>
      <c r="GX45" s="102">
        <v>64</v>
      </c>
      <c r="GY45" s="86">
        <v>114286</v>
      </c>
      <c r="GZ45" s="39">
        <f t="shared" ref="GZ45" si="252">GY45-HA45</f>
        <v>42333</v>
      </c>
      <c r="HA45" s="86">
        <v>71953</v>
      </c>
      <c r="HB45" s="28">
        <f t="shared" si="219"/>
        <v>48208.51</v>
      </c>
      <c r="HC45" s="102">
        <v>88</v>
      </c>
      <c r="HD45" s="86">
        <v>158012</v>
      </c>
      <c r="HE45" s="86">
        <v>68573</v>
      </c>
      <c r="HF45" s="86">
        <v>89439</v>
      </c>
      <c r="HG45" s="28">
        <f t="shared" si="220"/>
        <v>59924.130000000005</v>
      </c>
      <c r="HH45" s="102">
        <v>23</v>
      </c>
      <c r="HI45" s="86">
        <v>39577</v>
      </c>
      <c r="HJ45" s="86">
        <f t="shared" ref="HJ45:HJ49" si="253">HI45-HK45</f>
        <v>17756</v>
      </c>
      <c r="HK45" s="86">
        <v>21821</v>
      </c>
      <c r="HL45" s="28">
        <f t="shared" si="221"/>
        <v>14620.070000000002</v>
      </c>
      <c r="HM45" s="102">
        <v>8</v>
      </c>
      <c r="HN45" s="86">
        <v>12692</v>
      </c>
      <c r="HO45" s="86">
        <f t="shared" ref="HO45:HO49" si="254">HN45-HP45</f>
        <v>4488</v>
      </c>
      <c r="HP45" s="86">
        <v>8204</v>
      </c>
      <c r="HQ45" s="28">
        <f t="shared" si="222"/>
        <v>5496.68</v>
      </c>
      <c r="HR45" s="7">
        <v>5</v>
      </c>
      <c r="HS45" s="86">
        <v>1895</v>
      </c>
      <c r="HT45" s="86">
        <f t="shared" ref="HT45:HT49" si="255">HS45-HU45</f>
        <v>-3963</v>
      </c>
      <c r="HU45" s="86">
        <v>5858</v>
      </c>
      <c r="HV45" s="28">
        <f t="shared" si="223"/>
        <v>3924.86</v>
      </c>
      <c r="HW45" s="7">
        <v>-10</v>
      </c>
      <c r="HX45" s="27">
        <v>-14290</v>
      </c>
      <c r="HY45" s="27">
        <f t="shared" ref="HY45:HY49" si="256">HX45-HZ45</f>
        <v>-6917</v>
      </c>
      <c r="HZ45" s="27">
        <v>-7373</v>
      </c>
      <c r="IA45" s="28">
        <f t="shared" si="224"/>
        <v>-4939.91</v>
      </c>
      <c r="IB45" s="154">
        <v>4</v>
      </c>
      <c r="IC45" s="139">
        <v>6596</v>
      </c>
      <c r="ID45" s="86">
        <f t="shared" ref="ID45:ID49" si="257">IC45-IE45</f>
        <v>2080</v>
      </c>
      <c r="IE45" s="139">
        <v>4516</v>
      </c>
      <c r="IF45" s="28">
        <f t="shared" si="225"/>
        <v>3025.7200000000003</v>
      </c>
      <c r="IG45" s="7"/>
      <c r="IH45" s="28"/>
      <c r="II45" s="28"/>
      <c r="IJ45" s="28"/>
      <c r="IK45" s="28">
        <f t="shared" si="226"/>
        <v>0</v>
      </c>
      <c r="IL45" s="7"/>
      <c r="IM45" s="86"/>
      <c r="IN45" s="86"/>
      <c r="IO45" s="86"/>
      <c r="IP45" s="28">
        <f t="shared" si="227"/>
        <v>0</v>
      </c>
      <c r="IQ45" s="85"/>
      <c r="IR45" s="27"/>
      <c r="IS45" s="27"/>
      <c r="IT45" s="27"/>
      <c r="IU45" s="28">
        <f t="shared" si="228"/>
        <v>0</v>
      </c>
      <c r="IV45" s="7"/>
      <c r="IW45" s="27"/>
      <c r="IX45" s="27"/>
      <c r="IY45" s="27"/>
      <c r="IZ45" s="28">
        <f t="shared" si="229"/>
        <v>0</v>
      </c>
      <c r="JA45" s="11"/>
      <c r="JB45" s="27"/>
      <c r="JC45" s="27"/>
      <c r="JD45" s="27"/>
      <c r="JE45" s="28">
        <f t="shared" si="230"/>
        <v>0</v>
      </c>
      <c r="JF45" s="140"/>
      <c r="JG45" s="139"/>
      <c r="JH45" s="86"/>
      <c r="JI45" s="139"/>
      <c r="JJ45" s="28"/>
      <c r="JK45" s="93"/>
      <c r="JL45" s="93"/>
      <c r="JM45" s="7">
        <f t="shared" si="231"/>
        <v>182</v>
      </c>
      <c r="JN45" s="28">
        <f t="shared" si="232"/>
        <v>318768</v>
      </c>
      <c r="JO45" s="28">
        <f t="shared" si="233"/>
        <v>124350</v>
      </c>
      <c r="JP45" s="28">
        <f t="shared" si="234"/>
        <v>194418</v>
      </c>
      <c r="JQ45" s="28">
        <f t="shared" si="235"/>
        <v>130260.06</v>
      </c>
      <c r="JS45" s="102"/>
      <c r="JT45" s="86"/>
      <c r="JU45" s="39"/>
      <c r="JV45" s="104"/>
      <c r="JW45" s="28">
        <f t="shared" ref="JW45:JW47" si="258">JV45*0.67</f>
        <v>0</v>
      </c>
      <c r="JX45" s="102"/>
      <c r="JY45" s="86"/>
      <c r="JZ45" s="86"/>
      <c r="KA45" s="86"/>
      <c r="KB45" s="28">
        <f t="shared" ref="KB45:KB47" si="259">KA45*0.67</f>
        <v>0</v>
      </c>
      <c r="KC45" s="102"/>
      <c r="KD45" s="86"/>
      <c r="KE45" s="86"/>
      <c r="KF45" s="86"/>
      <c r="KG45" s="28">
        <f t="shared" ref="KG45:KG47" si="260">KF45*0.67</f>
        <v>0</v>
      </c>
      <c r="KH45" s="102"/>
      <c r="KI45" s="86"/>
      <c r="KJ45" s="86"/>
      <c r="KK45" s="86"/>
      <c r="KL45" s="28">
        <f t="shared" ref="KL45:KL47" si="261">KK45*0.67</f>
        <v>0</v>
      </c>
      <c r="KM45" s="7"/>
      <c r="KN45" s="86"/>
      <c r="KO45" s="86"/>
      <c r="KP45" s="86"/>
      <c r="KQ45" s="28">
        <f t="shared" ref="KQ45:KQ47" si="262">KP45*0.67</f>
        <v>0</v>
      </c>
      <c r="KR45" s="7"/>
      <c r="KS45" s="27"/>
      <c r="KT45" s="27"/>
      <c r="KU45" s="27"/>
      <c r="KV45" s="28">
        <f t="shared" ref="KV45:KV47" si="263">KU45*0.67</f>
        <v>0</v>
      </c>
      <c r="KW45" s="154"/>
      <c r="KX45" s="139"/>
      <c r="KY45" s="86"/>
      <c r="KZ45" s="139"/>
      <c r="LA45" s="28">
        <f t="shared" ref="LA45:LA47" si="264">KZ45*0.67</f>
        <v>0</v>
      </c>
      <c r="LB45" s="7"/>
      <c r="LC45" s="28"/>
      <c r="LD45" s="28"/>
      <c r="LE45" s="28"/>
      <c r="LF45" s="28">
        <f t="shared" ref="LF45:LF47" si="265">LE45*0.67</f>
        <v>0</v>
      </c>
      <c r="LG45" s="7"/>
      <c r="LH45" s="86"/>
      <c r="LI45" s="86"/>
      <c r="LJ45" s="86"/>
      <c r="LK45" s="28"/>
      <c r="LL45" s="85"/>
      <c r="LM45" s="27"/>
      <c r="LN45" s="27"/>
      <c r="LO45" s="27"/>
      <c r="LP45" s="28"/>
      <c r="LQ45" s="7"/>
      <c r="LR45" s="27"/>
      <c r="LS45" s="27"/>
      <c r="LT45" s="27"/>
      <c r="LU45" s="28"/>
      <c r="LV45" s="11"/>
      <c r="LW45" s="27"/>
      <c r="LX45" s="27"/>
      <c r="LY45" s="27"/>
      <c r="LZ45" s="28"/>
      <c r="MA45" s="140"/>
      <c r="MB45" s="139"/>
      <c r="MC45" s="86"/>
      <c r="MD45" s="139"/>
      <c r="ME45" s="28"/>
      <c r="MF45" s="93"/>
      <c r="MG45" s="93"/>
      <c r="MH45" s="7">
        <f t="shared" si="236"/>
        <v>0</v>
      </c>
      <c r="MI45" s="28">
        <f t="shared" si="237"/>
        <v>0</v>
      </c>
      <c r="MJ45" s="28">
        <f t="shared" ref="MJ45:MJ49" si="266">JU45+JZ45+KE45+KJ45+KO45+KT45+KY45+LD45+LI45+LN45+LS45+LX45</f>
        <v>0</v>
      </c>
      <c r="MK45" s="28">
        <f t="shared" ref="MK45:MK49" si="267">JV45+KA45+KF45+KK45+KP45+KU45+KZ45+LE45+LJ45+LO45+LT45+LY45</f>
        <v>0</v>
      </c>
      <c r="ML45" s="28">
        <f t="shared" si="238"/>
        <v>0</v>
      </c>
    </row>
    <row r="46" spans="1:350" ht="15" customHeight="1" x14ac:dyDescent="0.3">
      <c r="B46" s="527"/>
      <c r="C46" s="98" t="s">
        <v>20</v>
      </c>
      <c r="D46" s="35"/>
      <c r="E46" s="27"/>
      <c r="F46" s="20"/>
      <c r="G46" s="21"/>
      <c r="H46" s="27"/>
      <c r="I46" s="41">
        <v>41</v>
      </c>
      <c r="J46" s="28">
        <v>81459</v>
      </c>
      <c r="K46" s="27">
        <v>12130.440000000002</v>
      </c>
      <c r="L46" s="28">
        <v>69328.56</v>
      </c>
      <c r="M46" s="28">
        <f t="shared" ref="M46:M50" si="268">L46*0.67</f>
        <v>46450.135200000004</v>
      </c>
      <c r="N46" s="7">
        <v>254</v>
      </c>
      <c r="O46" s="9">
        <v>479501</v>
      </c>
      <c r="P46" s="9">
        <f t="shared" si="239"/>
        <v>65971</v>
      </c>
      <c r="Q46" s="9">
        <v>413530</v>
      </c>
      <c r="R46" s="28">
        <f t="shared" ref="R46:R50" si="269">Q46*0.67</f>
        <v>277065.10000000003</v>
      </c>
      <c r="S46" s="28">
        <v>476</v>
      </c>
      <c r="T46" s="28">
        <v>895224</v>
      </c>
      <c r="U46" s="28">
        <f t="shared" si="240"/>
        <v>233160.59999999998</v>
      </c>
      <c r="V46" s="28">
        <v>662063.4</v>
      </c>
      <c r="W46" s="28">
        <f t="shared" ref="W46:W50" si="270">V46*0.67</f>
        <v>443582.47800000006</v>
      </c>
      <c r="X46" s="7">
        <v>377</v>
      </c>
      <c r="Y46" s="28">
        <v>789873</v>
      </c>
      <c r="Z46" s="28">
        <f t="shared" si="241"/>
        <v>154864.59999999998</v>
      </c>
      <c r="AA46" s="28">
        <v>635008.4</v>
      </c>
      <c r="AB46" s="28">
        <f t="shared" ref="AB46:AB50" si="271">AA46*0.67</f>
        <v>425455.62800000003</v>
      </c>
      <c r="AC46" s="41">
        <v>95</v>
      </c>
      <c r="AD46" s="28">
        <v>156705</v>
      </c>
      <c r="AE46" s="28">
        <v>30428</v>
      </c>
      <c r="AF46" s="28">
        <v>126277</v>
      </c>
      <c r="AG46" s="28">
        <f t="shared" ref="AG46:AG50" si="272">AF46*0.67</f>
        <v>84605.590000000011</v>
      </c>
      <c r="AH46" s="99">
        <v>230</v>
      </c>
      <c r="AI46" s="100">
        <v>451920</v>
      </c>
      <c r="AJ46" s="100">
        <f t="shared" si="242"/>
        <v>86218</v>
      </c>
      <c r="AK46" s="100">
        <v>365702</v>
      </c>
      <c r="AL46" s="28">
        <f t="shared" ref="AL46:AL49" si="273">AK46*0.67</f>
        <v>245020.34000000003</v>
      </c>
      <c r="AM46" s="99">
        <v>782</v>
      </c>
      <c r="AN46" s="100">
        <v>1660568</v>
      </c>
      <c r="AO46" s="100">
        <v>253290</v>
      </c>
      <c r="AP46" s="100">
        <v>1407278</v>
      </c>
      <c r="AQ46" s="28">
        <f t="shared" ref="AQ46:AQ50" si="274">AP46*0.67</f>
        <v>942876.26</v>
      </c>
      <c r="AR46" s="41">
        <v>335</v>
      </c>
      <c r="AS46" s="28">
        <v>773665</v>
      </c>
      <c r="AT46" s="28">
        <v>86180</v>
      </c>
      <c r="AU46" s="9">
        <v>687485</v>
      </c>
      <c r="AV46" s="28">
        <f t="shared" ref="AV46:AV50" si="275">AU46*0.67</f>
        <v>460614.95</v>
      </c>
      <c r="AW46" s="41">
        <v>277</v>
      </c>
      <c r="AX46" s="29">
        <v>658572</v>
      </c>
      <c r="AY46" s="28">
        <v>143594</v>
      </c>
      <c r="AZ46" s="29">
        <v>514978</v>
      </c>
      <c r="BA46" s="28">
        <f t="shared" ref="BA46:BA50" si="276">AZ46*0.67</f>
        <v>345035.26</v>
      </c>
      <c r="BB46" s="41">
        <v>121</v>
      </c>
      <c r="BC46" s="28">
        <v>237979</v>
      </c>
      <c r="BD46" s="28">
        <v>38973.899999999994</v>
      </c>
      <c r="BE46" s="28">
        <v>199005.1</v>
      </c>
      <c r="BF46" s="28">
        <f t="shared" ref="BF46:BF50" si="277">BE46*0.67</f>
        <v>133333.41700000002</v>
      </c>
      <c r="BG46" s="41">
        <v>258</v>
      </c>
      <c r="BH46" s="28">
        <v>427542</v>
      </c>
      <c r="BI46" s="28">
        <v>94437.789999999979</v>
      </c>
      <c r="BJ46" s="28">
        <v>333104.21000000002</v>
      </c>
      <c r="BK46" s="28">
        <f t="shared" ref="BK46:BK50" si="278">BJ46*0.67</f>
        <v>223179.82070000004</v>
      </c>
      <c r="BL46" s="101"/>
      <c r="BM46" s="7">
        <f t="shared" ref="BM46:BQ50" si="279">D46+I46+N46+S46+X46+AC46+AH46+AM46+AR46+AW46+BB46</f>
        <v>2988</v>
      </c>
      <c r="BN46" s="28">
        <f t="shared" si="279"/>
        <v>6185466</v>
      </c>
      <c r="BO46" s="28">
        <f t="shared" si="279"/>
        <v>1104810.5399999998</v>
      </c>
      <c r="BP46" s="28">
        <f t="shared" si="279"/>
        <v>5080655.459999999</v>
      </c>
      <c r="BQ46" s="28">
        <f t="shared" si="279"/>
        <v>3404039.1581999999</v>
      </c>
      <c r="BS46" s="41">
        <v>141</v>
      </c>
      <c r="BT46" s="28">
        <v>242159</v>
      </c>
      <c r="BU46" s="27">
        <v>42367.5</v>
      </c>
      <c r="BV46" s="28">
        <v>199791.5</v>
      </c>
      <c r="BW46" s="28">
        <f t="shared" ref="BW46:BW50" si="280">BV46*0.67</f>
        <v>133860.30500000002</v>
      </c>
      <c r="BX46" s="7">
        <v>146</v>
      </c>
      <c r="BY46" s="9">
        <v>277304</v>
      </c>
      <c r="BZ46" s="9">
        <v>57580</v>
      </c>
      <c r="CA46" s="9">
        <v>219724</v>
      </c>
      <c r="CB46" s="28">
        <f t="shared" ref="CB46:CB50" si="281">CA46*0.67</f>
        <v>147215.08000000002</v>
      </c>
      <c r="CC46" s="28">
        <v>206</v>
      </c>
      <c r="CD46" s="28">
        <v>384994</v>
      </c>
      <c r="CE46" s="20">
        <f t="shared" si="243"/>
        <v>66040</v>
      </c>
      <c r="CF46" s="28">
        <v>318954</v>
      </c>
      <c r="CG46" s="28">
        <f t="shared" ref="CG46:CG50" si="282">CF46*0.67</f>
        <v>213699.18000000002</v>
      </c>
      <c r="CH46" s="7">
        <v>129</v>
      </c>
      <c r="CI46" s="28">
        <v>227871</v>
      </c>
      <c r="CJ46" s="28">
        <v>57889</v>
      </c>
      <c r="CK46" s="28">
        <v>169982</v>
      </c>
      <c r="CL46" s="28">
        <f t="shared" ref="CL46:CL50" si="283">CK46*0.67</f>
        <v>113887.94</v>
      </c>
      <c r="CM46" s="41">
        <v>85</v>
      </c>
      <c r="CN46" s="28">
        <v>395749</v>
      </c>
      <c r="CO46" s="28">
        <f t="shared" si="244"/>
        <v>95444</v>
      </c>
      <c r="CP46" s="28">
        <v>300305</v>
      </c>
      <c r="CQ46" s="28">
        <f t="shared" ref="CQ46:CQ50" si="284">CP46*0.67</f>
        <v>201204.35</v>
      </c>
      <c r="CR46" s="41">
        <v>101</v>
      </c>
      <c r="CS46" s="100">
        <v>191999</v>
      </c>
      <c r="CT46" s="100">
        <f t="shared" si="245"/>
        <v>40149</v>
      </c>
      <c r="CU46" s="100">
        <v>151850</v>
      </c>
      <c r="CV46" s="28">
        <f t="shared" ref="CV46:CV50" si="285">CU46*0.67</f>
        <v>101739.5</v>
      </c>
      <c r="CW46" s="58">
        <v>286</v>
      </c>
      <c r="CX46" s="100">
        <v>625532.642876014</v>
      </c>
      <c r="CY46" s="100">
        <v>231870.642876014</v>
      </c>
      <c r="CZ46" s="27">
        <v>393662</v>
      </c>
      <c r="DA46" s="28">
        <f t="shared" ref="DA46:DA50" si="286">CZ46*0.67</f>
        <v>263753.54000000004</v>
      </c>
      <c r="DB46" s="11">
        <v>365</v>
      </c>
      <c r="DC46" s="27">
        <v>1002123.4304314288</v>
      </c>
      <c r="DD46" s="28">
        <v>285290.43043142883</v>
      </c>
      <c r="DE46" s="27">
        <v>716833</v>
      </c>
      <c r="DF46" s="28">
        <f t="shared" ref="DF46:DF50" si="287">DE46*0.67</f>
        <v>480278.11000000004</v>
      </c>
      <c r="DG46" s="28">
        <v>1198</v>
      </c>
      <c r="DH46" s="40">
        <v>2974328.7452560002</v>
      </c>
      <c r="DI46" s="40">
        <v>700279.74525599997</v>
      </c>
      <c r="DJ46" s="40">
        <v>2274049</v>
      </c>
      <c r="DK46" s="28">
        <f t="shared" ref="DK46:DK50" si="288">DJ46*0.67</f>
        <v>1523612.83</v>
      </c>
      <c r="DL46" s="28">
        <v>625</v>
      </c>
      <c r="DM46" s="28">
        <v>1418148.41</v>
      </c>
      <c r="DN46" s="28">
        <v>351871.41</v>
      </c>
      <c r="DO46" s="28">
        <v>1066277</v>
      </c>
      <c r="DP46" s="28">
        <f t="shared" ref="DP46:DP50" si="289">DO46*0.67</f>
        <v>714405.59000000008</v>
      </c>
      <c r="DQ46" s="102">
        <v>73</v>
      </c>
      <c r="DR46" s="103">
        <v>355432.9</v>
      </c>
      <c r="DS46" s="39">
        <v>66906.900000000009</v>
      </c>
      <c r="DT46" s="86">
        <v>288526</v>
      </c>
      <c r="DU46" s="28">
        <f t="shared" ref="DU46:DU50" si="290">DT46*0.67</f>
        <v>193312.42</v>
      </c>
      <c r="DV46" s="102">
        <v>254</v>
      </c>
      <c r="DW46" s="86">
        <v>465146</v>
      </c>
      <c r="DX46" s="86">
        <v>185125</v>
      </c>
      <c r="DY46" s="86">
        <v>280021</v>
      </c>
      <c r="DZ46" s="28">
        <f t="shared" ref="DZ46:DZ50" si="291">DY46*0.67</f>
        <v>187614.07</v>
      </c>
      <c r="EA46" s="93"/>
      <c r="EB46" s="7">
        <f t="shared" si="209"/>
        <v>3609</v>
      </c>
      <c r="EC46" s="28">
        <f t="shared" si="210"/>
        <v>8560788.1285634432</v>
      </c>
      <c r="ED46" s="28">
        <f t="shared" si="211"/>
        <v>2180813.6285634423</v>
      </c>
      <c r="EE46" s="28">
        <f t="shared" si="212"/>
        <v>6379974.5</v>
      </c>
      <c r="EF46" s="28">
        <f t="shared" si="213"/>
        <v>4274582.915</v>
      </c>
      <c r="EH46" s="11">
        <v>145</v>
      </c>
      <c r="EI46" s="39">
        <v>308300.75</v>
      </c>
      <c r="EJ46" s="39">
        <f t="shared" si="246"/>
        <v>119396.75</v>
      </c>
      <c r="EK46" s="39">
        <v>188904</v>
      </c>
      <c r="EL46" s="28">
        <f t="shared" si="214"/>
        <v>126565.68000000001</v>
      </c>
      <c r="EM46" s="11">
        <v>178</v>
      </c>
      <c r="EN46" s="39">
        <v>356646</v>
      </c>
      <c r="EO46" s="39">
        <f t="shared" si="247"/>
        <v>106402</v>
      </c>
      <c r="EP46" s="39">
        <v>250244</v>
      </c>
      <c r="EQ46" s="28">
        <f t="shared" ref="EQ46:EQ50" si="292">EP46*0.67</f>
        <v>167663.48000000001</v>
      </c>
      <c r="ER46" s="58">
        <v>243</v>
      </c>
      <c r="ES46" s="39">
        <v>468497.75</v>
      </c>
      <c r="ET46" s="39">
        <f t="shared" si="248"/>
        <v>142226.75</v>
      </c>
      <c r="EU46" s="39">
        <v>326271</v>
      </c>
      <c r="EV46" s="28">
        <f t="shared" ref="EV46:EV50" si="293">EU46*0.67</f>
        <v>218601.57</v>
      </c>
      <c r="EW46" s="102">
        <v>-50</v>
      </c>
      <c r="EX46" s="86">
        <v>-96050</v>
      </c>
      <c r="EY46" s="86">
        <f t="shared" si="249"/>
        <v>-28292</v>
      </c>
      <c r="EZ46" s="86">
        <v>-67758</v>
      </c>
      <c r="FA46" s="28">
        <f t="shared" ref="FA46:FA50" si="294">EZ46*0.67</f>
        <v>-45397.86</v>
      </c>
      <c r="FB46" s="11">
        <v>-4</v>
      </c>
      <c r="FC46" s="27">
        <v>-7896</v>
      </c>
      <c r="FD46" s="27">
        <f t="shared" si="250"/>
        <v>-1879</v>
      </c>
      <c r="FE46" s="27">
        <v>-6017</v>
      </c>
      <c r="FF46" s="28">
        <f t="shared" ref="FF46:FF49" si="295">FE46*0.67</f>
        <v>-4031.3900000000003</v>
      </c>
      <c r="FG46" s="11"/>
      <c r="FH46" s="27"/>
      <c r="FI46" s="27"/>
      <c r="FJ46" s="27"/>
      <c r="FK46" s="28">
        <f t="shared" ref="FK46:FK49" si="296">FJ46*0.67</f>
        <v>0</v>
      </c>
      <c r="FL46" s="104"/>
      <c r="FM46" s="58"/>
      <c r="FN46" s="58"/>
      <c r="FO46" s="58"/>
      <c r="FP46" s="28">
        <f t="shared" ref="FP46:FP49" si="297">FO46*0.67</f>
        <v>0</v>
      </c>
      <c r="FQ46" s="11"/>
      <c r="FR46" s="28"/>
      <c r="FS46" s="28"/>
      <c r="FT46" s="28"/>
      <c r="FU46" s="28">
        <f t="shared" ref="FU46:FU49" si="298">FT46*0.67</f>
        <v>0</v>
      </c>
      <c r="FV46" s="41"/>
      <c r="FW46" s="28"/>
      <c r="FX46" s="28"/>
      <c r="FY46" s="28"/>
      <c r="FZ46" s="28">
        <f t="shared" ref="FZ46:FZ49" si="299">FY46*0.67</f>
        <v>0</v>
      </c>
      <c r="GA46" s="102"/>
      <c r="GB46" s="86"/>
      <c r="GC46" s="58"/>
      <c r="GD46" s="86"/>
      <c r="GE46" s="28">
        <f t="shared" ref="GE46:GE49" si="300">GD46*0.67</f>
        <v>0</v>
      </c>
      <c r="GF46" s="102"/>
      <c r="GG46" s="103"/>
      <c r="GH46" s="39"/>
      <c r="GI46" s="39"/>
      <c r="GJ46" s="28">
        <f t="shared" ref="GJ46:GJ49" si="301">GI46*0.67</f>
        <v>0</v>
      </c>
      <c r="GK46" s="7"/>
      <c r="GL46" s="86"/>
      <c r="GM46" s="86"/>
      <c r="GN46" s="86"/>
      <c r="GO46" s="28">
        <f t="shared" ref="GO46:GO50" si="302">GN46*0.67</f>
        <v>0</v>
      </c>
      <c r="GP46" s="93"/>
      <c r="GQ46" s="7">
        <f t="shared" si="215"/>
        <v>512</v>
      </c>
      <c r="GR46" s="28">
        <f t="shared" si="216"/>
        <v>1037390.5</v>
      </c>
      <c r="GS46" s="28">
        <f t="shared" si="216"/>
        <v>331837.5</v>
      </c>
      <c r="GT46" s="28">
        <f t="shared" si="217"/>
        <v>691644</v>
      </c>
      <c r="GU46" s="28">
        <f t="shared" si="218"/>
        <v>463401.48000000004</v>
      </c>
      <c r="GX46" s="11"/>
      <c r="GY46" s="58"/>
      <c r="GZ46" s="39"/>
      <c r="HA46" s="58"/>
      <c r="HB46" s="28">
        <f t="shared" si="219"/>
        <v>0</v>
      </c>
      <c r="HC46" s="7"/>
      <c r="HD46" s="7"/>
      <c r="HE46" s="7"/>
      <c r="HF46" s="7"/>
      <c r="HG46" s="28">
        <f t="shared" si="220"/>
        <v>0</v>
      </c>
      <c r="HH46" s="58"/>
      <c r="HI46" s="39"/>
      <c r="HJ46" s="86">
        <f t="shared" si="253"/>
        <v>0</v>
      </c>
      <c r="HK46" s="39"/>
      <c r="HL46" s="28">
        <f t="shared" si="221"/>
        <v>0</v>
      </c>
      <c r="HM46" s="102"/>
      <c r="HN46" s="86"/>
      <c r="HO46" s="86">
        <f t="shared" si="254"/>
        <v>0</v>
      </c>
      <c r="HP46" s="86"/>
      <c r="HQ46" s="28">
        <f t="shared" si="222"/>
        <v>0</v>
      </c>
      <c r="HR46" s="7"/>
      <c r="HS46" s="27"/>
      <c r="HT46" s="86">
        <f t="shared" si="255"/>
        <v>0</v>
      </c>
      <c r="HU46" s="27"/>
      <c r="HV46" s="28">
        <f t="shared" si="223"/>
        <v>0</v>
      </c>
      <c r="HW46" s="7"/>
      <c r="HX46" s="27"/>
      <c r="HY46" s="27"/>
      <c r="HZ46" s="27"/>
      <c r="IA46" s="28">
        <f t="shared" si="224"/>
        <v>0</v>
      </c>
      <c r="IB46" s="7"/>
      <c r="IC46" s="58"/>
      <c r="ID46" s="86">
        <f t="shared" si="257"/>
        <v>0</v>
      </c>
      <c r="IE46" s="58"/>
      <c r="IF46" s="28">
        <f t="shared" si="225"/>
        <v>0</v>
      </c>
      <c r="IG46" s="7"/>
      <c r="IH46" s="28"/>
      <c r="II46" s="28"/>
      <c r="IJ46" s="28"/>
      <c r="IK46" s="28">
        <f t="shared" si="226"/>
        <v>0</v>
      </c>
      <c r="IL46" s="7"/>
      <c r="IM46" s="86"/>
      <c r="IN46" s="86"/>
      <c r="IO46" s="86"/>
      <c r="IP46" s="28">
        <f t="shared" si="227"/>
        <v>0</v>
      </c>
      <c r="IQ46" s="85"/>
      <c r="IR46" s="27"/>
      <c r="IS46" s="27"/>
      <c r="IT46" s="27"/>
      <c r="IU46" s="28">
        <f t="shared" si="228"/>
        <v>0</v>
      </c>
      <c r="IV46" s="102"/>
      <c r="IW46" s="27"/>
      <c r="IX46" s="27"/>
      <c r="IY46" s="27"/>
      <c r="IZ46" s="28">
        <f t="shared" si="229"/>
        <v>0</v>
      </c>
      <c r="JA46" s="7"/>
      <c r="JB46" s="27"/>
      <c r="JC46" s="27"/>
      <c r="JD46" s="27"/>
      <c r="JE46" s="28">
        <f t="shared" si="230"/>
        <v>0</v>
      </c>
      <c r="JF46" s="7"/>
      <c r="JG46" s="58"/>
      <c r="JH46" s="86"/>
      <c r="JI46" s="58"/>
      <c r="JJ46" s="28"/>
      <c r="JK46" s="93"/>
      <c r="JL46" s="93"/>
      <c r="JM46" s="7">
        <f t="shared" si="231"/>
        <v>0</v>
      </c>
      <c r="JN46" s="28">
        <f t="shared" si="232"/>
        <v>0</v>
      </c>
      <c r="JO46" s="28">
        <f t="shared" si="233"/>
        <v>0</v>
      </c>
      <c r="JP46" s="28">
        <f t="shared" si="234"/>
        <v>0</v>
      </c>
      <c r="JQ46" s="28">
        <f t="shared" si="235"/>
        <v>0</v>
      </c>
      <c r="JS46" s="11"/>
      <c r="JT46" s="58"/>
      <c r="JU46" s="39"/>
      <c r="JV46" s="104"/>
      <c r="JW46" s="28">
        <f t="shared" si="258"/>
        <v>0</v>
      </c>
      <c r="JX46" s="7"/>
      <c r="JY46" s="7"/>
      <c r="JZ46" s="7"/>
      <c r="KA46" s="7"/>
      <c r="KB46" s="28">
        <f t="shared" si="259"/>
        <v>0</v>
      </c>
      <c r="KC46" s="58"/>
      <c r="KD46" s="39"/>
      <c r="KE46" s="86"/>
      <c r="KF46" s="86"/>
      <c r="KG46" s="28">
        <f t="shared" si="260"/>
        <v>0</v>
      </c>
      <c r="KH46" s="102"/>
      <c r="KI46" s="86"/>
      <c r="KJ46" s="86"/>
      <c r="KK46" s="86"/>
      <c r="KL46" s="28">
        <f t="shared" si="261"/>
        <v>0</v>
      </c>
      <c r="KM46" s="7"/>
      <c r="KN46" s="27"/>
      <c r="KO46" s="86"/>
      <c r="KP46" s="27"/>
      <c r="KQ46" s="28">
        <f t="shared" si="262"/>
        <v>0</v>
      </c>
      <c r="KR46" s="7"/>
      <c r="KS46" s="27"/>
      <c r="KT46" s="27"/>
      <c r="KU46" s="27"/>
      <c r="KV46" s="28">
        <f t="shared" si="263"/>
        <v>0</v>
      </c>
      <c r="KW46" s="7"/>
      <c r="KX46" s="58"/>
      <c r="KY46" s="86"/>
      <c r="KZ46" s="58"/>
      <c r="LA46" s="28">
        <f t="shared" si="264"/>
        <v>0</v>
      </c>
      <c r="LB46" s="7"/>
      <c r="LC46" s="28"/>
      <c r="LD46" s="28"/>
      <c r="LE46" s="28"/>
      <c r="LF46" s="28">
        <f t="shared" si="265"/>
        <v>0</v>
      </c>
      <c r="LG46" s="7"/>
      <c r="LH46" s="86"/>
      <c r="LI46" s="86"/>
      <c r="LJ46" s="86"/>
      <c r="LK46" s="28"/>
      <c r="LL46" s="85"/>
      <c r="LM46" s="27"/>
      <c r="LN46" s="27"/>
      <c r="LO46" s="27"/>
      <c r="LP46" s="28"/>
      <c r="LQ46" s="102"/>
      <c r="LR46" s="27"/>
      <c r="LS46" s="27"/>
      <c r="LT46" s="27"/>
      <c r="LU46" s="28"/>
      <c r="LV46" s="7"/>
      <c r="LW46" s="27"/>
      <c r="LX46" s="27"/>
      <c r="LY46" s="27"/>
      <c r="LZ46" s="28"/>
      <c r="MA46" s="7"/>
      <c r="MB46" s="58"/>
      <c r="MC46" s="86"/>
      <c r="MD46" s="58"/>
      <c r="ME46" s="28"/>
      <c r="MF46" s="93"/>
      <c r="MG46" s="93"/>
      <c r="MH46" s="7">
        <f t="shared" si="236"/>
        <v>0</v>
      </c>
      <c r="MI46" s="28">
        <f t="shared" si="237"/>
        <v>0</v>
      </c>
      <c r="MJ46" s="28">
        <f t="shared" si="266"/>
        <v>0</v>
      </c>
      <c r="MK46" s="28">
        <f t="shared" si="267"/>
        <v>0</v>
      </c>
      <c r="ML46" s="28">
        <f t="shared" si="238"/>
        <v>0</v>
      </c>
    </row>
    <row r="47" spans="1:350" ht="15" customHeight="1" x14ac:dyDescent="0.3">
      <c r="B47" s="527"/>
      <c r="C47" s="67" t="s">
        <v>74</v>
      </c>
      <c r="D47" s="35"/>
      <c r="E47" s="27"/>
      <c r="F47" s="20"/>
      <c r="G47" s="21"/>
      <c r="H47" s="27"/>
      <c r="I47" s="41"/>
      <c r="J47" s="28"/>
      <c r="K47" s="27"/>
      <c r="L47" s="28"/>
      <c r="M47" s="28">
        <f t="shared" si="268"/>
        <v>0</v>
      </c>
      <c r="N47" s="7"/>
      <c r="O47" s="9"/>
      <c r="P47" s="9"/>
      <c r="Q47" s="9"/>
      <c r="R47" s="28">
        <f t="shared" si="269"/>
        <v>0</v>
      </c>
      <c r="S47" s="28"/>
      <c r="T47" s="28"/>
      <c r="U47" s="28">
        <f t="shared" si="240"/>
        <v>0</v>
      </c>
      <c r="V47" s="28"/>
      <c r="W47" s="28">
        <f t="shared" si="270"/>
        <v>0</v>
      </c>
      <c r="X47" s="7"/>
      <c r="Y47" s="28"/>
      <c r="Z47" s="28"/>
      <c r="AA47" s="28"/>
      <c r="AB47" s="28">
        <f t="shared" si="271"/>
        <v>0</v>
      </c>
      <c r="AC47" s="41">
        <v>0</v>
      </c>
      <c r="AD47" s="28">
        <v>0</v>
      </c>
      <c r="AE47" s="28">
        <v>0</v>
      </c>
      <c r="AF47" s="28">
        <v>0</v>
      </c>
      <c r="AG47" s="28">
        <f t="shared" si="272"/>
        <v>0</v>
      </c>
      <c r="AH47" s="11"/>
      <c r="AI47" s="58"/>
      <c r="AJ47" s="58"/>
      <c r="AK47" s="58"/>
      <c r="AL47" s="28">
        <f t="shared" si="273"/>
        <v>0</v>
      </c>
      <c r="AM47" s="11"/>
      <c r="AN47" s="58"/>
      <c r="AO47" s="100"/>
      <c r="AP47" s="58"/>
      <c r="AQ47" s="28">
        <f t="shared" si="274"/>
        <v>0</v>
      </c>
      <c r="AR47" s="41"/>
      <c r="AS47" s="28"/>
      <c r="AT47" s="28"/>
      <c r="AU47" s="9"/>
      <c r="AV47" s="28">
        <f t="shared" si="275"/>
        <v>0</v>
      </c>
      <c r="AW47" s="41">
        <v>0</v>
      </c>
      <c r="AX47" s="29">
        <v>0</v>
      </c>
      <c r="AY47" s="28">
        <v>0</v>
      </c>
      <c r="AZ47" s="29">
        <v>0</v>
      </c>
      <c r="BA47" s="28">
        <f t="shared" si="276"/>
        <v>0</v>
      </c>
      <c r="BB47" s="41">
        <v>0</v>
      </c>
      <c r="BC47" s="28">
        <v>0</v>
      </c>
      <c r="BD47" s="28">
        <v>0</v>
      </c>
      <c r="BE47" s="28">
        <v>0</v>
      </c>
      <c r="BF47" s="28">
        <f t="shared" si="277"/>
        <v>0</v>
      </c>
      <c r="BG47" s="41">
        <v>0</v>
      </c>
      <c r="BH47" s="28">
        <v>0</v>
      </c>
      <c r="BI47" s="28">
        <v>0</v>
      </c>
      <c r="BJ47" s="28">
        <v>0</v>
      </c>
      <c r="BK47" s="28">
        <f t="shared" si="278"/>
        <v>0</v>
      </c>
      <c r="BL47" s="101"/>
      <c r="BM47" s="7">
        <f t="shared" si="279"/>
        <v>0</v>
      </c>
      <c r="BN47" s="28">
        <f t="shared" si="279"/>
        <v>0</v>
      </c>
      <c r="BO47" s="28">
        <f t="shared" si="279"/>
        <v>0</v>
      </c>
      <c r="BP47" s="28">
        <f t="shared" si="279"/>
        <v>0</v>
      </c>
      <c r="BQ47" s="28">
        <f t="shared" si="279"/>
        <v>0</v>
      </c>
      <c r="BS47" s="41">
        <v>0</v>
      </c>
      <c r="BT47" s="28">
        <v>0</v>
      </c>
      <c r="BU47" s="27">
        <v>0</v>
      </c>
      <c r="BV47" s="28">
        <v>0</v>
      </c>
      <c r="BW47" s="28">
        <f t="shared" si="280"/>
        <v>0</v>
      </c>
      <c r="BX47" s="7">
        <v>0</v>
      </c>
      <c r="BY47" s="9">
        <v>0</v>
      </c>
      <c r="BZ47" s="9">
        <v>0</v>
      </c>
      <c r="CA47" s="9">
        <v>0</v>
      </c>
      <c r="CB47" s="28">
        <f t="shared" si="281"/>
        <v>0</v>
      </c>
      <c r="CC47" s="28">
        <v>0</v>
      </c>
      <c r="CD47" s="28">
        <v>0</v>
      </c>
      <c r="CE47" s="20">
        <f t="shared" si="243"/>
        <v>0</v>
      </c>
      <c r="CF47" s="28">
        <v>0</v>
      </c>
      <c r="CG47" s="28">
        <f t="shared" si="282"/>
        <v>0</v>
      </c>
      <c r="CH47" s="7">
        <v>0</v>
      </c>
      <c r="CI47" s="28">
        <v>0</v>
      </c>
      <c r="CJ47" s="28">
        <v>0</v>
      </c>
      <c r="CK47" s="28">
        <v>0</v>
      </c>
      <c r="CL47" s="28">
        <f t="shared" si="283"/>
        <v>0</v>
      </c>
      <c r="CM47" s="41">
        <v>0</v>
      </c>
      <c r="CN47" s="28"/>
      <c r="CO47" s="28">
        <f t="shared" si="244"/>
        <v>0</v>
      </c>
      <c r="CP47" s="28"/>
      <c r="CQ47" s="28">
        <f t="shared" si="284"/>
        <v>0</v>
      </c>
      <c r="CR47" s="41">
        <v>0</v>
      </c>
      <c r="CS47" s="58"/>
      <c r="CT47" s="100">
        <f t="shared" si="245"/>
        <v>0</v>
      </c>
      <c r="CU47" s="58"/>
      <c r="CV47" s="28">
        <f t="shared" si="285"/>
        <v>0</v>
      </c>
      <c r="CW47" s="58"/>
      <c r="CX47" s="100"/>
      <c r="CY47" s="27"/>
      <c r="CZ47" s="27"/>
      <c r="DA47" s="28">
        <f t="shared" si="286"/>
        <v>0</v>
      </c>
      <c r="DB47" s="11"/>
      <c r="DC47" s="27"/>
      <c r="DD47" s="28"/>
      <c r="DE47" s="27"/>
      <c r="DF47" s="28">
        <f t="shared" si="287"/>
        <v>0</v>
      </c>
      <c r="DG47" s="58"/>
      <c r="DH47" s="40"/>
      <c r="DI47" s="40"/>
      <c r="DJ47" s="40"/>
      <c r="DK47" s="28">
        <f t="shared" si="288"/>
        <v>0</v>
      </c>
      <c r="DL47" s="58"/>
      <c r="DM47" s="58"/>
      <c r="DN47" s="58"/>
      <c r="DO47" s="28"/>
      <c r="DP47" s="28">
        <f t="shared" si="289"/>
        <v>0</v>
      </c>
      <c r="DQ47" s="58"/>
      <c r="DR47" s="58"/>
      <c r="DS47" s="58"/>
      <c r="DT47" s="58"/>
      <c r="DU47" s="28">
        <f t="shared" si="290"/>
        <v>0</v>
      </c>
      <c r="DV47" s="58"/>
      <c r="DW47" s="58"/>
      <c r="DX47" s="58"/>
      <c r="DY47" s="58"/>
      <c r="DZ47" s="28">
        <f t="shared" si="291"/>
        <v>0</v>
      </c>
      <c r="EA47" s="93"/>
      <c r="EB47" s="7">
        <f t="shared" si="209"/>
        <v>0</v>
      </c>
      <c r="EC47" s="28">
        <f t="shared" si="210"/>
        <v>0</v>
      </c>
      <c r="ED47" s="28">
        <f t="shared" si="211"/>
        <v>0</v>
      </c>
      <c r="EE47" s="28">
        <f t="shared" si="212"/>
        <v>0</v>
      </c>
      <c r="EF47" s="28">
        <f t="shared" si="213"/>
        <v>0</v>
      </c>
      <c r="EH47" s="11"/>
      <c r="EI47" s="39"/>
      <c r="EJ47" s="39"/>
      <c r="EK47" s="39"/>
      <c r="EL47" s="28">
        <f t="shared" si="214"/>
        <v>0</v>
      </c>
      <c r="EM47" s="11"/>
      <c r="EN47" s="39"/>
      <c r="EO47" s="39"/>
      <c r="EP47" s="39"/>
      <c r="EQ47" s="28">
        <f t="shared" si="292"/>
        <v>0</v>
      </c>
      <c r="ER47" s="58"/>
      <c r="ES47" s="39"/>
      <c r="ET47" s="39"/>
      <c r="EU47" s="39"/>
      <c r="EV47" s="28">
        <f t="shared" si="293"/>
        <v>0</v>
      </c>
      <c r="EW47" s="102">
        <v>8</v>
      </c>
      <c r="EX47" s="86">
        <v>15192</v>
      </c>
      <c r="EY47" s="86">
        <f t="shared" si="249"/>
        <v>3318</v>
      </c>
      <c r="EZ47" s="86">
        <v>11874</v>
      </c>
      <c r="FA47" s="28">
        <f t="shared" si="294"/>
        <v>7955.5800000000008</v>
      </c>
      <c r="FB47" s="11"/>
      <c r="FC47" s="27"/>
      <c r="FD47" s="27"/>
      <c r="FE47" s="27"/>
      <c r="FF47" s="28">
        <f t="shared" si="295"/>
        <v>0</v>
      </c>
      <c r="FG47" s="11"/>
      <c r="FH47" s="27"/>
      <c r="FI47" s="27"/>
      <c r="FJ47" s="27"/>
      <c r="FK47" s="28">
        <f t="shared" si="296"/>
        <v>0</v>
      </c>
      <c r="FL47" s="104"/>
      <c r="FM47" s="58"/>
      <c r="FN47" s="58"/>
      <c r="FO47" s="58"/>
      <c r="FP47" s="28">
        <f t="shared" si="297"/>
        <v>0</v>
      </c>
      <c r="FQ47" s="11"/>
      <c r="FR47" s="28"/>
      <c r="FS47" s="28"/>
      <c r="FT47" s="28"/>
      <c r="FU47" s="28">
        <f t="shared" si="298"/>
        <v>0</v>
      </c>
      <c r="FV47" s="41"/>
      <c r="FW47" s="28"/>
      <c r="FX47" s="28"/>
      <c r="FY47" s="28"/>
      <c r="FZ47" s="28">
        <f t="shared" si="299"/>
        <v>0</v>
      </c>
      <c r="GA47" s="102"/>
      <c r="GB47" s="86"/>
      <c r="GC47" s="58"/>
      <c r="GD47" s="86"/>
      <c r="GE47" s="28">
        <f t="shared" si="300"/>
        <v>0</v>
      </c>
      <c r="GF47" s="58"/>
      <c r="GG47" s="58"/>
      <c r="GH47" s="58"/>
      <c r="GI47" s="58"/>
      <c r="GJ47" s="28">
        <f t="shared" si="301"/>
        <v>0</v>
      </c>
      <c r="GK47" s="7"/>
      <c r="GL47" s="86"/>
      <c r="GM47" s="86"/>
      <c r="GN47" s="86"/>
      <c r="GO47" s="28">
        <f t="shared" si="302"/>
        <v>0</v>
      </c>
      <c r="GP47" s="93"/>
      <c r="GQ47" s="7">
        <f t="shared" si="215"/>
        <v>8</v>
      </c>
      <c r="GR47" s="28">
        <f t="shared" si="216"/>
        <v>15192</v>
      </c>
      <c r="GS47" s="28">
        <f t="shared" si="216"/>
        <v>3318</v>
      </c>
      <c r="GT47" s="28">
        <f t="shared" si="217"/>
        <v>11874</v>
      </c>
      <c r="GU47" s="28">
        <f t="shared" si="218"/>
        <v>7955.5800000000008</v>
      </c>
      <c r="GX47" s="11"/>
      <c r="GY47" s="58"/>
      <c r="GZ47" s="39"/>
      <c r="HA47" s="58"/>
      <c r="HB47" s="28">
        <f t="shared" si="219"/>
        <v>0</v>
      </c>
      <c r="HC47" s="7"/>
      <c r="HD47" s="7"/>
      <c r="HE47" s="7"/>
      <c r="HF47" s="7"/>
      <c r="HG47" s="28">
        <f t="shared" si="220"/>
        <v>0</v>
      </c>
      <c r="HH47" s="58"/>
      <c r="HI47" s="39"/>
      <c r="HJ47" s="86">
        <f t="shared" si="253"/>
        <v>0</v>
      </c>
      <c r="HK47" s="39"/>
      <c r="HL47" s="28">
        <f t="shared" si="221"/>
        <v>0</v>
      </c>
      <c r="HM47" s="102"/>
      <c r="HN47" s="86"/>
      <c r="HO47" s="86">
        <f t="shared" si="254"/>
        <v>0</v>
      </c>
      <c r="HP47" s="86"/>
      <c r="HQ47" s="28">
        <f t="shared" si="222"/>
        <v>0</v>
      </c>
      <c r="HR47" s="7"/>
      <c r="HS47" s="27"/>
      <c r="HT47" s="86">
        <f t="shared" si="255"/>
        <v>0</v>
      </c>
      <c r="HU47" s="27"/>
      <c r="HV47" s="28">
        <f t="shared" si="223"/>
        <v>0</v>
      </c>
      <c r="HW47" s="7"/>
      <c r="HX47" s="27"/>
      <c r="HY47" s="27"/>
      <c r="HZ47" s="27"/>
      <c r="IA47" s="28">
        <f t="shared" si="224"/>
        <v>0</v>
      </c>
      <c r="IB47" s="7"/>
      <c r="IC47" s="58"/>
      <c r="ID47" s="86">
        <f t="shared" si="257"/>
        <v>0</v>
      </c>
      <c r="IE47" s="58"/>
      <c r="IF47" s="28">
        <f t="shared" si="225"/>
        <v>0</v>
      </c>
      <c r="IG47" s="7"/>
      <c r="IH47" s="28"/>
      <c r="II47" s="28"/>
      <c r="IJ47" s="28"/>
      <c r="IK47" s="28">
        <f t="shared" si="226"/>
        <v>0</v>
      </c>
      <c r="IL47" s="7"/>
      <c r="IM47" s="86"/>
      <c r="IN47" s="86"/>
      <c r="IO47" s="86"/>
      <c r="IP47" s="28">
        <f t="shared" si="227"/>
        <v>0</v>
      </c>
      <c r="IQ47" s="85"/>
      <c r="IR47" s="27"/>
      <c r="IS47" s="27"/>
      <c r="IT47" s="27"/>
      <c r="IU47" s="28">
        <f t="shared" si="228"/>
        <v>0</v>
      </c>
      <c r="IV47" s="11"/>
      <c r="IW47" s="27"/>
      <c r="IX47" s="27"/>
      <c r="IY47" s="27"/>
      <c r="IZ47" s="28">
        <f t="shared" si="229"/>
        <v>0</v>
      </c>
      <c r="JA47" s="7"/>
      <c r="JB47" s="27"/>
      <c r="JC47" s="27"/>
      <c r="JD47" s="27"/>
      <c r="JE47" s="28">
        <f t="shared" si="230"/>
        <v>0</v>
      </c>
      <c r="JF47" s="7"/>
      <c r="JG47" s="58"/>
      <c r="JH47" s="86"/>
      <c r="JI47" s="58"/>
      <c r="JJ47" s="28"/>
      <c r="JK47" s="93"/>
      <c r="JL47" s="93"/>
      <c r="JM47" s="7">
        <f t="shared" si="231"/>
        <v>0</v>
      </c>
      <c r="JN47" s="28">
        <f t="shared" si="232"/>
        <v>0</v>
      </c>
      <c r="JO47" s="28">
        <f t="shared" si="233"/>
        <v>0</v>
      </c>
      <c r="JP47" s="28">
        <f t="shared" si="234"/>
        <v>0</v>
      </c>
      <c r="JQ47" s="28">
        <f t="shared" si="235"/>
        <v>0</v>
      </c>
      <c r="JS47" s="11"/>
      <c r="JT47" s="90"/>
      <c r="JU47" s="43"/>
      <c r="JV47" s="104"/>
      <c r="JW47" s="28">
        <f t="shared" si="258"/>
        <v>0</v>
      </c>
      <c r="JX47" s="7"/>
      <c r="JY47" s="7"/>
      <c r="JZ47" s="85"/>
      <c r="KA47" s="7"/>
      <c r="KB47" s="28">
        <f t="shared" si="259"/>
        <v>0</v>
      </c>
      <c r="KC47" s="58"/>
      <c r="KD47" s="39"/>
      <c r="KE47" s="86"/>
      <c r="KF47" s="86"/>
      <c r="KG47" s="28">
        <f t="shared" si="260"/>
        <v>0</v>
      </c>
      <c r="KH47" s="102"/>
      <c r="KI47" s="86"/>
      <c r="KJ47" s="86"/>
      <c r="KK47" s="86"/>
      <c r="KL47" s="28">
        <f t="shared" si="261"/>
        <v>0</v>
      </c>
      <c r="KM47" s="7"/>
      <c r="KN47" s="27"/>
      <c r="KO47" s="86"/>
      <c r="KP47" s="27"/>
      <c r="KQ47" s="28">
        <f t="shared" si="262"/>
        <v>0</v>
      </c>
      <c r="KR47" s="7"/>
      <c r="KS47" s="27"/>
      <c r="KT47" s="27"/>
      <c r="KU47" s="27"/>
      <c r="KV47" s="28">
        <f t="shared" si="263"/>
        <v>0</v>
      </c>
      <c r="KW47" s="7"/>
      <c r="KX47" s="58"/>
      <c r="KY47" s="86"/>
      <c r="KZ47" s="58"/>
      <c r="LA47" s="28">
        <f t="shared" si="264"/>
        <v>0</v>
      </c>
      <c r="LB47" s="7"/>
      <c r="LC47" s="28"/>
      <c r="LD47" s="28"/>
      <c r="LE47" s="28"/>
      <c r="LF47" s="28">
        <f t="shared" si="265"/>
        <v>0</v>
      </c>
      <c r="LG47" s="7"/>
      <c r="LH47" s="86"/>
      <c r="LI47" s="86"/>
      <c r="LJ47" s="86"/>
      <c r="LK47" s="28"/>
      <c r="LL47" s="85"/>
      <c r="LM47" s="27"/>
      <c r="LN47" s="27"/>
      <c r="LO47" s="27"/>
      <c r="LP47" s="28"/>
      <c r="LQ47" s="11"/>
      <c r="LR47" s="27"/>
      <c r="LS47" s="27"/>
      <c r="LT47" s="27"/>
      <c r="LU47" s="28"/>
      <c r="LV47" s="7"/>
      <c r="LW47" s="27"/>
      <c r="LX47" s="27"/>
      <c r="LY47" s="27"/>
      <c r="LZ47" s="28"/>
      <c r="MA47" s="7"/>
      <c r="MB47" s="58"/>
      <c r="MC47" s="86"/>
      <c r="MD47" s="58"/>
      <c r="ME47" s="28"/>
      <c r="MF47" s="93"/>
      <c r="MG47" s="93"/>
      <c r="MH47" s="7">
        <f t="shared" si="236"/>
        <v>0</v>
      </c>
      <c r="MI47" s="28">
        <f t="shared" si="237"/>
        <v>0</v>
      </c>
      <c r="MJ47" s="28">
        <f t="shared" si="266"/>
        <v>0</v>
      </c>
      <c r="MK47" s="28">
        <f t="shared" si="267"/>
        <v>0</v>
      </c>
      <c r="ML47" s="28">
        <f t="shared" si="238"/>
        <v>0</v>
      </c>
    </row>
    <row r="48" spans="1:350" ht="15" customHeight="1" x14ac:dyDescent="0.3">
      <c r="B48" s="527"/>
      <c r="C48" s="98" t="s">
        <v>50</v>
      </c>
      <c r="D48" s="35"/>
      <c r="E48" s="27"/>
      <c r="F48" s="20"/>
      <c r="G48" s="21"/>
      <c r="H48" s="27"/>
      <c r="I48" s="41">
        <v>315</v>
      </c>
      <c r="J48" s="28">
        <v>500685</v>
      </c>
      <c r="K48" s="27">
        <v>93451.200000000012</v>
      </c>
      <c r="L48" s="28">
        <v>407233.8</v>
      </c>
      <c r="M48" s="28">
        <f t="shared" si="268"/>
        <v>272846.64600000001</v>
      </c>
      <c r="N48" s="7">
        <v>1796</v>
      </c>
      <c r="O48" s="9">
        <v>3055198</v>
      </c>
      <c r="P48" s="9">
        <f t="shared" si="239"/>
        <v>743249.33999999985</v>
      </c>
      <c r="Q48" s="9">
        <v>2311948.66</v>
      </c>
      <c r="R48" s="28">
        <f t="shared" si="269"/>
        <v>1549005.6022000001</v>
      </c>
      <c r="S48" s="28">
        <v>2620</v>
      </c>
      <c r="T48" s="28">
        <v>3785080</v>
      </c>
      <c r="U48" s="28">
        <f t="shared" si="240"/>
        <v>669910</v>
      </c>
      <c r="V48" s="28">
        <v>3115170</v>
      </c>
      <c r="W48" s="28">
        <f t="shared" si="270"/>
        <v>2087163.9000000001</v>
      </c>
      <c r="X48" s="7">
        <v>2640</v>
      </c>
      <c r="Y48" s="28">
        <v>3898260</v>
      </c>
      <c r="Z48" s="28">
        <f t="shared" ref="Z48:Z49" si="303">Y48-AA48</f>
        <v>774460.83999999985</v>
      </c>
      <c r="AA48" s="28">
        <v>3123799.16</v>
      </c>
      <c r="AB48" s="28">
        <f t="shared" si="271"/>
        <v>2092945.4372000003</v>
      </c>
      <c r="AC48" s="41">
        <v>818</v>
      </c>
      <c r="AD48" s="28">
        <v>1130902</v>
      </c>
      <c r="AE48" s="28">
        <v>144230.80000000005</v>
      </c>
      <c r="AF48" s="28">
        <v>986671.2</v>
      </c>
      <c r="AG48" s="28">
        <f t="shared" si="272"/>
        <v>661069.70400000003</v>
      </c>
      <c r="AH48" s="99">
        <v>946</v>
      </c>
      <c r="AI48" s="100">
        <v>1906352</v>
      </c>
      <c r="AJ48" s="100">
        <f>AI48-AK48</f>
        <v>324079.84000000008</v>
      </c>
      <c r="AK48" s="100">
        <v>1582272.16</v>
      </c>
      <c r="AL48" s="28">
        <f t="shared" si="273"/>
        <v>1060122.3472</v>
      </c>
      <c r="AM48" s="99">
        <v>3342</v>
      </c>
      <c r="AN48" s="100">
        <v>8208303</v>
      </c>
      <c r="AO48" s="100">
        <v>1477494.54</v>
      </c>
      <c r="AP48" s="100">
        <v>6730808.46</v>
      </c>
      <c r="AQ48" s="28">
        <f t="shared" si="274"/>
        <v>4509641.6682000002</v>
      </c>
      <c r="AR48" s="41">
        <v>2663</v>
      </c>
      <c r="AS48" s="28">
        <v>6624776</v>
      </c>
      <c r="AT48" s="28">
        <v>1283490.6500000004</v>
      </c>
      <c r="AU48" s="9">
        <v>5341285.3499999996</v>
      </c>
      <c r="AV48" s="28">
        <f t="shared" si="275"/>
        <v>3578661.1845</v>
      </c>
      <c r="AW48" s="41">
        <v>2289</v>
      </c>
      <c r="AX48" s="29">
        <v>5049710</v>
      </c>
      <c r="AY48" s="28">
        <v>1060439.1000000001</v>
      </c>
      <c r="AZ48" s="29">
        <v>3989270.9</v>
      </c>
      <c r="BA48" s="28">
        <f t="shared" si="276"/>
        <v>2672811.503</v>
      </c>
      <c r="BB48" s="41">
        <v>936</v>
      </c>
      <c r="BC48" s="28">
        <v>1711009</v>
      </c>
      <c r="BD48" s="28">
        <v>359312</v>
      </c>
      <c r="BE48" s="28">
        <v>1351697</v>
      </c>
      <c r="BF48" s="28">
        <f t="shared" si="277"/>
        <v>905636.99000000011</v>
      </c>
      <c r="BG48" s="41">
        <v>1634</v>
      </c>
      <c r="BH48" s="28">
        <v>2690265</v>
      </c>
      <c r="BI48" s="28">
        <v>553245.33999999985</v>
      </c>
      <c r="BJ48" s="28">
        <v>2137019.66</v>
      </c>
      <c r="BK48" s="28">
        <f t="shared" si="278"/>
        <v>1431803.1722000001</v>
      </c>
      <c r="BL48" s="101"/>
      <c r="BM48" s="7">
        <f t="shared" si="279"/>
        <v>18365</v>
      </c>
      <c r="BN48" s="28">
        <f t="shared" si="279"/>
        <v>35870275</v>
      </c>
      <c r="BO48" s="28">
        <f t="shared" si="279"/>
        <v>6930118.3100000005</v>
      </c>
      <c r="BP48" s="28">
        <f t="shared" si="279"/>
        <v>28940156.689999998</v>
      </c>
      <c r="BQ48" s="28">
        <f t="shared" si="279"/>
        <v>19389904.982299998</v>
      </c>
      <c r="BS48" s="41">
        <v>820</v>
      </c>
      <c r="BT48" s="28">
        <v>1259561</v>
      </c>
      <c r="BU48" s="27">
        <v>255724.19999999995</v>
      </c>
      <c r="BV48" s="28">
        <v>1003836.8</v>
      </c>
      <c r="BW48" s="28">
        <f t="shared" si="280"/>
        <v>672570.65600000008</v>
      </c>
      <c r="BX48" s="7">
        <v>1235</v>
      </c>
      <c r="BY48" s="9">
        <v>2078415</v>
      </c>
      <c r="BZ48" s="9">
        <v>422661.1399999999</v>
      </c>
      <c r="CA48" s="9">
        <v>1655753.86</v>
      </c>
      <c r="CB48" s="28">
        <f t="shared" si="281"/>
        <v>1109355.0862</v>
      </c>
      <c r="CC48" s="28">
        <v>2484</v>
      </c>
      <c r="CD48" s="28">
        <v>4775366</v>
      </c>
      <c r="CE48" s="20">
        <f t="shared" si="243"/>
        <v>1088026</v>
      </c>
      <c r="CF48" s="28">
        <v>3687340</v>
      </c>
      <c r="CG48" s="28">
        <f t="shared" si="282"/>
        <v>2470517.8000000003</v>
      </c>
      <c r="CH48" s="7">
        <v>4106</v>
      </c>
      <c r="CI48" s="28">
        <v>6695244</v>
      </c>
      <c r="CJ48" s="28">
        <v>1687906</v>
      </c>
      <c r="CK48" s="28">
        <v>5007338</v>
      </c>
      <c r="CL48" s="28">
        <f t="shared" si="283"/>
        <v>3354916.4600000004</v>
      </c>
      <c r="CM48" s="41">
        <v>1022</v>
      </c>
      <c r="CN48" s="28">
        <v>3360319</v>
      </c>
      <c r="CO48" s="28">
        <f t="shared" si="244"/>
        <v>818626</v>
      </c>
      <c r="CP48" s="28">
        <v>2541693</v>
      </c>
      <c r="CQ48" s="28">
        <f t="shared" si="284"/>
        <v>1702934.31</v>
      </c>
      <c r="CR48" s="41">
        <v>1687</v>
      </c>
      <c r="CS48" s="100">
        <v>3286463</v>
      </c>
      <c r="CT48" s="100">
        <f t="shared" si="245"/>
        <v>877742</v>
      </c>
      <c r="CU48" s="100">
        <v>2408721</v>
      </c>
      <c r="CV48" s="28">
        <f t="shared" si="285"/>
        <v>1613843.07</v>
      </c>
      <c r="CW48" s="58">
        <v>1700</v>
      </c>
      <c r="CX48" s="100">
        <v>3490180.2480575535</v>
      </c>
      <c r="CY48" s="100">
        <v>1094174.2480575535</v>
      </c>
      <c r="CZ48" s="27">
        <v>2396006</v>
      </c>
      <c r="DA48" s="28">
        <f t="shared" si="286"/>
        <v>1605324.02</v>
      </c>
      <c r="DB48" s="11">
        <v>2015</v>
      </c>
      <c r="DC48" s="27">
        <v>5236326.953384703</v>
      </c>
      <c r="DD48" s="28">
        <v>1391981.953384703</v>
      </c>
      <c r="DE48" s="27">
        <v>3844345</v>
      </c>
      <c r="DF48" s="28">
        <f t="shared" si="287"/>
        <v>2575711.1500000004</v>
      </c>
      <c r="DG48" s="28">
        <v>2513</v>
      </c>
      <c r="DH48" s="40">
        <v>5359290.1459760005</v>
      </c>
      <c r="DI48" s="40">
        <v>1210372.1459760002</v>
      </c>
      <c r="DJ48" s="40">
        <v>4148918</v>
      </c>
      <c r="DK48" s="28">
        <f t="shared" si="288"/>
        <v>2779775.06</v>
      </c>
      <c r="DL48" s="28">
        <v>1466</v>
      </c>
      <c r="DM48" s="28">
        <v>2856419.84</v>
      </c>
      <c r="DN48" s="28">
        <v>624841.84</v>
      </c>
      <c r="DO48" s="28">
        <v>2231578</v>
      </c>
      <c r="DP48" s="28">
        <f t="shared" si="289"/>
        <v>1495157.26</v>
      </c>
      <c r="DQ48" s="102">
        <v>606</v>
      </c>
      <c r="DR48" s="103">
        <v>942203.39999999991</v>
      </c>
      <c r="DS48" s="39">
        <v>160802.39999999997</v>
      </c>
      <c r="DT48" s="86">
        <v>781401</v>
      </c>
      <c r="DU48" s="28">
        <f t="shared" si="290"/>
        <v>523538.67000000004</v>
      </c>
      <c r="DV48" s="102">
        <v>1400</v>
      </c>
      <c r="DW48" s="86">
        <v>2370850</v>
      </c>
      <c r="DX48" s="86">
        <v>749121</v>
      </c>
      <c r="DY48" s="86">
        <v>1621729</v>
      </c>
      <c r="DZ48" s="28">
        <f t="shared" si="291"/>
        <v>1086558.4300000002</v>
      </c>
      <c r="EA48" s="93"/>
      <c r="EB48" s="7">
        <f t="shared" si="209"/>
        <v>21054</v>
      </c>
      <c r="EC48" s="28">
        <f t="shared" si="210"/>
        <v>41710638.587418251</v>
      </c>
      <c r="ED48" s="28">
        <f t="shared" si="211"/>
        <v>10381978.927418256</v>
      </c>
      <c r="EE48" s="28">
        <f t="shared" si="212"/>
        <v>31328659.66</v>
      </c>
      <c r="EF48" s="28">
        <f t="shared" si="213"/>
        <v>20990201.972200006</v>
      </c>
      <c r="EH48" s="11">
        <v>1432</v>
      </c>
      <c r="EI48" s="39">
        <v>2539718</v>
      </c>
      <c r="EJ48" s="39">
        <f t="shared" si="246"/>
        <v>805478</v>
      </c>
      <c r="EK48" s="39">
        <v>1734240</v>
      </c>
      <c r="EL48" s="28">
        <f t="shared" si="214"/>
        <v>1161940.8</v>
      </c>
      <c r="EM48" s="11">
        <v>2245</v>
      </c>
      <c r="EN48" s="39">
        <v>4454055</v>
      </c>
      <c r="EO48" s="39">
        <f t="shared" si="247"/>
        <v>1444816</v>
      </c>
      <c r="EP48" s="39">
        <v>3009239</v>
      </c>
      <c r="EQ48" s="28">
        <f t="shared" si="292"/>
        <v>2016190.1300000001</v>
      </c>
      <c r="ER48" s="58">
        <v>2628</v>
      </c>
      <c r="ES48" s="39">
        <v>5520222</v>
      </c>
      <c r="ET48" s="39">
        <f t="shared" si="248"/>
        <v>1489983</v>
      </c>
      <c r="EU48" s="39">
        <v>4030239</v>
      </c>
      <c r="EV48" s="28">
        <f t="shared" si="293"/>
        <v>2700260.1300000004</v>
      </c>
      <c r="EW48" s="102">
        <v>2482</v>
      </c>
      <c r="EX48" s="86">
        <v>5387918</v>
      </c>
      <c r="EY48" s="86">
        <f t="shared" si="249"/>
        <v>1274554</v>
      </c>
      <c r="EZ48" s="86">
        <v>4113364</v>
      </c>
      <c r="FA48" s="28">
        <f t="shared" si="294"/>
        <v>2755953.8800000004</v>
      </c>
      <c r="FB48" s="11">
        <v>1852</v>
      </c>
      <c r="FC48" s="27">
        <v>3875986</v>
      </c>
      <c r="FD48" s="27">
        <f t="shared" si="250"/>
        <v>1101112</v>
      </c>
      <c r="FE48" s="27">
        <v>2774874</v>
      </c>
      <c r="FF48" s="28">
        <f t="shared" si="295"/>
        <v>1859165.58</v>
      </c>
      <c r="FG48" s="11">
        <v>1700</v>
      </c>
      <c r="FH48" s="27">
        <v>3309250</v>
      </c>
      <c r="FI48" s="27">
        <v>785337</v>
      </c>
      <c r="FJ48" s="27">
        <v>2523913</v>
      </c>
      <c r="FK48" s="28">
        <f t="shared" si="296"/>
        <v>1691021.7100000002</v>
      </c>
      <c r="FL48" s="7">
        <v>1493</v>
      </c>
      <c r="FM48" s="86">
        <v>3251207</v>
      </c>
      <c r="FN48" s="86">
        <v>1047828</v>
      </c>
      <c r="FO48" s="86">
        <v>2203379</v>
      </c>
      <c r="FP48" s="28">
        <f t="shared" si="297"/>
        <v>1476263.9300000002</v>
      </c>
      <c r="FQ48" s="11">
        <v>3172</v>
      </c>
      <c r="FR48" s="28">
        <v>7424078</v>
      </c>
      <c r="FS48" s="28">
        <v>2449368</v>
      </c>
      <c r="FT48" s="28">
        <v>4974710</v>
      </c>
      <c r="FU48" s="28">
        <f t="shared" si="298"/>
        <v>3333055.7</v>
      </c>
      <c r="FV48" s="41">
        <v>2450</v>
      </c>
      <c r="FW48" s="28">
        <v>5616150</v>
      </c>
      <c r="FX48" s="28">
        <v>1748299</v>
      </c>
      <c r="FY48" s="28">
        <v>3867851</v>
      </c>
      <c r="FZ48" s="28">
        <f t="shared" si="299"/>
        <v>2591460.17</v>
      </c>
      <c r="GA48" s="102">
        <v>1925</v>
      </c>
      <c r="GB48" s="86">
        <v>4599925</v>
      </c>
      <c r="GC48" s="86">
        <v>1253154</v>
      </c>
      <c r="GD48" s="86">
        <v>3346771</v>
      </c>
      <c r="GE48" s="28">
        <f t="shared" si="300"/>
        <v>2242336.5700000003</v>
      </c>
      <c r="GF48" s="7">
        <v>437</v>
      </c>
      <c r="GG48" s="39">
        <v>292163</v>
      </c>
      <c r="GH48" s="39">
        <f t="shared" ref="GH48:GH49" si="304">GG48-GI48</f>
        <v>248445</v>
      </c>
      <c r="GI48" s="39">
        <v>43718</v>
      </c>
      <c r="GJ48" s="28">
        <f t="shared" si="301"/>
        <v>29291.06</v>
      </c>
      <c r="GK48" s="7">
        <v>1796</v>
      </c>
      <c r="GL48" s="86">
        <v>3587004</v>
      </c>
      <c r="GM48" s="86">
        <v>1200834</v>
      </c>
      <c r="GN48" s="86">
        <v>2386170</v>
      </c>
      <c r="GO48" s="28">
        <f t="shared" si="302"/>
        <v>1598733.9000000001</v>
      </c>
      <c r="GP48" s="93"/>
      <c r="GQ48" s="7">
        <f t="shared" si="215"/>
        <v>23612</v>
      </c>
      <c r="GR48" s="28">
        <f t="shared" si="216"/>
        <v>45983542</v>
      </c>
      <c r="GS48" s="28">
        <f t="shared" si="216"/>
        <v>17624082</v>
      </c>
      <c r="GT48" s="28">
        <f t="shared" si="217"/>
        <v>35008468</v>
      </c>
      <c r="GU48" s="28">
        <f t="shared" si="218"/>
        <v>23455673.559999999</v>
      </c>
      <c r="GX48" s="102">
        <v>1132</v>
      </c>
      <c r="GY48" s="86">
        <v>1928863</v>
      </c>
      <c r="GZ48" s="39">
        <f t="shared" ref="GZ48:GZ49" si="305">GY48-HA48</f>
        <v>612702</v>
      </c>
      <c r="HA48" s="86">
        <v>1316161</v>
      </c>
      <c r="HB48" s="28">
        <f t="shared" si="219"/>
        <v>881827.87</v>
      </c>
      <c r="HC48" s="102">
        <v>1107</v>
      </c>
      <c r="HD48" s="86">
        <v>2161743</v>
      </c>
      <c r="HE48" s="86">
        <v>665267</v>
      </c>
      <c r="HF48" s="86">
        <v>1496476</v>
      </c>
      <c r="HG48" s="28">
        <f t="shared" si="220"/>
        <v>1002638.92</v>
      </c>
      <c r="HH48" s="102">
        <v>1652</v>
      </c>
      <c r="HI48" s="86">
        <v>3574348</v>
      </c>
      <c r="HJ48" s="86">
        <f t="shared" si="253"/>
        <v>1111292</v>
      </c>
      <c r="HK48" s="86">
        <v>2463056</v>
      </c>
      <c r="HL48" s="28">
        <f t="shared" si="221"/>
        <v>1650247.52</v>
      </c>
      <c r="HM48" s="102">
        <v>2258</v>
      </c>
      <c r="HN48" s="86">
        <v>5734792</v>
      </c>
      <c r="HO48" s="86">
        <f t="shared" si="254"/>
        <v>1758191</v>
      </c>
      <c r="HP48" s="86">
        <v>3976601</v>
      </c>
      <c r="HQ48" s="28">
        <f t="shared" si="222"/>
        <v>2664322.6700000004</v>
      </c>
      <c r="HR48" s="7">
        <v>1471</v>
      </c>
      <c r="HS48" s="86">
        <v>3542829</v>
      </c>
      <c r="HT48" s="86">
        <f t="shared" si="255"/>
        <v>1183655</v>
      </c>
      <c r="HU48" s="86">
        <v>2359174</v>
      </c>
      <c r="HV48" s="28">
        <f t="shared" si="223"/>
        <v>1580646.58</v>
      </c>
      <c r="HW48" s="7">
        <v>1809</v>
      </c>
      <c r="HX48" s="27">
        <v>4500091</v>
      </c>
      <c r="HY48" s="27">
        <f t="shared" si="256"/>
        <v>1556077</v>
      </c>
      <c r="HZ48" s="27">
        <v>2944014</v>
      </c>
      <c r="IA48" s="28">
        <f t="shared" si="224"/>
        <v>1972489.3800000001</v>
      </c>
      <c r="IB48" s="7">
        <v>1216</v>
      </c>
      <c r="IC48" s="86">
        <v>2943034</v>
      </c>
      <c r="ID48" s="86">
        <f t="shared" si="257"/>
        <v>1299009</v>
      </c>
      <c r="IE48" s="86">
        <v>1644025</v>
      </c>
      <c r="IF48" s="28">
        <f t="shared" si="225"/>
        <v>1101496.75</v>
      </c>
      <c r="IG48" s="7">
        <v>1459</v>
      </c>
      <c r="IH48" s="86">
        <v>3531041</v>
      </c>
      <c r="II48" s="86">
        <v>1431005</v>
      </c>
      <c r="IJ48" s="86">
        <v>2100036</v>
      </c>
      <c r="IK48" s="28">
        <f t="shared" si="226"/>
        <v>1407024.12</v>
      </c>
      <c r="IL48" s="7">
        <v>2545</v>
      </c>
      <c r="IM48" s="86">
        <v>6798505</v>
      </c>
      <c r="IN48" s="86">
        <f t="shared" ref="IN48:IN49" si="306">IM48-IO48</f>
        <v>2929225</v>
      </c>
      <c r="IO48" s="86">
        <v>3869280</v>
      </c>
      <c r="IP48" s="28">
        <f t="shared" si="227"/>
        <v>2592417.6</v>
      </c>
      <c r="IQ48" s="11">
        <v>1513</v>
      </c>
      <c r="IR48" s="27">
        <v>2938549</v>
      </c>
      <c r="IS48" s="27">
        <v>419484</v>
      </c>
      <c r="IT48" s="27">
        <v>2519065</v>
      </c>
      <c r="IU48" s="28">
        <f t="shared" si="228"/>
        <v>1687773.55</v>
      </c>
      <c r="IV48" s="11">
        <v>385</v>
      </c>
      <c r="IW48" s="27">
        <v>-309951</v>
      </c>
      <c r="IX48" s="27">
        <f>IW48-IY48</f>
        <v>-932875.99999999953</v>
      </c>
      <c r="IY48" s="27">
        <v>622924.99999999953</v>
      </c>
      <c r="IZ48" s="28">
        <f t="shared" si="229"/>
        <v>417359.74999999971</v>
      </c>
      <c r="JA48" s="11">
        <v>-18</v>
      </c>
      <c r="JB48" s="27">
        <v>-179887</v>
      </c>
      <c r="JC48" s="27">
        <v>-155325</v>
      </c>
      <c r="JD48" s="27">
        <v>-24562</v>
      </c>
      <c r="JE48" s="28">
        <f t="shared" si="230"/>
        <v>-16456.54</v>
      </c>
      <c r="JF48" s="102"/>
      <c r="JG48" s="86"/>
      <c r="JH48" s="86"/>
      <c r="JI48" s="86"/>
      <c r="JJ48" s="28"/>
      <c r="JK48" s="93"/>
      <c r="JL48" s="93"/>
      <c r="JM48" s="7">
        <f t="shared" si="231"/>
        <v>16529</v>
      </c>
      <c r="JN48" s="28">
        <f t="shared" si="232"/>
        <v>37163957</v>
      </c>
      <c r="JO48" s="28">
        <f t="shared" si="233"/>
        <v>11877706</v>
      </c>
      <c r="JP48" s="28">
        <f t="shared" si="234"/>
        <v>25286251</v>
      </c>
      <c r="JQ48" s="28">
        <f t="shared" si="235"/>
        <v>16941788.170000002</v>
      </c>
      <c r="JS48" s="11">
        <v>518</v>
      </c>
      <c r="JT48" s="27">
        <v>991078</v>
      </c>
      <c r="JU48" s="27">
        <v>284054</v>
      </c>
      <c r="JV48" s="104">
        <v>646926.96</v>
      </c>
      <c r="JW48" s="28">
        <v>646926.96</v>
      </c>
      <c r="JX48" s="7">
        <v>330</v>
      </c>
      <c r="JY48" s="27">
        <v>1976081</v>
      </c>
      <c r="JZ48" s="20">
        <v>1663886.6600000001</v>
      </c>
      <c r="KA48" s="27">
        <v>312194.33999999997</v>
      </c>
      <c r="KB48" s="28">
        <v>312194.33999999997</v>
      </c>
      <c r="KC48" s="102">
        <v>630</v>
      </c>
      <c r="KD48" s="86">
        <v>1529248</v>
      </c>
      <c r="KE48" s="86">
        <v>802396.70499999996</v>
      </c>
      <c r="KF48" s="86">
        <v>726851.29500000004</v>
      </c>
      <c r="KG48" s="28">
        <v>726851.29500000004</v>
      </c>
      <c r="KH48" s="7">
        <v>1011</v>
      </c>
      <c r="KI48" s="86">
        <v>2129089</v>
      </c>
      <c r="KJ48" s="86">
        <v>897394.69</v>
      </c>
      <c r="KK48" s="86">
        <v>1231694.31</v>
      </c>
      <c r="KL48" s="28">
        <v>1231694.31</v>
      </c>
      <c r="KM48" s="102">
        <v>1520</v>
      </c>
      <c r="KN48" s="86">
        <v>1233280</v>
      </c>
      <c r="KO48" s="86">
        <v>471093</v>
      </c>
      <c r="KP48" s="86">
        <v>1559501.2949999999</v>
      </c>
      <c r="KQ48" s="28">
        <v>1559501.2949999999</v>
      </c>
      <c r="KR48" s="7">
        <v>1323</v>
      </c>
      <c r="KS48" s="27">
        <v>2843027</v>
      </c>
      <c r="KT48" s="27">
        <v>1367548.325</v>
      </c>
      <c r="KU48" s="27">
        <v>1475478.675</v>
      </c>
      <c r="KV48" s="28">
        <v>1475478.675</v>
      </c>
      <c r="KW48" s="7">
        <v>1375</v>
      </c>
      <c r="KX48" s="86">
        <v>2968125</v>
      </c>
      <c r="KY48" s="86">
        <v>1456731.66</v>
      </c>
      <c r="KZ48" s="86">
        <v>1511393.34</v>
      </c>
      <c r="LA48" s="28">
        <v>1511393.34</v>
      </c>
      <c r="LB48" s="7">
        <v>1847</v>
      </c>
      <c r="LC48" s="86">
        <v>4243053</v>
      </c>
      <c r="LD48" s="86">
        <v>1909606</v>
      </c>
      <c r="LE48" s="86">
        <v>2135104.0049999999</v>
      </c>
      <c r="LF48" s="28">
        <v>2135104.0049999999</v>
      </c>
      <c r="LG48" s="7"/>
      <c r="LH48" s="86"/>
      <c r="LI48" s="86"/>
      <c r="LJ48" s="86"/>
      <c r="LK48" s="28"/>
      <c r="LL48" s="11"/>
      <c r="LM48" s="27"/>
      <c r="LN48" s="27"/>
      <c r="LO48" s="27"/>
      <c r="LP48" s="28"/>
      <c r="LQ48" s="11"/>
      <c r="LR48" s="27"/>
      <c r="LS48" s="27"/>
      <c r="LT48" s="27"/>
      <c r="LU48" s="28"/>
      <c r="LV48" s="11"/>
      <c r="LW48" s="27"/>
      <c r="LX48" s="27"/>
      <c r="LY48" s="27"/>
      <c r="LZ48" s="28"/>
      <c r="MA48" s="102"/>
      <c r="MB48" s="86"/>
      <c r="MC48" s="86"/>
      <c r="MD48" s="86"/>
      <c r="ME48" s="28"/>
      <c r="MF48" s="93"/>
      <c r="MG48" s="93"/>
      <c r="MH48" s="7">
        <f t="shared" si="236"/>
        <v>8554</v>
      </c>
      <c r="MI48" s="28">
        <f t="shared" si="237"/>
        <v>17912981</v>
      </c>
      <c r="MJ48" s="28">
        <f t="shared" si="266"/>
        <v>8852711.0399999991</v>
      </c>
      <c r="MK48" s="28">
        <f t="shared" si="267"/>
        <v>9599144.2199999988</v>
      </c>
      <c r="ML48" s="28">
        <f t="shared" si="238"/>
        <v>9599144.2199999988</v>
      </c>
    </row>
    <row r="49" spans="2:350" ht="15" customHeight="1" x14ac:dyDescent="0.3">
      <c r="B49" s="527"/>
      <c r="C49" s="98" t="s">
        <v>21</v>
      </c>
      <c r="D49" s="35"/>
      <c r="E49" s="27"/>
      <c r="F49" s="20"/>
      <c r="G49" s="21"/>
      <c r="H49" s="27"/>
      <c r="I49" s="41"/>
      <c r="J49" s="41"/>
      <c r="K49" s="22"/>
      <c r="L49" s="41"/>
      <c r="M49" s="28">
        <f t="shared" si="268"/>
        <v>0</v>
      </c>
      <c r="N49" s="7">
        <v>5</v>
      </c>
      <c r="O49" s="9">
        <v>3195</v>
      </c>
      <c r="P49" s="9">
        <f t="shared" si="239"/>
        <v>790</v>
      </c>
      <c r="Q49" s="9">
        <v>2405</v>
      </c>
      <c r="R49" s="28">
        <f t="shared" si="269"/>
        <v>1611.3500000000001</v>
      </c>
      <c r="S49" s="28">
        <v>24</v>
      </c>
      <c r="T49" s="28">
        <v>27176</v>
      </c>
      <c r="U49" s="28">
        <f t="shared" si="240"/>
        <v>5169.2400000000016</v>
      </c>
      <c r="V49" s="28">
        <v>22006.76</v>
      </c>
      <c r="W49" s="28">
        <f t="shared" si="270"/>
        <v>14744.529199999999</v>
      </c>
      <c r="X49" s="7">
        <v>36</v>
      </c>
      <c r="Y49" s="28">
        <v>39964</v>
      </c>
      <c r="Z49" s="28">
        <f t="shared" si="303"/>
        <v>3505</v>
      </c>
      <c r="AA49" s="28">
        <v>36459</v>
      </c>
      <c r="AB49" s="28">
        <f t="shared" si="271"/>
        <v>24427.530000000002</v>
      </c>
      <c r="AC49" s="41">
        <v>10</v>
      </c>
      <c r="AD49" s="28">
        <v>11390</v>
      </c>
      <c r="AE49" s="28">
        <v>1960</v>
      </c>
      <c r="AF49" s="28">
        <v>9430</v>
      </c>
      <c r="AG49" s="28">
        <f t="shared" si="272"/>
        <v>6318.1</v>
      </c>
      <c r="AH49" s="99">
        <v>2</v>
      </c>
      <c r="AI49" s="100">
        <v>4098</v>
      </c>
      <c r="AJ49" s="100">
        <f>AI49-AK49</f>
        <v>599</v>
      </c>
      <c r="AK49" s="100">
        <v>3499</v>
      </c>
      <c r="AL49" s="28">
        <f t="shared" si="273"/>
        <v>2344.33</v>
      </c>
      <c r="AM49" s="99">
        <v>13</v>
      </c>
      <c r="AN49" s="100">
        <v>20987</v>
      </c>
      <c r="AO49" s="100">
        <v>3350</v>
      </c>
      <c r="AP49" s="100">
        <v>17637</v>
      </c>
      <c r="AQ49" s="28">
        <f t="shared" si="274"/>
        <v>11816.79</v>
      </c>
      <c r="AR49" s="41">
        <v>23</v>
      </c>
      <c r="AS49" s="28">
        <v>42374</v>
      </c>
      <c r="AT49" s="28">
        <v>7320</v>
      </c>
      <c r="AU49" s="9">
        <v>35054</v>
      </c>
      <c r="AV49" s="28">
        <f t="shared" si="275"/>
        <v>23486.18</v>
      </c>
      <c r="AW49" s="41">
        <v>6</v>
      </c>
      <c r="AX49" s="29">
        <v>11794</v>
      </c>
      <c r="AY49" s="28">
        <v>-4321</v>
      </c>
      <c r="AZ49" s="29">
        <v>16115</v>
      </c>
      <c r="BA49" s="28">
        <f t="shared" si="276"/>
        <v>10797.050000000001</v>
      </c>
      <c r="BB49" s="41">
        <v>3</v>
      </c>
      <c r="BC49" s="28">
        <v>6397</v>
      </c>
      <c r="BD49" s="28">
        <v>1640</v>
      </c>
      <c r="BE49" s="28">
        <v>4757</v>
      </c>
      <c r="BF49" s="28">
        <f t="shared" si="277"/>
        <v>3187.19</v>
      </c>
      <c r="BG49" s="41">
        <v>33</v>
      </c>
      <c r="BH49" s="28">
        <v>54466</v>
      </c>
      <c r="BI49" s="28">
        <v>7145.75</v>
      </c>
      <c r="BJ49" s="28">
        <v>47320.25</v>
      </c>
      <c r="BK49" s="28">
        <f t="shared" si="278"/>
        <v>31704.567500000001</v>
      </c>
      <c r="BL49" s="101"/>
      <c r="BM49" s="7">
        <f t="shared" si="279"/>
        <v>122</v>
      </c>
      <c r="BN49" s="28">
        <f t="shared" si="279"/>
        <v>167375</v>
      </c>
      <c r="BO49" s="28">
        <f t="shared" si="279"/>
        <v>20012.240000000002</v>
      </c>
      <c r="BP49" s="28">
        <f t="shared" si="279"/>
        <v>147362.76</v>
      </c>
      <c r="BQ49" s="28">
        <f t="shared" si="279"/>
        <v>98733.049200000009</v>
      </c>
      <c r="BS49" s="41">
        <v>17</v>
      </c>
      <c r="BT49" s="28">
        <v>24133</v>
      </c>
      <c r="BU49" s="27">
        <v>4861.5</v>
      </c>
      <c r="BV49" s="28">
        <v>19271.5</v>
      </c>
      <c r="BW49" s="28">
        <f t="shared" si="280"/>
        <v>12911.905000000001</v>
      </c>
      <c r="BX49" s="7">
        <v>2</v>
      </c>
      <c r="BY49" s="9">
        <v>2098</v>
      </c>
      <c r="BZ49" s="9">
        <v>225</v>
      </c>
      <c r="CA49" s="9">
        <v>1873</v>
      </c>
      <c r="CB49" s="28">
        <f t="shared" si="281"/>
        <v>1254.9100000000001</v>
      </c>
      <c r="CC49" s="28">
        <v>22</v>
      </c>
      <c r="CD49" s="28">
        <v>32478</v>
      </c>
      <c r="CE49" s="20">
        <f t="shared" si="243"/>
        <v>5835</v>
      </c>
      <c r="CF49" s="28">
        <v>26643</v>
      </c>
      <c r="CG49" s="28">
        <f t="shared" si="282"/>
        <v>17850.810000000001</v>
      </c>
      <c r="CH49" s="7">
        <v>24</v>
      </c>
      <c r="CI49" s="28">
        <v>35326</v>
      </c>
      <c r="CJ49" s="28">
        <v>5972</v>
      </c>
      <c r="CK49" s="28">
        <v>29354</v>
      </c>
      <c r="CL49" s="28">
        <f t="shared" si="283"/>
        <v>19667.18</v>
      </c>
      <c r="CM49" s="41">
        <v>34</v>
      </c>
      <c r="CN49" s="28">
        <v>56866</v>
      </c>
      <c r="CO49" s="28">
        <f t="shared" si="244"/>
        <v>9695</v>
      </c>
      <c r="CP49" s="28">
        <v>47171</v>
      </c>
      <c r="CQ49" s="28">
        <f t="shared" si="284"/>
        <v>31604.570000000003</v>
      </c>
      <c r="CR49" s="41">
        <v>29</v>
      </c>
      <c r="CS49" s="100">
        <v>60171</v>
      </c>
      <c r="CT49" s="100">
        <f t="shared" si="245"/>
        <v>10797</v>
      </c>
      <c r="CU49" s="100">
        <v>49374</v>
      </c>
      <c r="CV49" s="28">
        <f t="shared" si="285"/>
        <v>33080.58</v>
      </c>
      <c r="CW49" s="58">
        <v>23</v>
      </c>
      <c r="CX49" s="100">
        <v>41773.545039634882</v>
      </c>
      <c r="CY49" s="100">
        <v>8560.5450396348824</v>
      </c>
      <c r="CZ49" s="27">
        <v>33213</v>
      </c>
      <c r="DA49" s="28">
        <f t="shared" si="286"/>
        <v>22252.710000000003</v>
      </c>
      <c r="DB49" s="11">
        <v>57</v>
      </c>
      <c r="DC49" s="27">
        <v>135821.06948640483</v>
      </c>
      <c r="DD49" s="28">
        <v>26196.069486404827</v>
      </c>
      <c r="DE49" s="27">
        <v>109625</v>
      </c>
      <c r="DF49" s="28">
        <f t="shared" si="287"/>
        <v>73448.75</v>
      </c>
      <c r="DG49" s="28">
        <v>56</v>
      </c>
      <c r="DH49" s="40">
        <v>184670.28</v>
      </c>
      <c r="DI49" s="40">
        <v>26345.279999999999</v>
      </c>
      <c r="DJ49" s="40">
        <v>158325</v>
      </c>
      <c r="DK49" s="28">
        <f t="shared" si="288"/>
        <v>106077.75</v>
      </c>
      <c r="DL49" s="28">
        <v>43</v>
      </c>
      <c r="DM49" s="28">
        <v>137918.35</v>
      </c>
      <c r="DN49" s="28">
        <v>17989.349999999999</v>
      </c>
      <c r="DO49" s="28">
        <v>119929</v>
      </c>
      <c r="DP49" s="28">
        <f t="shared" si="289"/>
        <v>80352.430000000008</v>
      </c>
      <c r="DQ49" s="102">
        <v>20</v>
      </c>
      <c r="DR49" s="103">
        <v>52578</v>
      </c>
      <c r="DS49" s="39">
        <v>6858</v>
      </c>
      <c r="DT49" s="86">
        <v>45720</v>
      </c>
      <c r="DU49" s="28">
        <f t="shared" si="290"/>
        <v>30632.400000000001</v>
      </c>
      <c r="DV49" s="102">
        <v>22</v>
      </c>
      <c r="DW49" s="86">
        <v>36028</v>
      </c>
      <c r="DX49" s="86">
        <v>5290</v>
      </c>
      <c r="DY49" s="86">
        <v>30738</v>
      </c>
      <c r="DZ49" s="28">
        <f t="shared" si="291"/>
        <v>20594.460000000003</v>
      </c>
      <c r="EA49" s="93"/>
      <c r="EB49" s="7">
        <f t="shared" si="209"/>
        <v>349</v>
      </c>
      <c r="EC49" s="28">
        <f t="shared" si="210"/>
        <v>799861.24452603969</v>
      </c>
      <c r="ED49" s="28">
        <f t="shared" si="211"/>
        <v>128624.74452603972</v>
      </c>
      <c r="EE49" s="28">
        <f t="shared" si="212"/>
        <v>671236.5</v>
      </c>
      <c r="EF49" s="28">
        <f t="shared" si="213"/>
        <v>449728.45500000007</v>
      </c>
      <c r="EH49" s="41"/>
      <c r="EI49" s="28"/>
      <c r="EJ49" s="39"/>
      <c r="EK49" s="28"/>
      <c r="EL49" s="28">
        <f t="shared" ref="EL49:EL50" si="307">EK49*0.67</f>
        <v>0</v>
      </c>
      <c r="EM49" s="7"/>
      <c r="EN49" s="9"/>
      <c r="EO49" s="39"/>
      <c r="EP49" s="9"/>
      <c r="EQ49" s="28">
        <f t="shared" si="292"/>
        <v>0</v>
      </c>
      <c r="ER49" s="28"/>
      <c r="ES49" s="28"/>
      <c r="ET49" s="39"/>
      <c r="EU49" s="28"/>
      <c r="EV49" s="28">
        <f t="shared" si="293"/>
        <v>0</v>
      </c>
      <c r="EW49" s="102">
        <v>33</v>
      </c>
      <c r="EX49" s="86">
        <v>76017</v>
      </c>
      <c r="EY49" s="86">
        <f t="shared" si="249"/>
        <v>17350</v>
      </c>
      <c r="EZ49" s="86">
        <v>58667</v>
      </c>
      <c r="FA49" s="28">
        <f t="shared" si="294"/>
        <v>39306.89</v>
      </c>
      <c r="FB49" s="11">
        <v>47</v>
      </c>
      <c r="FC49" s="27">
        <v>103453</v>
      </c>
      <c r="FD49" s="27">
        <f t="shared" si="250"/>
        <v>24492.399999999994</v>
      </c>
      <c r="FE49" s="27">
        <v>78960.600000000006</v>
      </c>
      <c r="FF49" s="28">
        <f t="shared" si="295"/>
        <v>52903.602000000006</v>
      </c>
      <c r="FG49" s="11">
        <v>30</v>
      </c>
      <c r="FH49" s="27">
        <v>59370</v>
      </c>
      <c r="FI49" s="27">
        <v>12430</v>
      </c>
      <c r="FJ49" s="27">
        <v>46940</v>
      </c>
      <c r="FK49" s="28">
        <f t="shared" si="296"/>
        <v>31449.800000000003</v>
      </c>
      <c r="FL49" s="7">
        <v>40</v>
      </c>
      <c r="FM49" s="86">
        <v>91160</v>
      </c>
      <c r="FN49" s="86">
        <v>21430</v>
      </c>
      <c r="FO49" s="86">
        <v>69730</v>
      </c>
      <c r="FP49" s="28">
        <f t="shared" si="297"/>
        <v>46719.100000000006</v>
      </c>
      <c r="FQ49" s="11">
        <v>59</v>
      </c>
      <c r="FR49" s="28">
        <v>133691</v>
      </c>
      <c r="FS49" s="28">
        <v>38806.899999999994</v>
      </c>
      <c r="FT49" s="28">
        <v>94884.1</v>
      </c>
      <c r="FU49" s="28">
        <f t="shared" si="298"/>
        <v>63572.347000000009</v>
      </c>
      <c r="FV49" s="41">
        <v>29</v>
      </c>
      <c r="FW49" s="28">
        <v>62671</v>
      </c>
      <c r="FX49" s="28">
        <v>8424</v>
      </c>
      <c r="FY49" s="28">
        <v>54247</v>
      </c>
      <c r="FZ49" s="28">
        <f t="shared" si="299"/>
        <v>36345.490000000005</v>
      </c>
      <c r="GA49" s="102">
        <v>34</v>
      </c>
      <c r="GB49" s="86">
        <v>73416</v>
      </c>
      <c r="GC49" s="86">
        <v>13930</v>
      </c>
      <c r="GD49" s="86">
        <v>59486</v>
      </c>
      <c r="GE49" s="28">
        <f t="shared" si="300"/>
        <v>39855.620000000003</v>
      </c>
      <c r="GF49" s="7">
        <v>14</v>
      </c>
      <c r="GG49" s="39">
        <v>27667</v>
      </c>
      <c r="GH49" s="39">
        <f t="shared" si="304"/>
        <v>7431</v>
      </c>
      <c r="GI49" s="39">
        <v>20236</v>
      </c>
      <c r="GJ49" s="28">
        <f t="shared" si="301"/>
        <v>13558.12</v>
      </c>
      <c r="GK49" s="7">
        <v>21</v>
      </c>
      <c r="GL49" s="86">
        <v>42679</v>
      </c>
      <c r="GM49" s="86">
        <v>9545</v>
      </c>
      <c r="GN49" s="86">
        <v>33134</v>
      </c>
      <c r="GO49" s="28">
        <f t="shared" si="302"/>
        <v>22199.780000000002</v>
      </c>
      <c r="GP49" s="93"/>
      <c r="GQ49" s="7">
        <f t="shared" si="215"/>
        <v>307</v>
      </c>
      <c r="GR49" s="28">
        <f t="shared" si="216"/>
        <v>566718</v>
      </c>
      <c r="GS49" s="28">
        <f t="shared" si="216"/>
        <v>232799.9</v>
      </c>
      <c r="GT49" s="28">
        <f t="shared" si="217"/>
        <v>516284.7</v>
      </c>
      <c r="GU49" s="28">
        <f t="shared" si="218"/>
        <v>345910.74900000001</v>
      </c>
      <c r="GX49" s="102">
        <v>34</v>
      </c>
      <c r="GY49" s="86">
        <v>64566</v>
      </c>
      <c r="GZ49" s="39">
        <f t="shared" si="305"/>
        <v>13765</v>
      </c>
      <c r="HA49" s="86">
        <v>50801</v>
      </c>
      <c r="HB49" s="28">
        <f t="shared" si="219"/>
        <v>34036.670000000006</v>
      </c>
      <c r="HC49" s="102">
        <v>31</v>
      </c>
      <c r="HD49" s="86">
        <v>78969</v>
      </c>
      <c r="HE49" s="86">
        <v>16065</v>
      </c>
      <c r="HF49" s="86">
        <v>62904</v>
      </c>
      <c r="HG49" s="28">
        <f t="shared" si="220"/>
        <v>42145.68</v>
      </c>
      <c r="HH49" s="102">
        <v>23</v>
      </c>
      <c r="HI49" s="86">
        <v>53177</v>
      </c>
      <c r="HJ49" s="86">
        <f t="shared" si="253"/>
        <v>12729</v>
      </c>
      <c r="HK49" s="86">
        <v>40448</v>
      </c>
      <c r="HL49" s="28">
        <f t="shared" si="221"/>
        <v>27100.16</v>
      </c>
      <c r="HM49" s="102">
        <v>46</v>
      </c>
      <c r="HN49" s="86">
        <v>85854</v>
      </c>
      <c r="HO49" s="86">
        <f t="shared" si="254"/>
        <v>14915</v>
      </c>
      <c r="HP49" s="86">
        <v>70939</v>
      </c>
      <c r="HQ49" s="28">
        <f t="shared" si="222"/>
        <v>47529.130000000005</v>
      </c>
      <c r="HR49" s="7">
        <v>36</v>
      </c>
      <c r="HS49" s="86">
        <v>79614</v>
      </c>
      <c r="HT49" s="86">
        <f t="shared" si="255"/>
        <v>22853</v>
      </c>
      <c r="HU49" s="86">
        <v>56761</v>
      </c>
      <c r="HV49" s="28">
        <f t="shared" si="223"/>
        <v>38029.870000000003</v>
      </c>
      <c r="HW49" s="7">
        <v>50</v>
      </c>
      <c r="HX49" s="27">
        <v>98950</v>
      </c>
      <c r="HY49" s="27">
        <f t="shared" si="256"/>
        <v>35770</v>
      </c>
      <c r="HZ49" s="27">
        <v>63180</v>
      </c>
      <c r="IA49" s="28">
        <f t="shared" si="224"/>
        <v>42330.600000000006</v>
      </c>
      <c r="IB49" s="7">
        <v>27</v>
      </c>
      <c r="IC49" s="86">
        <v>61573</v>
      </c>
      <c r="ID49" s="86">
        <f t="shared" si="257"/>
        <v>21620</v>
      </c>
      <c r="IE49" s="86">
        <v>39953</v>
      </c>
      <c r="IF49" s="28">
        <f t="shared" si="225"/>
        <v>26768.510000000002</v>
      </c>
      <c r="IG49" s="7">
        <v>4</v>
      </c>
      <c r="IH49" s="86">
        <v>9996</v>
      </c>
      <c r="II49" s="86">
        <v>3530</v>
      </c>
      <c r="IJ49" s="86">
        <v>6466</v>
      </c>
      <c r="IK49" s="28">
        <f t="shared" si="226"/>
        <v>4332.22</v>
      </c>
      <c r="IL49" s="7">
        <v>18</v>
      </c>
      <c r="IM49" s="86">
        <v>47082</v>
      </c>
      <c r="IN49" s="86">
        <f t="shared" si="306"/>
        <v>13520</v>
      </c>
      <c r="IO49" s="86">
        <v>33562</v>
      </c>
      <c r="IP49" s="28">
        <f t="shared" si="227"/>
        <v>22486.54</v>
      </c>
      <c r="IQ49" s="11">
        <v>19</v>
      </c>
      <c r="IR49" s="27">
        <v>45681</v>
      </c>
      <c r="IS49" s="27">
        <v>14037</v>
      </c>
      <c r="IT49" s="27">
        <v>31644</v>
      </c>
      <c r="IU49" s="28">
        <f t="shared" si="228"/>
        <v>21201.48</v>
      </c>
      <c r="IV49" s="11">
        <v>20</v>
      </c>
      <c r="IW49" s="27">
        <v>54080</v>
      </c>
      <c r="IX49" s="27">
        <f>IW49-IY49</f>
        <v>14651</v>
      </c>
      <c r="IY49" s="27">
        <v>39429</v>
      </c>
      <c r="IZ49" s="28">
        <f t="shared" si="229"/>
        <v>26417.43</v>
      </c>
      <c r="JA49" s="11">
        <v>10</v>
      </c>
      <c r="JB49" s="27">
        <v>16390</v>
      </c>
      <c r="JC49" s="27">
        <v>5448</v>
      </c>
      <c r="JD49" s="27">
        <v>10942</v>
      </c>
      <c r="JE49" s="28">
        <f t="shared" si="230"/>
        <v>7331.14</v>
      </c>
      <c r="JF49" s="102"/>
      <c r="JG49" s="86"/>
      <c r="JH49" s="86"/>
      <c r="JI49" s="86"/>
      <c r="JJ49" s="28"/>
      <c r="JK49" s="93"/>
      <c r="JL49" s="93"/>
      <c r="JM49" s="7">
        <f t="shared" si="231"/>
        <v>318</v>
      </c>
      <c r="JN49" s="28">
        <f t="shared" si="232"/>
        <v>695932</v>
      </c>
      <c r="JO49" s="28">
        <f t="shared" si="233"/>
        <v>188903</v>
      </c>
      <c r="JP49" s="28">
        <f t="shared" si="234"/>
        <v>507029</v>
      </c>
      <c r="JQ49" s="28">
        <f t="shared" si="235"/>
        <v>339709.43</v>
      </c>
      <c r="JS49" s="11">
        <v>11</v>
      </c>
      <c r="JT49" s="27">
        <v>28689</v>
      </c>
      <c r="JU49" s="27">
        <v>7877</v>
      </c>
      <c r="JV49" s="104">
        <v>19042.98</v>
      </c>
      <c r="JW49" s="28">
        <v>19042.98</v>
      </c>
      <c r="JX49" s="7">
        <v>8</v>
      </c>
      <c r="JY49" s="27">
        <v>16793</v>
      </c>
      <c r="JZ49" s="20">
        <v>5059.9549999999999</v>
      </c>
      <c r="KA49" s="27">
        <v>11733.045</v>
      </c>
      <c r="KB49" s="28">
        <v>11733.045</v>
      </c>
      <c r="KC49" s="102">
        <v>22</v>
      </c>
      <c r="KD49" s="86"/>
      <c r="KE49" s="86"/>
      <c r="KF49" s="86">
        <v>50198.729999999996</v>
      </c>
      <c r="KG49" s="28">
        <v>50198.729999999996</v>
      </c>
      <c r="KH49" s="102"/>
      <c r="KI49" s="86"/>
      <c r="KJ49" s="86"/>
      <c r="KK49" s="86"/>
      <c r="KL49" s="28"/>
      <c r="KM49" s="7"/>
      <c r="KN49" s="86"/>
      <c r="KO49" s="86"/>
      <c r="KP49" s="86"/>
      <c r="KQ49" s="28"/>
      <c r="KR49" s="7"/>
      <c r="KS49" s="27"/>
      <c r="KT49" s="27"/>
      <c r="KU49" s="27"/>
      <c r="KV49" s="28"/>
      <c r="KW49" s="7"/>
      <c r="KX49" s="86"/>
      <c r="KY49" s="86"/>
      <c r="KZ49" s="86"/>
      <c r="LA49" s="28"/>
      <c r="LB49" s="7"/>
      <c r="LC49" s="86"/>
      <c r="LD49" s="86"/>
      <c r="LE49" s="86"/>
      <c r="LF49" s="28"/>
      <c r="LG49" s="7"/>
      <c r="LH49" s="86"/>
      <c r="LI49" s="86"/>
      <c r="LJ49" s="86"/>
      <c r="LK49" s="28"/>
      <c r="LL49" s="11"/>
      <c r="LM49" s="27"/>
      <c r="LN49" s="27"/>
      <c r="LO49" s="27"/>
      <c r="LP49" s="28"/>
      <c r="LQ49" s="11"/>
      <c r="LR49" s="27"/>
      <c r="LS49" s="27"/>
      <c r="LT49" s="27"/>
      <c r="LU49" s="28"/>
      <c r="LV49" s="11"/>
      <c r="LW49" s="27"/>
      <c r="LX49" s="27"/>
      <c r="LY49" s="27"/>
      <c r="LZ49" s="28"/>
      <c r="MA49" s="102"/>
      <c r="MB49" s="86"/>
      <c r="MC49" s="86"/>
      <c r="MD49" s="86"/>
      <c r="ME49" s="28"/>
      <c r="MF49" s="93"/>
      <c r="MG49" s="93"/>
      <c r="MH49" s="7">
        <f t="shared" si="236"/>
        <v>41</v>
      </c>
      <c r="MI49" s="28">
        <f t="shared" si="237"/>
        <v>45482</v>
      </c>
      <c r="MJ49" s="28">
        <f t="shared" si="266"/>
        <v>12936.955</v>
      </c>
      <c r="MK49" s="28">
        <f t="shared" si="267"/>
        <v>80974.755000000005</v>
      </c>
      <c r="ML49" s="28">
        <f t="shared" si="238"/>
        <v>80974.755000000005</v>
      </c>
    </row>
    <row r="50" spans="2:350" ht="15" customHeight="1" x14ac:dyDescent="0.3">
      <c r="B50" s="528"/>
      <c r="C50" s="67"/>
      <c r="D50" s="35"/>
      <c r="E50" s="27"/>
      <c r="F50" s="20"/>
      <c r="G50" s="21"/>
      <c r="H50" s="27"/>
      <c r="I50" s="7"/>
      <c r="J50" s="9"/>
      <c r="K50" s="22"/>
      <c r="L50" s="23"/>
      <c r="M50" s="28">
        <f t="shared" si="268"/>
        <v>0</v>
      </c>
      <c r="N50" s="9"/>
      <c r="O50" s="9"/>
      <c r="P50" s="9"/>
      <c r="Q50" s="9"/>
      <c r="R50" s="28">
        <f t="shared" si="269"/>
        <v>0</v>
      </c>
      <c r="S50" s="28"/>
      <c r="T50" s="28"/>
      <c r="U50" s="28"/>
      <c r="V50" s="28"/>
      <c r="W50" s="28">
        <f t="shared" si="270"/>
        <v>0</v>
      </c>
      <c r="X50" s="7"/>
      <c r="Y50" s="28"/>
      <c r="Z50" s="28"/>
      <c r="AA50" s="28"/>
      <c r="AB50" s="28">
        <f t="shared" si="271"/>
        <v>0</v>
      </c>
      <c r="AC50" s="41">
        <v>0</v>
      </c>
      <c r="AD50" s="28">
        <v>0</v>
      </c>
      <c r="AE50" s="28">
        <v>0</v>
      </c>
      <c r="AF50" s="28">
        <v>0</v>
      </c>
      <c r="AG50" s="28">
        <f t="shared" si="272"/>
        <v>0</v>
      </c>
      <c r="AH50" s="99"/>
      <c r="AI50" s="105"/>
      <c r="AJ50" s="105"/>
      <c r="AK50" s="105"/>
      <c r="AL50" s="28"/>
      <c r="AM50" s="99"/>
      <c r="AN50" s="106"/>
      <c r="AO50" s="28"/>
      <c r="AP50" s="106"/>
      <c r="AQ50" s="28">
        <f t="shared" si="274"/>
        <v>0</v>
      </c>
      <c r="AR50" s="41"/>
      <c r="AS50" s="28"/>
      <c r="AT50" s="28"/>
      <c r="AU50" s="9"/>
      <c r="AV50" s="28">
        <f t="shared" si="275"/>
        <v>0</v>
      </c>
      <c r="AW50" s="41"/>
      <c r="AX50" s="29"/>
      <c r="AY50" s="28"/>
      <c r="AZ50" s="29"/>
      <c r="BA50" s="28">
        <f t="shared" si="276"/>
        <v>0</v>
      </c>
      <c r="BB50" s="41">
        <v>0</v>
      </c>
      <c r="BC50" s="28">
        <v>0</v>
      </c>
      <c r="BD50" s="28">
        <v>0</v>
      </c>
      <c r="BE50" s="28">
        <v>0</v>
      </c>
      <c r="BF50" s="28">
        <f t="shared" si="277"/>
        <v>0</v>
      </c>
      <c r="BG50" s="41">
        <v>4303</v>
      </c>
      <c r="BH50" s="28"/>
      <c r="BI50" s="28"/>
      <c r="BJ50" s="28"/>
      <c r="BK50" s="28">
        <f t="shared" si="278"/>
        <v>0</v>
      </c>
      <c r="BL50" s="101"/>
      <c r="BM50" s="7">
        <f t="shared" si="279"/>
        <v>0</v>
      </c>
      <c r="BN50" s="28">
        <f t="shared" si="279"/>
        <v>0</v>
      </c>
      <c r="BO50" s="28">
        <f t="shared" si="279"/>
        <v>0</v>
      </c>
      <c r="BP50" s="28">
        <f t="shared" si="279"/>
        <v>0</v>
      </c>
      <c r="BQ50" s="28">
        <f t="shared" si="279"/>
        <v>0</v>
      </c>
      <c r="BS50" s="41">
        <v>0</v>
      </c>
      <c r="BT50" s="28">
        <v>0</v>
      </c>
      <c r="BU50" s="27">
        <v>0</v>
      </c>
      <c r="BV50" s="28">
        <v>0</v>
      </c>
      <c r="BW50" s="28">
        <f t="shared" si="280"/>
        <v>0</v>
      </c>
      <c r="BX50" s="7">
        <v>0</v>
      </c>
      <c r="BY50" s="9">
        <v>0</v>
      </c>
      <c r="BZ50" s="9">
        <v>0</v>
      </c>
      <c r="CA50" s="9">
        <v>0</v>
      </c>
      <c r="CB50" s="28">
        <f t="shared" si="281"/>
        <v>0</v>
      </c>
      <c r="CC50" s="28">
        <v>0</v>
      </c>
      <c r="CD50" s="28">
        <v>0</v>
      </c>
      <c r="CE50" s="20">
        <f t="shared" si="243"/>
        <v>0</v>
      </c>
      <c r="CF50" s="28">
        <v>0</v>
      </c>
      <c r="CG50" s="28">
        <f t="shared" si="282"/>
        <v>0</v>
      </c>
      <c r="CH50" s="7">
        <v>0</v>
      </c>
      <c r="CI50" s="28">
        <v>0</v>
      </c>
      <c r="CJ50" s="28">
        <v>0</v>
      </c>
      <c r="CK50" s="28">
        <v>0</v>
      </c>
      <c r="CL50" s="28">
        <f t="shared" si="283"/>
        <v>0</v>
      </c>
      <c r="CM50" s="41">
        <v>0</v>
      </c>
      <c r="CN50" s="28"/>
      <c r="CO50" s="28">
        <f t="shared" si="244"/>
        <v>0</v>
      </c>
      <c r="CP50" s="28"/>
      <c r="CQ50" s="28">
        <f t="shared" si="284"/>
        <v>0</v>
      </c>
      <c r="CR50" s="41">
        <v>0</v>
      </c>
      <c r="CS50" s="105"/>
      <c r="CT50" s="100">
        <f t="shared" si="245"/>
        <v>0</v>
      </c>
      <c r="CU50" s="105"/>
      <c r="CV50" s="28">
        <f t="shared" si="285"/>
        <v>0</v>
      </c>
      <c r="CW50" s="106"/>
      <c r="CX50" s="100"/>
      <c r="CY50" s="28"/>
      <c r="CZ50" s="100"/>
      <c r="DA50" s="28">
        <f t="shared" si="286"/>
        <v>0</v>
      </c>
      <c r="DB50" s="41"/>
      <c r="DC50" s="28"/>
      <c r="DD50" s="28"/>
      <c r="DE50" s="28"/>
      <c r="DF50" s="28">
        <f t="shared" si="287"/>
        <v>0</v>
      </c>
      <c r="DG50" s="41"/>
      <c r="DH50" s="40"/>
      <c r="DI50" s="40"/>
      <c r="DJ50" s="40"/>
      <c r="DK50" s="28">
        <f t="shared" si="288"/>
        <v>0</v>
      </c>
      <c r="DL50" s="41"/>
      <c r="DM50" s="28"/>
      <c r="DN50" s="28"/>
      <c r="DO50" s="28"/>
      <c r="DP50" s="28">
        <f t="shared" si="289"/>
        <v>0</v>
      </c>
      <c r="DQ50" s="107"/>
      <c r="DR50" s="7"/>
      <c r="DS50" s="86"/>
      <c r="DT50" s="86"/>
      <c r="DU50" s="28">
        <f t="shared" si="290"/>
        <v>0</v>
      </c>
      <c r="DV50" s="58"/>
      <c r="DW50" s="58"/>
      <c r="DX50" s="58"/>
      <c r="DY50" s="58"/>
      <c r="DZ50" s="28">
        <f t="shared" si="291"/>
        <v>0</v>
      </c>
      <c r="EA50" s="93"/>
      <c r="EB50" s="7">
        <f t="shared" si="209"/>
        <v>0</v>
      </c>
      <c r="EC50" s="28">
        <f t="shared" si="210"/>
        <v>0</v>
      </c>
      <c r="ED50" s="28">
        <f t="shared" si="211"/>
        <v>0</v>
      </c>
      <c r="EE50" s="28">
        <f t="shared" si="212"/>
        <v>0</v>
      </c>
      <c r="EF50" s="28">
        <f t="shared" si="213"/>
        <v>0</v>
      </c>
      <c r="EH50" s="41"/>
      <c r="EI50" s="28"/>
      <c r="EJ50" s="39"/>
      <c r="EK50" s="28"/>
      <c r="EL50" s="28">
        <f t="shared" si="307"/>
        <v>0</v>
      </c>
      <c r="EM50" s="7"/>
      <c r="EN50" s="9"/>
      <c r="EO50" s="39"/>
      <c r="EP50" s="9"/>
      <c r="EQ50" s="28">
        <f t="shared" si="292"/>
        <v>0</v>
      </c>
      <c r="ER50" s="28"/>
      <c r="ES50" s="28"/>
      <c r="ET50" s="20"/>
      <c r="EU50" s="28"/>
      <c r="EV50" s="28">
        <f t="shared" si="293"/>
        <v>0</v>
      </c>
      <c r="EW50" s="7"/>
      <c r="EX50" s="28"/>
      <c r="EY50" s="28"/>
      <c r="EZ50" s="28"/>
      <c r="FA50" s="28">
        <f t="shared" si="294"/>
        <v>0</v>
      </c>
      <c r="FB50" s="41"/>
      <c r="FC50" s="28"/>
      <c r="FD50" s="28"/>
      <c r="FE50" s="28"/>
      <c r="FF50" s="28"/>
      <c r="FG50" s="41"/>
      <c r="FH50" s="105"/>
      <c r="FI50" s="100"/>
      <c r="FJ50" s="105"/>
      <c r="FK50" s="28"/>
      <c r="FL50" s="108"/>
      <c r="FM50" s="100"/>
      <c r="FN50" s="28"/>
      <c r="FO50" s="100"/>
      <c r="FP50" s="28"/>
      <c r="FQ50" s="41"/>
      <c r="FR50" s="28"/>
      <c r="FS50" s="28"/>
      <c r="FT50" s="28"/>
      <c r="FU50" s="28"/>
      <c r="FV50" s="41"/>
      <c r="FW50" s="28"/>
      <c r="FX50" s="28"/>
      <c r="FY50" s="28"/>
      <c r="FZ50" s="28"/>
      <c r="GA50" s="41"/>
      <c r="GB50" s="28"/>
      <c r="GC50" s="28"/>
      <c r="GD50" s="28"/>
      <c r="GE50" s="28"/>
      <c r="GF50" s="107"/>
      <c r="GG50" s="7"/>
      <c r="GH50" s="86"/>
      <c r="GI50" s="86"/>
      <c r="GJ50" s="28"/>
      <c r="GK50" s="58"/>
      <c r="GL50" s="58"/>
      <c r="GM50" s="58"/>
      <c r="GN50" s="58"/>
      <c r="GO50" s="28">
        <f t="shared" si="302"/>
        <v>0</v>
      </c>
      <c r="GP50" s="93"/>
      <c r="GQ50" s="7">
        <f t="shared" si="215"/>
        <v>0</v>
      </c>
      <c r="GR50" s="28">
        <f t="shared" ref="GR50" si="308">EI50+EN50+ES50+EX50+FC50+FH50+FM50+FR50+FW50+GB50+GG50+GL50</f>
        <v>0</v>
      </c>
      <c r="GS50" s="28">
        <f t="shared" ref="GS50" si="309">EJ50+EO50+ET50+EY50+FD50+FI50+FN50+FS50+FX50+GC50+GH50+GM50</f>
        <v>0</v>
      </c>
      <c r="GT50" s="28">
        <f t="shared" ref="GT50" si="310">EK50+EP50+EU50+EZ50+FE50+FJ50+FO50+FT50+FY50+GD50+GI50+GN50</f>
        <v>0</v>
      </c>
      <c r="GU50" s="28">
        <f t="shared" si="218"/>
        <v>0</v>
      </c>
      <c r="GX50" s="41"/>
      <c r="GY50" s="28"/>
      <c r="GZ50" s="39"/>
      <c r="HA50" s="28"/>
      <c r="HB50" s="28"/>
      <c r="HC50" s="7"/>
      <c r="HD50" s="7"/>
      <c r="HE50" s="7"/>
      <c r="HF50" s="7"/>
      <c r="HG50" s="28"/>
      <c r="HH50" s="109"/>
      <c r="HI50" s="110"/>
      <c r="HJ50" s="110"/>
      <c r="HK50" s="28"/>
      <c r="HL50" s="28"/>
      <c r="HM50" s="7"/>
      <c r="HN50" s="28"/>
      <c r="HO50" s="28"/>
      <c r="HP50" s="28"/>
      <c r="HQ50" s="28"/>
      <c r="HR50" s="41"/>
      <c r="HS50" s="28"/>
      <c r="HT50" s="28"/>
      <c r="HU50" s="28"/>
      <c r="HV50" s="28"/>
      <c r="HW50" s="41"/>
      <c r="HX50" s="105"/>
      <c r="HY50" s="100"/>
      <c r="HZ50" s="105"/>
      <c r="IA50" s="28"/>
      <c r="IB50" s="141"/>
      <c r="IC50" s="100"/>
      <c r="ID50" s="28"/>
      <c r="IE50" s="100"/>
      <c r="IF50" s="28"/>
      <c r="IG50" s="41"/>
      <c r="IH50" s="28"/>
      <c r="II50" s="28"/>
      <c r="IJ50" s="28"/>
      <c r="IK50" s="28"/>
      <c r="IL50" s="7"/>
      <c r="IM50" s="86"/>
      <c r="IN50" s="86"/>
      <c r="IO50" s="86"/>
      <c r="IP50" s="28"/>
      <c r="IQ50" s="85"/>
      <c r="IR50" s="28"/>
      <c r="IS50" s="28"/>
      <c r="IT50" s="28"/>
      <c r="IU50" s="28"/>
      <c r="IV50" s="11"/>
      <c r="IW50" s="58"/>
      <c r="IX50" s="58"/>
      <c r="IY50" s="58"/>
      <c r="IZ50" s="28"/>
      <c r="JA50" s="11"/>
      <c r="JB50" s="27"/>
      <c r="JC50" s="27"/>
      <c r="JD50" s="27"/>
      <c r="JE50" s="28"/>
      <c r="JF50" s="141"/>
      <c r="JG50" s="100"/>
      <c r="JH50" s="28"/>
      <c r="JI50" s="100"/>
      <c r="JJ50" s="28"/>
      <c r="JK50" s="93"/>
      <c r="JL50" s="93"/>
      <c r="JM50" s="7"/>
      <c r="JN50" s="28"/>
      <c r="JO50" s="28"/>
      <c r="JP50" s="28"/>
      <c r="JQ50" s="28"/>
      <c r="JS50" s="41"/>
      <c r="JT50" s="28"/>
      <c r="JU50" s="39"/>
      <c r="JV50" s="28"/>
      <c r="JW50" s="28"/>
      <c r="JX50" s="7"/>
      <c r="JY50" s="7"/>
      <c r="JZ50" s="7"/>
      <c r="KA50" s="7"/>
      <c r="KB50" s="28"/>
      <c r="KC50" s="102"/>
      <c r="KD50" s="86"/>
      <c r="KE50" s="86"/>
      <c r="KF50" s="28"/>
      <c r="KG50" s="28"/>
      <c r="KH50" s="7"/>
      <c r="KI50" s="28"/>
      <c r="KJ50" s="28"/>
      <c r="KK50" s="28"/>
      <c r="KL50" s="28"/>
      <c r="KM50" s="80"/>
      <c r="KN50" s="48"/>
      <c r="KO50" s="48"/>
      <c r="KP50" s="48"/>
      <c r="KQ50" s="48"/>
      <c r="KR50" s="41"/>
      <c r="KS50" s="105"/>
      <c r="KT50" s="100"/>
      <c r="KU50" s="105"/>
      <c r="KV50" s="28"/>
      <c r="KW50" s="141"/>
      <c r="KX50" s="100"/>
      <c r="KY50" s="28"/>
      <c r="KZ50" s="100"/>
      <c r="LA50" s="28"/>
      <c r="LB50" s="41"/>
      <c r="LC50" s="28"/>
      <c r="LD50" s="28"/>
      <c r="LE50" s="28"/>
      <c r="LF50" s="28"/>
      <c r="LG50" s="7"/>
      <c r="LH50" s="86"/>
      <c r="LI50" s="86"/>
      <c r="LJ50" s="86"/>
      <c r="LK50" s="28"/>
      <c r="LL50" s="85"/>
      <c r="LM50" s="28"/>
      <c r="LN50" s="28"/>
      <c r="LO50" s="28"/>
      <c r="LP50" s="28"/>
      <c r="LQ50" s="11"/>
      <c r="LR50" s="58"/>
      <c r="LS50" s="58"/>
      <c r="LT50" s="58"/>
      <c r="LU50" s="28"/>
      <c r="LV50" s="11"/>
      <c r="LW50" s="27"/>
      <c r="LX50" s="27"/>
      <c r="LY50" s="27"/>
      <c r="LZ50" s="28"/>
      <c r="MA50" s="141"/>
      <c r="MB50" s="100"/>
      <c r="MC50" s="28"/>
      <c r="MD50" s="100"/>
      <c r="ME50" s="28"/>
      <c r="MF50" s="93"/>
      <c r="MG50" s="93"/>
      <c r="MH50" s="7"/>
      <c r="MI50" s="28"/>
      <c r="MJ50" s="28"/>
      <c r="MK50" s="28"/>
      <c r="ML50" s="28"/>
    </row>
    <row r="51" spans="2:350" x14ac:dyDescent="0.3">
      <c r="B51" s="524" t="s">
        <v>12</v>
      </c>
      <c r="C51" s="525"/>
      <c r="D51" s="12">
        <f t="shared" ref="D51:M51" si="311">SUM(D45:D50)</f>
        <v>0</v>
      </c>
      <c r="E51" s="12">
        <f t="shared" si="311"/>
        <v>0</v>
      </c>
      <c r="F51" s="12">
        <f t="shared" si="311"/>
        <v>0</v>
      </c>
      <c r="G51" s="12">
        <f t="shared" si="311"/>
        <v>0</v>
      </c>
      <c r="H51" s="12">
        <f t="shared" si="311"/>
        <v>0</v>
      </c>
      <c r="I51" s="12">
        <f t="shared" si="311"/>
        <v>440</v>
      </c>
      <c r="J51" s="49">
        <f t="shared" si="311"/>
        <v>720261</v>
      </c>
      <c r="K51" s="49">
        <f t="shared" si="311"/>
        <v>136417.84000000003</v>
      </c>
      <c r="L51" s="49">
        <f t="shared" si="311"/>
        <v>583843.15999999992</v>
      </c>
      <c r="M51" s="49">
        <f t="shared" si="311"/>
        <v>391174.91720000003</v>
      </c>
      <c r="N51" s="12">
        <f t="shared" ref="N51:BG51" si="312">SUM(N44:N50)</f>
        <v>3192</v>
      </c>
      <c r="O51" s="12">
        <f t="shared" si="312"/>
        <v>5523414</v>
      </c>
      <c r="P51" s="12">
        <f t="shared" si="312"/>
        <v>1258666.2999999998</v>
      </c>
      <c r="Q51" s="12">
        <f t="shared" si="312"/>
        <v>4264747.7</v>
      </c>
      <c r="R51" s="49">
        <f t="shared" si="312"/>
        <v>2857380.9590000003</v>
      </c>
      <c r="S51" s="49">
        <f t="shared" si="312"/>
        <v>4890</v>
      </c>
      <c r="T51" s="49">
        <f t="shared" si="312"/>
        <v>7681210</v>
      </c>
      <c r="U51" s="49">
        <f t="shared" si="312"/>
        <v>1552060.34</v>
      </c>
      <c r="V51" s="49">
        <f t="shared" si="312"/>
        <v>6129149.6600000001</v>
      </c>
      <c r="W51" s="49">
        <f t="shared" si="312"/>
        <v>4106530.2722000005</v>
      </c>
      <c r="X51" s="12">
        <f t="shared" si="312"/>
        <v>6227</v>
      </c>
      <c r="Y51" s="49">
        <f t="shared" si="312"/>
        <v>10063373</v>
      </c>
      <c r="Z51" s="49">
        <f t="shared" si="312"/>
        <v>2231190.3099999996</v>
      </c>
      <c r="AA51" s="49">
        <f t="shared" si="312"/>
        <v>7832182.6900000004</v>
      </c>
      <c r="AB51" s="49">
        <f t="shared" si="312"/>
        <v>5247562.4023000011</v>
      </c>
      <c r="AC51" s="12">
        <f t="shared" si="312"/>
        <v>1887</v>
      </c>
      <c r="AD51" s="49">
        <f t="shared" si="312"/>
        <v>2935272</v>
      </c>
      <c r="AE51" s="49">
        <f t="shared" si="312"/>
        <v>492445</v>
      </c>
      <c r="AF51" s="49">
        <f t="shared" si="312"/>
        <v>2442827</v>
      </c>
      <c r="AG51" s="49">
        <f t="shared" si="312"/>
        <v>1636694.0900000003</v>
      </c>
      <c r="AH51" s="12">
        <f t="shared" si="312"/>
        <v>1653</v>
      </c>
      <c r="AI51" s="49">
        <f t="shared" si="312"/>
        <v>3492690</v>
      </c>
      <c r="AJ51" s="49">
        <f t="shared" si="312"/>
        <v>626246.93000000017</v>
      </c>
      <c r="AK51" s="49">
        <f t="shared" si="312"/>
        <v>2866443.07</v>
      </c>
      <c r="AL51" s="49">
        <f t="shared" si="312"/>
        <v>1920516.8569</v>
      </c>
      <c r="AM51" s="12">
        <f t="shared" si="312"/>
        <v>7223</v>
      </c>
      <c r="AN51" s="49">
        <f t="shared" si="312"/>
        <v>18073967</v>
      </c>
      <c r="AO51" s="49">
        <f t="shared" si="312"/>
        <v>3310926.1899999995</v>
      </c>
      <c r="AP51" s="49">
        <f t="shared" si="312"/>
        <v>14763040.810000001</v>
      </c>
      <c r="AQ51" s="49">
        <f t="shared" si="312"/>
        <v>9891237.3427000009</v>
      </c>
      <c r="AR51" s="12">
        <f t="shared" si="312"/>
        <v>5761</v>
      </c>
      <c r="AS51" s="49">
        <f t="shared" si="312"/>
        <v>14974308</v>
      </c>
      <c r="AT51" s="49">
        <f t="shared" si="312"/>
        <v>3103243.080000001</v>
      </c>
      <c r="AU51" s="49">
        <f t="shared" si="312"/>
        <v>11871064.919999998</v>
      </c>
      <c r="AV51" s="49">
        <f t="shared" si="312"/>
        <v>7953613.4964000005</v>
      </c>
      <c r="AW51" s="12">
        <f t="shared" si="312"/>
        <v>4753</v>
      </c>
      <c r="AX51" s="49">
        <f t="shared" si="312"/>
        <v>11433730</v>
      </c>
      <c r="AY51" s="49">
        <f t="shared" si="312"/>
        <v>2888187.08</v>
      </c>
      <c r="AZ51" s="49">
        <f t="shared" si="312"/>
        <v>8545542.9199999999</v>
      </c>
      <c r="BA51" s="49">
        <f t="shared" si="312"/>
        <v>5725513.7563999994</v>
      </c>
      <c r="BB51" s="12">
        <f t="shared" si="312"/>
        <v>2027</v>
      </c>
      <c r="BC51" s="49">
        <f t="shared" si="312"/>
        <v>3696830</v>
      </c>
      <c r="BD51" s="49">
        <f t="shared" si="312"/>
        <v>983487.5</v>
      </c>
      <c r="BE51" s="49">
        <f t="shared" si="312"/>
        <v>2713342.5</v>
      </c>
      <c r="BF51" s="49">
        <f t="shared" si="312"/>
        <v>1817939.4750000001</v>
      </c>
      <c r="BG51" s="12">
        <f t="shared" si="312"/>
        <v>8606</v>
      </c>
      <c r="BH51" s="28">
        <v>7251536</v>
      </c>
      <c r="BI51" s="28">
        <v>1732811.8600000003</v>
      </c>
      <c r="BJ51" s="28">
        <v>5518724.1399999997</v>
      </c>
      <c r="BK51" s="49">
        <f>SUM(BK44:BK50)</f>
        <v>3697545.1738</v>
      </c>
      <c r="BL51" s="19"/>
      <c r="BM51" s="3">
        <f>SUM(BM44:BM50)</f>
        <v>38231</v>
      </c>
      <c r="BN51" s="78">
        <f>SUM(BN44:BN50)</f>
        <v>78919177</v>
      </c>
      <c r="BO51" s="78">
        <f>SUM(BO44:BO50)</f>
        <v>16705754.57</v>
      </c>
      <c r="BP51" s="78">
        <f>SUM(BP44:BP50)</f>
        <v>62213422.43</v>
      </c>
      <c r="BQ51" s="78">
        <f>SUM(BQ44:BQ50)</f>
        <v>41682993.028099999</v>
      </c>
      <c r="BS51" s="12">
        <f t="shared" ref="BS51:CX51" si="313">SUM(BS44:BS50)</f>
        <v>2367</v>
      </c>
      <c r="BT51" s="49">
        <f t="shared" si="313"/>
        <v>3893601</v>
      </c>
      <c r="BU51" s="49">
        <f t="shared" si="313"/>
        <v>887804.41</v>
      </c>
      <c r="BV51" s="49">
        <f t="shared" si="313"/>
        <v>3005796.59</v>
      </c>
      <c r="BW51" s="49">
        <f t="shared" si="313"/>
        <v>2013883.7153</v>
      </c>
      <c r="BX51" s="12">
        <f t="shared" si="313"/>
        <v>2475</v>
      </c>
      <c r="BY51" s="49">
        <f t="shared" si="313"/>
        <v>4285875</v>
      </c>
      <c r="BZ51" s="49">
        <f t="shared" si="313"/>
        <v>1003753.6</v>
      </c>
      <c r="CA51" s="49">
        <f t="shared" si="313"/>
        <v>3282121.4000000004</v>
      </c>
      <c r="CB51" s="49">
        <f t="shared" si="313"/>
        <v>2199021.3380000005</v>
      </c>
      <c r="CC51" s="12">
        <f t="shared" si="313"/>
        <v>3925</v>
      </c>
      <c r="CD51" s="49">
        <f t="shared" si="313"/>
        <v>7747725</v>
      </c>
      <c r="CE51" s="49">
        <f t="shared" si="313"/>
        <v>1686584</v>
      </c>
      <c r="CF51" s="49">
        <f t="shared" si="313"/>
        <v>6061141</v>
      </c>
      <c r="CG51" s="49">
        <f t="shared" si="313"/>
        <v>4060964.47</v>
      </c>
      <c r="CH51" s="12">
        <f t="shared" si="313"/>
        <v>7816</v>
      </c>
      <c r="CI51" s="49">
        <f t="shared" si="313"/>
        <v>13784084</v>
      </c>
      <c r="CJ51" s="49">
        <f t="shared" si="313"/>
        <v>3399755</v>
      </c>
      <c r="CK51" s="49">
        <f t="shared" si="313"/>
        <v>10384329</v>
      </c>
      <c r="CL51" s="49">
        <f t="shared" si="313"/>
        <v>6957500.4299999997</v>
      </c>
      <c r="CM51" s="12">
        <f t="shared" si="313"/>
        <v>2716</v>
      </c>
      <c r="CN51" s="49">
        <f t="shared" si="313"/>
        <v>9956754</v>
      </c>
      <c r="CO51" s="49">
        <f t="shared" si="313"/>
        <v>3119646</v>
      </c>
      <c r="CP51" s="49">
        <f t="shared" si="313"/>
        <v>6837108</v>
      </c>
      <c r="CQ51" s="49">
        <f t="shared" si="313"/>
        <v>4580862.3600000013</v>
      </c>
      <c r="CR51" s="12">
        <f t="shared" si="313"/>
        <v>3203</v>
      </c>
      <c r="CS51" s="49">
        <f t="shared" si="313"/>
        <v>6472247</v>
      </c>
      <c r="CT51" s="49">
        <f t="shared" si="313"/>
        <v>1816144</v>
      </c>
      <c r="CU51" s="49">
        <f t="shared" si="313"/>
        <v>4656103</v>
      </c>
      <c r="CV51" s="49">
        <f t="shared" si="313"/>
        <v>3119589.0100000002</v>
      </c>
      <c r="CW51" s="12">
        <f t="shared" si="313"/>
        <v>4509</v>
      </c>
      <c r="CX51" s="49">
        <f t="shared" si="313"/>
        <v>9466660.586409606</v>
      </c>
      <c r="CY51" s="49">
        <f t="shared" ref="CY51:DZ51" si="314">SUM(CY44:CY50)</f>
        <v>3250577.5864096065</v>
      </c>
      <c r="CZ51" s="49">
        <f t="shared" si="314"/>
        <v>6216083</v>
      </c>
      <c r="DA51" s="49">
        <f t="shared" si="314"/>
        <v>4164775.61</v>
      </c>
      <c r="DB51" s="12">
        <f t="shared" si="314"/>
        <v>6825</v>
      </c>
      <c r="DC51" s="49">
        <f t="shared" si="314"/>
        <v>19134766.013275694</v>
      </c>
      <c r="DD51" s="49">
        <f t="shared" si="314"/>
        <v>6114399.013275695</v>
      </c>
      <c r="DE51" s="49">
        <f t="shared" si="314"/>
        <v>13020367</v>
      </c>
      <c r="DF51" s="49">
        <f t="shared" si="314"/>
        <v>8723645.8900000006</v>
      </c>
      <c r="DG51" s="12">
        <f t="shared" si="314"/>
        <v>8168</v>
      </c>
      <c r="DH51" s="49">
        <f t="shared" si="314"/>
        <v>21818478.685590949</v>
      </c>
      <c r="DI51" s="49">
        <f t="shared" si="314"/>
        <v>5100927.6471909508</v>
      </c>
      <c r="DJ51" s="49">
        <f t="shared" si="314"/>
        <v>16717551.038399998</v>
      </c>
      <c r="DK51" s="49">
        <f t="shared" si="314"/>
        <v>11200759.195728</v>
      </c>
      <c r="DL51" s="12">
        <f t="shared" si="314"/>
        <v>3188</v>
      </c>
      <c r="DM51" s="49">
        <f t="shared" si="314"/>
        <v>9654675.8038789835</v>
      </c>
      <c r="DN51" s="49">
        <f t="shared" si="314"/>
        <v>2340361.5920289955</v>
      </c>
      <c r="DO51" s="49">
        <f t="shared" si="314"/>
        <v>7314314.2118499875</v>
      </c>
      <c r="DP51" s="49">
        <f t="shared" si="314"/>
        <v>4900590.5219394909</v>
      </c>
      <c r="DQ51" s="12">
        <f t="shared" si="314"/>
        <v>1042</v>
      </c>
      <c r="DR51" s="49">
        <f t="shared" si="314"/>
        <v>1025937.8774999997</v>
      </c>
      <c r="DS51" s="49">
        <f t="shared" si="314"/>
        <v>-491263.10150001995</v>
      </c>
      <c r="DT51" s="49">
        <f t="shared" si="314"/>
        <v>1517200.9790000201</v>
      </c>
      <c r="DU51" s="49">
        <f t="shared" si="314"/>
        <v>1016524.6559300135</v>
      </c>
      <c r="DV51" s="12">
        <f t="shared" si="314"/>
        <v>3409</v>
      </c>
      <c r="DW51" s="49">
        <f t="shared" si="314"/>
        <v>6328591</v>
      </c>
      <c r="DX51" s="49">
        <f t="shared" si="314"/>
        <v>2163646.5689999964</v>
      </c>
      <c r="DY51" s="49">
        <f t="shared" si="314"/>
        <v>4164944.4310000036</v>
      </c>
      <c r="DZ51" s="49">
        <f t="shared" si="314"/>
        <v>2790512.7687700028</v>
      </c>
      <c r="EA51" s="19"/>
      <c r="EB51" s="3">
        <f>SUM(EB44:EB50)</f>
        <v>49643</v>
      </c>
      <c r="EC51" s="78">
        <f>SUM(EC44:EC50)</f>
        <v>113569395.96665524</v>
      </c>
      <c r="ED51" s="78">
        <f>SUM(ED44:ED50)</f>
        <v>30392336.316405218</v>
      </c>
      <c r="EE51" s="78">
        <f>SUM(EE44:EE50)</f>
        <v>83177059.650250003</v>
      </c>
      <c r="EF51" s="78">
        <f>SUM(EF44:EF50)</f>
        <v>55728629.965667516</v>
      </c>
      <c r="EG51" s="111"/>
      <c r="EH51" s="12">
        <f t="shared" ref="EH51:FM51" si="315">SUM(EH44:EH50)</f>
        <v>2567</v>
      </c>
      <c r="EI51" s="49">
        <f t="shared" si="315"/>
        <v>4555698.95</v>
      </c>
      <c r="EJ51" s="49">
        <f t="shared" si="315"/>
        <v>1502859.5789450002</v>
      </c>
      <c r="EK51" s="49">
        <f t="shared" si="315"/>
        <v>3052839.3710549995</v>
      </c>
      <c r="EL51" s="49">
        <f t="shared" si="315"/>
        <v>2045402.3786068498</v>
      </c>
      <c r="EM51" s="12">
        <f t="shared" si="315"/>
        <v>3903</v>
      </c>
      <c r="EN51" s="49">
        <f t="shared" si="315"/>
        <v>7824366.5</v>
      </c>
      <c r="EO51" s="49">
        <f t="shared" si="315"/>
        <v>2547677.7400150029</v>
      </c>
      <c r="EP51" s="49">
        <f t="shared" si="315"/>
        <v>5276688.7599849971</v>
      </c>
      <c r="EQ51" s="49">
        <f t="shared" si="315"/>
        <v>3535381.4691899484</v>
      </c>
      <c r="ER51" s="12">
        <f t="shared" si="315"/>
        <v>4694</v>
      </c>
      <c r="ES51" s="49">
        <f t="shared" si="315"/>
        <v>9928066.75</v>
      </c>
      <c r="ET51" s="49">
        <f t="shared" si="315"/>
        <v>2801682.7231950006</v>
      </c>
      <c r="EU51" s="49">
        <f t="shared" si="315"/>
        <v>7126384.0268049994</v>
      </c>
      <c r="EV51" s="49">
        <f t="shared" si="315"/>
        <v>4774677.29795935</v>
      </c>
      <c r="EW51" s="12">
        <f t="shared" si="315"/>
        <v>3906</v>
      </c>
      <c r="EX51" s="49">
        <f t="shared" si="315"/>
        <v>8589844</v>
      </c>
      <c r="EY51" s="49">
        <f t="shared" si="315"/>
        <v>2053428.8099999931</v>
      </c>
      <c r="EZ51" s="49">
        <f t="shared" si="315"/>
        <v>6536415.1900000069</v>
      </c>
      <c r="FA51" s="49">
        <f t="shared" si="315"/>
        <v>4379398.1773000052</v>
      </c>
      <c r="FB51" s="64">
        <f t="shared" si="315"/>
        <v>2976</v>
      </c>
      <c r="FC51" s="49">
        <f t="shared" si="315"/>
        <v>6349062</v>
      </c>
      <c r="FD51" s="49">
        <f t="shared" si="315"/>
        <v>1899666.4588249996</v>
      </c>
      <c r="FE51" s="49">
        <f t="shared" si="315"/>
        <v>4449395.5411750004</v>
      </c>
      <c r="FF51" s="49">
        <f t="shared" si="315"/>
        <v>2981095.0125872502</v>
      </c>
      <c r="FG51" s="12">
        <f t="shared" si="315"/>
        <v>2727</v>
      </c>
      <c r="FH51" s="49">
        <f t="shared" si="315"/>
        <v>5584323</v>
      </c>
      <c r="FI51" s="49">
        <f t="shared" si="315"/>
        <v>1547994.2690000008</v>
      </c>
      <c r="FJ51" s="49">
        <f t="shared" si="315"/>
        <v>4036328.7309999992</v>
      </c>
      <c r="FK51" s="49">
        <f t="shared" si="315"/>
        <v>2704340.2497699996</v>
      </c>
      <c r="FL51" s="12">
        <f t="shared" si="315"/>
        <v>2514</v>
      </c>
      <c r="FM51" s="49">
        <f t="shared" si="315"/>
        <v>5774986</v>
      </c>
      <c r="FN51" s="49">
        <f t="shared" ref="FN51:GO51" si="316">SUM(FN44:FN50)</f>
        <v>1805779.968000001</v>
      </c>
      <c r="FO51" s="49">
        <f t="shared" si="316"/>
        <v>3969206.0319999987</v>
      </c>
      <c r="FP51" s="49">
        <f t="shared" si="316"/>
        <v>2659368.0414399998</v>
      </c>
      <c r="FQ51" s="12">
        <f t="shared" si="316"/>
        <v>6386</v>
      </c>
      <c r="FR51" s="49">
        <f t="shared" si="316"/>
        <v>15810055</v>
      </c>
      <c r="FS51" s="49">
        <f t="shared" si="316"/>
        <v>5133124</v>
      </c>
      <c r="FT51" s="49">
        <f t="shared" si="316"/>
        <v>10156219.109999996</v>
      </c>
      <c r="FU51" s="49">
        <f t="shared" si="316"/>
        <v>6854432.7937999973</v>
      </c>
      <c r="FV51" s="12">
        <f t="shared" si="316"/>
        <v>5851</v>
      </c>
      <c r="FW51" s="49">
        <f t="shared" si="316"/>
        <v>13798649</v>
      </c>
      <c r="FX51" s="49">
        <f t="shared" si="316"/>
        <v>4867059.5109999999</v>
      </c>
      <c r="FY51" s="49">
        <f t="shared" si="316"/>
        <v>8931589.4890000001</v>
      </c>
      <c r="FZ51" s="49">
        <f t="shared" si="316"/>
        <v>6033315.4125200007</v>
      </c>
      <c r="GA51" s="12">
        <f t="shared" si="316"/>
        <v>3175</v>
      </c>
      <c r="GB51" s="49">
        <f t="shared" si="316"/>
        <v>7352725</v>
      </c>
      <c r="GC51" s="49">
        <f t="shared" si="316"/>
        <v>2399639.108999996</v>
      </c>
      <c r="GD51" s="49">
        <f t="shared" si="316"/>
        <v>4953085.8910000045</v>
      </c>
      <c r="GE51" s="49">
        <f t="shared" si="316"/>
        <v>3334009.2258800035</v>
      </c>
      <c r="GF51" s="12">
        <f t="shared" si="316"/>
        <v>1116</v>
      </c>
      <c r="GG51" s="49">
        <f t="shared" si="316"/>
        <v>1662766</v>
      </c>
      <c r="GH51" s="49">
        <f t="shared" si="316"/>
        <v>567525.20500000659</v>
      </c>
      <c r="GI51" s="49">
        <f t="shared" si="316"/>
        <v>1095240.7949999934</v>
      </c>
      <c r="GJ51" s="49">
        <f t="shared" si="316"/>
        <v>743673.98059999559</v>
      </c>
      <c r="GK51" s="12">
        <f t="shared" si="316"/>
        <v>4610</v>
      </c>
      <c r="GL51" s="49">
        <f t="shared" si="316"/>
        <v>10640790</v>
      </c>
      <c r="GM51" s="49">
        <f t="shared" si="316"/>
        <v>3547423.59250001</v>
      </c>
      <c r="GN51" s="49">
        <f t="shared" si="316"/>
        <v>7093366.4074999895</v>
      </c>
      <c r="GO51" s="49">
        <f t="shared" si="316"/>
        <v>4752555.4930249937</v>
      </c>
      <c r="GP51" s="19"/>
      <c r="GQ51" s="3">
        <f>SUM(GQ44:GQ50)</f>
        <v>44425</v>
      </c>
      <c r="GR51" s="78">
        <f>SUM(GR44:GR50)</f>
        <v>91525246.200000003</v>
      </c>
      <c r="GS51" s="78">
        <f>SUM(GS44:GS50)</f>
        <v>35123256.506655015</v>
      </c>
      <c r="GT51" s="78">
        <f>SUM(GT44:GT50)</f>
        <v>66676759.344519988</v>
      </c>
      <c r="GU51" s="78">
        <f>SUM(GU44:GU50)</f>
        <v>44797649.532678388</v>
      </c>
      <c r="GX51" s="12">
        <f t="shared" ref="GX51:IC51" si="317">SUM(GX44:GX50)</f>
        <v>1176</v>
      </c>
      <c r="GY51" s="49">
        <f t="shared" si="317"/>
        <v>1766219</v>
      </c>
      <c r="GZ51" s="49">
        <f t="shared" si="317"/>
        <v>551415.78799999761</v>
      </c>
      <c r="HA51" s="49">
        <f t="shared" si="317"/>
        <v>1214803.2120000024</v>
      </c>
      <c r="HB51" s="49">
        <f t="shared" si="317"/>
        <v>813918.15204000159</v>
      </c>
      <c r="HC51" s="12">
        <f t="shared" si="317"/>
        <v>1542</v>
      </c>
      <c r="HD51" s="49">
        <f t="shared" si="317"/>
        <v>3058008</v>
      </c>
      <c r="HE51" s="49">
        <f t="shared" si="317"/>
        <v>1024005.7105000003</v>
      </c>
      <c r="HF51" s="49">
        <f t="shared" si="317"/>
        <v>2034002.2894999997</v>
      </c>
      <c r="HG51" s="49">
        <f t="shared" si="317"/>
        <v>1362781.5339649997</v>
      </c>
      <c r="HH51" s="12">
        <f t="shared" si="317"/>
        <v>2478</v>
      </c>
      <c r="HI51" s="49">
        <f t="shared" si="317"/>
        <v>5489872</v>
      </c>
      <c r="HJ51" s="49">
        <f t="shared" si="317"/>
        <v>1792834.6460000004</v>
      </c>
      <c r="HK51" s="49">
        <f t="shared" si="317"/>
        <v>3697037.3539999994</v>
      </c>
      <c r="HL51" s="49">
        <f t="shared" si="317"/>
        <v>2477015.0271799997</v>
      </c>
      <c r="HM51" s="12">
        <f t="shared" si="317"/>
        <v>3926</v>
      </c>
      <c r="HN51" s="49">
        <f t="shared" si="317"/>
        <v>10257174</v>
      </c>
      <c r="HO51" s="49">
        <f t="shared" si="317"/>
        <v>2883545.85</v>
      </c>
      <c r="HP51" s="49">
        <f t="shared" si="317"/>
        <v>7373628.1500000004</v>
      </c>
      <c r="HQ51" s="49">
        <f t="shared" si="317"/>
        <v>4940330.8605000004</v>
      </c>
      <c r="HR51" s="12">
        <f t="shared" si="317"/>
        <v>2314</v>
      </c>
      <c r="HS51" s="49">
        <f t="shared" si="317"/>
        <v>5681636</v>
      </c>
      <c r="HT51" s="49">
        <f t="shared" si="317"/>
        <v>1534469.8399999996</v>
      </c>
      <c r="HU51" s="49">
        <f t="shared" si="317"/>
        <v>4147166.16</v>
      </c>
      <c r="HV51" s="49">
        <f t="shared" si="317"/>
        <v>2778601.3272000006</v>
      </c>
      <c r="HW51" s="12">
        <f t="shared" si="317"/>
        <v>2628</v>
      </c>
      <c r="HX51" s="49">
        <f t="shared" si="317"/>
        <v>6566472</v>
      </c>
      <c r="HY51" s="49">
        <f t="shared" si="317"/>
        <v>2000303.9625000001</v>
      </c>
      <c r="HZ51" s="49">
        <f t="shared" si="317"/>
        <v>4566168.0374999996</v>
      </c>
      <c r="IA51" s="49">
        <f t="shared" si="317"/>
        <v>3059332.5851250002</v>
      </c>
      <c r="IB51" s="12">
        <f t="shared" si="317"/>
        <v>1838</v>
      </c>
      <c r="IC51" s="49">
        <f t="shared" si="317"/>
        <v>4397362</v>
      </c>
      <c r="ID51" s="49">
        <f t="shared" ref="ID51:JE51" si="318">SUM(ID44:ID50)</f>
        <v>1822134.8120000022</v>
      </c>
      <c r="IE51" s="49">
        <f t="shared" si="318"/>
        <v>2575227.1879999978</v>
      </c>
      <c r="IF51" s="49">
        <f t="shared" si="318"/>
        <v>1725402.2159599985</v>
      </c>
      <c r="IG51" s="12">
        <f t="shared" si="318"/>
        <v>2102</v>
      </c>
      <c r="IH51" s="49">
        <f t="shared" si="318"/>
        <v>5178748</v>
      </c>
      <c r="II51" s="49">
        <f t="shared" si="318"/>
        <v>2004836.9424999999</v>
      </c>
      <c r="IJ51" s="49">
        <f t="shared" si="318"/>
        <v>3173911.0575000001</v>
      </c>
      <c r="IK51" s="49">
        <f t="shared" si="318"/>
        <v>2126520.4085250003</v>
      </c>
      <c r="IL51" s="12">
        <f t="shared" si="318"/>
        <v>3601</v>
      </c>
      <c r="IM51" s="49">
        <f t="shared" si="318"/>
        <v>9818249</v>
      </c>
      <c r="IN51" s="49">
        <f t="shared" si="318"/>
        <v>3800843.2755000005</v>
      </c>
      <c r="IO51" s="49">
        <f t="shared" si="318"/>
        <v>6017405.7244999995</v>
      </c>
      <c r="IP51" s="49">
        <f t="shared" si="318"/>
        <v>4031661.8354150001</v>
      </c>
      <c r="IQ51" s="12">
        <f t="shared" si="318"/>
        <v>2364</v>
      </c>
      <c r="IR51" s="49">
        <f t="shared" si="318"/>
        <v>5111552</v>
      </c>
      <c r="IS51" s="49">
        <f t="shared" si="318"/>
        <v>1818122.543000001</v>
      </c>
      <c r="IT51" s="49">
        <f t="shared" si="318"/>
        <v>3293429.456999999</v>
      </c>
      <c r="IU51" s="49">
        <f t="shared" si="318"/>
        <v>2206597.7361899992</v>
      </c>
      <c r="IV51" s="12">
        <f t="shared" si="318"/>
        <v>1051</v>
      </c>
      <c r="IW51" s="49">
        <f t="shared" si="318"/>
        <v>322921</v>
      </c>
      <c r="IX51" s="49">
        <f t="shared" si="318"/>
        <v>-992153.79549999954</v>
      </c>
      <c r="IY51" s="49">
        <f t="shared" si="318"/>
        <v>1315074.7954999995</v>
      </c>
      <c r="IZ51" s="49">
        <f t="shared" si="318"/>
        <v>881100.11298499978</v>
      </c>
      <c r="JA51" s="12">
        <f t="shared" si="318"/>
        <v>950</v>
      </c>
      <c r="JB51" s="49">
        <f t="shared" si="318"/>
        <v>1372184</v>
      </c>
      <c r="JC51" s="49">
        <f t="shared" si="318"/>
        <v>580251.58050000027</v>
      </c>
      <c r="JD51" s="49">
        <f t="shared" si="318"/>
        <v>791932.41949999973</v>
      </c>
      <c r="JE51" s="49">
        <f t="shared" si="318"/>
        <v>530594.72106499982</v>
      </c>
      <c r="JF51" s="12"/>
      <c r="JG51" s="49"/>
      <c r="JH51" s="49"/>
      <c r="JI51" s="49"/>
      <c r="JJ51" s="49"/>
      <c r="JK51" s="143"/>
      <c r="JL51" s="82"/>
      <c r="JM51" s="3">
        <f>SUM(JM44:JM50)</f>
        <v>25970</v>
      </c>
      <c r="JN51" s="78">
        <f>SUM(JN44:JN50)</f>
        <v>59020397</v>
      </c>
      <c r="JO51" s="78">
        <f>SUM(JO44:JO50)</f>
        <v>18820611.155000001</v>
      </c>
      <c r="JP51" s="78">
        <f>SUM(JP44:JP50)</f>
        <v>40199785.844999999</v>
      </c>
      <c r="JQ51" s="78">
        <f>SUM(JQ44:JQ50)</f>
        <v>26933856.516150001</v>
      </c>
      <c r="JS51" s="12">
        <f t="shared" ref="JS51:MD51" si="319">SUM(JS44:JS50)</f>
        <v>1786</v>
      </c>
      <c r="JT51" s="49">
        <f t="shared" si="319"/>
        <v>3385429</v>
      </c>
      <c r="JU51" s="49">
        <f t="shared" si="319"/>
        <v>1316723.6664999945</v>
      </c>
      <c r="JV51" s="49">
        <f t="shared" si="319"/>
        <v>1892865.3801525049</v>
      </c>
      <c r="JW51" s="49">
        <f t="shared" si="319"/>
        <v>1524796.7481067535</v>
      </c>
      <c r="JX51" s="60">
        <f t="shared" si="319"/>
        <v>891</v>
      </c>
      <c r="JY51" s="49">
        <f t="shared" si="319"/>
        <v>2791280</v>
      </c>
      <c r="JZ51" s="49">
        <f t="shared" si="319"/>
        <v>1928333.7360000112</v>
      </c>
      <c r="KA51" s="49">
        <f t="shared" si="319"/>
        <v>817129.65928498982</v>
      </c>
      <c r="KB51" s="49">
        <f t="shared" ref="KB51" si="320">SUM(KB44:KB50)</f>
        <v>669168.97699949285</v>
      </c>
      <c r="KC51" s="7">
        <f t="shared" si="319"/>
        <v>795</v>
      </c>
      <c r="KD51" s="49">
        <f t="shared" si="319"/>
        <v>1864405</v>
      </c>
      <c r="KE51" s="49">
        <f t="shared" si="319"/>
        <v>987338.70499999996</v>
      </c>
      <c r="KF51" s="49">
        <f t="shared" si="319"/>
        <v>914496.75</v>
      </c>
      <c r="KG51" s="49">
        <f t="shared" si="319"/>
        <v>873262.73250000004</v>
      </c>
      <c r="KH51" s="7">
        <f t="shared" si="319"/>
        <v>1497</v>
      </c>
      <c r="KI51" s="49">
        <f t="shared" si="319"/>
        <v>3392353</v>
      </c>
      <c r="KJ51" s="49">
        <f t="shared" si="319"/>
        <v>1427716.69</v>
      </c>
      <c r="KK51" s="49">
        <f t="shared" si="319"/>
        <v>1902336.24</v>
      </c>
      <c r="KL51" s="49">
        <f t="shared" si="319"/>
        <v>1701143.6609999998</v>
      </c>
      <c r="KM51" s="7">
        <f t="shared" si="319"/>
        <v>2262</v>
      </c>
      <c r="KN51" s="468">
        <f t="shared" si="319"/>
        <v>2115675</v>
      </c>
      <c r="KO51" s="468">
        <f t="shared" si="319"/>
        <v>812418</v>
      </c>
      <c r="KP51" s="468">
        <f t="shared" si="319"/>
        <v>2054580.345</v>
      </c>
      <c r="KQ51" s="468">
        <f t="shared" si="319"/>
        <v>1906056.63</v>
      </c>
      <c r="KR51" s="7">
        <f t="shared" si="319"/>
        <v>1836</v>
      </c>
      <c r="KS51" s="49">
        <f t="shared" si="319"/>
        <v>4109314</v>
      </c>
      <c r="KT51" s="49">
        <f t="shared" si="319"/>
        <v>1930858.325</v>
      </c>
      <c r="KU51" s="49">
        <f t="shared" si="319"/>
        <v>2118702.63</v>
      </c>
      <c r="KV51" s="49">
        <f t="shared" si="319"/>
        <v>1925735.4435000001</v>
      </c>
      <c r="KW51" s="3">
        <f t="shared" si="319"/>
        <v>1961</v>
      </c>
      <c r="KX51" s="49">
        <f t="shared" si="319"/>
        <v>4446548</v>
      </c>
      <c r="KY51" s="49">
        <f t="shared" si="319"/>
        <v>2141849.66</v>
      </c>
      <c r="KZ51" s="49">
        <f t="shared" si="319"/>
        <v>2237267.415</v>
      </c>
      <c r="LA51" s="49">
        <f t="shared" si="319"/>
        <v>2019505.1924999999</v>
      </c>
      <c r="LB51" s="49">
        <f t="shared" si="319"/>
        <v>2304</v>
      </c>
      <c r="LC51" s="49">
        <f t="shared" si="319"/>
        <v>5500796</v>
      </c>
      <c r="LD51" s="49">
        <f t="shared" si="319"/>
        <v>2472475</v>
      </c>
      <c r="LE51" s="49">
        <f t="shared" si="319"/>
        <v>2770913.7149999999</v>
      </c>
      <c r="LF51" s="49">
        <f t="shared" si="319"/>
        <v>2580170.8019999997</v>
      </c>
      <c r="LG51" s="49">
        <f t="shared" si="319"/>
        <v>0</v>
      </c>
      <c r="LH51" s="49">
        <f t="shared" si="319"/>
        <v>0</v>
      </c>
      <c r="LI51" s="49">
        <f t="shared" si="319"/>
        <v>0</v>
      </c>
      <c r="LJ51" s="49">
        <f t="shared" si="319"/>
        <v>0</v>
      </c>
      <c r="LK51" s="49">
        <f t="shared" si="319"/>
        <v>0</v>
      </c>
      <c r="LL51" s="49">
        <f t="shared" si="319"/>
        <v>0</v>
      </c>
      <c r="LM51" s="49">
        <f t="shared" si="319"/>
        <v>0</v>
      </c>
      <c r="LN51" s="49">
        <f t="shared" si="319"/>
        <v>0</v>
      </c>
      <c r="LO51" s="49">
        <f t="shared" si="319"/>
        <v>0</v>
      </c>
      <c r="LP51" s="49">
        <f t="shared" si="319"/>
        <v>0</v>
      </c>
      <c r="LQ51" s="49">
        <f t="shared" si="319"/>
        <v>0</v>
      </c>
      <c r="LR51" s="49">
        <f t="shared" si="319"/>
        <v>0</v>
      </c>
      <c r="LS51" s="49">
        <f t="shared" si="319"/>
        <v>0</v>
      </c>
      <c r="LT51" s="49">
        <f t="shared" si="319"/>
        <v>0</v>
      </c>
      <c r="LU51" s="49">
        <f t="shared" si="319"/>
        <v>0</v>
      </c>
      <c r="LV51" s="49">
        <f t="shared" si="319"/>
        <v>0</v>
      </c>
      <c r="LW51" s="49">
        <f t="shared" si="319"/>
        <v>0</v>
      </c>
      <c r="LX51" s="49">
        <f t="shared" si="319"/>
        <v>0</v>
      </c>
      <c r="LY51" s="49">
        <f t="shared" si="319"/>
        <v>0</v>
      </c>
      <c r="LZ51" s="49">
        <f t="shared" si="319"/>
        <v>0</v>
      </c>
      <c r="MA51" s="49">
        <f t="shared" si="319"/>
        <v>0</v>
      </c>
      <c r="MB51" s="49">
        <f t="shared" si="319"/>
        <v>0</v>
      </c>
      <c r="MC51" s="49">
        <f t="shared" si="319"/>
        <v>0</v>
      </c>
      <c r="MD51" s="49">
        <f t="shared" si="319"/>
        <v>0</v>
      </c>
      <c r="ME51" s="49">
        <f t="shared" ref="ME51" si="321">SUM(ME44:ME50)</f>
        <v>0</v>
      </c>
      <c r="MF51" s="143"/>
      <c r="MG51" s="82"/>
      <c r="MH51" s="3">
        <f>SUM(MH44:MH50)</f>
        <v>13332</v>
      </c>
      <c r="MI51" s="78">
        <f>SUM(MI44:MI50)</f>
        <v>27605800</v>
      </c>
      <c r="MJ51" s="78">
        <f>SUM(MJ44:MJ50)</f>
        <v>13251528.935784983</v>
      </c>
      <c r="MK51" s="78" t="e">
        <f>SUM(MK44:MK50)</f>
        <v>#REF!</v>
      </c>
      <c r="ML51" s="78">
        <f>SUM(ML44:ML50)</f>
        <v>13199840.186606245</v>
      </c>
    </row>
    <row r="52" spans="2:350" x14ac:dyDescent="0.3">
      <c r="B52" s="1"/>
      <c r="C52" s="1"/>
      <c r="D52" s="60"/>
      <c r="E52" s="58"/>
      <c r="F52" s="58"/>
      <c r="G52" s="58"/>
      <c r="H52" s="58"/>
      <c r="I52" s="7"/>
      <c r="J52" s="58"/>
      <c r="K52" s="112"/>
      <c r="L52" s="58"/>
      <c r="M52" s="58"/>
      <c r="N52" s="7"/>
      <c r="O52" s="58"/>
      <c r="P52" s="112"/>
      <c r="Q52" s="58"/>
      <c r="R52" s="58"/>
      <c r="S52" s="7"/>
      <c r="T52" s="58"/>
      <c r="U52" s="112"/>
      <c r="V52" s="58"/>
      <c r="W52" s="58"/>
      <c r="X52" s="60"/>
      <c r="AC52" s="60"/>
      <c r="AH52" s="60"/>
      <c r="AP52" s="113"/>
      <c r="BB52" s="93"/>
      <c r="BC52" s="114"/>
      <c r="BD52" s="114"/>
      <c r="BE52" s="114"/>
      <c r="BF52" s="114"/>
      <c r="BG52" s="93"/>
      <c r="BH52" s="114"/>
      <c r="BI52" s="115"/>
      <c r="BJ52" s="114"/>
      <c r="BK52" s="114"/>
      <c r="BM52" s="7"/>
      <c r="BN52" s="11"/>
      <c r="BO52" s="58"/>
      <c r="BP52" s="58"/>
      <c r="BQ52" s="58"/>
      <c r="BS52" s="7"/>
      <c r="BT52" s="58"/>
      <c r="BU52" s="112"/>
      <c r="BV52" s="58"/>
      <c r="BW52" s="58"/>
      <c r="BX52" s="7"/>
      <c r="BY52" s="58"/>
      <c r="BZ52" s="112"/>
      <c r="CA52" s="58"/>
      <c r="CB52" s="58"/>
      <c r="CC52" s="7"/>
      <c r="CD52" s="58"/>
      <c r="CE52" s="112"/>
      <c r="CF52" s="58"/>
      <c r="CG52" s="58"/>
      <c r="CH52" s="87"/>
      <c r="CK52" s="116"/>
      <c r="CM52" s="60"/>
      <c r="CR52" s="60"/>
      <c r="CZ52" s="113"/>
      <c r="DL52" s="93"/>
      <c r="DM52" s="114"/>
      <c r="DN52" s="114"/>
      <c r="DO52" s="114"/>
      <c r="DP52" s="114"/>
      <c r="DQ52" s="93"/>
      <c r="DR52" s="114"/>
      <c r="DS52" s="115"/>
      <c r="DT52" s="114"/>
      <c r="DU52" s="114"/>
      <c r="DV52" s="93"/>
      <c r="DW52" s="114"/>
      <c r="DX52" s="115"/>
      <c r="DY52" s="114"/>
      <c r="DZ52" s="114"/>
      <c r="EH52" s="7"/>
      <c r="EI52" s="58"/>
      <c r="EJ52" s="112"/>
      <c r="EK52" s="58"/>
      <c r="EL52" s="58"/>
      <c r="EM52" s="7"/>
      <c r="EN52" s="58"/>
      <c r="EO52" s="112"/>
      <c r="EP52" s="58"/>
      <c r="EQ52" s="58"/>
      <c r="ER52" s="7"/>
      <c r="ES52" s="58"/>
      <c r="ET52" s="112"/>
      <c r="EU52" s="58"/>
      <c r="EV52" s="58"/>
      <c r="EW52" s="87"/>
      <c r="EY52" s="113"/>
      <c r="EZ52" s="116"/>
      <c r="FB52" s="60"/>
      <c r="FG52" s="60"/>
      <c r="FO52" s="113"/>
      <c r="GA52" s="93"/>
      <c r="GB52" s="114"/>
      <c r="GC52" s="114"/>
      <c r="GD52" s="114"/>
      <c r="GE52" s="114"/>
      <c r="GF52" s="93"/>
      <c r="GG52" s="114"/>
      <c r="GH52" s="115"/>
      <c r="GI52" s="114"/>
      <c r="GJ52" s="114"/>
      <c r="GK52" s="93"/>
      <c r="GL52" s="114"/>
      <c r="GM52" s="115"/>
      <c r="GN52" s="114"/>
      <c r="GO52" s="114"/>
      <c r="GX52" s="7"/>
      <c r="GY52" s="58"/>
      <c r="GZ52" s="112"/>
      <c r="HA52" s="58"/>
      <c r="HB52" s="58"/>
      <c r="HC52" s="7"/>
      <c r="HD52" s="58"/>
      <c r="HE52" s="112"/>
      <c r="HF52" s="58"/>
      <c r="HG52" s="58"/>
      <c r="HH52" s="7"/>
      <c r="HI52" s="58"/>
      <c r="HJ52" s="112"/>
      <c r="HK52" s="58"/>
      <c r="HL52" s="58"/>
      <c r="HM52" s="87"/>
      <c r="HO52" s="113"/>
      <c r="HP52" s="116"/>
      <c r="HR52" s="60"/>
      <c r="HW52" s="60"/>
      <c r="IB52" s="79"/>
      <c r="IE52" s="113"/>
      <c r="IQ52" s="93"/>
      <c r="IR52" s="114"/>
      <c r="IS52" s="114"/>
      <c r="IT52" s="114"/>
      <c r="IU52" s="114"/>
      <c r="IV52" s="93"/>
      <c r="IW52" s="114"/>
      <c r="IX52" s="115"/>
      <c r="IY52" s="114"/>
      <c r="IZ52" s="114"/>
      <c r="JA52" s="114"/>
      <c r="JB52" s="114"/>
      <c r="JC52" s="115"/>
      <c r="JD52" s="114"/>
      <c r="JE52" s="114"/>
      <c r="JF52" s="79"/>
      <c r="JI52" s="113"/>
      <c r="JK52" s="114"/>
      <c r="JS52" s="7"/>
      <c r="JT52" s="58"/>
      <c r="JU52" s="112"/>
      <c r="JV52" s="58"/>
      <c r="JW52" s="58"/>
      <c r="JX52" s="7"/>
      <c r="JY52" s="58"/>
      <c r="JZ52" s="112"/>
      <c r="KA52" s="58"/>
      <c r="KB52" s="58"/>
      <c r="KC52" s="7"/>
      <c r="KD52" s="58"/>
      <c r="KE52" s="112"/>
      <c r="KF52" s="58"/>
      <c r="KG52" s="58"/>
      <c r="KH52" s="87"/>
      <c r="KJ52" s="113"/>
      <c r="KK52" s="116"/>
      <c r="KM52" s="60"/>
      <c r="KR52" s="60"/>
      <c r="KW52" s="79"/>
      <c r="KZ52" s="113"/>
      <c r="LL52" s="93"/>
      <c r="LM52" s="114"/>
      <c r="LN52" s="114"/>
      <c r="LO52" s="114"/>
      <c r="LP52" s="114"/>
      <c r="LQ52" s="93"/>
      <c r="LR52" s="114"/>
      <c r="LS52" s="115"/>
      <c r="LT52" s="114"/>
      <c r="LU52" s="114"/>
      <c r="LV52" s="114"/>
      <c r="LW52" s="114"/>
      <c r="LX52" s="115"/>
      <c r="LY52" s="114"/>
      <c r="LZ52" s="114"/>
      <c r="MA52" s="79"/>
      <c r="MD52" s="113"/>
      <c r="MF52" s="114"/>
    </row>
    <row r="53" spans="2:350" ht="15" customHeight="1" x14ac:dyDescent="0.3">
      <c r="B53" s="483" t="s">
        <v>22</v>
      </c>
      <c r="C53" s="531" t="s">
        <v>23</v>
      </c>
      <c r="D53" s="3"/>
      <c r="E53" s="5"/>
      <c r="F53" s="5"/>
      <c r="G53" s="5"/>
      <c r="H53" s="5"/>
      <c r="I53" s="3"/>
      <c r="J53" s="3"/>
      <c r="K53" s="3"/>
      <c r="L53" s="3"/>
      <c r="M53" s="3"/>
      <c r="N53" s="3"/>
      <c r="O53" s="5"/>
      <c r="P53" s="24"/>
      <c r="Q53" s="5"/>
      <c r="R53" s="5"/>
      <c r="S53" s="3"/>
      <c r="T53" s="5"/>
      <c r="U53" s="24"/>
      <c r="V53" s="5"/>
      <c r="W53" s="5"/>
      <c r="X53" s="4"/>
      <c r="Y53" s="1"/>
      <c r="Z53" s="1"/>
      <c r="AA53" s="1"/>
      <c r="AB53" s="1"/>
      <c r="AC53" s="128"/>
      <c r="AD53" s="129"/>
      <c r="AE53" s="129"/>
      <c r="AF53" s="129"/>
      <c r="AG53" s="129"/>
      <c r="AH53" s="4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114"/>
      <c r="BD53" s="114"/>
      <c r="BE53" s="114"/>
      <c r="BF53" s="114"/>
      <c r="BG53" s="93"/>
      <c r="BH53" s="114"/>
      <c r="BI53" s="114"/>
      <c r="BJ53" s="114"/>
      <c r="BK53" s="114"/>
      <c r="BL53" s="1"/>
      <c r="BM53" s="523"/>
      <c r="BN53" s="523"/>
      <c r="BO53" s="523"/>
      <c r="BP53" s="523"/>
      <c r="BQ53" s="523"/>
      <c r="BS53" s="3"/>
      <c r="BT53" s="3"/>
      <c r="BU53" s="3"/>
      <c r="BV53" s="3"/>
      <c r="BW53" s="3"/>
      <c r="BX53" s="3"/>
      <c r="BY53" s="5"/>
      <c r="BZ53" s="24"/>
      <c r="CA53" s="5"/>
      <c r="CB53" s="5"/>
      <c r="CC53" s="3"/>
      <c r="CD53" s="5"/>
      <c r="CE53" s="24"/>
      <c r="CF53" s="5"/>
      <c r="CG53" s="5"/>
      <c r="CH53" s="4"/>
      <c r="CI53" s="1"/>
      <c r="CJ53" s="1"/>
      <c r="CK53" s="1"/>
      <c r="CL53" s="1"/>
      <c r="CM53" s="128"/>
      <c r="CN53" s="129"/>
      <c r="CO53" s="129"/>
      <c r="CP53" s="129"/>
      <c r="CQ53" s="129"/>
      <c r="CR53" s="4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93"/>
      <c r="DD53" s="93"/>
      <c r="DE53" s="93"/>
      <c r="DF53" s="93"/>
      <c r="DG53" s="93"/>
      <c r="DH53" s="93"/>
      <c r="DI53" s="93"/>
      <c r="DJ53" s="93"/>
      <c r="DK53" s="93"/>
      <c r="DL53" s="93"/>
      <c r="DM53" s="114"/>
      <c r="DN53" s="114"/>
      <c r="DO53" s="114"/>
      <c r="DP53" s="114"/>
      <c r="DQ53" s="93"/>
      <c r="DR53" s="114"/>
      <c r="DS53" s="114"/>
      <c r="DT53" s="114"/>
      <c r="DU53" s="114"/>
      <c r="DV53" s="93"/>
      <c r="DW53" s="114"/>
      <c r="DX53" s="114"/>
      <c r="DY53" s="114"/>
      <c r="DZ53" s="114"/>
      <c r="EH53" s="3"/>
      <c r="EI53" s="3"/>
      <c r="EJ53" s="3"/>
      <c r="EK53" s="3"/>
      <c r="EL53" s="3"/>
      <c r="EM53" s="7"/>
      <c r="EN53" s="5"/>
      <c r="EO53" s="24"/>
      <c r="EP53" s="5"/>
      <c r="EQ53" s="5"/>
      <c r="ER53" s="3"/>
      <c r="ES53" s="5"/>
      <c r="ET53" s="24"/>
      <c r="EU53" s="5"/>
      <c r="EV53" s="5"/>
      <c r="EW53" s="4"/>
      <c r="EX53" s="1"/>
      <c r="EY53" s="1"/>
      <c r="EZ53" s="1"/>
      <c r="FA53" s="1"/>
      <c r="FB53" s="128"/>
      <c r="FC53" s="129"/>
      <c r="FD53" s="129"/>
      <c r="FE53" s="129"/>
      <c r="FF53" s="129"/>
      <c r="FG53" s="4"/>
      <c r="FH53" s="1"/>
      <c r="FI53" s="1"/>
      <c r="FJ53" s="1"/>
      <c r="FK53" s="1"/>
      <c r="FL53" s="59"/>
      <c r="FM53" s="1"/>
      <c r="FN53" s="1"/>
      <c r="FO53" s="1"/>
      <c r="FP53" s="1"/>
      <c r="FQ53" s="1"/>
      <c r="FR53" s="93"/>
      <c r="FS53" s="93"/>
      <c r="FT53" s="93"/>
      <c r="FU53" s="93"/>
      <c r="FV53" s="93"/>
      <c r="FW53" s="93"/>
      <c r="FX53" s="93"/>
      <c r="FY53" s="93"/>
      <c r="FZ53" s="93"/>
      <c r="GA53" s="93"/>
      <c r="GB53" s="114"/>
      <c r="GC53" s="114"/>
      <c r="GD53" s="114"/>
      <c r="GE53" s="114"/>
      <c r="GF53" s="93"/>
      <c r="GG53" s="114"/>
      <c r="GH53" s="114"/>
      <c r="GI53" s="114"/>
      <c r="GJ53" s="114"/>
      <c r="GK53" s="93"/>
      <c r="GL53" s="114"/>
      <c r="GM53" s="114"/>
      <c r="GN53" s="114"/>
      <c r="GO53" s="114"/>
      <c r="GX53" s="3"/>
      <c r="GY53" s="3"/>
      <c r="GZ53" s="3"/>
      <c r="HA53" s="3"/>
      <c r="HB53" s="3"/>
      <c r="HC53" s="7"/>
      <c r="HD53" s="5"/>
      <c r="HE53" s="24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128"/>
      <c r="HS53" s="129"/>
      <c r="HT53" s="129"/>
      <c r="HU53" s="129"/>
      <c r="HV53" s="129"/>
      <c r="HW53" s="4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S53" s="3"/>
      <c r="JT53" s="3"/>
      <c r="JU53" s="3"/>
      <c r="JV53" s="3"/>
      <c r="JW53" s="3"/>
      <c r="JX53" s="7"/>
      <c r="JY53" s="5"/>
      <c r="JZ53" s="24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128"/>
      <c r="KN53" s="129"/>
      <c r="KO53" s="129"/>
      <c r="KP53" s="129"/>
      <c r="KQ53" s="129"/>
      <c r="KR53" s="4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</row>
    <row r="54" spans="2:350" ht="15" customHeight="1" x14ac:dyDescent="0.3">
      <c r="B54" s="484"/>
      <c r="C54" s="531"/>
      <c r="D54" s="130" t="s">
        <v>3</v>
      </c>
      <c r="E54" s="131" t="s">
        <v>24</v>
      </c>
      <c r="F54" s="131" t="s">
        <v>25</v>
      </c>
      <c r="G54" s="131" t="s">
        <v>26</v>
      </c>
      <c r="H54" s="131" t="s">
        <v>27</v>
      </c>
      <c r="I54" s="130" t="s">
        <v>3</v>
      </c>
      <c r="J54" s="131" t="s">
        <v>24</v>
      </c>
      <c r="K54" s="131" t="s">
        <v>25</v>
      </c>
      <c r="L54" s="131" t="s">
        <v>28</v>
      </c>
      <c r="M54" s="131" t="s">
        <v>27</v>
      </c>
      <c r="N54" s="130" t="s">
        <v>3</v>
      </c>
      <c r="O54" s="131" t="s">
        <v>24</v>
      </c>
      <c r="P54" s="131" t="s">
        <v>25</v>
      </c>
      <c r="Q54" s="131" t="s">
        <v>28</v>
      </c>
      <c r="R54" s="131" t="s">
        <v>27</v>
      </c>
      <c r="S54" s="130" t="s">
        <v>3</v>
      </c>
      <c r="T54" s="131" t="s">
        <v>24</v>
      </c>
      <c r="U54" s="131" t="s">
        <v>25</v>
      </c>
      <c r="V54" s="131" t="s">
        <v>28</v>
      </c>
      <c r="W54" s="131" t="s">
        <v>27</v>
      </c>
      <c r="X54" s="130" t="s">
        <v>3</v>
      </c>
      <c r="Y54" s="131" t="s">
        <v>24</v>
      </c>
      <c r="Z54" s="131" t="s">
        <v>25</v>
      </c>
      <c r="AA54" s="131" t="s">
        <v>28</v>
      </c>
      <c r="AB54" s="131" t="s">
        <v>27</v>
      </c>
      <c r="AC54" s="130" t="s">
        <v>3</v>
      </c>
      <c r="AD54" s="131" t="s">
        <v>24</v>
      </c>
      <c r="AE54" s="131" t="s">
        <v>25</v>
      </c>
      <c r="AF54" s="131" t="s">
        <v>28</v>
      </c>
      <c r="AG54" s="131" t="s">
        <v>27</v>
      </c>
      <c r="AH54" s="130" t="s">
        <v>3</v>
      </c>
      <c r="AI54" s="131" t="s">
        <v>24</v>
      </c>
      <c r="AJ54" s="131" t="s">
        <v>25</v>
      </c>
      <c r="AK54" s="131" t="s">
        <v>28</v>
      </c>
      <c r="AL54" s="131" t="s">
        <v>27</v>
      </c>
      <c r="AM54" s="130" t="s">
        <v>3</v>
      </c>
      <c r="AN54" s="131" t="s">
        <v>24</v>
      </c>
      <c r="AO54" s="131" t="s">
        <v>25</v>
      </c>
      <c r="AP54" s="131" t="s">
        <v>28</v>
      </c>
      <c r="AQ54" s="131" t="s">
        <v>27</v>
      </c>
      <c r="AR54" s="130" t="s">
        <v>3</v>
      </c>
      <c r="AS54" s="131" t="s">
        <v>24</v>
      </c>
      <c r="AT54" s="131" t="s">
        <v>25</v>
      </c>
      <c r="AU54" s="131" t="s">
        <v>28</v>
      </c>
      <c r="AV54" s="131" t="s">
        <v>27</v>
      </c>
      <c r="AW54" s="130" t="s">
        <v>3</v>
      </c>
      <c r="AX54" s="131" t="s">
        <v>24</v>
      </c>
      <c r="AY54" s="131" t="s">
        <v>25</v>
      </c>
      <c r="AZ54" s="131" t="s">
        <v>28</v>
      </c>
      <c r="BA54" s="131" t="s">
        <v>27</v>
      </c>
      <c r="BB54" s="130" t="s">
        <v>3</v>
      </c>
      <c r="BC54" s="131" t="s">
        <v>24</v>
      </c>
      <c r="BD54" s="131" t="s">
        <v>25</v>
      </c>
      <c r="BE54" s="131" t="s">
        <v>28</v>
      </c>
      <c r="BF54" s="131" t="s">
        <v>27</v>
      </c>
      <c r="BG54" s="130" t="s">
        <v>3</v>
      </c>
      <c r="BH54" s="131" t="s">
        <v>24</v>
      </c>
      <c r="BI54" s="131" t="s">
        <v>25</v>
      </c>
      <c r="BJ54" s="131" t="s">
        <v>28</v>
      </c>
      <c r="BK54" s="131" t="s">
        <v>27</v>
      </c>
      <c r="BL54" s="1"/>
      <c r="BM54" s="130" t="s">
        <v>3</v>
      </c>
      <c r="BN54" s="131" t="s">
        <v>24</v>
      </c>
      <c r="BO54" s="131" t="s">
        <v>25</v>
      </c>
      <c r="BP54" s="131" t="s">
        <v>29</v>
      </c>
      <c r="BQ54" s="131" t="s">
        <v>27</v>
      </c>
      <c r="BS54" s="130" t="s">
        <v>3</v>
      </c>
      <c r="BT54" s="131" t="s">
        <v>68</v>
      </c>
      <c r="BU54" s="131" t="s">
        <v>69</v>
      </c>
      <c r="BV54" s="131" t="s">
        <v>29</v>
      </c>
      <c r="BW54" s="131" t="s">
        <v>70</v>
      </c>
      <c r="BX54" s="130" t="s">
        <v>3</v>
      </c>
      <c r="BY54" s="131" t="s">
        <v>68</v>
      </c>
      <c r="BZ54" s="131" t="s">
        <v>69</v>
      </c>
      <c r="CA54" s="131" t="s">
        <v>29</v>
      </c>
      <c r="CB54" s="131" t="s">
        <v>70</v>
      </c>
      <c r="CC54" s="130" t="s">
        <v>3</v>
      </c>
      <c r="CD54" s="131" t="s">
        <v>68</v>
      </c>
      <c r="CE54" s="131" t="s">
        <v>69</v>
      </c>
      <c r="CF54" s="131" t="s">
        <v>29</v>
      </c>
      <c r="CG54" s="131" t="s">
        <v>70</v>
      </c>
      <c r="CH54" s="130" t="s">
        <v>3</v>
      </c>
      <c r="CI54" s="131" t="s">
        <v>68</v>
      </c>
      <c r="CJ54" s="131" t="s">
        <v>69</v>
      </c>
      <c r="CK54" s="131" t="s">
        <v>29</v>
      </c>
      <c r="CL54" s="131" t="s">
        <v>70</v>
      </c>
      <c r="CM54" s="130" t="s">
        <v>3</v>
      </c>
      <c r="CN54" s="131" t="s">
        <v>68</v>
      </c>
      <c r="CO54" s="131" t="s">
        <v>69</v>
      </c>
      <c r="CP54" s="131" t="s">
        <v>29</v>
      </c>
      <c r="CQ54" s="131" t="s">
        <v>70</v>
      </c>
      <c r="CR54" s="130" t="s">
        <v>3</v>
      </c>
      <c r="CS54" s="131" t="s">
        <v>68</v>
      </c>
      <c r="CT54" s="131" t="s">
        <v>69</v>
      </c>
      <c r="CU54" s="131" t="s">
        <v>29</v>
      </c>
      <c r="CV54" s="131" t="s">
        <v>70</v>
      </c>
      <c r="CW54" s="130" t="s">
        <v>3</v>
      </c>
      <c r="CX54" s="131" t="s">
        <v>68</v>
      </c>
      <c r="CY54" s="131" t="s">
        <v>69</v>
      </c>
      <c r="CZ54" s="131" t="s">
        <v>29</v>
      </c>
      <c r="DA54" s="131" t="s">
        <v>70</v>
      </c>
      <c r="DB54" s="130" t="s">
        <v>3</v>
      </c>
      <c r="DC54" s="131" t="s">
        <v>68</v>
      </c>
      <c r="DD54" s="131" t="s">
        <v>69</v>
      </c>
      <c r="DE54" s="131" t="s">
        <v>29</v>
      </c>
      <c r="DF54" s="131" t="s">
        <v>70</v>
      </c>
      <c r="DG54" s="130" t="s">
        <v>3</v>
      </c>
      <c r="DH54" s="131" t="s">
        <v>68</v>
      </c>
      <c r="DI54" s="131" t="s">
        <v>69</v>
      </c>
      <c r="DJ54" s="131" t="s">
        <v>29</v>
      </c>
      <c r="DK54" s="131" t="s">
        <v>70</v>
      </c>
      <c r="DL54" s="130" t="s">
        <v>3</v>
      </c>
      <c r="DM54" s="131" t="s">
        <v>68</v>
      </c>
      <c r="DN54" s="131" t="s">
        <v>69</v>
      </c>
      <c r="DO54" s="131" t="s">
        <v>29</v>
      </c>
      <c r="DP54" s="131" t="s">
        <v>70</v>
      </c>
      <c r="DQ54" s="130" t="s">
        <v>3</v>
      </c>
      <c r="DR54" s="131" t="s">
        <v>68</v>
      </c>
      <c r="DS54" s="131" t="s">
        <v>69</v>
      </c>
      <c r="DT54" s="131" t="s">
        <v>29</v>
      </c>
      <c r="DU54" s="131" t="s">
        <v>70</v>
      </c>
      <c r="DV54" s="130" t="s">
        <v>3</v>
      </c>
      <c r="DW54" s="131" t="s">
        <v>68</v>
      </c>
      <c r="DX54" s="131" t="s">
        <v>69</v>
      </c>
      <c r="DY54" s="131" t="s">
        <v>29</v>
      </c>
      <c r="DZ54" s="131" t="s">
        <v>70</v>
      </c>
      <c r="EA54" s="1"/>
      <c r="EB54" s="130" t="s">
        <v>3</v>
      </c>
      <c r="EC54" s="131" t="s">
        <v>24</v>
      </c>
      <c r="ED54" s="131" t="s">
        <v>25</v>
      </c>
      <c r="EE54" s="131" t="s">
        <v>29</v>
      </c>
      <c r="EF54" s="131" t="s">
        <v>27</v>
      </c>
      <c r="EH54" s="130" t="s">
        <v>3</v>
      </c>
      <c r="EI54" s="131" t="s">
        <v>68</v>
      </c>
      <c r="EJ54" s="131" t="s">
        <v>69</v>
      </c>
      <c r="EK54" s="131" t="s">
        <v>72</v>
      </c>
      <c r="EL54" s="131" t="s">
        <v>70</v>
      </c>
      <c r="EM54" s="130" t="s">
        <v>3</v>
      </c>
      <c r="EN54" s="132" t="s">
        <v>68</v>
      </c>
      <c r="EO54" s="132" t="s">
        <v>69</v>
      </c>
      <c r="EP54" s="132" t="s">
        <v>29</v>
      </c>
      <c r="EQ54" s="132" t="s">
        <v>70</v>
      </c>
      <c r="ER54" s="130" t="s">
        <v>3</v>
      </c>
      <c r="ES54" s="131" t="s">
        <v>68</v>
      </c>
      <c r="ET54" s="131" t="s">
        <v>69</v>
      </c>
      <c r="EU54" s="131" t="s">
        <v>29</v>
      </c>
      <c r="EV54" s="131" t="s">
        <v>70</v>
      </c>
      <c r="EW54" s="130" t="s">
        <v>3</v>
      </c>
      <c r="EX54" s="131" t="s">
        <v>68</v>
      </c>
      <c r="EY54" s="131" t="s">
        <v>69</v>
      </c>
      <c r="EZ54" s="131" t="s">
        <v>29</v>
      </c>
      <c r="FA54" s="131" t="s">
        <v>70</v>
      </c>
      <c r="FB54" s="130" t="s">
        <v>3</v>
      </c>
      <c r="FC54" s="131" t="s">
        <v>68</v>
      </c>
      <c r="FD54" s="131" t="s">
        <v>69</v>
      </c>
      <c r="FE54" s="131" t="s">
        <v>29</v>
      </c>
      <c r="FF54" s="131" t="s">
        <v>70</v>
      </c>
      <c r="FG54" s="130" t="s">
        <v>3</v>
      </c>
      <c r="FH54" s="131" t="s">
        <v>68</v>
      </c>
      <c r="FI54" s="131" t="s">
        <v>69</v>
      </c>
      <c r="FJ54" s="131" t="s">
        <v>29</v>
      </c>
      <c r="FK54" s="131" t="s">
        <v>70</v>
      </c>
      <c r="FL54" s="130" t="s">
        <v>3</v>
      </c>
      <c r="FM54" s="131" t="s">
        <v>68</v>
      </c>
      <c r="FN54" s="131" t="s">
        <v>69</v>
      </c>
      <c r="FO54" s="131" t="s">
        <v>29</v>
      </c>
      <c r="FP54" s="131" t="s">
        <v>70</v>
      </c>
      <c r="FQ54" s="130" t="s">
        <v>3</v>
      </c>
      <c r="FR54" s="132" t="s">
        <v>68</v>
      </c>
      <c r="FS54" s="132" t="s">
        <v>69</v>
      </c>
      <c r="FT54" s="132" t="s">
        <v>29</v>
      </c>
      <c r="FU54" s="132" t="s">
        <v>70</v>
      </c>
      <c r="FV54" s="130" t="s">
        <v>3</v>
      </c>
      <c r="FW54" s="131" t="s">
        <v>68</v>
      </c>
      <c r="FX54" s="131" t="s">
        <v>69</v>
      </c>
      <c r="FY54" s="131" t="s">
        <v>29</v>
      </c>
      <c r="FZ54" s="131" t="s">
        <v>70</v>
      </c>
      <c r="GA54" s="130" t="s">
        <v>3</v>
      </c>
      <c r="GB54" s="131" t="s">
        <v>68</v>
      </c>
      <c r="GC54" s="131" t="s">
        <v>69</v>
      </c>
      <c r="GD54" s="131" t="s">
        <v>29</v>
      </c>
      <c r="GE54" s="131" t="s">
        <v>70</v>
      </c>
      <c r="GF54" s="130" t="s">
        <v>3</v>
      </c>
      <c r="GG54" s="131" t="s">
        <v>68</v>
      </c>
      <c r="GH54" s="131" t="s">
        <v>69</v>
      </c>
      <c r="GI54" s="131" t="s">
        <v>29</v>
      </c>
      <c r="GJ54" s="131" t="s">
        <v>70</v>
      </c>
      <c r="GK54" s="130" t="s">
        <v>3</v>
      </c>
      <c r="GL54" s="131" t="s">
        <v>68</v>
      </c>
      <c r="GM54" s="131" t="s">
        <v>69</v>
      </c>
      <c r="GN54" s="131" t="s">
        <v>29</v>
      </c>
      <c r="GO54" s="131" t="s">
        <v>70</v>
      </c>
      <c r="GP54" s="1"/>
      <c r="GQ54" s="130" t="s">
        <v>3</v>
      </c>
      <c r="GR54" s="131" t="s">
        <v>24</v>
      </c>
      <c r="GS54" s="131" t="s">
        <v>25</v>
      </c>
      <c r="GT54" s="131" t="s">
        <v>29</v>
      </c>
      <c r="GU54" s="131" t="s">
        <v>27</v>
      </c>
      <c r="GX54" s="130" t="s">
        <v>3</v>
      </c>
      <c r="GY54" s="131" t="s">
        <v>68</v>
      </c>
      <c r="GZ54" s="131" t="s">
        <v>69</v>
      </c>
      <c r="HA54" s="131" t="s">
        <v>72</v>
      </c>
      <c r="HB54" s="131" t="s">
        <v>70</v>
      </c>
      <c r="HC54" s="130" t="s">
        <v>3</v>
      </c>
      <c r="HD54" s="132" t="s">
        <v>68</v>
      </c>
      <c r="HE54" s="132" t="s">
        <v>69</v>
      </c>
      <c r="HF54" s="132" t="s">
        <v>29</v>
      </c>
      <c r="HG54" s="132" t="s">
        <v>70</v>
      </c>
      <c r="HH54" s="130" t="s">
        <v>3</v>
      </c>
      <c r="HI54" s="132" t="s">
        <v>68</v>
      </c>
      <c r="HJ54" s="132" t="s">
        <v>69</v>
      </c>
      <c r="HK54" s="132" t="s">
        <v>29</v>
      </c>
      <c r="HL54" s="132" t="s">
        <v>70</v>
      </c>
      <c r="HM54" s="130" t="s">
        <v>3</v>
      </c>
      <c r="HN54" s="131" t="s">
        <v>68</v>
      </c>
      <c r="HO54" s="131" t="s">
        <v>69</v>
      </c>
      <c r="HP54" s="131" t="s">
        <v>29</v>
      </c>
      <c r="HQ54" s="131" t="s">
        <v>70</v>
      </c>
      <c r="HR54" s="130" t="s">
        <v>3</v>
      </c>
      <c r="HS54" s="131" t="s">
        <v>68</v>
      </c>
      <c r="HT54" s="131" t="s">
        <v>69</v>
      </c>
      <c r="HU54" s="131" t="s">
        <v>29</v>
      </c>
      <c r="HV54" s="131" t="s">
        <v>70</v>
      </c>
      <c r="HW54" s="130" t="s">
        <v>3</v>
      </c>
      <c r="HX54" s="131" t="s">
        <v>68</v>
      </c>
      <c r="HY54" s="131" t="s">
        <v>69</v>
      </c>
      <c r="HZ54" s="131" t="s">
        <v>29</v>
      </c>
      <c r="IA54" s="131" t="s">
        <v>70</v>
      </c>
      <c r="IB54" s="130" t="s">
        <v>3</v>
      </c>
      <c r="IC54" s="132" t="s">
        <v>68</v>
      </c>
      <c r="ID54" s="132" t="s">
        <v>69</v>
      </c>
      <c r="IE54" s="132" t="s">
        <v>29</v>
      </c>
      <c r="IF54" s="132" t="s">
        <v>70</v>
      </c>
      <c r="IG54" s="130" t="s">
        <v>3</v>
      </c>
      <c r="IH54" s="132" t="s">
        <v>68</v>
      </c>
      <c r="II54" s="132" t="s">
        <v>69</v>
      </c>
      <c r="IJ54" s="132" t="s">
        <v>29</v>
      </c>
      <c r="IK54" s="132" t="s">
        <v>70</v>
      </c>
      <c r="IL54" s="130" t="s">
        <v>3</v>
      </c>
      <c r="IM54" s="131" t="s">
        <v>68</v>
      </c>
      <c r="IN54" s="131" t="s">
        <v>69</v>
      </c>
      <c r="IO54" s="131" t="s">
        <v>29</v>
      </c>
      <c r="IP54" s="131" t="s">
        <v>70</v>
      </c>
      <c r="IQ54" s="130" t="s">
        <v>3</v>
      </c>
      <c r="IR54" s="131" t="s">
        <v>68</v>
      </c>
      <c r="IS54" s="131" t="s">
        <v>69</v>
      </c>
      <c r="IT54" s="131" t="s">
        <v>29</v>
      </c>
      <c r="IU54" s="131" t="s">
        <v>70</v>
      </c>
      <c r="IV54" s="130" t="s">
        <v>3</v>
      </c>
      <c r="IW54" s="132" t="s">
        <v>68</v>
      </c>
      <c r="IX54" s="132" t="s">
        <v>69</v>
      </c>
      <c r="IY54" s="132" t="s">
        <v>29</v>
      </c>
      <c r="IZ54" s="132" t="s">
        <v>70</v>
      </c>
      <c r="JA54" s="130" t="s">
        <v>3</v>
      </c>
      <c r="JB54" s="132" t="s">
        <v>68</v>
      </c>
      <c r="JC54" s="132" t="s">
        <v>69</v>
      </c>
      <c r="JD54" s="132" t="s">
        <v>29</v>
      </c>
      <c r="JE54" s="132" t="s">
        <v>70</v>
      </c>
      <c r="JF54" s="130"/>
      <c r="JG54" s="132"/>
      <c r="JH54" s="132"/>
      <c r="JI54" s="132"/>
      <c r="JJ54" s="132"/>
      <c r="JK54" s="129"/>
      <c r="JL54" s="1"/>
      <c r="JM54" s="130" t="s">
        <v>3</v>
      </c>
      <c r="JN54" s="131" t="s">
        <v>24</v>
      </c>
      <c r="JO54" s="131" t="s">
        <v>25</v>
      </c>
      <c r="JP54" s="131" t="s">
        <v>28</v>
      </c>
      <c r="JQ54" s="131" t="s">
        <v>27</v>
      </c>
      <c r="JS54" s="130" t="s">
        <v>3</v>
      </c>
      <c r="JT54" s="178" t="s">
        <v>68</v>
      </c>
      <c r="JU54" s="178" t="s">
        <v>69</v>
      </c>
      <c r="JV54" s="178" t="s">
        <v>72</v>
      </c>
      <c r="JW54" s="178" t="s">
        <v>70</v>
      </c>
      <c r="JX54" s="130" t="s">
        <v>3</v>
      </c>
      <c r="JY54" s="178" t="s">
        <v>68</v>
      </c>
      <c r="JZ54" s="178" t="s">
        <v>69</v>
      </c>
      <c r="KA54" s="178" t="s">
        <v>72</v>
      </c>
      <c r="KB54" s="178" t="s">
        <v>70</v>
      </c>
      <c r="KC54" s="130" t="s">
        <v>3</v>
      </c>
      <c r="KD54" s="178" t="s">
        <v>68</v>
      </c>
      <c r="KE54" s="178" t="s">
        <v>69</v>
      </c>
      <c r="KF54" s="178" t="s">
        <v>72</v>
      </c>
      <c r="KG54" s="178" t="s">
        <v>70</v>
      </c>
      <c r="KH54" s="130" t="s">
        <v>3</v>
      </c>
      <c r="KI54" s="178" t="s">
        <v>68</v>
      </c>
      <c r="KJ54" s="178" t="s">
        <v>69</v>
      </c>
      <c r="KK54" s="178" t="s">
        <v>72</v>
      </c>
      <c r="KL54" s="178" t="s">
        <v>70</v>
      </c>
      <c r="KM54" s="130" t="s">
        <v>3</v>
      </c>
      <c r="KN54" s="178" t="s">
        <v>68</v>
      </c>
      <c r="KO54" s="178" t="s">
        <v>69</v>
      </c>
      <c r="KP54" s="178" t="s">
        <v>72</v>
      </c>
      <c r="KQ54" s="178" t="s">
        <v>70</v>
      </c>
      <c r="KR54" s="130" t="s">
        <v>3</v>
      </c>
      <c r="KS54" s="178" t="s">
        <v>68</v>
      </c>
      <c r="KT54" s="178" t="s">
        <v>69</v>
      </c>
      <c r="KU54" s="178" t="s">
        <v>72</v>
      </c>
      <c r="KV54" s="178" t="s">
        <v>70</v>
      </c>
      <c r="KW54" s="130" t="s">
        <v>3</v>
      </c>
      <c r="KX54" s="178" t="s">
        <v>68</v>
      </c>
      <c r="KY54" s="178" t="s">
        <v>69</v>
      </c>
      <c r="KZ54" s="178" t="s">
        <v>72</v>
      </c>
      <c r="LA54" s="178" t="s">
        <v>70</v>
      </c>
      <c r="LB54" s="130"/>
      <c r="LC54" s="132"/>
      <c r="LD54" s="132"/>
      <c r="LE54" s="132"/>
      <c r="LF54" s="132"/>
      <c r="LG54" s="130"/>
      <c r="LH54" s="131"/>
      <c r="LI54" s="131"/>
      <c r="LJ54" s="131"/>
      <c r="LK54" s="131"/>
      <c r="LL54" s="130"/>
      <c r="LM54" s="131"/>
      <c r="LN54" s="131"/>
      <c r="LO54" s="131"/>
      <c r="LP54" s="131"/>
      <c r="LQ54" s="130"/>
      <c r="LR54" s="132"/>
      <c r="LS54" s="132"/>
      <c r="LT54" s="132"/>
      <c r="LU54" s="132"/>
      <c r="LV54" s="130"/>
      <c r="LW54" s="132"/>
      <c r="LX54" s="132"/>
      <c r="LY54" s="132"/>
      <c r="LZ54" s="132"/>
      <c r="MA54" s="130"/>
      <c r="MB54" s="132"/>
      <c r="MC54" s="132"/>
      <c r="MD54" s="132"/>
      <c r="ME54" s="132"/>
      <c r="MF54" s="129"/>
      <c r="MG54" s="1"/>
      <c r="MH54" s="130" t="s">
        <v>3</v>
      </c>
      <c r="MI54" s="131" t="s">
        <v>24</v>
      </c>
      <c r="MJ54" s="131" t="s">
        <v>25</v>
      </c>
      <c r="MK54" s="131" t="s">
        <v>28</v>
      </c>
      <c r="ML54" s="131" t="s">
        <v>27</v>
      </c>
    </row>
    <row r="55" spans="2:350" ht="15" customHeight="1" x14ac:dyDescent="0.3">
      <c r="B55" s="484"/>
      <c r="C55" s="5" t="s">
        <v>80</v>
      </c>
      <c r="D55" s="7"/>
      <c r="E55" s="9"/>
      <c r="F55" s="9"/>
      <c r="G55" s="9"/>
      <c r="H55" s="9"/>
      <c r="I55" s="7">
        <v>40</v>
      </c>
      <c r="J55" s="28">
        <v>11500</v>
      </c>
      <c r="K55" s="28">
        <v>6750</v>
      </c>
      <c r="L55" s="28">
        <v>338</v>
      </c>
      <c r="M55" s="28">
        <v>7088</v>
      </c>
      <c r="N55" s="7">
        <v>175</v>
      </c>
      <c r="O55" s="28">
        <v>326825</v>
      </c>
      <c r="P55" s="28">
        <v>174542.22000000003</v>
      </c>
      <c r="Q55" s="28">
        <v>17742.299999999974</v>
      </c>
      <c r="R55" s="28">
        <v>192283.99999999985</v>
      </c>
      <c r="S55" s="7">
        <v>28</v>
      </c>
      <c r="T55" s="7">
        <v>28422</v>
      </c>
      <c r="U55" s="7">
        <v>15953.259999999991</v>
      </c>
      <c r="V55" s="7">
        <v>797.70000000000061</v>
      </c>
      <c r="W55" s="7">
        <v>16751.000000000004</v>
      </c>
      <c r="X55" s="7">
        <v>0</v>
      </c>
      <c r="Y55" s="28">
        <v>0</v>
      </c>
      <c r="Z55" s="28">
        <v>0</v>
      </c>
      <c r="AA55" s="28">
        <v>0</v>
      </c>
      <c r="AB55" s="28">
        <v>0</v>
      </c>
      <c r="AC55" s="7">
        <v>1397</v>
      </c>
      <c r="AD55" s="28">
        <v>3511303</v>
      </c>
      <c r="AE55" s="28">
        <v>1847822.0199999979</v>
      </c>
      <c r="AF55" s="28">
        <v>209166.7500000002</v>
      </c>
      <c r="AG55" s="28">
        <v>2056989.0000000007</v>
      </c>
      <c r="AH55" s="41">
        <v>2760</v>
      </c>
      <c r="AI55" s="28">
        <v>7175690</v>
      </c>
      <c r="AJ55" s="28">
        <v>3769326.939999993</v>
      </c>
      <c r="AK55" s="28">
        <v>400928.47999999986</v>
      </c>
      <c r="AL55" s="28">
        <v>4170255.0000000098</v>
      </c>
      <c r="AM55" s="41">
        <v>1606</v>
      </c>
      <c r="AN55" s="28">
        <v>4228844</v>
      </c>
      <c r="AO55" s="28">
        <v>2232966.1899999911</v>
      </c>
      <c r="AP55" s="28">
        <v>235059.21000000113</v>
      </c>
      <c r="AQ55" s="28">
        <v>2468026.0000000051</v>
      </c>
      <c r="AR55" s="41">
        <v>57</v>
      </c>
      <c r="AS55" s="28">
        <v>159843</v>
      </c>
      <c r="AT55" s="28">
        <v>83917.86000000003</v>
      </c>
      <c r="AU55" s="28">
        <v>8534.899999999996</v>
      </c>
      <c r="AV55" s="28">
        <v>92452.999999999971</v>
      </c>
      <c r="AW55" s="41"/>
      <c r="AX55" s="28"/>
      <c r="AY55" s="28"/>
      <c r="AZ55" s="28"/>
      <c r="BA55" s="28"/>
      <c r="BB55" s="41">
        <v>654</v>
      </c>
      <c r="BC55" s="28">
        <v>795996</v>
      </c>
      <c r="BD55" s="28">
        <v>428690.02999999776</v>
      </c>
      <c r="BE55" s="28">
        <v>23201.129999999939</v>
      </c>
      <c r="BF55" s="28">
        <v>451891.0000000007</v>
      </c>
      <c r="BG55" s="41">
        <v>1807</v>
      </c>
      <c r="BH55" s="28">
        <v>1144043</v>
      </c>
      <c r="BI55" s="28">
        <v>644277.95999999798</v>
      </c>
      <c r="BJ55" s="28">
        <v>17665.469999999921</v>
      </c>
      <c r="BK55" s="28">
        <v>671415.00000000035</v>
      </c>
      <c r="BM55" s="7">
        <f t="shared" ref="BM55:BM74" si="322">D55+I55+N55+S55+X55+AC55+AH55+AM55+AR55+AW55+BB55+BG55</f>
        <v>8524</v>
      </c>
      <c r="BN55" s="28">
        <f t="shared" ref="BN55:BN74" si="323">E55+J55+O55+T55+Y55+AD55+AI55+AN55+AS55+AX55+BC55+BH55</f>
        <v>17382466</v>
      </c>
      <c r="BO55" s="28">
        <f t="shared" ref="BO55:BO74" si="324">F55+K55+P55+U55+Z55+AE55+AJ55+AO55+AT55+AY55+BD55+BI55</f>
        <v>9204246.4799999781</v>
      </c>
      <c r="BP55" s="28">
        <f t="shared" ref="BP55:BP74" si="325">G55+L55+Q55+V55+AA55+AF55+AK55+AP55+AU55+AZ55+BE55+BJ55</f>
        <v>913433.94000000099</v>
      </c>
      <c r="BQ55" s="28">
        <f t="shared" ref="BQ55:BQ74" si="326">H55+M55+R55+W55+AB55+AG55+AL55+AQ55+AV55+BA55+BF55+BK55</f>
        <v>10127152.000000015</v>
      </c>
      <c r="BS55" s="7"/>
      <c r="BT55" s="7"/>
      <c r="BU55" s="7"/>
      <c r="BV55" s="7"/>
      <c r="BW55" s="7"/>
      <c r="BX55" s="7"/>
      <c r="BY55" s="28"/>
      <c r="BZ55" s="28"/>
      <c r="CA55" s="28"/>
      <c r="CB55" s="28"/>
      <c r="CC55" s="7"/>
      <c r="CD55" s="28"/>
      <c r="CE55" s="28"/>
      <c r="CF55" s="28"/>
      <c r="CG55" s="28"/>
      <c r="CH55" s="7">
        <v>250</v>
      </c>
      <c r="CI55" s="7">
        <v>278150</v>
      </c>
      <c r="CJ55" s="7">
        <v>154406.18000000014</v>
      </c>
      <c r="CK55" s="7">
        <v>8756.0999999999967</v>
      </c>
      <c r="CL55" s="7">
        <v>163162.00000000009</v>
      </c>
      <c r="CM55" s="7">
        <v>2448</v>
      </c>
      <c r="CN55" s="28">
        <v>4682752</v>
      </c>
      <c r="CO55" s="28">
        <v>2481141.0699999928</v>
      </c>
      <c r="CP55" s="28">
        <v>236635.29000000053</v>
      </c>
      <c r="CQ55" s="28">
        <v>2717777.0000000019</v>
      </c>
      <c r="CR55" s="41">
        <v>1613</v>
      </c>
      <c r="CS55" s="28">
        <v>4441437</v>
      </c>
      <c r="CT55" s="28">
        <v>2331761.5999999903</v>
      </c>
      <c r="CU55" s="28">
        <v>255168.34000000032</v>
      </c>
      <c r="CV55" s="28">
        <v>255168.34000000032</v>
      </c>
      <c r="CW55" s="41">
        <v>2770</v>
      </c>
      <c r="CX55" s="28">
        <v>8497330</v>
      </c>
      <c r="CY55" s="28">
        <v>4461110.5999999857</v>
      </c>
      <c r="CZ55" s="28">
        <v>500068.45999999956</v>
      </c>
      <c r="DA55" s="28">
        <v>4961179.0000000047</v>
      </c>
      <c r="DB55" s="41">
        <v>902</v>
      </c>
      <c r="DC55" s="28">
        <v>2691098</v>
      </c>
      <c r="DD55" s="28">
        <v>1412830.3599999959</v>
      </c>
      <c r="DE55" s="28">
        <v>155627.56000000014</v>
      </c>
      <c r="DF55" s="28">
        <v>1568457.9999999993</v>
      </c>
      <c r="DG55" s="41">
        <v>12</v>
      </c>
      <c r="DH55" s="28">
        <v>44088</v>
      </c>
      <c r="DI55" s="28">
        <v>23146.26</v>
      </c>
      <c r="DJ55" s="28">
        <v>2435.56</v>
      </c>
      <c r="DK55" s="28">
        <v>22732.000000000004</v>
      </c>
      <c r="DL55" s="41">
        <v>700</v>
      </c>
      <c r="DM55" s="28">
        <v>700</v>
      </c>
      <c r="DN55" s="28">
        <v>350</v>
      </c>
      <c r="DO55" s="28">
        <v>63</v>
      </c>
      <c r="DP55" s="28">
        <v>413</v>
      </c>
      <c r="DQ55" s="41"/>
      <c r="DR55" s="28"/>
      <c r="DS55" s="28"/>
      <c r="DT55" s="28"/>
      <c r="DU55" s="28"/>
      <c r="DV55" s="41">
        <v>610</v>
      </c>
      <c r="DW55" s="28">
        <v>573690</v>
      </c>
      <c r="DX55" s="28">
        <v>316105.12999999931</v>
      </c>
      <c r="DY55" s="28">
        <v>17939.690000000013</v>
      </c>
      <c r="DZ55" s="28">
        <v>334045.00000000052</v>
      </c>
      <c r="EB55" s="7">
        <f t="shared" ref="EB55:EB74" si="327">BS55+BX55+CC55+CH55+CM55+CR55+CW55+DB55+DG55+DL55+DQ55+DV55</f>
        <v>9305</v>
      </c>
      <c r="EC55" s="28">
        <f t="shared" ref="EC55:EC74" si="328">BT55+BY55+CD55+CI55+CN55+CS55+CX55+DC55+DH55+DM55+DR55+DW55</f>
        <v>21209245</v>
      </c>
      <c r="ED55" s="28">
        <f t="shared" ref="ED55:ED74" si="329">BU55+BZ55+CE55+CJ55+CO55+CT55+CY55+DD55+DI55+DN55+DS55+DX55</f>
        <v>11180851.199999964</v>
      </c>
      <c r="EE55" s="28">
        <f t="shared" ref="EE55:EE74" si="330">BV55+CA55+CF55+CK55+CP55+CU55+CZ55+DE55+DJ55+DO55+DT55+DY55</f>
        <v>1176694.0000000005</v>
      </c>
      <c r="EF55" s="28">
        <f t="shared" ref="EF55:EF74" si="331">BW55+CB55+CG55+CL55+CQ55+CV55+DA55+DF55+DK55+DP55+DU55+DZ55</f>
        <v>10022934.340000007</v>
      </c>
      <c r="EH55" s="7"/>
      <c r="EI55" s="7"/>
      <c r="EJ55" s="7"/>
      <c r="EK55" s="7"/>
      <c r="EL55" s="7"/>
      <c r="EM55" s="7">
        <v>112</v>
      </c>
      <c r="EN55" s="28">
        <v>284688</v>
      </c>
      <c r="EO55" s="28">
        <v>149461.60000000006</v>
      </c>
      <c r="EP55" s="28"/>
      <c r="EQ55" s="28">
        <v>167397.00000000003</v>
      </c>
      <c r="ER55" s="7">
        <v>977</v>
      </c>
      <c r="ES55" s="28">
        <v>417023</v>
      </c>
      <c r="ET55" s="28">
        <v>220879.78000000006</v>
      </c>
      <c r="EU55" s="28"/>
      <c r="EV55" s="28">
        <v>244446</v>
      </c>
      <c r="EW55" s="7">
        <v>143</v>
      </c>
      <c r="EX55" s="28">
        <v>216457</v>
      </c>
      <c r="EY55" s="28">
        <v>121790.52000000003</v>
      </c>
      <c r="EZ55" s="28">
        <v>11093.099999999988</v>
      </c>
      <c r="FA55" s="28">
        <v>132883.99999999991</v>
      </c>
      <c r="FB55" s="7">
        <v>2765</v>
      </c>
      <c r="FC55" s="28">
        <v>6270735</v>
      </c>
      <c r="FD55" s="28">
        <v>3302022.9499999932</v>
      </c>
      <c r="FE55" s="28">
        <v>326593.69000000053</v>
      </c>
      <c r="FF55" s="28">
        <v>3628616.9999999944</v>
      </c>
      <c r="FG55" s="41">
        <v>3146</v>
      </c>
      <c r="FH55" s="28">
        <v>9437954</v>
      </c>
      <c r="FI55" s="28">
        <v>4956656.820000005</v>
      </c>
      <c r="FJ55" s="28">
        <v>547631.07999999961</v>
      </c>
      <c r="FK55" s="28">
        <v>5504287.0000000047</v>
      </c>
      <c r="FL55" s="41">
        <v>2511</v>
      </c>
      <c r="FM55" s="28">
        <v>8370839</v>
      </c>
      <c r="FN55" s="28">
        <v>4395652.6000000257</v>
      </c>
      <c r="FO55" s="28">
        <v>500002.87999999558</v>
      </c>
      <c r="FP55" s="28">
        <v>4895655.0000000251</v>
      </c>
      <c r="FQ55" s="41">
        <v>646</v>
      </c>
      <c r="FR55" s="28">
        <v>1898254</v>
      </c>
      <c r="FS55" s="28">
        <v>909137.40999999456</v>
      </c>
      <c r="FT55" s="28">
        <v>108523.66000000012</v>
      </c>
      <c r="FU55" s="28">
        <v>1017660.999999997</v>
      </c>
      <c r="FV55" s="41">
        <v>179</v>
      </c>
      <c r="FW55" s="28">
        <v>618821</v>
      </c>
      <c r="FX55" s="28">
        <v>202404.58</v>
      </c>
      <c r="FY55" s="28">
        <v>24754.329999999994</v>
      </c>
      <c r="FZ55" s="28">
        <v>227159.00000000029</v>
      </c>
      <c r="GA55" s="41">
        <v>-9</v>
      </c>
      <c r="GB55" s="28">
        <v>-32391</v>
      </c>
      <c r="GC55" s="28">
        <v>-17005.34</v>
      </c>
      <c r="GD55" s="28">
        <v>-2040.66</v>
      </c>
      <c r="GE55" s="28">
        <v>-19046</v>
      </c>
      <c r="GF55" s="41">
        <v>800</v>
      </c>
      <c r="GG55" s="28">
        <v>0</v>
      </c>
      <c r="GH55" s="28">
        <v>800</v>
      </c>
      <c r="GI55" s="28">
        <v>40</v>
      </c>
      <c r="GJ55" s="28">
        <v>840</v>
      </c>
      <c r="GK55" s="41">
        <v>1035</v>
      </c>
      <c r="GL55" s="28">
        <v>1538915</v>
      </c>
      <c r="GM55" s="28">
        <v>810779.55999999179</v>
      </c>
      <c r="GN55" s="28">
        <v>53051.769999999917</v>
      </c>
      <c r="GO55" s="28">
        <v>863831.99999999499</v>
      </c>
      <c r="GQ55" s="7">
        <f t="shared" ref="GQ55:GQ73" si="332">EH55+EM55+ER55+EW55+FB55+FG55+FL55+FQ55+FV55+GA55+GF55+GK55</f>
        <v>12305</v>
      </c>
      <c r="GR55" s="28">
        <f t="shared" ref="GR55:GR73" si="333">EI55+EN55+ES55+EX55+FC55+FH55+FM55+FR55+FW55+GB55+GG55+GL55</f>
        <v>29021295</v>
      </c>
      <c r="GS55" s="28">
        <f t="shared" ref="GS55:GS73" si="334">EJ55+EO55+ET55+EY55+FD55+FI55+FN55+FS55+FX55+GC55+GH55+GM55</f>
        <v>15052580.48000001</v>
      </c>
      <c r="GT55" s="28">
        <f t="shared" ref="GT55:GT73" si="335">EK55+EP55+EU55+EZ55+FE55+FJ55+FO55+FT55+FY55+GD55+GI55+GN55</f>
        <v>1569649.8499999961</v>
      </c>
      <c r="GU55" s="28">
        <f t="shared" ref="GU55:GU73" si="336">EL55+EQ55+EV55+FA55+FF55+FK55+FP55+FU55+FZ55+GE55+GJ55+GO55</f>
        <v>16663732.000000017</v>
      </c>
      <c r="GX55" s="7">
        <v>167</v>
      </c>
      <c r="GY55" s="28">
        <v>-143167</v>
      </c>
      <c r="GZ55" s="28">
        <v>-68772.760000000097</v>
      </c>
      <c r="HA55" s="28">
        <v>-51672.999999999767</v>
      </c>
      <c r="HB55" s="28">
        <v>-91494.000000000233</v>
      </c>
      <c r="HC55" s="7">
        <v>289</v>
      </c>
      <c r="HD55" s="28">
        <v>458711</v>
      </c>
      <c r="HE55" s="28">
        <v>217965.18000000028</v>
      </c>
      <c r="HF55" s="28">
        <v>17088.330000000005</v>
      </c>
      <c r="HG55" s="28">
        <v>235054.00000000035</v>
      </c>
      <c r="HH55" s="7">
        <v>-98</v>
      </c>
      <c r="HI55" s="28">
        <v>-91502</v>
      </c>
      <c r="HJ55" s="28">
        <v>-52575.800000000017</v>
      </c>
      <c r="HK55" s="28">
        <v>-2628.7400000000011</v>
      </c>
      <c r="HL55" s="28">
        <v>-55205</v>
      </c>
      <c r="HM55" s="7"/>
      <c r="HN55" s="28"/>
      <c r="HO55" s="28"/>
      <c r="HP55" s="28"/>
      <c r="HQ55" s="28"/>
      <c r="HR55" s="7"/>
      <c r="HS55" s="28"/>
      <c r="HT55" s="28"/>
      <c r="HU55" s="28"/>
      <c r="HV55" s="28"/>
      <c r="HW55" s="41">
        <v>1889</v>
      </c>
      <c r="HX55" s="28">
        <v>3953261</v>
      </c>
      <c r="HY55" s="28">
        <v>2076172.2699999786</v>
      </c>
      <c r="HZ55" s="28">
        <v>228907.69000000143</v>
      </c>
      <c r="IA55" s="28">
        <v>2305079.9999999995</v>
      </c>
      <c r="IB55" s="41">
        <v>1495</v>
      </c>
      <c r="IC55" s="28">
        <v>4295955</v>
      </c>
      <c r="ID55" s="28">
        <v>2255382.0399999791</v>
      </c>
      <c r="IE55" s="28">
        <v>244099.85000000009</v>
      </c>
      <c r="IF55" s="28">
        <v>2499481.0000000247</v>
      </c>
      <c r="IG55" s="41">
        <v>738</v>
      </c>
      <c r="IH55" s="28">
        <v>2265862</v>
      </c>
      <c r="II55" s="28">
        <v>1189580.4699999909</v>
      </c>
      <c r="IJ55" s="28">
        <v>139632.43000000034</v>
      </c>
      <c r="IK55" s="28">
        <v>1329212.9999999965</v>
      </c>
      <c r="IL55" s="11">
        <v>3</v>
      </c>
      <c r="IM55" s="28">
        <v>10197</v>
      </c>
      <c r="IN55" s="28">
        <v>4549.9400000000005</v>
      </c>
      <c r="IO55" s="28">
        <v>546.06000000000006</v>
      </c>
      <c r="IP55" s="28">
        <v>5096</v>
      </c>
      <c r="IQ55" s="41">
        <v>25</v>
      </c>
      <c r="IR55" s="28">
        <v>49175</v>
      </c>
      <c r="IS55" s="28">
        <v>20653.500000000007</v>
      </c>
      <c r="IT55" s="28">
        <v>1032.7</v>
      </c>
      <c r="IU55" s="28">
        <v>21685.999999999996</v>
      </c>
      <c r="IV55" s="41"/>
      <c r="IW55" s="28"/>
      <c r="IX55" s="28"/>
      <c r="IY55" s="28"/>
      <c r="IZ55" s="28"/>
      <c r="JA55" s="41">
        <v>423</v>
      </c>
      <c r="JB55" s="28">
        <v>640327</v>
      </c>
      <c r="JC55" s="28">
        <v>338788.75999999989</v>
      </c>
      <c r="JD55" s="28">
        <v>24033.239999999991</v>
      </c>
      <c r="JE55" s="28">
        <v>362822.00000000052</v>
      </c>
      <c r="JF55" s="41"/>
      <c r="JG55" s="28"/>
      <c r="JH55" s="28"/>
      <c r="JI55" s="28"/>
      <c r="JJ55" s="28"/>
      <c r="JK55" s="93"/>
      <c r="JM55" s="7">
        <f t="shared" ref="JM55" si="337">GX55+HC55+HH55+HM55+HR55+HW55+IB55+IG55+IL55+IQ55+IV55+JA55</f>
        <v>4931</v>
      </c>
      <c r="JN55" s="28">
        <f t="shared" ref="JN55" si="338">GY55+HD55+HI55+HN55+HS55+HX55+IC55+IH55+IM55+IR55+IW55+JB55</f>
        <v>11438819</v>
      </c>
      <c r="JO55" s="28">
        <f t="shared" ref="JO55" si="339">GZ55+HE55+HJ55+HO55+HT55+HY55+ID55+II55+IN55+IS55+IX55+JC55</f>
        <v>5981743.5999999484</v>
      </c>
      <c r="JP55" s="28">
        <f t="shared" ref="JP55" si="340">HA55+HF55+HK55+HP55+HU55+HZ55+IE55+IJ55+IO55+IT55+IY55+JD55</f>
        <v>601038.56000000215</v>
      </c>
      <c r="JQ55" s="28">
        <f t="shared" ref="JQ55" si="341">HB55+HG55+HL55+HQ55+HV55+IA55+IF55+IK55+IP55+IU55+IZ55+JE55</f>
        <v>6611733.0000000214</v>
      </c>
      <c r="JS55" s="7">
        <v>1732</v>
      </c>
      <c r="JT55" s="477">
        <v>383018</v>
      </c>
      <c r="JU55" s="477">
        <v>161834.99999999991</v>
      </c>
      <c r="JV55" s="477">
        <v>221183.00000000015</v>
      </c>
      <c r="JW55" s="477">
        <v>204692.11000000034</v>
      </c>
      <c r="JX55" s="476">
        <v>96</v>
      </c>
      <c r="JY55" s="477">
        <v>91604</v>
      </c>
      <c r="JZ55" s="477">
        <v>49450.999999999971</v>
      </c>
      <c r="KA55" s="477">
        <v>42153.000000000022</v>
      </c>
      <c r="KB55" s="477">
        <v>40145.949999999997</v>
      </c>
      <c r="KC55" s="476"/>
      <c r="KD55" s="477"/>
      <c r="KE55" s="477"/>
      <c r="KF55" s="477"/>
      <c r="KG55" s="477"/>
      <c r="KH55" s="476"/>
      <c r="KI55" s="477"/>
      <c r="KJ55" s="477"/>
      <c r="KK55" s="477"/>
      <c r="KL55" s="477"/>
      <c r="KM55" s="477">
        <v>555</v>
      </c>
      <c r="KN55" s="477">
        <v>1267695</v>
      </c>
      <c r="KO55" s="477">
        <v>540313.99999999919</v>
      </c>
      <c r="KP55" s="477">
        <v>727381.00000000151</v>
      </c>
      <c r="KQ55" s="477">
        <v>665739.79999999574</v>
      </c>
      <c r="KR55" s="477">
        <v>925</v>
      </c>
      <c r="KS55" s="477">
        <v>1980575</v>
      </c>
      <c r="KT55" s="477">
        <v>836749.00000000361</v>
      </c>
      <c r="KU55" s="477">
        <v>1143825.9999999902</v>
      </c>
      <c r="KV55" s="477">
        <v>1041515.1799999886</v>
      </c>
      <c r="KW55" s="476">
        <v>907</v>
      </c>
      <c r="KX55" s="477">
        <v>2519543</v>
      </c>
      <c r="KY55" s="477">
        <v>1051737.0000000007</v>
      </c>
      <c r="KZ55" s="477">
        <v>1467805.9999999988</v>
      </c>
      <c r="LA55" s="477">
        <v>1322763.8499999889</v>
      </c>
      <c r="LB55" s="476">
        <v>746</v>
      </c>
      <c r="LC55" s="477">
        <v>2209354</v>
      </c>
      <c r="LD55" s="477">
        <v>1121856.0000000019</v>
      </c>
      <c r="LE55" s="477">
        <v>1087497.9999999979</v>
      </c>
      <c r="LF55" s="477">
        <v>977725.95999999309</v>
      </c>
      <c r="LG55" s="11"/>
      <c r="LH55" s="28"/>
      <c r="LI55" s="28"/>
      <c r="LJ55" s="28"/>
      <c r="LK55" s="28"/>
      <c r="LL55" s="41"/>
      <c r="LM55" s="28"/>
      <c r="LN55" s="28"/>
      <c r="LO55" s="28"/>
      <c r="LP55" s="28"/>
      <c r="LQ55" s="41"/>
      <c r="LR55" s="28"/>
      <c r="LS55" s="28"/>
      <c r="LT55" s="28"/>
      <c r="LU55" s="28"/>
      <c r="LV55" s="41"/>
      <c r="LW55" s="28"/>
      <c r="LX55" s="28"/>
      <c r="LY55" s="28"/>
      <c r="LZ55" s="28"/>
      <c r="MA55" s="41"/>
      <c r="MB55" s="28"/>
      <c r="MC55" s="28"/>
      <c r="MD55" s="28"/>
      <c r="ME55" s="28"/>
      <c r="MF55" s="93"/>
      <c r="MH55" s="7">
        <f t="shared" ref="MH55:MH74" si="342">JS55+JX55+KC55+KH55+KM55+KR55+KW55+LB55+LG55+LL55+LQ55+LV55</f>
        <v>4961</v>
      </c>
      <c r="MI55" s="28">
        <f t="shared" ref="MI55:MI74" si="343">JT55+JY55+KD55+KI55+KN55+KS55+KX55+LC55+LH55+LM55+LR55+LW55</f>
        <v>8451789</v>
      </c>
      <c r="MJ55" s="28">
        <f t="shared" ref="MJ55:MJ74" si="344">JU55+JZ55+KE55+KJ55+KO55+KT55+KY55+LD55+LI55+LN55+LS55+LX55</f>
        <v>3761942.0000000056</v>
      </c>
      <c r="MK55" s="28">
        <f t="shared" ref="MK55:MK74" si="345">JV55+KA55+KF55+KK55+KP55+KU55+KZ55+LE55+LJ55+LO55+LT55+LY55</f>
        <v>4689846.9999999888</v>
      </c>
      <c r="ML55" s="28">
        <f t="shared" ref="ML55:ML74" si="346">JW55+KB55+KG55+KL55+KQ55+KV55+LA55+LF55+LK55+LP55+LU55+LZ55</f>
        <v>4252582.849999967</v>
      </c>
    </row>
    <row r="56" spans="2:350" ht="15" customHeight="1" x14ac:dyDescent="0.3">
      <c r="B56" s="484"/>
      <c r="C56" s="5" t="s">
        <v>81</v>
      </c>
      <c r="D56" s="7"/>
      <c r="E56" s="9"/>
      <c r="F56" s="9"/>
      <c r="G56" s="9"/>
      <c r="H56" s="9"/>
      <c r="I56" s="7"/>
      <c r="J56" s="28"/>
      <c r="K56" s="28"/>
      <c r="L56" s="28"/>
      <c r="M56" s="28"/>
      <c r="N56" s="7"/>
      <c r="O56" s="28"/>
      <c r="P56" s="28"/>
      <c r="Q56" s="28"/>
      <c r="R56" s="28"/>
      <c r="S56" s="7"/>
      <c r="T56" s="7"/>
      <c r="U56" s="7"/>
      <c r="V56" s="7"/>
      <c r="W56" s="7"/>
      <c r="X56" s="7">
        <v>94</v>
      </c>
      <c r="Y56" s="28">
        <v>75394.930000000066</v>
      </c>
      <c r="Z56" s="28">
        <v>69099.160000000105</v>
      </c>
      <c r="AA56" s="28">
        <v>2638.72</v>
      </c>
      <c r="AB56" s="28">
        <v>55414.999999999971</v>
      </c>
      <c r="AC56" s="7">
        <v>1070</v>
      </c>
      <c r="AD56" s="28">
        <v>2479230</v>
      </c>
      <c r="AE56" s="28">
        <v>1303959.5999999975</v>
      </c>
      <c r="AF56" s="28">
        <v>135708.69000000018</v>
      </c>
      <c r="AG56" s="28">
        <v>1439668.0000000002</v>
      </c>
      <c r="AH56" s="41">
        <v>3639</v>
      </c>
      <c r="AI56" s="28">
        <v>8833811</v>
      </c>
      <c r="AJ56" s="28">
        <v>4651260.0200000377</v>
      </c>
      <c r="AK56" s="28">
        <v>480149.27999999857</v>
      </c>
      <c r="AL56" s="28">
        <v>5131408.0000000158</v>
      </c>
      <c r="AM56" s="41">
        <v>3347</v>
      </c>
      <c r="AN56" s="28">
        <v>8261603</v>
      </c>
      <c r="AO56" s="28">
        <v>4350746.2299999977</v>
      </c>
      <c r="AP56" s="28">
        <v>433002.54999999912</v>
      </c>
      <c r="AQ56" s="28">
        <v>4783751.0000000438</v>
      </c>
      <c r="AR56" s="41">
        <v>550</v>
      </c>
      <c r="AS56" s="28">
        <v>1402850</v>
      </c>
      <c r="AT56" s="28">
        <v>714649.53999999689</v>
      </c>
      <c r="AU56" s="28">
        <v>62282.390000000058</v>
      </c>
      <c r="AV56" s="28">
        <v>714155.00000000093</v>
      </c>
      <c r="AW56" s="41">
        <v>268</v>
      </c>
      <c r="AX56" s="28">
        <v>652232</v>
      </c>
      <c r="AY56" s="28">
        <v>283802.35999999981</v>
      </c>
      <c r="AZ56" s="28">
        <v>23234.879999999979</v>
      </c>
      <c r="BA56" s="28">
        <v>307038.00000000017</v>
      </c>
      <c r="BB56" s="41">
        <v>1607</v>
      </c>
      <c r="BC56" s="28">
        <v>1771643</v>
      </c>
      <c r="BD56" s="28">
        <v>950756.01999999501</v>
      </c>
      <c r="BE56" s="28">
        <v>52555.420000000144</v>
      </c>
      <c r="BF56" s="28">
        <v>1003310.9999999995</v>
      </c>
      <c r="BG56" s="41">
        <v>2648</v>
      </c>
      <c r="BH56" s="28">
        <v>2040602</v>
      </c>
      <c r="BI56" s="28">
        <v>1115212.5599999935</v>
      </c>
      <c r="BJ56" s="28">
        <v>66502.340000000011</v>
      </c>
      <c r="BK56" s="28">
        <v>1181714.9999999974</v>
      </c>
      <c r="BM56" s="7">
        <f t="shared" si="322"/>
        <v>13223</v>
      </c>
      <c r="BN56" s="28">
        <f t="shared" si="323"/>
        <v>25517365.93</v>
      </c>
      <c r="BO56" s="28">
        <f t="shared" si="324"/>
        <v>13439485.490000019</v>
      </c>
      <c r="BP56" s="28">
        <f t="shared" si="325"/>
        <v>1256074.2699999982</v>
      </c>
      <c r="BQ56" s="28">
        <f t="shared" si="326"/>
        <v>14616461.000000058</v>
      </c>
      <c r="BS56" s="7">
        <v>326</v>
      </c>
      <c r="BT56" s="28">
        <v>283374</v>
      </c>
      <c r="BU56" s="28">
        <v>159865.4800000001</v>
      </c>
      <c r="BV56" s="28">
        <v>9292.9699999999957</v>
      </c>
      <c r="BW56" s="28">
        <v>169157.99999999965</v>
      </c>
      <c r="BX56" s="7"/>
      <c r="BY56" s="28"/>
      <c r="BZ56" s="28"/>
      <c r="CA56" s="28"/>
      <c r="CB56" s="28"/>
      <c r="CC56" s="7">
        <v>21</v>
      </c>
      <c r="CD56" s="28">
        <v>38279</v>
      </c>
      <c r="CE56" s="28">
        <v>20096.559999999998</v>
      </c>
      <c r="CF56" s="28">
        <v>803.87999999999988</v>
      </c>
      <c r="CG56" s="28">
        <v>16881.000000000004</v>
      </c>
      <c r="CH56" s="7">
        <v>373</v>
      </c>
      <c r="CI56" s="7">
        <v>409827</v>
      </c>
      <c r="CJ56" s="7">
        <v>226811.38000000047</v>
      </c>
      <c r="CK56" s="7">
        <v>11017.499999999991</v>
      </c>
      <c r="CL56" s="7">
        <v>231366.99999999983</v>
      </c>
      <c r="CM56" s="7">
        <v>2707</v>
      </c>
      <c r="CN56" s="28">
        <v>4840443</v>
      </c>
      <c r="CO56" s="28">
        <v>2570982.5599999907</v>
      </c>
      <c r="CP56" s="28">
        <v>224867.18000000145</v>
      </c>
      <c r="CQ56" s="28">
        <v>2792374.0000000037</v>
      </c>
      <c r="CR56" s="41">
        <v>1968</v>
      </c>
      <c r="CS56" s="28">
        <v>5433982</v>
      </c>
      <c r="CT56" s="28">
        <v>2852847.9999999888</v>
      </c>
      <c r="CU56" s="28">
        <v>302148.18000000011</v>
      </c>
      <c r="CV56" s="28">
        <v>302148.18000000011</v>
      </c>
      <c r="CW56" s="41">
        <v>4547</v>
      </c>
      <c r="CX56" s="28">
        <v>12397053</v>
      </c>
      <c r="CY56" s="28">
        <v>6521643.4500000309</v>
      </c>
      <c r="CZ56" s="28">
        <v>700292.53999999957</v>
      </c>
      <c r="DA56" s="28">
        <v>7221937.0000000102</v>
      </c>
      <c r="DB56" s="41">
        <v>1573</v>
      </c>
      <c r="DC56" s="28">
        <v>4096927</v>
      </c>
      <c r="DD56" s="28">
        <v>2150892.6399999955</v>
      </c>
      <c r="DE56" s="28">
        <v>227422.27000000022</v>
      </c>
      <c r="DF56" s="28">
        <v>2338440.9999999967</v>
      </c>
      <c r="DG56" s="41">
        <v>112</v>
      </c>
      <c r="DH56" s="28">
        <v>397988</v>
      </c>
      <c r="DI56" s="28">
        <v>208944.2600000003</v>
      </c>
      <c r="DJ56" s="28">
        <v>22055.989999999972</v>
      </c>
      <c r="DK56" s="28">
        <v>205854.99999999994</v>
      </c>
      <c r="DL56" s="41">
        <v>613</v>
      </c>
      <c r="DM56" s="28">
        <v>473787</v>
      </c>
      <c r="DN56" s="28">
        <v>248726.11000000028</v>
      </c>
      <c r="DO56" s="28">
        <v>24029.710000000017</v>
      </c>
      <c r="DP56" s="28">
        <v>224151.99999999997</v>
      </c>
      <c r="DQ56" s="41">
        <v>436</v>
      </c>
      <c r="DR56" s="28">
        <v>432414</v>
      </c>
      <c r="DS56" s="28">
        <v>234363.59000000017</v>
      </c>
      <c r="DT56" s="28">
        <v>11805.239999999987</v>
      </c>
      <c r="DU56" s="28">
        <v>245916.99999999945</v>
      </c>
      <c r="DV56" s="41">
        <v>1347</v>
      </c>
      <c r="DW56" s="28">
        <v>1545903</v>
      </c>
      <c r="DX56" s="28">
        <v>838008.72999999579</v>
      </c>
      <c r="DY56" s="28">
        <v>48704.360000000088</v>
      </c>
      <c r="DZ56" s="28">
        <v>886713.00000000035</v>
      </c>
      <c r="EB56" s="7">
        <f t="shared" si="327"/>
        <v>14023</v>
      </c>
      <c r="EC56" s="28">
        <f t="shared" si="328"/>
        <v>30349977</v>
      </c>
      <c r="ED56" s="28">
        <f t="shared" si="329"/>
        <v>16033182.760000002</v>
      </c>
      <c r="EE56" s="28">
        <f t="shared" si="330"/>
        <v>1582439.8200000015</v>
      </c>
      <c r="EF56" s="28">
        <f t="shared" si="331"/>
        <v>14634943.180000011</v>
      </c>
      <c r="EH56" s="7">
        <v>193</v>
      </c>
      <c r="EI56" s="28">
        <v>310407</v>
      </c>
      <c r="EJ56" s="28">
        <v>163065.95000000007</v>
      </c>
      <c r="EK56" s="28"/>
      <c r="EL56" s="28">
        <v>172507.99999999988</v>
      </c>
      <c r="EM56" s="7">
        <v>364</v>
      </c>
      <c r="EN56" s="28">
        <v>420436</v>
      </c>
      <c r="EO56" s="28">
        <v>227803.2100000006</v>
      </c>
      <c r="EP56" s="28"/>
      <c r="EQ56" s="28">
        <v>203044</v>
      </c>
      <c r="ER56" s="7">
        <v>60</v>
      </c>
      <c r="ES56" s="28">
        <v>87740</v>
      </c>
      <c r="ET56" s="28">
        <v>46426.400000000031</v>
      </c>
      <c r="EU56" s="28"/>
      <c r="EV56" s="28">
        <v>39291.999999999985</v>
      </c>
      <c r="EW56" s="7">
        <v>28</v>
      </c>
      <c r="EX56" s="28">
        <v>72972</v>
      </c>
      <c r="EY56" s="28">
        <v>38310.410000000011</v>
      </c>
      <c r="EZ56" s="28">
        <v>3907.6499999999996</v>
      </c>
      <c r="FA56" s="28">
        <v>36472</v>
      </c>
      <c r="FB56" s="7">
        <v>1860</v>
      </c>
      <c r="FC56" s="28">
        <v>3541190</v>
      </c>
      <c r="FD56" s="28">
        <v>1866869.3299999847</v>
      </c>
      <c r="FE56" s="28">
        <v>155473.47000000041</v>
      </c>
      <c r="FF56" s="28">
        <v>2022342.9999999993</v>
      </c>
      <c r="FG56" s="41">
        <v>3767</v>
      </c>
      <c r="FH56" s="28">
        <v>10615033</v>
      </c>
      <c r="FI56" s="28">
        <v>5579227.3700000327</v>
      </c>
      <c r="FJ56" s="28">
        <v>612084.43999999913</v>
      </c>
      <c r="FK56" s="28">
        <v>6191313.9999999981</v>
      </c>
      <c r="FL56" s="41">
        <v>3536</v>
      </c>
      <c r="FM56" s="28">
        <v>11539914</v>
      </c>
      <c r="FN56" s="28">
        <v>6059154.0200003739</v>
      </c>
      <c r="FO56" s="28">
        <v>685839.73999997624</v>
      </c>
      <c r="FP56" s="28">
        <v>6744993.0000000373</v>
      </c>
      <c r="FQ56" s="41">
        <v>637</v>
      </c>
      <c r="FR56" s="28">
        <v>1357563</v>
      </c>
      <c r="FS56" s="28">
        <v>712722.11999999627</v>
      </c>
      <c r="FT56" s="28">
        <v>65142.569999999854</v>
      </c>
      <c r="FU56" s="28">
        <v>777864.9999999993</v>
      </c>
      <c r="FV56" s="41">
        <v>423</v>
      </c>
      <c r="FW56" s="28">
        <v>1085077</v>
      </c>
      <c r="FX56" s="28">
        <v>438961.140000001</v>
      </c>
      <c r="FY56" s="28">
        <v>39465.640000000087</v>
      </c>
      <c r="FZ56" s="28">
        <v>478425.99999999924</v>
      </c>
      <c r="GA56" s="41">
        <v>31</v>
      </c>
      <c r="GB56" s="28">
        <v>112569</v>
      </c>
      <c r="GC56" s="28">
        <v>47279.05000000001</v>
      </c>
      <c r="GD56" s="28">
        <v>5673.4900000000007</v>
      </c>
      <c r="GE56" s="28">
        <v>52953.000000000015</v>
      </c>
      <c r="GF56" s="41">
        <v>1956</v>
      </c>
      <c r="GG56" s="28">
        <v>862044</v>
      </c>
      <c r="GH56" s="28">
        <v>455267.78999999777</v>
      </c>
      <c r="GI56" s="28">
        <v>36814.88999999997</v>
      </c>
      <c r="GJ56" s="28">
        <v>492083.00000000221</v>
      </c>
      <c r="GK56" s="41">
        <v>3226</v>
      </c>
      <c r="GL56" s="28">
        <v>4043774</v>
      </c>
      <c r="GM56" s="28">
        <v>2172990.1600000076</v>
      </c>
      <c r="GN56" s="28">
        <v>131116.14000000022</v>
      </c>
      <c r="GO56" s="28">
        <v>2304107.0000000088</v>
      </c>
      <c r="GQ56" s="7">
        <f t="shared" si="332"/>
        <v>16081</v>
      </c>
      <c r="GR56" s="28">
        <f t="shared" si="333"/>
        <v>34048719</v>
      </c>
      <c r="GS56" s="28">
        <f t="shared" si="334"/>
        <v>17808076.950000394</v>
      </c>
      <c r="GT56" s="28">
        <f t="shared" si="335"/>
        <v>1735518.0299999758</v>
      </c>
      <c r="GU56" s="28">
        <f t="shared" si="336"/>
        <v>19515400.000000045</v>
      </c>
      <c r="GX56" s="7">
        <v>856</v>
      </c>
      <c r="GY56" s="28">
        <v>1073394</v>
      </c>
      <c r="GZ56" s="28">
        <v>577224.46999999357</v>
      </c>
      <c r="HA56" s="28">
        <v>465529.9999999993</v>
      </c>
      <c r="HB56" s="28">
        <v>607864.0000000007</v>
      </c>
      <c r="HC56" s="7">
        <v>125</v>
      </c>
      <c r="HD56" s="28">
        <v>185275</v>
      </c>
      <c r="HE56" s="28">
        <v>88214.129999999976</v>
      </c>
      <c r="HF56" s="28">
        <v>4410.6900000000023</v>
      </c>
      <c r="HG56" s="28">
        <v>92624.999999999956</v>
      </c>
      <c r="HH56" s="7">
        <v>174</v>
      </c>
      <c r="HI56" s="28">
        <v>239576</v>
      </c>
      <c r="HJ56" s="28">
        <v>104604.76</v>
      </c>
      <c r="HK56" s="28">
        <v>5230.3100000000004</v>
      </c>
      <c r="HL56" s="28">
        <v>109834.99999999999</v>
      </c>
      <c r="HM56" s="7"/>
      <c r="HN56" s="28"/>
      <c r="HO56" s="28"/>
      <c r="HP56" s="28"/>
      <c r="HQ56" s="28"/>
      <c r="HR56" s="7">
        <v>530</v>
      </c>
      <c r="HS56" s="28">
        <v>1102020</v>
      </c>
      <c r="HT56" s="28">
        <v>576832.96999999695</v>
      </c>
      <c r="HU56" s="28">
        <v>51154.840000000047</v>
      </c>
      <c r="HV56" s="28">
        <v>627986.99999999942</v>
      </c>
      <c r="HW56" s="41">
        <v>2514</v>
      </c>
      <c r="HX56" s="28">
        <v>4893536</v>
      </c>
      <c r="HY56" s="28">
        <v>2569613.2699999758</v>
      </c>
      <c r="HZ56" s="28">
        <v>257230.52000000322</v>
      </c>
      <c r="IA56" s="28">
        <v>2826843.000000014</v>
      </c>
      <c r="IB56" s="41">
        <v>2506</v>
      </c>
      <c r="IC56" s="28">
        <v>7162894</v>
      </c>
      <c r="ID56" s="28">
        <v>3760527.7199999867</v>
      </c>
      <c r="IE56" s="28">
        <v>425080.15000000264</v>
      </c>
      <c r="IF56" s="28">
        <v>4185607.00000002</v>
      </c>
      <c r="IG56" s="41">
        <v>978</v>
      </c>
      <c r="IH56" s="28">
        <v>2573322</v>
      </c>
      <c r="II56" s="28">
        <v>1338859.8599999931</v>
      </c>
      <c r="IJ56" s="28">
        <v>150847.23999999985</v>
      </c>
      <c r="IK56" s="28">
        <v>1489707.9999999981</v>
      </c>
      <c r="IL56" s="11">
        <v>687</v>
      </c>
      <c r="IM56" s="28">
        <v>1914313</v>
      </c>
      <c r="IN56" s="28">
        <v>787683.46999999334</v>
      </c>
      <c r="IO56" s="28">
        <v>82018.159999999974</v>
      </c>
      <c r="IP56" s="28">
        <v>869701.00000000175</v>
      </c>
      <c r="IQ56" s="41"/>
      <c r="IR56" s="28"/>
      <c r="IS56" s="28"/>
      <c r="IT56" s="28"/>
      <c r="IU56" s="28"/>
      <c r="IV56" s="41">
        <v>298</v>
      </c>
      <c r="IW56" s="28">
        <v>365002</v>
      </c>
      <c r="IX56" s="28">
        <v>197483.41000000027</v>
      </c>
      <c r="IY56" s="28">
        <v>12067.59000000006</v>
      </c>
      <c r="IZ56" s="28">
        <v>209551</v>
      </c>
      <c r="JA56" s="41">
        <v>3372</v>
      </c>
      <c r="JB56" s="28">
        <v>1328778</v>
      </c>
      <c r="JC56" s="28">
        <v>705805.37999999383</v>
      </c>
      <c r="JD56" s="28">
        <v>51719.619999999966</v>
      </c>
      <c r="JE56" s="28">
        <v>757525.00000000058</v>
      </c>
      <c r="JF56" s="41"/>
      <c r="JG56" s="28"/>
      <c r="JH56" s="28"/>
      <c r="JI56" s="28"/>
      <c r="JJ56" s="28"/>
      <c r="JK56" s="93"/>
      <c r="JM56" s="7">
        <f t="shared" ref="JM56:JM74" si="347">GX56+HC56+HH56+HM56+HR56+HW56+IB56+IG56+IL56+IQ56+IV56+JA56</f>
        <v>12040</v>
      </c>
      <c r="JN56" s="28">
        <f t="shared" ref="JN56:JN74" si="348">GY56+HD56+HI56+HN56+HS56+HX56+IC56+IH56+IM56+IR56+IW56+JB56</f>
        <v>20838110</v>
      </c>
      <c r="JO56" s="28">
        <f t="shared" ref="JO56:JO74" si="349">GZ56+HE56+HJ56+HO56+HT56+HY56+ID56+II56+IN56+IS56+IX56+JC56</f>
        <v>10706849.439999932</v>
      </c>
      <c r="JP56" s="28">
        <f t="shared" ref="JP56:JP74" si="350">HA56+HF56+HK56+HP56+HU56+HZ56+IE56+IJ56+IO56+IT56+IY56+JD56</f>
        <v>1505289.120000005</v>
      </c>
      <c r="JQ56" s="28">
        <f t="shared" ref="JQ56:JQ74" si="351">HB56+HG56+HL56+HQ56+HV56+IA56+IF56+IK56+IP56+IU56+IZ56+JE56</f>
        <v>11777246.000000034</v>
      </c>
      <c r="JS56" s="7">
        <v>289</v>
      </c>
      <c r="JT56" s="477">
        <v>383611</v>
      </c>
      <c r="JU56" s="477">
        <v>164629.9999999998</v>
      </c>
      <c r="JV56" s="477">
        <v>218980.99999999994</v>
      </c>
      <c r="JW56" s="477">
        <v>206076.40999999989</v>
      </c>
      <c r="JX56" s="476">
        <v>-113</v>
      </c>
      <c r="JY56" s="477">
        <v>-365187</v>
      </c>
      <c r="JZ56" s="477">
        <v>-207390.00000000015</v>
      </c>
      <c r="KA56" s="477">
        <v>-157796.99999999997</v>
      </c>
      <c r="KB56" s="477">
        <v>-141582.1100000001</v>
      </c>
      <c r="KC56" s="476">
        <v>-508</v>
      </c>
      <c r="KD56" s="477">
        <v>-1373092</v>
      </c>
      <c r="KE56" s="477">
        <v>-562846.00000000047</v>
      </c>
      <c r="KF56" s="477">
        <v>-810245.99999999802</v>
      </c>
      <c r="KG56" s="477">
        <v>-728070.25999999698</v>
      </c>
      <c r="KH56" s="476">
        <v>15</v>
      </c>
      <c r="KI56" s="477">
        <v>38985</v>
      </c>
      <c r="KJ56" s="477">
        <v>20647</v>
      </c>
      <c r="KK56" s="477">
        <v>18338.000000000004</v>
      </c>
      <c r="KL56" s="477">
        <v>16373.15</v>
      </c>
      <c r="KM56" s="477">
        <v>820</v>
      </c>
      <c r="KN56" s="477">
        <v>1941080</v>
      </c>
      <c r="KO56" s="477">
        <v>842773.00000000023</v>
      </c>
      <c r="KP56" s="477">
        <v>1098306.999999997</v>
      </c>
      <c r="KQ56" s="477">
        <v>1004328.4099999932</v>
      </c>
      <c r="KR56" s="477">
        <v>797</v>
      </c>
      <c r="KS56" s="477">
        <v>1640403</v>
      </c>
      <c r="KT56" s="477">
        <v>694672.00000000431</v>
      </c>
      <c r="KU56" s="477">
        <v>945730.9999999922</v>
      </c>
      <c r="KV56" s="477">
        <v>864442.60999999172</v>
      </c>
      <c r="KW56" s="476">
        <v>1406</v>
      </c>
      <c r="KX56" s="477">
        <v>3524541</v>
      </c>
      <c r="KY56" s="477">
        <v>1487599.0000000016</v>
      </c>
      <c r="KZ56" s="477">
        <v>2036941.9999999984</v>
      </c>
      <c r="LA56" s="477">
        <v>1847078.3899999794</v>
      </c>
      <c r="LB56" s="476">
        <v>864</v>
      </c>
      <c r="LC56" s="477">
        <v>2357136</v>
      </c>
      <c r="LD56" s="477">
        <v>1118152.0000000014</v>
      </c>
      <c r="LE56" s="477">
        <v>1238983.9999999998</v>
      </c>
      <c r="LF56" s="477">
        <v>1112756.8999999964</v>
      </c>
      <c r="LG56" s="11"/>
      <c r="LH56" s="28"/>
      <c r="LI56" s="28"/>
      <c r="LJ56" s="28"/>
      <c r="LK56" s="28"/>
      <c r="LL56" s="41"/>
      <c r="LM56" s="28"/>
      <c r="LN56" s="28"/>
      <c r="LO56" s="28"/>
      <c r="LP56" s="28"/>
      <c r="LQ56" s="41"/>
      <c r="LR56" s="28"/>
      <c r="LS56" s="28"/>
      <c r="LT56" s="28"/>
      <c r="LU56" s="28"/>
      <c r="LV56" s="41"/>
      <c r="LW56" s="28"/>
      <c r="LX56" s="28"/>
      <c r="LY56" s="28"/>
      <c r="LZ56" s="28"/>
      <c r="MA56" s="41"/>
      <c r="MB56" s="28"/>
      <c r="MC56" s="28"/>
      <c r="MD56" s="28"/>
      <c r="ME56" s="28"/>
      <c r="MF56" s="93"/>
      <c r="MH56" s="7">
        <f t="shared" si="342"/>
        <v>3570</v>
      </c>
      <c r="MI56" s="28">
        <f t="shared" si="343"/>
        <v>8147477</v>
      </c>
      <c r="MJ56" s="28">
        <f t="shared" si="344"/>
        <v>3558237.000000007</v>
      </c>
      <c r="MK56" s="28">
        <f t="shared" si="345"/>
        <v>4589239.9999999898</v>
      </c>
      <c r="ML56" s="28">
        <f t="shared" si="346"/>
        <v>4181403.4999999637</v>
      </c>
    </row>
    <row r="57" spans="2:350" ht="15" customHeight="1" x14ac:dyDescent="0.3">
      <c r="B57" s="484"/>
      <c r="C57" s="5" t="s">
        <v>82</v>
      </c>
      <c r="D57" s="7"/>
      <c r="E57" s="9"/>
      <c r="F57" s="9"/>
      <c r="G57" s="9"/>
      <c r="H57" s="9"/>
      <c r="I57" s="7"/>
      <c r="J57" s="28"/>
      <c r="K57" s="28"/>
      <c r="L57" s="28"/>
      <c r="M57" s="28"/>
      <c r="N57" s="7">
        <v>383</v>
      </c>
      <c r="O57" s="28">
        <v>143153</v>
      </c>
      <c r="P57" s="28">
        <v>72843.34</v>
      </c>
      <c r="Q57" s="28">
        <v>3278.2400000000002</v>
      </c>
      <c r="R57" s="28">
        <v>68841.999999999985</v>
      </c>
      <c r="S57" s="7">
        <v>26</v>
      </c>
      <c r="T57" s="7">
        <v>46374</v>
      </c>
      <c r="U57" s="7">
        <v>24346.44</v>
      </c>
      <c r="V57" s="7">
        <v>2483.3399999999997</v>
      </c>
      <c r="W57" s="7">
        <v>23178.000000000004</v>
      </c>
      <c r="X57" s="7">
        <v>68</v>
      </c>
      <c r="Y57" s="28">
        <v>48495.200000000033</v>
      </c>
      <c r="Z57" s="28">
        <v>23372.51</v>
      </c>
      <c r="AA57" s="28">
        <v>1860.5499999999993</v>
      </c>
      <c r="AB57" s="28">
        <v>39071.000000000007</v>
      </c>
      <c r="AC57" s="7">
        <v>2008</v>
      </c>
      <c r="AD57" s="28">
        <v>4421812</v>
      </c>
      <c r="AE57" s="28">
        <v>2329527.7899999972</v>
      </c>
      <c r="AF57" s="28">
        <v>237072.32000000007</v>
      </c>
      <c r="AG57" s="28">
        <v>2527430.0000000042</v>
      </c>
      <c r="AH57" s="41">
        <v>7875</v>
      </c>
      <c r="AI57" s="28">
        <v>19832075</v>
      </c>
      <c r="AJ57" s="28">
        <v>10384446.550000072</v>
      </c>
      <c r="AK57" s="28">
        <v>1112515.6399999964</v>
      </c>
      <c r="AL57" s="28">
        <v>11489229.000000015</v>
      </c>
      <c r="AM57" s="41">
        <v>3597</v>
      </c>
      <c r="AN57" s="28">
        <v>11441403</v>
      </c>
      <c r="AO57" s="28">
        <v>6013262.4500000253</v>
      </c>
      <c r="AP57" s="28">
        <v>685180.47999999952</v>
      </c>
      <c r="AQ57" s="28">
        <v>6692972.9999999972</v>
      </c>
      <c r="AR57" s="41">
        <v>963</v>
      </c>
      <c r="AS57" s="28">
        <v>3291337</v>
      </c>
      <c r="AT57" s="28">
        <v>1727953.4399999932</v>
      </c>
      <c r="AU57" s="28">
        <v>181821.10000000009</v>
      </c>
      <c r="AV57" s="28">
        <v>1797246.9999999974</v>
      </c>
      <c r="AW57" s="41">
        <v>162</v>
      </c>
      <c r="AX57" s="28">
        <v>148113</v>
      </c>
      <c r="AY57" s="28">
        <v>52937.660000000011</v>
      </c>
      <c r="AZ57" s="28">
        <v>2646.9500000000016</v>
      </c>
      <c r="BA57" s="28">
        <v>55584.999999999993</v>
      </c>
      <c r="BB57" s="41">
        <v>5047</v>
      </c>
      <c r="BC57" s="28">
        <v>6399603</v>
      </c>
      <c r="BD57" s="28">
        <v>3405084.0799999931</v>
      </c>
      <c r="BE57" s="28">
        <v>190385.27000000188</v>
      </c>
      <c r="BF57" s="28">
        <v>3595469.0000000275</v>
      </c>
      <c r="BG57" s="41">
        <v>4201</v>
      </c>
      <c r="BH57" s="28">
        <v>4048749</v>
      </c>
      <c r="BI57" s="28">
        <v>2173452.289999994</v>
      </c>
      <c r="BJ57" s="28">
        <v>144105.04000000018</v>
      </c>
      <c r="BK57" s="28">
        <v>2317557.0000000056</v>
      </c>
      <c r="BM57" s="7">
        <f t="shared" si="322"/>
        <v>24330</v>
      </c>
      <c r="BN57" s="28">
        <f t="shared" si="323"/>
        <v>49821114.200000003</v>
      </c>
      <c r="BO57" s="28">
        <f t="shared" si="324"/>
        <v>26207226.550000079</v>
      </c>
      <c r="BP57" s="28">
        <f t="shared" si="325"/>
        <v>2561348.9299999983</v>
      </c>
      <c r="BQ57" s="28">
        <f t="shared" si="326"/>
        <v>28606581.000000045</v>
      </c>
      <c r="BS57" s="7">
        <v>1863</v>
      </c>
      <c r="BT57" s="28">
        <v>1636877</v>
      </c>
      <c r="BU57" s="28">
        <v>887241.12999999675</v>
      </c>
      <c r="BV57" s="28">
        <v>61938.859999999899</v>
      </c>
      <c r="BW57" s="28">
        <v>935015.99999999802</v>
      </c>
      <c r="BX57" s="7"/>
      <c r="BY57" s="28"/>
      <c r="BZ57" s="28"/>
      <c r="CA57" s="28"/>
      <c r="CB57" s="28"/>
      <c r="CC57" s="7">
        <v>-113</v>
      </c>
      <c r="CD57" s="28">
        <v>-339087</v>
      </c>
      <c r="CE57" s="28">
        <v>-178401.81000000003</v>
      </c>
      <c r="CF57" s="28">
        <v>-36711.479999999996</v>
      </c>
      <c r="CG57" s="28">
        <v>-196758</v>
      </c>
      <c r="CH57" s="7">
        <v>112</v>
      </c>
      <c r="CI57" s="7">
        <v>177488</v>
      </c>
      <c r="CJ57" s="7">
        <v>93181.569999999978</v>
      </c>
      <c r="CK57" s="7">
        <v>5169.4200000000046</v>
      </c>
      <c r="CL57" s="7">
        <v>83282.000000000015</v>
      </c>
      <c r="CM57" s="7">
        <v>4490</v>
      </c>
      <c r="CN57" s="28">
        <v>7876960</v>
      </c>
      <c r="CO57" s="28">
        <v>4183638.8999999897</v>
      </c>
      <c r="CP57" s="28">
        <v>356068.12999999977</v>
      </c>
      <c r="CQ57" s="28">
        <v>4539707.0000000056</v>
      </c>
      <c r="CR57" s="41">
        <v>5091</v>
      </c>
      <c r="CS57" s="28">
        <v>13061009</v>
      </c>
      <c r="CT57" s="28">
        <v>6863792.8800000744</v>
      </c>
      <c r="CU57" s="28">
        <v>698501.19999999693</v>
      </c>
      <c r="CV57" s="28">
        <v>698501.19999999553</v>
      </c>
      <c r="CW57" s="41">
        <v>7141</v>
      </c>
      <c r="CX57" s="28">
        <v>22828259</v>
      </c>
      <c r="CY57" s="28">
        <v>11986356.670000087</v>
      </c>
      <c r="CZ57" s="28">
        <v>1354072.4299999957</v>
      </c>
      <c r="DA57" s="28">
        <v>13340429.000000013</v>
      </c>
      <c r="DB57" s="41">
        <v>4063</v>
      </c>
      <c r="DC57" s="28">
        <v>12215437</v>
      </c>
      <c r="DD57" s="28">
        <v>6414745.6800000463</v>
      </c>
      <c r="DE57" s="28">
        <v>710839.94999999809</v>
      </c>
      <c r="DF57" s="28">
        <v>7125587.999999986</v>
      </c>
      <c r="DG57" s="41">
        <v>226</v>
      </c>
      <c r="DH57" s="28">
        <v>426174</v>
      </c>
      <c r="DI57" s="28">
        <v>224975.50000000003</v>
      </c>
      <c r="DJ57" s="28">
        <v>19037.84</v>
      </c>
      <c r="DK57" s="28">
        <v>222307.99999999997</v>
      </c>
      <c r="DL57" s="41">
        <v>1480</v>
      </c>
      <c r="DM57" s="28">
        <v>1242320</v>
      </c>
      <c r="DN57" s="28">
        <v>652195.16</v>
      </c>
      <c r="DO57" s="28">
        <v>52626.620000000017</v>
      </c>
      <c r="DP57" s="28">
        <v>607068.00000000012</v>
      </c>
      <c r="DQ57" s="41">
        <v>747</v>
      </c>
      <c r="DR57" s="28">
        <v>1021253</v>
      </c>
      <c r="DS57" s="28">
        <v>542028.25999999954</v>
      </c>
      <c r="DT57" s="28">
        <v>30016.139999999974</v>
      </c>
      <c r="DU57" s="28">
        <v>567510.00000000105</v>
      </c>
      <c r="DV57" s="41">
        <v>3836</v>
      </c>
      <c r="DW57" s="28">
        <v>5178964</v>
      </c>
      <c r="DX57" s="28">
        <v>2762449.569999991</v>
      </c>
      <c r="DY57" s="28">
        <v>170238.77999999997</v>
      </c>
      <c r="DZ57" s="28">
        <v>2932690.0000000075</v>
      </c>
      <c r="EB57" s="7">
        <f t="shared" si="327"/>
        <v>28936</v>
      </c>
      <c r="EC57" s="28">
        <f t="shared" si="328"/>
        <v>65325654</v>
      </c>
      <c r="ED57" s="28">
        <f t="shared" si="329"/>
        <v>34432203.510000184</v>
      </c>
      <c r="EE57" s="28">
        <f t="shared" si="330"/>
        <v>3421797.8899999904</v>
      </c>
      <c r="EF57" s="28">
        <f t="shared" si="331"/>
        <v>30855341.200000003</v>
      </c>
      <c r="EH57" s="7">
        <v>3548</v>
      </c>
      <c r="EI57" s="28">
        <v>5378052</v>
      </c>
      <c r="EJ57" s="28">
        <v>2838493.0299999863</v>
      </c>
      <c r="EK57" s="28"/>
      <c r="EL57" s="28">
        <v>3004023.0000000051</v>
      </c>
      <c r="EM57" s="7">
        <v>1116</v>
      </c>
      <c r="EN57" s="28">
        <v>901284</v>
      </c>
      <c r="EO57" s="28">
        <v>479544.61999999947</v>
      </c>
      <c r="EP57" s="28"/>
      <c r="EQ57" s="28">
        <v>509425</v>
      </c>
      <c r="ER57" s="7">
        <v>848</v>
      </c>
      <c r="ES57" s="28">
        <v>642852</v>
      </c>
      <c r="ET57" s="28">
        <v>337998.15000000026</v>
      </c>
      <c r="EU57" s="28"/>
      <c r="EV57" s="28">
        <v>315351.00000000012</v>
      </c>
      <c r="EW57" s="7">
        <v>378</v>
      </c>
      <c r="EX57" s="28">
        <v>584122</v>
      </c>
      <c r="EY57" s="28">
        <v>307271.60000000062</v>
      </c>
      <c r="EZ57" s="28">
        <v>16155.750000000031</v>
      </c>
      <c r="FA57" s="28">
        <v>295773.99999999983</v>
      </c>
      <c r="FB57" s="7">
        <v>5271</v>
      </c>
      <c r="FC57" s="28">
        <v>9093479</v>
      </c>
      <c r="FD57" s="28">
        <v>4805431.0100000082</v>
      </c>
      <c r="FE57" s="28">
        <v>361875.61000000039</v>
      </c>
      <c r="FF57" s="28">
        <v>5167305.0000000084</v>
      </c>
      <c r="FG57" s="41">
        <v>6882</v>
      </c>
      <c r="FH57" s="28">
        <v>20090868</v>
      </c>
      <c r="FI57" s="28">
        <v>10548686.650000041</v>
      </c>
      <c r="FJ57" s="28">
        <v>1178770.0600000003</v>
      </c>
      <c r="FK57" s="28">
        <v>11727456.000000009</v>
      </c>
      <c r="FL57" s="41">
        <v>8172</v>
      </c>
      <c r="FM57" s="28">
        <v>26041578</v>
      </c>
      <c r="FN57" s="28">
        <v>13327461.970000852</v>
      </c>
      <c r="FO57" s="28">
        <v>1502425.2199999744</v>
      </c>
      <c r="FP57" s="28">
        <v>14829886.000000155</v>
      </c>
      <c r="FQ57" s="41">
        <v>2679</v>
      </c>
      <c r="FR57" s="28">
        <v>7368621</v>
      </c>
      <c r="FS57" s="28">
        <v>3781084.7200000118</v>
      </c>
      <c r="FT57" s="28">
        <v>392343.86999999778</v>
      </c>
      <c r="FU57" s="28">
        <v>4173428.0000000163</v>
      </c>
      <c r="FV57" s="41">
        <v>165</v>
      </c>
      <c r="FW57" s="28">
        <v>393035</v>
      </c>
      <c r="FX57" s="28">
        <v>161705.53999999998</v>
      </c>
      <c r="FY57" s="28">
        <v>14433.71000000001</v>
      </c>
      <c r="FZ57" s="28">
        <v>176139</v>
      </c>
      <c r="GA57" s="41">
        <v>-10</v>
      </c>
      <c r="GB57" s="28">
        <v>-60190</v>
      </c>
      <c r="GC57" s="28">
        <v>-31599.719999999994</v>
      </c>
      <c r="GD57" s="28">
        <v>-3792.0099999999984</v>
      </c>
      <c r="GE57" s="28">
        <v>-35392</v>
      </c>
      <c r="GF57" s="41">
        <v>4846</v>
      </c>
      <c r="GG57" s="28">
        <v>1618004</v>
      </c>
      <c r="GH57" s="28">
        <v>853454.64999999152</v>
      </c>
      <c r="GI57" s="28">
        <v>67288.959999999715</v>
      </c>
      <c r="GJ57" s="28">
        <v>920743.99999999232</v>
      </c>
      <c r="GK57" s="41">
        <v>4969</v>
      </c>
      <c r="GL57" s="28">
        <v>7214031</v>
      </c>
      <c r="GM57" s="28">
        <v>3827175.2699999996</v>
      </c>
      <c r="GN57" s="28">
        <v>236728.49000001088</v>
      </c>
      <c r="GO57" s="28">
        <v>4063904.0000000177</v>
      </c>
      <c r="GQ57" s="7">
        <f t="shared" si="332"/>
        <v>38864</v>
      </c>
      <c r="GR57" s="28">
        <f t="shared" si="333"/>
        <v>79265736</v>
      </c>
      <c r="GS57" s="28">
        <f t="shared" si="334"/>
        <v>41236707.490000889</v>
      </c>
      <c r="GT57" s="28">
        <f t="shared" si="335"/>
        <v>3766229.6599999839</v>
      </c>
      <c r="GU57" s="28">
        <f t="shared" si="336"/>
        <v>45148043.000000201</v>
      </c>
      <c r="GX57" s="7">
        <v>1725</v>
      </c>
      <c r="GY57" s="28">
        <v>2712625</v>
      </c>
      <c r="GZ57" s="28">
        <v>1439728.98999998</v>
      </c>
      <c r="HA57" s="28">
        <v>1173240.0000000093</v>
      </c>
      <c r="HB57" s="28">
        <v>1539384.9999999907</v>
      </c>
      <c r="HC57" s="7"/>
      <c r="HD57" s="28"/>
      <c r="HE57" s="28"/>
      <c r="HF57" s="28"/>
      <c r="HG57" s="28"/>
      <c r="HH57" s="7">
        <v>217</v>
      </c>
      <c r="HI57" s="28">
        <v>151483</v>
      </c>
      <c r="HJ57" s="28">
        <v>22906.069999999952</v>
      </c>
      <c r="HK57" s="28">
        <v>-13714.529999999988</v>
      </c>
      <c r="HL57" s="28">
        <v>9190.9999999999509</v>
      </c>
      <c r="HM57" s="7">
        <v>223</v>
      </c>
      <c r="HN57" s="28">
        <v>160855.96999999977</v>
      </c>
      <c r="HO57" s="28">
        <v>352177</v>
      </c>
      <c r="HP57" s="28">
        <v>8043.0199999999986</v>
      </c>
      <c r="HQ57" s="28">
        <v>168899.00000000012</v>
      </c>
      <c r="HR57" s="7">
        <v>2661</v>
      </c>
      <c r="HS57" s="28">
        <v>6340239</v>
      </c>
      <c r="HT57" s="28">
        <v>3330225.089999991</v>
      </c>
      <c r="HU57" s="28">
        <v>333659.76000000018</v>
      </c>
      <c r="HV57" s="28">
        <v>3663886.0000000228</v>
      </c>
      <c r="HW57" s="41">
        <v>2975</v>
      </c>
      <c r="HX57" s="28">
        <v>4964875</v>
      </c>
      <c r="HY57" s="28">
        <v>2608633.5499999817</v>
      </c>
      <c r="HZ57" s="28">
        <v>266318.18000000238</v>
      </c>
      <c r="IA57" s="28">
        <v>2874952.0000000009</v>
      </c>
      <c r="IB57" s="41">
        <v>3243</v>
      </c>
      <c r="IC57" s="28">
        <v>9795057</v>
      </c>
      <c r="ID57" s="28">
        <v>5143390.8800002011</v>
      </c>
      <c r="IE57" s="28">
        <v>580928.95999999519</v>
      </c>
      <c r="IF57" s="28">
        <v>5724319.000000014</v>
      </c>
      <c r="IG57" s="41">
        <v>2532</v>
      </c>
      <c r="IH57" s="28">
        <v>7640268</v>
      </c>
      <c r="II57" s="28">
        <v>4011410.180000002</v>
      </c>
      <c r="IJ57" s="28">
        <v>442049.21999999601</v>
      </c>
      <c r="IK57" s="28">
        <v>4453460.0000000391</v>
      </c>
      <c r="IL57" s="11">
        <v>244</v>
      </c>
      <c r="IM57" s="28">
        <v>714656</v>
      </c>
      <c r="IN57" s="28">
        <v>359355.63999999978</v>
      </c>
      <c r="IO57" s="28">
        <v>38748.770000000011</v>
      </c>
      <c r="IP57" s="28">
        <v>398104.00000000012</v>
      </c>
      <c r="IQ57" s="41">
        <v>103</v>
      </c>
      <c r="IR57" s="28">
        <v>268097</v>
      </c>
      <c r="IS57" s="28">
        <v>119859.19999999992</v>
      </c>
      <c r="IT57" s="28">
        <v>14333.180000000006</v>
      </c>
      <c r="IU57" s="28">
        <v>134193.00000000006</v>
      </c>
      <c r="IV57" s="41">
        <v>1832</v>
      </c>
      <c r="IW57" s="28">
        <v>3121568</v>
      </c>
      <c r="IX57" s="28">
        <v>1648030.0899999782</v>
      </c>
      <c r="IY57" s="28">
        <v>133983.91000000032</v>
      </c>
      <c r="IZ57" s="28">
        <v>1782013.9999999835</v>
      </c>
      <c r="JA57" s="41">
        <v>5903</v>
      </c>
      <c r="JB57" s="28">
        <v>5278447</v>
      </c>
      <c r="JC57" s="28">
        <v>2807123.7499999925</v>
      </c>
      <c r="JD57" s="28">
        <v>214221.25000000469</v>
      </c>
      <c r="JE57" s="28">
        <v>3021344.9999999888</v>
      </c>
      <c r="JF57" s="41"/>
      <c r="JG57" s="28"/>
      <c r="JH57" s="28"/>
      <c r="JI57" s="28"/>
      <c r="JJ57" s="28"/>
      <c r="JK57" s="93"/>
      <c r="JM57" s="7">
        <f t="shared" si="347"/>
        <v>21658</v>
      </c>
      <c r="JN57" s="28">
        <f t="shared" si="348"/>
        <v>41148170.969999999</v>
      </c>
      <c r="JO57" s="28">
        <f t="shared" si="349"/>
        <v>21842840.440000128</v>
      </c>
      <c r="JP57" s="28">
        <f t="shared" si="350"/>
        <v>3191811.7200000081</v>
      </c>
      <c r="JQ57" s="28">
        <f t="shared" si="351"/>
        <v>23769748.000000041</v>
      </c>
      <c r="JS57" s="7">
        <v>1722</v>
      </c>
      <c r="JT57" s="477">
        <v>2475978</v>
      </c>
      <c r="JU57" s="477">
        <v>1076798.0000000091</v>
      </c>
      <c r="JV57" s="477">
        <v>1399179.9999999907</v>
      </c>
      <c r="JW57" s="477">
        <v>1317446.1499999862</v>
      </c>
      <c r="JX57" s="476">
        <v>765</v>
      </c>
      <c r="JY57" s="477">
        <v>1308235</v>
      </c>
      <c r="JZ57" s="477">
        <v>676700.00000000012</v>
      </c>
      <c r="KA57" s="477">
        <v>631535</v>
      </c>
      <c r="KB57" s="477">
        <v>589341.49000000069</v>
      </c>
      <c r="KC57" s="476">
        <v>217</v>
      </c>
      <c r="KD57" s="477">
        <v>356583</v>
      </c>
      <c r="KE57" s="477">
        <v>211688.00000000035</v>
      </c>
      <c r="KF57" s="477">
        <v>144894.99999999997</v>
      </c>
      <c r="KG57" s="477">
        <v>137995.96000000011</v>
      </c>
      <c r="KH57" s="476">
        <v>597</v>
      </c>
      <c r="KI57" s="477">
        <v>1263653</v>
      </c>
      <c r="KJ57" s="477">
        <v>565747.00000000186</v>
      </c>
      <c r="KK57" s="477">
        <v>697905.99999999942</v>
      </c>
      <c r="KL57" s="477">
        <v>633161.51999999769</v>
      </c>
      <c r="KM57" s="477">
        <v>1777</v>
      </c>
      <c r="KN57" s="477">
        <v>4219923</v>
      </c>
      <c r="KO57" s="477">
        <v>1847097.9999999995</v>
      </c>
      <c r="KP57" s="477">
        <v>2372824.9999999977</v>
      </c>
      <c r="KQ57" s="477">
        <v>2167346.7299999823</v>
      </c>
      <c r="KR57" s="477">
        <v>3074</v>
      </c>
      <c r="KS57" s="477">
        <v>6208626</v>
      </c>
      <c r="KT57" s="477">
        <v>2886501.9999999623</v>
      </c>
      <c r="KU57" s="477">
        <v>3322124.000000061</v>
      </c>
      <c r="KV57" s="477">
        <v>3048283.77000002</v>
      </c>
      <c r="KW57" s="476">
        <v>3450</v>
      </c>
      <c r="KX57" s="477">
        <v>8807800</v>
      </c>
      <c r="KY57" s="477">
        <v>3695649.9999999963</v>
      </c>
      <c r="KZ57" s="477">
        <v>5112150.0000000363</v>
      </c>
      <c r="LA57" s="477">
        <v>4625560.1000001263</v>
      </c>
      <c r="LB57" s="476">
        <v>2453</v>
      </c>
      <c r="LC57" s="477">
        <v>6553347</v>
      </c>
      <c r="LD57" s="477">
        <v>2768669.9999999925</v>
      </c>
      <c r="LE57" s="477">
        <v>3784677.0000000275</v>
      </c>
      <c r="LF57" s="477">
        <v>3423032.209999992</v>
      </c>
      <c r="LG57" s="11"/>
      <c r="LH57" s="28"/>
      <c r="LI57" s="28"/>
      <c r="LJ57" s="28"/>
      <c r="LK57" s="28"/>
      <c r="LL57" s="41"/>
      <c r="LM57" s="28"/>
      <c r="LN57" s="28"/>
      <c r="LO57" s="28"/>
      <c r="LP57" s="28"/>
      <c r="LQ57" s="41"/>
      <c r="LR57" s="28"/>
      <c r="LS57" s="28"/>
      <c r="LT57" s="28"/>
      <c r="LU57" s="28"/>
      <c r="LV57" s="41"/>
      <c r="LW57" s="28"/>
      <c r="LX57" s="28"/>
      <c r="LY57" s="28"/>
      <c r="LZ57" s="28"/>
      <c r="MA57" s="41"/>
      <c r="MB57" s="28"/>
      <c r="MC57" s="28"/>
      <c r="MD57" s="28"/>
      <c r="ME57" s="28"/>
      <c r="MF57" s="93"/>
      <c r="MH57" s="7">
        <f t="shared" si="342"/>
        <v>14055</v>
      </c>
      <c r="MI57" s="28">
        <f t="shared" si="343"/>
        <v>31194145</v>
      </c>
      <c r="MJ57" s="28">
        <f t="shared" si="344"/>
        <v>13728852.999999963</v>
      </c>
      <c r="MK57" s="28">
        <f t="shared" si="345"/>
        <v>17465292.000000112</v>
      </c>
      <c r="ML57" s="28">
        <f t="shared" si="346"/>
        <v>15942167.930000106</v>
      </c>
    </row>
    <row r="58" spans="2:350" ht="15" customHeight="1" x14ac:dyDescent="0.3">
      <c r="B58" s="484"/>
      <c r="C58" s="5" t="s">
        <v>83</v>
      </c>
      <c r="D58" s="7"/>
      <c r="E58" s="9"/>
      <c r="F58" s="9"/>
      <c r="G58" s="9"/>
      <c r="H58" s="9"/>
      <c r="I58" s="7"/>
      <c r="J58" s="28"/>
      <c r="K58" s="28"/>
      <c r="L58" s="28"/>
      <c r="M58" s="28"/>
      <c r="N58" s="7">
        <v>171</v>
      </c>
      <c r="O58" s="28">
        <v>401454</v>
      </c>
      <c r="P58" s="28">
        <v>209231.08000000005</v>
      </c>
      <c r="Q58" s="28">
        <v>24033.570000000003</v>
      </c>
      <c r="R58" s="28">
        <v>226610.00000000006</v>
      </c>
      <c r="S58" s="7">
        <v>189</v>
      </c>
      <c r="T58" s="7">
        <v>147061</v>
      </c>
      <c r="U58" s="7">
        <v>80560.149999999921</v>
      </c>
      <c r="V58" s="7">
        <v>4033.62</v>
      </c>
      <c r="W58" s="7">
        <v>68153.000000000029</v>
      </c>
      <c r="X58" s="7">
        <v>562</v>
      </c>
      <c r="Y58" s="28">
        <v>294105.28000000038</v>
      </c>
      <c r="Z58" s="28">
        <v>187224.27000000066</v>
      </c>
      <c r="AA58" s="28">
        <v>11664.34000000002</v>
      </c>
      <c r="AB58" s="28">
        <v>237528.99999999985</v>
      </c>
      <c r="AC58" s="7">
        <v>191</v>
      </c>
      <c r="AD58" s="28">
        <v>236859</v>
      </c>
      <c r="AE58" s="28">
        <v>126070.52999999984</v>
      </c>
      <c r="AF58" s="28">
        <v>4930.8500000000049</v>
      </c>
      <c r="AG58" s="28">
        <v>97728.999999999913</v>
      </c>
      <c r="AH58" s="41">
        <v>227</v>
      </c>
      <c r="AI58" s="28">
        <v>270173</v>
      </c>
      <c r="AJ58" s="28">
        <v>145027.53999999992</v>
      </c>
      <c r="AK58" s="28">
        <v>11031.68</v>
      </c>
      <c r="AL58" s="28">
        <v>156059.99999999991</v>
      </c>
      <c r="AM58" s="41">
        <v>692</v>
      </c>
      <c r="AN58" s="28">
        <v>1161358</v>
      </c>
      <c r="AO58" s="28">
        <v>610195.32999999798</v>
      </c>
      <c r="AP58" s="28">
        <v>47145.369999999988</v>
      </c>
      <c r="AQ58" s="28">
        <v>657340.99999999965</v>
      </c>
      <c r="AR58" s="41">
        <v>922</v>
      </c>
      <c r="AS58" s="28">
        <v>1435728</v>
      </c>
      <c r="AT58" s="28">
        <v>756169.9299999983</v>
      </c>
      <c r="AU58" s="28">
        <v>46061.999999999978</v>
      </c>
      <c r="AV58" s="28">
        <v>722749.0000000007</v>
      </c>
      <c r="AW58" s="41">
        <v>26</v>
      </c>
      <c r="AX58" s="28">
        <v>39874</v>
      </c>
      <c r="AY58" s="28">
        <v>16856.039999999997</v>
      </c>
      <c r="AZ58" s="28">
        <v>842.83999999999992</v>
      </c>
      <c r="BA58" s="28">
        <v>17698.000000000004</v>
      </c>
      <c r="BB58" s="41">
        <v>618</v>
      </c>
      <c r="BC58" s="28">
        <v>826842</v>
      </c>
      <c r="BD58" s="28">
        <v>436136.51000000094</v>
      </c>
      <c r="BE58" s="28">
        <v>24984.25999999998</v>
      </c>
      <c r="BF58" s="28">
        <v>460945.99999999971</v>
      </c>
      <c r="BG58" s="41">
        <v>1392</v>
      </c>
      <c r="BH58" s="28">
        <v>1053258</v>
      </c>
      <c r="BI58" s="28">
        <v>566898.70000000298</v>
      </c>
      <c r="BJ58" s="28">
        <v>30855.759999999977</v>
      </c>
      <c r="BK58" s="28">
        <v>598260.9999999979</v>
      </c>
      <c r="BM58" s="7">
        <f t="shared" si="322"/>
        <v>4990</v>
      </c>
      <c r="BN58" s="28">
        <f t="shared" si="323"/>
        <v>5866712.2800000003</v>
      </c>
      <c r="BO58" s="28">
        <f t="shared" si="324"/>
        <v>3134370.080000001</v>
      </c>
      <c r="BP58" s="28">
        <f t="shared" si="325"/>
        <v>205584.28999999995</v>
      </c>
      <c r="BQ58" s="28">
        <f t="shared" si="326"/>
        <v>3243075.9999999972</v>
      </c>
      <c r="BS58" s="7">
        <v>310</v>
      </c>
      <c r="BT58" s="28">
        <v>426740</v>
      </c>
      <c r="BU58" s="28">
        <v>223349.27000000048</v>
      </c>
      <c r="BV58" s="28">
        <v>15183.710000000001</v>
      </c>
      <c r="BW58" s="28">
        <v>238534.00000000015</v>
      </c>
      <c r="BX58" s="7"/>
      <c r="BY58" s="28"/>
      <c r="BZ58" s="28"/>
      <c r="CA58" s="28"/>
      <c r="CB58" s="28"/>
      <c r="CC58" s="7">
        <v>1006</v>
      </c>
      <c r="CD58" s="28">
        <v>1892556</v>
      </c>
      <c r="CE58" s="28">
        <v>990911.11999999057</v>
      </c>
      <c r="CF58" s="28">
        <v>96034.139999999577</v>
      </c>
      <c r="CG58" s="28">
        <v>1029903.0000000017</v>
      </c>
      <c r="CH58" s="7">
        <v>754</v>
      </c>
      <c r="CI58" s="7">
        <v>884446</v>
      </c>
      <c r="CJ58" s="7">
        <v>471220.21000000078</v>
      </c>
      <c r="CK58" s="7">
        <v>15298.68</v>
      </c>
      <c r="CL58" s="7">
        <v>391114.00000000297</v>
      </c>
      <c r="CM58" s="7">
        <v>972</v>
      </c>
      <c r="CN58" s="28">
        <v>1182528</v>
      </c>
      <c r="CO58" s="28">
        <v>632792.84999999614</v>
      </c>
      <c r="CP58" s="28">
        <v>37198.259999999958</v>
      </c>
      <c r="CQ58" s="28">
        <v>661686.00000000116</v>
      </c>
      <c r="CR58" s="41">
        <v>400</v>
      </c>
      <c r="CS58" s="28">
        <v>715700</v>
      </c>
      <c r="CT58" s="28">
        <v>372163.99999999983</v>
      </c>
      <c r="CU58" s="28">
        <v>24440.079999999991</v>
      </c>
      <c r="CV58" s="28">
        <v>24440.079999999991</v>
      </c>
      <c r="CW58" s="41">
        <v>1180</v>
      </c>
      <c r="CX58" s="28">
        <v>2169520</v>
      </c>
      <c r="CY58" s="28">
        <v>1131735.8499999919</v>
      </c>
      <c r="CZ58" s="28">
        <v>92255.669999999882</v>
      </c>
      <c r="DA58" s="28">
        <v>1223992.9999999974</v>
      </c>
      <c r="DB58" s="41">
        <v>450</v>
      </c>
      <c r="DC58" s="28">
        <v>997900</v>
      </c>
      <c r="DD58" s="28">
        <v>518907.99999999866</v>
      </c>
      <c r="DE58" s="28">
        <v>47574.049999999967</v>
      </c>
      <c r="DF58" s="28">
        <v>566483.99999999977</v>
      </c>
      <c r="DG58" s="41">
        <v>500</v>
      </c>
      <c r="DH58" s="28">
        <v>703850</v>
      </c>
      <c r="DI58" s="28">
        <v>367775.2400000004</v>
      </c>
      <c r="DJ58" s="28">
        <v>21849.069999999938</v>
      </c>
      <c r="DK58" s="28">
        <v>344073.00000000023</v>
      </c>
      <c r="DL58" s="41">
        <v>104</v>
      </c>
      <c r="DM58" s="28">
        <v>214896</v>
      </c>
      <c r="DN58" s="28">
        <v>111937.67999999989</v>
      </c>
      <c r="DO58" s="28">
        <v>7732.99</v>
      </c>
      <c r="DP58" s="28">
        <v>102881.00000000004</v>
      </c>
      <c r="DQ58" s="41">
        <v>686</v>
      </c>
      <c r="DR58" s="28">
        <v>768114</v>
      </c>
      <c r="DS58" s="28">
        <v>407651.93999999994</v>
      </c>
      <c r="DT58" s="28">
        <v>20945.379999999994</v>
      </c>
      <c r="DU58" s="28">
        <v>428597.00000000041</v>
      </c>
      <c r="DV58" s="41">
        <v>1669</v>
      </c>
      <c r="DW58" s="28">
        <v>1822731</v>
      </c>
      <c r="DX58" s="28">
        <v>973397.21999999858</v>
      </c>
      <c r="DY58" s="28">
        <v>55798.490000000063</v>
      </c>
      <c r="DZ58" s="28">
        <v>1029197.0000000002</v>
      </c>
      <c r="EB58" s="7">
        <f t="shared" si="327"/>
        <v>8031</v>
      </c>
      <c r="EC58" s="28">
        <f t="shared" si="328"/>
        <v>11778981</v>
      </c>
      <c r="ED58" s="28">
        <f t="shared" si="329"/>
        <v>6201843.3799999785</v>
      </c>
      <c r="EE58" s="28">
        <f t="shared" si="330"/>
        <v>434310.51999999938</v>
      </c>
      <c r="EF58" s="28">
        <f t="shared" si="331"/>
        <v>6040902.0800000038</v>
      </c>
      <c r="EH58" s="7">
        <v>868</v>
      </c>
      <c r="EI58" s="28">
        <v>1234932</v>
      </c>
      <c r="EJ58" s="28">
        <v>645147.17999999726</v>
      </c>
      <c r="EK58" s="28"/>
      <c r="EL58" s="28">
        <v>679896.00000000116</v>
      </c>
      <c r="EM58" s="7">
        <v>2069</v>
      </c>
      <c r="EN58" s="28">
        <v>3544131</v>
      </c>
      <c r="EO58" s="28">
        <v>1852773.8399999822</v>
      </c>
      <c r="EP58" s="28"/>
      <c r="EQ58" s="28">
        <v>1876637.9999999912</v>
      </c>
      <c r="ER58" s="7">
        <v>2337</v>
      </c>
      <c r="ES58" s="28">
        <v>3213163</v>
      </c>
      <c r="ET58" s="28">
        <v>1683600.8299999849</v>
      </c>
      <c r="EU58" s="28"/>
      <c r="EV58" s="28">
        <v>1745895.9999999916</v>
      </c>
      <c r="EW58" s="7">
        <v>474</v>
      </c>
      <c r="EX58" s="28">
        <v>832276</v>
      </c>
      <c r="EY58" s="28">
        <v>439240.10000000172</v>
      </c>
      <c r="EZ58" s="28">
        <v>38345.929999999884</v>
      </c>
      <c r="FA58" s="28">
        <v>474630.99999999895</v>
      </c>
      <c r="FB58" s="7">
        <v>862</v>
      </c>
      <c r="FC58" s="28">
        <v>1437088</v>
      </c>
      <c r="FD58" s="28">
        <v>755408.82999999681</v>
      </c>
      <c r="FE58" s="28">
        <v>59655.440000000024</v>
      </c>
      <c r="FF58" s="28">
        <v>815064.00000000035</v>
      </c>
      <c r="FG58" s="41">
        <v>2512</v>
      </c>
      <c r="FH58" s="28">
        <v>4203088</v>
      </c>
      <c r="FI58" s="28">
        <v>2201014.0899999794</v>
      </c>
      <c r="FJ58" s="28">
        <v>166638.0200000004</v>
      </c>
      <c r="FK58" s="28">
        <v>2362788.9999999949</v>
      </c>
      <c r="FL58" s="41">
        <v>672</v>
      </c>
      <c r="FM58" s="28">
        <v>1324328</v>
      </c>
      <c r="FN58" s="28">
        <v>688505.72999999532</v>
      </c>
      <c r="FO58" s="28">
        <v>56736.689999999842</v>
      </c>
      <c r="FP58" s="28">
        <v>745242.99999999802</v>
      </c>
      <c r="FQ58" s="41">
        <v>846</v>
      </c>
      <c r="FR58" s="28">
        <v>1811204</v>
      </c>
      <c r="FS58" s="28">
        <v>861097.4399999968</v>
      </c>
      <c r="FT58" s="28">
        <v>81516.400000000242</v>
      </c>
      <c r="FU58" s="28">
        <v>942614.99999999907</v>
      </c>
      <c r="FV58" s="41">
        <v>-19</v>
      </c>
      <c r="FW58" s="28">
        <v>-14681</v>
      </c>
      <c r="FX58" s="28">
        <v>-30973.720000000012</v>
      </c>
      <c r="FY58" s="28">
        <v>-549.80999999999494</v>
      </c>
      <c r="FZ58" s="28">
        <v>-31523.999999999938</v>
      </c>
      <c r="GA58" s="41">
        <v>-28</v>
      </c>
      <c r="GB58" s="28">
        <v>-155972</v>
      </c>
      <c r="GC58" s="28">
        <v>-81918.949999999968</v>
      </c>
      <c r="GD58" s="28">
        <v>-10076.829999999996</v>
      </c>
      <c r="GE58" s="28">
        <v>-91996</v>
      </c>
      <c r="GF58" s="41">
        <v>2249</v>
      </c>
      <c r="GG58" s="28">
        <v>1868601</v>
      </c>
      <c r="GH58" s="28">
        <v>972320.9099999849</v>
      </c>
      <c r="GI58" s="28">
        <v>76152.329999999958</v>
      </c>
      <c r="GJ58" s="28">
        <v>1048474.0000000095</v>
      </c>
      <c r="GK58" s="41">
        <v>1727</v>
      </c>
      <c r="GL58" s="28">
        <v>2294773</v>
      </c>
      <c r="GM58" s="28">
        <v>1214471.2699999639</v>
      </c>
      <c r="GN58" s="28">
        <v>79528.600000000253</v>
      </c>
      <c r="GO58" s="28">
        <v>1294000.0000000065</v>
      </c>
      <c r="GQ58" s="7">
        <f t="shared" si="332"/>
        <v>14569</v>
      </c>
      <c r="GR58" s="28">
        <f t="shared" si="333"/>
        <v>21592931</v>
      </c>
      <c r="GS58" s="28">
        <f t="shared" si="334"/>
        <v>11200687.549999883</v>
      </c>
      <c r="GT58" s="28">
        <f t="shared" si="335"/>
        <v>547946.7700000006</v>
      </c>
      <c r="GU58" s="28">
        <f t="shared" si="336"/>
        <v>11861725.999999989</v>
      </c>
      <c r="GX58" s="7">
        <v>1182</v>
      </c>
      <c r="GY58" s="28">
        <v>1346418</v>
      </c>
      <c r="GZ58" s="28">
        <v>717564.5100000056</v>
      </c>
      <c r="HA58" s="28">
        <v>588912.0000000064</v>
      </c>
      <c r="HB58" s="28">
        <v>757505.9999999936</v>
      </c>
      <c r="HC58" s="7">
        <v>968</v>
      </c>
      <c r="HD58" s="28">
        <v>1972632</v>
      </c>
      <c r="HE58" s="28">
        <v>1014764.0699999933</v>
      </c>
      <c r="HF58" s="28">
        <v>111319.28000000084</v>
      </c>
      <c r="HG58" s="28">
        <v>1126083.0000000007</v>
      </c>
      <c r="HH58" s="7">
        <v>739</v>
      </c>
      <c r="HI58" s="28">
        <v>1065061</v>
      </c>
      <c r="HJ58" s="28">
        <v>485856.34999999899</v>
      </c>
      <c r="HK58" s="28">
        <v>36613.889999999985</v>
      </c>
      <c r="HL58" s="28">
        <v>522471.00000000105</v>
      </c>
      <c r="HM58" s="7">
        <v>174</v>
      </c>
      <c r="HN58" s="28">
        <v>134381.28999999992</v>
      </c>
      <c r="HO58" s="28">
        <v>304276</v>
      </c>
      <c r="HP58" s="28">
        <v>10205.839999999993</v>
      </c>
      <c r="HQ58" s="28">
        <v>144586.9999999998</v>
      </c>
      <c r="HR58" s="7">
        <v>1363</v>
      </c>
      <c r="HS58" s="28">
        <v>2023087</v>
      </c>
      <c r="HT58" s="28">
        <v>1047323.2399999854</v>
      </c>
      <c r="HU58" s="28">
        <v>72156.660000000178</v>
      </c>
      <c r="HV58" s="28">
        <v>1119480.000000007</v>
      </c>
      <c r="HW58" s="41">
        <v>1167</v>
      </c>
      <c r="HX58" s="28">
        <v>1193383</v>
      </c>
      <c r="HY58" s="28">
        <v>622644.77999999642</v>
      </c>
      <c r="HZ58" s="28">
        <v>48883.529999999861</v>
      </c>
      <c r="IA58" s="28">
        <v>671528.00000000012</v>
      </c>
      <c r="IB58" s="41">
        <v>951</v>
      </c>
      <c r="IC58" s="28">
        <v>1905649</v>
      </c>
      <c r="ID58" s="28">
        <v>991818.20999999088</v>
      </c>
      <c r="IE58" s="28">
        <v>95520.040000000299</v>
      </c>
      <c r="IF58" s="28">
        <v>1087338.9999999956</v>
      </c>
      <c r="IG58" s="41">
        <v>363</v>
      </c>
      <c r="IH58" s="28">
        <v>880937</v>
      </c>
      <c r="II58" s="28">
        <v>458249.91999999847</v>
      </c>
      <c r="IJ58" s="28">
        <v>50824.489999999976</v>
      </c>
      <c r="IK58" s="28">
        <v>509073.99999999965</v>
      </c>
      <c r="IL58" s="11">
        <v>598</v>
      </c>
      <c r="IM58" s="28">
        <v>846702</v>
      </c>
      <c r="IN58" s="28">
        <v>339491.18999999773</v>
      </c>
      <c r="IO58" s="28">
        <v>20608.529999999995</v>
      </c>
      <c r="IP58" s="28">
        <v>360099.99999999977</v>
      </c>
      <c r="IQ58" s="41">
        <v>310</v>
      </c>
      <c r="IR58" s="28">
        <v>413290</v>
      </c>
      <c r="IS58" s="28">
        <v>166549.23999999958</v>
      </c>
      <c r="IT58" s="28">
        <v>9108.2300000000178</v>
      </c>
      <c r="IU58" s="28">
        <v>175657.00000000038</v>
      </c>
      <c r="IV58" s="41">
        <v>582</v>
      </c>
      <c r="IW58" s="28">
        <v>982368</v>
      </c>
      <c r="IX58" s="28">
        <v>514155.73999999923</v>
      </c>
      <c r="IY58" s="28">
        <v>42412.000000000036</v>
      </c>
      <c r="IZ58" s="28">
        <v>556568.00000000186</v>
      </c>
      <c r="JA58" s="41">
        <v>2665</v>
      </c>
      <c r="JB58" s="28">
        <v>1023935</v>
      </c>
      <c r="JC58" s="28">
        <v>540481.98999999894</v>
      </c>
      <c r="JD58" s="28">
        <v>42965.010000000038</v>
      </c>
      <c r="JE58" s="28">
        <v>583446.99999999872</v>
      </c>
      <c r="JF58" s="41"/>
      <c r="JG58" s="28"/>
      <c r="JH58" s="28"/>
      <c r="JI58" s="28"/>
      <c r="JJ58" s="28"/>
      <c r="JK58" s="93"/>
      <c r="JM58" s="7">
        <f t="shared" si="347"/>
        <v>11062</v>
      </c>
      <c r="JN58" s="28">
        <f t="shared" si="348"/>
        <v>13787843.289999999</v>
      </c>
      <c r="JO58" s="28">
        <f t="shared" si="349"/>
        <v>7203175.2399999639</v>
      </c>
      <c r="JP58" s="28">
        <f t="shared" si="350"/>
        <v>1129529.5000000077</v>
      </c>
      <c r="JQ58" s="28">
        <f t="shared" si="351"/>
        <v>7613839.9999999991</v>
      </c>
      <c r="JS58" s="7">
        <v>2909</v>
      </c>
      <c r="JT58" s="477">
        <v>1324691</v>
      </c>
      <c r="JU58" s="477">
        <v>606604.00000000233</v>
      </c>
      <c r="JV58" s="477">
        <v>718087.00000000291</v>
      </c>
      <c r="JW58" s="477">
        <v>673881.23999999731</v>
      </c>
      <c r="JX58" s="476">
        <v>302</v>
      </c>
      <c r="JY58" s="477">
        <v>511648</v>
      </c>
      <c r="JZ58" s="477">
        <v>289897.00000000023</v>
      </c>
      <c r="KA58" s="477">
        <v>221750.99999999951</v>
      </c>
      <c r="KB58" s="477">
        <v>207460.97999999931</v>
      </c>
      <c r="KC58" s="476">
        <v>333</v>
      </c>
      <c r="KD58" s="477">
        <v>558267</v>
      </c>
      <c r="KE58" s="477">
        <v>310283.99999999994</v>
      </c>
      <c r="KF58" s="477">
        <v>247982.99999999997</v>
      </c>
      <c r="KG58" s="477">
        <v>230986.72999999969</v>
      </c>
      <c r="KH58" s="476">
        <v>333</v>
      </c>
      <c r="KI58" s="477">
        <v>583567</v>
      </c>
      <c r="KJ58" s="477">
        <v>310416.99999999959</v>
      </c>
      <c r="KK58" s="477">
        <v>273150.00000000017</v>
      </c>
      <c r="KL58" s="477">
        <v>253607.86999999979</v>
      </c>
      <c r="KM58" s="477">
        <v>394</v>
      </c>
      <c r="KN58" s="477">
        <v>816506</v>
      </c>
      <c r="KO58" s="477">
        <v>396858.99999999965</v>
      </c>
      <c r="KP58" s="477">
        <v>419647.00000000052</v>
      </c>
      <c r="KQ58" s="477">
        <v>386753.2800000002</v>
      </c>
      <c r="KR58" s="477">
        <v>433</v>
      </c>
      <c r="KS58" s="477">
        <v>868967</v>
      </c>
      <c r="KT58" s="477">
        <v>372072.99999999983</v>
      </c>
      <c r="KU58" s="477">
        <v>496893.99999999919</v>
      </c>
      <c r="KV58" s="477">
        <v>453840.49999999872</v>
      </c>
      <c r="KW58" s="476">
        <v>424</v>
      </c>
      <c r="KX58" s="477">
        <v>721126</v>
      </c>
      <c r="KY58" s="477">
        <v>312314.00000000017</v>
      </c>
      <c r="KZ58" s="477">
        <v>408811.99999999948</v>
      </c>
      <c r="LA58" s="477">
        <v>378176.28000000009</v>
      </c>
      <c r="LB58" s="476">
        <v>287</v>
      </c>
      <c r="LC58" s="477">
        <v>502663</v>
      </c>
      <c r="LD58" s="477">
        <v>230214.00000000038</v>
      </c>
      <c r="LE58" s="477">
        <v>272448.99999999965</v>
      </c>
      <c r="LF58" s="477">
        <v>252890.66000000053</v>
      </c>
      <c r="LG58" s="11"/>
      <c r="LH58" s="28"/>
      <c r="LI58" s="28"/>
      <c r="LJ58" s="28"/>
      <c r="LK58" s="28"/>
      <c r="LL58" s="41"/>
      <c r="LM58" s="28"/>
      <c r="LN58" s="28"/>
      <c r="LO58" s="28"/>
      <c r="LP58" s="28"/>
      <c r="LQ58" s="41"/>
      <c r="LR58" s="28"/>
      <c r="LS58" s="28"/>
      <c r="LT58" s="28"/>
      <c r="LU58" s="28"/>
      <c r="LV58" s="41"/>
      <c r="LW58" s="28"/>
      <c r="LX58" s="28"/>
      <c r="LY58" s="28"/>
      <c r="LZ58" s="28"/>
      <c r="MA58" s="41"/>
      <c r="MB58" s="28"/>
      <c r="MC58" s="28"/>
      <c r="MD58" s="28"/>
      <c r="ME58" s="28"/>
      <c r="MF58" s="93"/>
      <c r="MH58" s="7">
        <f t="shared" si="342"/>
        <v>5415</v>
      </c>
      <c r="MI58" s="28">
        <f t="shared" si="343"/>
        <v>5887435</v>
      </c>
      <c r="MJ58" s="28">
        <f t="shared" si="344"/>
        <v>2828662.0000000023</v>
      </c>
      <c r="MK58" s="28">
        <f t="shared" si="345"/>
        <v>3058773.0000000014</v>
      </c>
      <c r="ML58" s="28">
        <f t="shared" si="346"/>
        <v>2837597.5399999958</v>
      </c>
    </row>
    <row r="59" spans="2:350" ht="15" customHeight="1" x14ac:dyDescent="0.3">
      <c r="B59" s="484"/>
      <c r="C59" s="68" t="s">
        <v>30</v>
      </c>
      <c r="D59" s="7"/>
      <c r="E59" s="9"/>
      <c r="F59" s="9"/>
      <c r="G59" s="9"/>
      <c r="H59" s="9"/>
      <c r="I59" s="7"/>
      <c r="J59" s="28"/>
      <c r="K59" s="28"/>
      <c r="L59" s="28"/>
      <c r="M59" s="28"/>
      <c r="N59" s="7"/>
      <c r="O59" s="28"/>
      <c r="P59" s="28"/>
      <c r="Q59" s="28"/>
      <c r="R59" s="28"/>
      <c r="S59" s="7"/>
      <c r="T59" s="7"/>
      <c r="U59" s="7"/>
      <c r="V59" s="7"/>
      <c r="W59" s="7"/>
      <c r="X59" s="7">
        <v>0</v>
      </c>
      <c r="Y59" s="28">
        <v>0</v>
      </c>
      <c r="Z59" s="28">
        <v>0</v>
      </c>
      <c r="AA59" s="28">
        <v>0</v>
      </c>
      <c r="AB59" s="28">
        <v>0</v>
      </c>
      <c r="AC59" s="7">
        <v>21</v>
      </c>
      <c r="AD59" s="28">
        <v>21129</v>
      </c>
      <c r="AE59" s="28">
        <v>11859.729999999998</v>
      </c>
      <c r="AF59" s="28">
        <v>592.97000000000014</v>
      </c>
      <c r="AG59" s="28">
        <v>12452.999999999998</v>
      </c>
      <c r="AH59" s="41">
        <v>1134</v>
      </c>
      <c r="AI59" s="28">
        <v>2489066</v>
      </c>
      <c r="AJ59" s="28">
        <v>1314898.4499999937</v>
      </c>
      <c r="AK59" s="28">
        <v>134507.52999999991</v>
      </c>
      <c r="AL59" s="28">
        <v>1449406.0000000007</v>
      </c>
      <c r="AM59" s="41">
        <v>670</v>
      </c>
      <c r="AN59" s="28">
        <v>1593330</v>
      </c>
      <c r="AO59" s="28">
        <v>843607.7399999979</v>
      </c>
      <c r="AP59" s="28">
        <v>86201.589999999851</v>
      </c>
      <c r="AQ59" s="28">
        <v>929809.99999999919</v>
      </c>
      <c r="AR59" s="41"/>
      <c r="AS59" s="28"/>
      <c r="AT59" s="28"/>
      <c r="AU59" s="28"/>
      <c r="AV59" s="28"/>
      <c r="AW59" s="41">
        <v>49</v>
      </c>
      <c r="AX59" s="28">
        <v>83601</v>
      </c>
      <c r="AY59" s="28">
        <v>45549.100000000028</v>
      </c>
      <c r="AZ59" s="28">
        <v>3702.8999999999992</v>
      </c>
      <c r="BA59" s="28">
        <v>49252.000000000022</v>
      </c>
      <c r="BB59" s="41"/>
      <c r="BC59" s="28"/>
      <c r="BD59" s="28"/>
      <c r="BE59" s="28"/>
      <c r="BF59" s="28"/>
      <c r="BG59" s="41"/>
      <c r="BH59" s="28"/>
      <c r="BI59" s="28"/>
      <c r="BJ59" s="28"/>
      <c r="BK59" s="28"/>
      <c r="BM59" s="7">
        <f t="shared" si="322"/>
        <v>1874</v>
      </c>
      <c r="BN59" s="28">
        <f t="shared" si="323"/>
        <v>4187126</v>
      </c>
      <c r="BO59" s="28">
        <f t="shared" si="324"/>
        <v>2215915.0199999916</v>
      </c>
      <c r="BP59" s="28">
        <f t="shared" si="325"/>
        <v>225004.98999999976</v>
      </c>
      <c r="BQ59" s="28">
        <f t="shared" si="326"/>
        <v>2440921</v>
      </c>
      <c r="BS59" s="7"/>
      <c r="BT59" s="28"/>
      <c r="BU59" s="28"/>
      <c r="BV59" s="28"/>
      <c r="BW59" s="28"/>
      <c r="BX59" s="7"/>
      <c r="BY59" s="28"/>
      <c r="BZ59" s="28"/>
      <c r="CA59" s="28"/>
      <c r="CB59" s="28"/>
      <c r="CC59" s="7"/>
      <c r="CD59" s="28"/>
      <c r="CE59" s="28"/>
      <c r="CF59" s="28"/>
      <c r="CG59" s="28"/>
      <c r="CH59" s="7">
        <v>-96</v>
      </c>
      <c r="CI59" s="7">
        <v>-98954</v>
      </c>
      <c r="CJ59" s="7">
        <v>-51622.030000000042</v>
      </c>
      <c r="CK59" s="7">
        <v>-5161.9800000000032</v>
      </c>
      <c r="CL59" s="7">
        <v>-54203.000000000036</v>
      </c>
      <c r="CM59" s="7"/>
      <c r="CN59" s="28"/>
      <c r="CO59" s="28"/>
      <c r="CP59" s="28"/>
      <c r="CQ59" s="28"/>
      <c r="CR59" s="41"/>
      <c r="CS59" s="28"/>
      <c r="CT59" s="28"/>
      <c r="CU59" s="28"/>
      <c r="CV59" s="28"/>
      <c r="CW59" s="41"/>
      <c r="CX59" s="28"/>
      <c r="CY59" s="28"/>
      <c r="CZ59" s="28"/>
      <c r="DA59" s="28"/>
      <c r="DB59" s="41"/>
      <c r="DC59" s="28"/>
      <c r="DD59" s="28"/>
      <c r="DE59" s="28"/>
      <c r="DF59" s="28"/>
      <c r="DG59" s="41"/>
      <c r="DH59" s="28"/>
      <c r="DI59" s="28"/>
      <c r="DJ59" s="28"/>
      <c r="DK59" s="28"/>
      <c r="DL59" s="41"/>
      <c r="DM59" s="28"/>
      <c r="DN59" s="28"/>
      <c r="DO59" s="28"/>
      <c r="DP59" s="28"/>
      <c r="DQ59" s="41"/>
      <c r="DR59" s="28"/>
      <c r="DS59" s="28"/>
      <c r="DT59" s="28"/>
      <c r="DU59" s="28"/>
      <c r="DV59" s="41"/>
      <c r="DW59" s="28"/>
      <c r="DX59" s="28"/>
      <c r="DY59" s="28"/>
      <c r="DZ59" s="28"/>
      <c r="EB59" s="7">
        <f t="shared" si="327"/>
        <v>-96</v>
      </c>
      <c r="EC59" s="28">
        <f t="shared" si="328"/>
        <v>-98954</v>
      </c>
      <c r="ED59" s="28">
        <f t="shared" si="329"/>
        <v>-51622.030000000042</v>
      </c>
      <c r="EE59" s="28">
        <f t="shared" si="330"/>
        <v>-5161.9800000000032</v>
      </c>
      <c r="EF59" s="28">
        <f t="shared" si="331"/>
        <v>-54203.000000000036</v>
      </c>
      <c r="EH59" s="7"/>
      <c r="EI59" s="28"/>
      <c r="EJ59" s="28"/>
      <c r="EK59" s="28"/>
      <c r="EL59" s="28"/>
      <c r="EM59" s="7"/>
      <c r="EN59" s="28"/>
      <c r="EO59" s="28"/>
      <c r="EP59" s="28"/>
      <c r="EQ59" s="28"/>
      <c r="ER59" s="7"/>
      <c r="ES59" s="28"/>
      <c r="ET59" s="28"/>
      <c r="EU59" s="28"/>
      <c r="EV59" s="28"/>
      <c r="EW59" s="7"/>
      <c r="EX59" s="28"/>
      <c r="EY59" s="28"/>
      <c r="EZ59" s="28"/>
      <c r="FA59" s="28"/>
      <c r="FB59" s="7"/>
      <c r="FC59" s="28"/>
      <c r="FD59" s="28"/>
      <c r="FE59" s="28"/>
      <c r="FF59" s="28"/>
      <c r="FG59" s="41"/>
      <c r="FH59" s="28"/>
      <c r="FI59" s="28"/>
      <c r="FJ59" s="28"/>
      <c r="FK59" s="28"/>
      <c r="FL59" s="41"/>
      <c r="FM59" s="28"/>
      <c r="FN59" s="28"/>
      <c r="FO59" s="28"/>
      <c r="FP59" s="28"/>
      <c r="FQ59" s="41"/>
      <c r="FR59" s="28"/>
      <c r="FS59" s="28"/>
      <c r="FT59" s="28"/>
      <c r="FU59" s="28"/>
      <c r="FV59" s="41"/>
      <c r="FW59" s="28"/>
      <c r="FX59" s="28"/>
      <c r="FY59" s="28"/>
      <c r="FZ59" s="28"/>
      <c r="GA59" s="41"/>
      <c r="GB59" s="28"/>
      <c r="GC59" s="28"/>
      <c r="GD59" s="28"/>
      <c r="GE59" s="28"/>
      <c r="GF59" s="41"/>
      <c r="GG59" s="28"/>
      <c r="GH59" s="28"/>
      <c r="GI59" s="28"/>
      <c r="GJ59" s="28"/>
      <c r="GK59" s="41"/>
      <c r="GL59" s="28"/>
      <c r="GM59" s="28"/>
      <c r="GN59" s="28"/>
      <c r="GO59" s="28"/>
      <c r="GQ59" s="7">
        <f t="shared" si="332"/>
        <v>0</v>
      </c>
      <c r="GR59" s="28">
        <f t="shared" si="333"/>
        <v>0</v>
      </c>
      <c r="GS59" s="28">
        <f t="shared" si="334"/>
        <v>0</v>
      </c>
      <c r="GT59" s="28">
        <f t="shared" si="335"/>
        <v>0</v>
      </c>
      <c r="GU59" s="28">
        <f t="shared" si="336"/>
        <v>0</v>
      </c>
      <c r="GX59" s="7"/>
      <c r="GY59" s="28"/>
      <c r="GZ59" s="28"/>
      <c r="HA59" s="28"/>
      <c r="HB59" s="28"/>
      <c r="HC59" s="7"/>
      <c r="HD59" s="28"/>
      <c r="HE59" s="28"/>
      <c r="HF59" s="28"/>
      <c r="HG59" s="28"/>
      <c r="HH59" s="7"/>
      <c r="HI59" s="28"/>
      <c r="HJ59" s="28"/>
      <c r="HK59" s="28"/>
      <c r="HL59" s="28"/>
      <c r="HM59" s="7"/>
      <c r="HN59" s="28"/>
      <c r="HO59" s="28"/>
      <c r="HP59" s="28"/>
      <c r="HQ59" s="28"/>
      <c r="HR59" s="7"/>
      <c r="HS59" s="28"/>
      <c r="HT59" s="28"/>
      <c r="HU59" s="28"/>
      <c r="HV59" s="28"/>
      <c r="HW59" s="41"/>
      <c r="HX59" s="28"/>
      <c r="HY59" s="28"/>
      <c r="HZ59" s="28"/>
      <c r="IA59" s="28"/>
      <c r="IB59" s="41"/>
      <c r="IC59" s="28"/>
      <c r="ID59" s="28"/>
      <c r="IE59" s="28"/>
      <c r="IF59" s="28"/>
      <c r="IG59" s="41"/>
      <c r="IH59" s="28"/>
      <c r="II59" s="28"/>
      <c r="IJ59" s="28"/>
      <c r="IK59" s="28"/>
      <c r="IL59" s="11"/>
      <c r="IM59" s="28"/>
      <c r="IN59" s="28"/>
      <c r="IO59" s="28"/>
      <c r="IP59" s="28"/>
      <c r="IQ59" s="41"/>
      <c r="IR59" s="28"/>
      <c r="IS59" s="28"/>
      <c r="IT59" s="28"/>
      <c r="IU59" s="28"/>
      <c r="IV59" s="41"/>
      <c r="IW59" s="28"/>
      <c r="IX59" s="28"/>
      <c r="IY59" s="28"/>
      <c r="IZ59" s="28"/>
      <c r="JA59" s="41"/>
      <c r="JB59" s="28"/>
      <c r="JC59" s="28"/>
      <c r="JD59" s="28"/>
      <c r="JE59" s="28"/>
      <c r="JF59" s="41"/>
      <c r="JG59" s="28"/>
      <c r="JH59" s="28"/>
      <c r="JI59" s="28"/>
      <c r="JJ59" s="28"/>
      <c r="JK59" s="93"/>
      <c r="JM59" s="7">
        <f t="shared" si="347"/>
        <v>0</v>
      </c>
      <c r="JN59" s="28">
        <f t="shared" si="348"/>
        <v>0</v>
      </c>
      <c r="JO59" s="28">
        <f t="shared" si="349"/>
        <v>0</v>
      </c>
      <c r="JP59" s="28">
        <f t="shared" si="350"/>
        <v>0</v>
      </c>
      <c r="JQ59" s="28">
        <f t="shared" si="351"/>
        <v>0</v>
      </c>
      <c r="JS59" s="7"/>
      <c r="JT59" s="477"/>
      <c r="JU59" s="477"/>
      <c r="JV59" s="477"/>
      <c r="JW59" s="477"/>
      <c r="JX59" s="476"/>
      <c r="JY59" s="477"/>
      <c r="JZ59" s="477"/>
      <c r="KA59" s="477"/>
      <c r="KB59" s="477"/>
      <c r="KC59" s="476"/>
      <c r="KD59" s="477"/>
      <c r="KE59" s="477"/>
      <c r="KF59" s="477"/>
      <c r="KG59" s="477"/>
      <c r="KH59" s="476"/>
      <c r="KI59" s="477"/>
      <c r="KJ59" s="477"/>
      <c r="KK59" s="477"/>
      <c r="KL59" s="477"/>
      <c r="KM59" s="477"/>
      <c r="KN59" s="477"/>
      <c r="KO59" s="477"/>
      <c r="KP59" s="477"/>
      <c r="KQ59" s="477"/>
      <c r="KR59" s="477"/>
      <c r="KS59" s="477"/>
      <c r="KT59" s="477"/>
      <c r="KU59" s="477"/>
      <c r="KV59" s="477"/>
      <c r="KW59" s="476"/>
      <c r="KX59" s="477"/>
      <c r="KY59" s="477"/>
      <c r="KZ59" s="477"/>
      <c r="LA59" s="477"/>
      <c r="LB59" s="476"/>
      <c r="LC59" s="477"/>
      <c r="LD59" s="477"/>
      <c r="LE59" s="477"/>
      <c r="LF59" s="477"/>
      <c r="LG59" s="11"/>
      <c r="LH59" s="28"/>
      <c r="LI59" s="28"/>
      <c r="LJ59" s="28"/>
      <c r="LK59" s="28"/>
      <c r="LL59" s="41"/>
      <c r="LM59" s="28"/>
      <c r="LN59" s="28"/>
      <c r="LO59" s="28"/>
      <c r="LP59" s="28"/>
      <c r="LQ59" s="41"/>
      <c r="LR59" s="28"/>
      <c r="LS59" s="28"/>
      <c r="LT59" s="28"/>
      <c r="LU59" s="28"/>
      <c r="LV59" s="41"/>
      <c r="LW59" s="28"/>
      <c r="LX59" s="28"/>
      <c r="LY59" s="28"/>
      <c r="LZ59" s="28"/>
      <c r="MA59" s="41"/>
      <c r="MB59" s="28"/>
      <c r="MC59" s="28"/>
      <c r="MD59" s="28"/>
      <c r="ME59" s="28"/>
      <c r="MF59" s="93"/>
      <c r="MH59" s="7">
        <f t="shared" si="342"/>
        <v>0</v>
      </c>
      <c r="MI59" s="28">
        <f t="shared" si="343"/>
        <v>0</v>
      </c>
      <c r="MJ59" s="28">
        <f t="shared" si="344"/>
        <v>0</v>
      </c>
      <c r="MK59" s="28">
        <f t="shared" si="345"/>
        <v>0</v>
      </c>
      <c r="ML59" s="28">
        <f t="shared" si="346"/>
        <v>0</v>
      </c>
    </row>
    <row r="60" spans="2:350" ht="15" customHeight="1" x14ac:dyDescent="0.3">
      <c r="B60" s="484"/>
      <c r="C60" s="5" t="s">
        <v>266</v>
      </c>
      <c r="D60" s="7"/>
      <c r="E60" s="9"/>
      <c r="F60" s="9"/>
      <c r="G60" s="9"/>
      <c r="H60" s="9"/>
      <c r="I60" s="7"/>
      <c r="J60" s="28"/>
      <c r="K60" s="28"/>
      <c r="L60" s="28"/>
      <c r="M60" s="28"/>
      <c r="N60" s="7"/>
      <c r="O60" s="28"/>
      <c r="P60" s="28"/>
      <c r="Q60" s="28"/>
      <c r="R60" s="28"/>
      <c r="S60" s="7"/>
      <c r="T60" s="7"/>
      <c r="U60" s="7"/>
      <c r="V60" s="7"/>
      <c r="W60" s="7"/>
      <c r="X60" s="7">
        <v>0</v>
      </c>
      <c r="Y60" s="28">
        <v>0</v>
      </c>
      <c r="Z60" s="28">
        <v>0</v>
      </c>
      <c r="AA60" s="28">
        <v>0</v>
      </c>
      <c r="AB60" s="28">
        <v>0</v>
      </c>
      <c r="AC60" s="7">
        <v>-23</v>
      </c>
      <c r="AD60" s="28">
        <v>-27377</v>
      </c>
      <c r="AE60" s="28">
        <v>-14876.930000000006</v>
      </c>
      <c r="AF60" s="28">
        <v>-1239.7799999999997</v>
      </c>
      <c r="AG60" s="28">
        <v>-16116.999999999996</v>
      </c>
      <c r="AH60" s="41"/>
      <c r="AI60" s="28"/>
      <c r="AJ60" s="28"/>
      <c r="AK60" s="28"/>
      <c r="AL60" s="28"/>
      <c r="AM60" s="41">
        <v>40</v>
      </c>
      <c r="AN60" s="28">
        <v>79360</v>
      </c>
      <c r="AO60" s="28">
        <v>67964.799999999988</v>
      </c>
      <c r="AP60" s="28">
        <v>8155.8000000000029</v>
      </c>
      <c r="AQ60" s="28">
        <v>76119.999999999985</v>
      </c>
      <c r="AR60" s="41">
        <v>23</v>
      </c>
      <c r="AS60" s="28">
        <v>62577</v>
      </c>
      <c r="AT60" s="28">
        <v>32853.039999999994</v>
      </c>
      <c r="AU60" s="28">
        <v>3784.6500000000015</v>
      </c>
      <c r="AV60" s="28">
        <v>35324</v>
      </c>
      <c r="AW60" s="41"/>
      <c r="AX60" s="28"/>
      <c r="AY60" s="28"/>
      <c r="AZ60" s="28"/>
      <c r="BA60" s="28"/>
      <c r="BB60" s="41"/>
      <c r="BC60" s="28"/>
      <c r="BD60" s="28"/>
      <c r="BE60" s="28"/>
      <c r="BF60" s="28"/>
      <c r="BG60" s="41"/>
      <c r="BH60" s="28"/>
      <c r="BI60" s="28"/>
      <c r="BJ60" s="28"/>
      <c r="BK60" s="28"/>
      <c r="BM60" s="7">
        <f t="shared" si="322"/>
        <v>40</v>
      </c>
      <c r="BN60" s="28">
        <f t="shared" si="323"/>
        <v>114560</v>
      </c>
      <c r="BO60" s="28">
        <f t="shared" si="324"/>
        <v>85940.909999999974</v>
      </c>
      <c r="BP60" s="28">
        <f t="shared" si="325"/>
        <v>10700.670000000006</v>
      </c>
      <c r="BQ60" s="28">
        <f t="shared" si="326"/>
        <v>95326.999999999985</v>
      </c>
      <c r="BS60" s="7"/>
      <c r="BT60" s="28"/>
      <c r="BU60" s="28"/>
      <c r="BV60" s="28"/>
      <c r="BW60" s="28"/>
      <c r="BX60" s="7"/>
      <c r="BY60" s="28"/>
      <c r="BZ60" s="28"/>
      <c r="CA60" s="28"/>
      <c r="CB60" s="28"/>
      <c r="CC60" s="7"/>
      <c r="CD60" s="28"/>
      <c r="CE60" s="28"/>
      <c r="CF60" s="28"/>
      <c r="CG60" s="28"/>
      <c r="CH60" s="7">
        <v>90</v>
      </c>
      <c r="CI60" s="7">
        <v>291410</v>
      </c>
      <c r="CJ60" s="7">
        <v>152990.66999999998</v>
      </c>
      <c r="CK60" s="7">
        <v>18125.480000000029</v>
      </c>
      <c r="CL60" s="7">
        <v>169171.00000000032</v>
      </c>
      <c r="CM60" s="7">
        <v>23</v>
      </c>
      <c r="CN60" s="28">
        <v>78877</v>
      </c>
      <c r="CO60" s="28">
        <v>41747.680000000008</v>
      </c>
      <c r="CP60" s="28">
        <v>4458.88</v>
      </c>
      <c r="CQ60" s="28">
        <v>44537.000000000007</v>
      </c>
      <c r="CR60" s="41">
        <v>129</v>
      </c>
      <c r="CS60" s="28">
        <v>424871</v>
      </c>
      <c r="CT60" s="28">
        <v>223057.8900000008</v>
      </c>
      <c r="CU60" s="28">
        <v>24691.160000000025</v>
      </c>
      <c r="CV60" s="28">
        <v>24691.160000000025</v>
      </c>
      <c r="CW60" s="41">
        <v>101</v>
      </c>
      <c r="CX60" s="28">
        <v>527999</v>
      </c>
      <c r="CY60" s="28">
        <v>277199.81999999995</v>
      </c>
      <c r="CZ60" s="28">
        <v>31933.500000000015</v>
      </c>
      <c r="DA60" s="28">
        <v>298044.00000000006</v>
      </c>
      <c r="DB60" s="41">
        <v>37</v>
      </c>
      <c r="DC60" s="28">
        <v>120563</v>
      </c>
      <c r="DD60" s="28">
        <v>63295.760000000009</v>
      </c>
      <c r="DE60" s="28">
        <v>7370.8000000000011</v>
      </c>
      <c r="DF60" s="28">
        <v>68794</v>
      </c>
      <c r="DG60" s="41"/>
      <c r="DH60" s="28"/>
      <c r="DI60" s="28"/>
      <c r="DJ60" s="28"/>
      <c r="DK60" s="28"/>
      <c r="DL60" s="41"/>
      <c r="DM60" s="28"/>
      <c r="DN60" s="28"/>
      <c r="DO60" s="28"/>
      <c r="DP60" s="28"/>
      <c r="DQ60" s="41"/>
      <c r="DR60" s="28"/>
      <c r="DS60" s="28"/>
      <c r="DT60" s="28"/>
      <c r="DU60" s="28"/>
      <c r="DV60" s="41"/>
      <c r="DW60" s="28"/>
      <c r="DX60" s="28"/>
      <c r="DY60" s="28"/>
      <c r="DZ60" s="28"/>
      <c r="EB60" s="7">
        <f t="shared" si="327"/>
        <v>380</v>
      </c>
      <c r="EC60" s="28">
        <f t="shared" si="328"/>
        <v>1443720</v>
      </c>
      <c r="ED60" s="28">
        <f t="shared" si="329"/>
        <v>758291.82000000076</v>
      </c>
      <c r="EE60" s="28">
        <f t="shared" si="330"/>
        <v>86579.82000000008</v>
      </c>
      <c r="EF60" s="28">
        <f t="shared" si="331"/>
        <v>605237.16000000038</v>
      </c>
      <c r="EH60" s="7"/>
      <c r="EI60" s="28"/>
      <c r="EJ60" s="28"/>
      <c r="EK60" s="28"/>
      <c r="EL60" s="28"/>
      <c r="EM60" s="7"/>
      <c r="EN60" s="28"/>
      <c r="EO60" s="28"/>
      <c r="EP60" s="28"/>
      <c r="EQ60" s="28"/>
      <c r="ER60" s="7"/>
      <c r="ES60" s="28"/>
      <c r="ET60" s="28"/>
      <c r="EU60" s="28"/>
      <c r="EV60" s="28"/>
      <c r="EW60" s="7"/>
      <c r="EX60" s="28"/>
      <c r="EY60" s="28"/>
      <c r="EZ60" s="28"/>
      <c r="FA60" s="28"/>
      <c r="FB60" s="7"/>
      <c r="FC60" s="28"/>
      <c r="FD60" s="28"/>
      <c r="FE60" s="28"/>
      <c r="FF60" s="28"/>
      <c r="FG60" s="41"/>
      <c r="FH60" s="28"/>
      <c r="FI60" s="28"/>
      <c r="FJ60" s="28"/>
      <c r="FK60" s="28"/>
      <c r="FL60" s="41"/>
      <c r="FM60" s="28"/>
      <c r="FN60" s="28"/>
      <c r="FO60" s="28"/>
      <c r="FP60" s="28"/>
      <c r="FQ60" s="41"/>
      <c r="FR60" s="28"/>
      <c r="FS60" s="28"/>
      <c r="FT60" s="28"/>
      <c r="FU60" s="28"/>
      <c r="FV60" s="41"/>
      <c r="FW60" s="28"/>
      <c r="FX60" s="28"/>
      <c r="FY60" s="28"/>
      <c r="FZ60" s="28"/>
      <c r="GA60" s="41"/>
      <c r="GB60" s="28"/>
      <c r="GC60" s="28"/>
      <c r="GD60" s="28"/>
      <c r="GE60" s="28"/>
      <c r="GF60" s="41"/>
      <c r="GG60" s="28"/>
      <c r="GH60" s="28"/>
      <c r="GI60" s="28"/>
      <c r="GJ60" s="28"/>
      <c r="GK60" s="41"/>
      <c r="GL60" s="28"/>
      <c r="GM60" s="28"/>
      <c r="GN60" s="28"/>
      <c r="GO60" s="28"/>
      <c r="GQ60" s="7">
        <f t="shared" si="332"/>
        <v>0</v>
      </c>
      <c r="GR60" s="28">
        <f t="shared" si="333"/>
        <v>0</v>
      </c>
      <c r="GS60" s="28">
        <f t="shared" si="334"/>
        <v>0</v>
      </c>
      <c r="GT60" s="28">
        <f t="shared" si="335"/>
        <v>0</v>
      </c>
      <c r="GU60" s="28">
        <f t="shared" si="336"/>
        <v>0</v>
      </c>
      <c r="GX60" s="7"/>
      <c r="GY60" s="28"/>
      <c r="GZ60" s="28"/>
      <c r="HA60" s="28"/>
      <c r="HB60" s="28"/>
      <c r="HC60" s="7"/>
      <c r="HD60" s="28"/>
      <c r="HE60" s="28"/>
      <c r="HF60" s="28"/>
      <c r="HG60" s="28"/>
      <c r="HH60" s="7"/>
      <c r="HI60" s="28"/>
      <c r="HJ60" s="28"/>
      <c r="HK60" s="28"/>
      <c r="HL60" s="28"/>
      <c r="HM60" s="7"/>
      <c r="HN60" s="28"/>
      <c r="HO60" s="28"/>
      <c r="HP60" s="28"/>
      <c r="HQ60" s="28"/>
      <c r="HR60" s="7"/>
      <c r="HS60" s="28"/>
      <c r="HT60" s="28"/>
      <c r="HU60" s="28"/>
      <c r="HV60" s="28"/>
      <c r="HW60" s="41"/>
      <c r="HX60" s="28"/>
      <c r="HY60" s="28"/>
      <c r="HZ60" s="28"/>
      <c r="IA60" s="28"/>
      <c r="IB60" s="41"/>
      <c r="IC60" s="28"/>
      <c r="ID60" s="28"/>
      <c r="IE60" s="28"/>
      <c r="IF60" s="28"/>
      <c r="IG60" s="41"/>
      <c r="IH60" s="28"/>
      <c r="II60" s="28"/>
      <c r="IJ60" s="28"/>
      <c r="IK60" s="28"/>
      <c r="IL60" s="11"/>
      <c r="IM60" s="28"/>
      <c r="IN60" s="28"/>
      <c r="IO60" s="28"/>
      <c r="IP60" s="28"/>
      <c r="IQ60" s="41"/>
      <c r="IR60" s="28"/>
      <c r="IS60" s="28"/>
      <c r="IT60" s="28"/>
      <c r="IU60" s="28"/>
      <c r="IV60" s="41"/>
      <c r="IW60" s="28"/>
      <c r="IX60" s="28"/>
      <c r="IY60" s="28"/>
      <c r="IZ60" s="28"/>
      <c r="JA60" s="41"/>
      <c r="JB60" s="28"/>
      <c r="JC60" s="28"/>
      <c r="JD60" s="28"/>
      <c r="JE60" s="28"/>
      <c r="JF60" s="41"/>
      <c r="JG60" s="28"/>
      <c r="JH60" s="28"/>
      <c r="JI60" s="28"/>
      <c r="JJ60" s="28"/>
      <c r="JK60" s="93"/>
      <c r="JM60" s="7">
        <f t="shared" si="347"/>
        <v>0</v>
      </c>
      <c r="JN60" s="28">
        <f t="shared" si="348"/>
        <v>0</v>
      </c>
      <c r="JO60" s="28">
        <f t="shared" si="349"/>
        <v>0</v>
      </c>
      <c r="JP60" s="28">
        <f t="shared" si="350"/>
        <v>0</v>
      </c>
      <c r="JQ60" s="28">
        <f t="shared" si="351"/>
        <v>0</v>
      </c>
      <c r="JS60" s="7"/>
      <c r="JT60" s="477"/>
      <c r="JU60" s="477"/>
      <c r="JV60" s="477"/>
      <c r="JW60" s="477"/>
      <c r="JX60" s="476"/>
      <c r="JY60" s="477"/>
      <c r="JZ60" s="477"/>
      <c r="KA60" s="477"/>
      <c r="KB60" s="477"/>
      <c r="KC60" s="476"/>
      <c r="KD60" s="477"/>
      <c r="KE60" s="477"/>
      <c r="KF60" s="477"/>
      <c r="KG60" s="477"/>
      <c r="KH60" s="476"/>
      <c r="KI60" s="477"/>
      <c r="KJ60" s="477"/>
      <c r="KK60" s="477"/>
      <c r="KL60" s="477"/>
      <c r="KM60" s="477">
        <v>32</v>
      </c>
      <c r="KN60" s="477">
        <v>77468</v>
      </c>
      <c r="KO60" s="477">
        <v>32069.999999999996</v>
      </c>
      <c r="KP60" s="477">
        <v>45398.000000000015</v>
      </c>
      <c r="KQ60" s="477">
        <v>40975.26999999999</v>
      </c>
      <c r="KR60" s="477">
        <v>48</v>
      </c>
      <c r="KS60" s="477">
        <v>96352</v>
      </c>
      <c r="KT60" s="477">
        <v>40745.000000000007</v>
      </c>
      <c r="KU60" s="477">
        <v>55607.000000000007</v>
      </c>
      <c r="KV60" s="477">
        <v>51237.560000000012</v>
      </c>
      <c r="KW60" s="476">
        <v>97</v>
      </c>
      <c r="KX60" s="477">
        <v>274903</v>
      </c>
      <c r="KY60" s="477">
        <v>114428.99999999999</v>
      </c>
      <c r="KZ60" s="477">
        <v>160474.00000000015</v>
      </c>
      <c r="LA60" s="477">
        <v>144578.41999999998</v>
      </c>
      <c r="LB60" s="476">
        <v>23</v>
      </c>
      <c r="LC60" s="477">
        <v>72577</v>
      </c>
      <c r="LD60" s="477">
        <v>29902</v>
      </c>
      <c r="LE60" s="477">
        <v>42675</v>
      </c>
      <c r="LF60" s="477">
        <v>38102.640000000007</v>
      </c>
      <c r="LG60" s="11"/>
      <c r="LH60" s="28"/>
      <c r="LI60" s="28"/>
      <c r="LJ60" s="28"/>
      <c r="LK60" s="28"/>
      <c r="LL60" s="41"/>
      <c r="LM60" s="28"/>
      <c r="LN60" s="28"/>
      <c r="LO60" s="28"/>
      <c r="LP60" s="28"/>
      <c r="LQ60" s="41"/>
      <c r="LR60" s="28"/>
      <c r="LS60" s="28"/>
      <c r="LT60" s="28"/>
      <c r="LU60" s="28"/>
      <c r="LV60" s="41"/>
      <c r="LW60" s="28"/>
      <c r="LX60" s="28"/>
      <c r="LY60" s="28"/>
      <c r="LZ60" s="28"/>
      <c r="MA60" s="41"/>
      <c r="MB60" s="28"/>
      <c r="MC60" s="28"/>
      <c r="MD60" s="28"/>
      <c r="ME60" s="28"/>
      <c r="MF60" s="93"/>
      <c r="MH60" s="7">
        <f t="shared" si="342"/>
        <v>200</v>
      </c>
      <c r="MI60" s="28">
        <f t="shared" si="343"/>
        <v>521300</v>
      </c>
      <c r="MJ60" s="28">
        <f t="shared" si="344"/>
        <v>217146</v>
      </c>
      <c r="MK60" s="28">
        <f t="shared" si="345"/>
        <v>304154.00000000017</v>
      </c>
      <c r="ML60" s="28">
        <f t="shared" si="346"/>
        <v>274893.89</v>
      </c>
    </row>
    <row r="61" spans="2:350" ht="15" customHeight="1" x14ac:dyDescent="0.3">
      <c r="B61" s="484"/>
      <c r="C61" s="5" t="s">
        <v>142</v>
      </c>
      <c r="D61" s="7"/>
      <c r="E61" s="9"/>
      <c r="F61" s="9"/>
      <c r="G61" s="9"/>
      <c r="H61" s="9"/>
      <c r="I61" s="7"/>
      <c r="J61" s="28"/>
      <c r="K61" s="28"/>
      <c r="L61" s="28"/>
      <c r="M61" s="28"/>
      <c r="N61" s="7"/>
      <c r="O61" s="28"/>
      <c r="P61" s="28"/>
      <c r="Q61" s="28"/>
      <c r="R61" s="28"/>
      <c r="S61" s="7">
        <v>113</v>
      </c>
      <c r="T61" s="7">
        <v>31213</v>
      </c>
      <c r="U61" s="7">
        <v>18475</v>
      </c>
      <c r="V61" s="7">
        <v>831.42</v>
      </c>
      <c r="W61" s="7">
        <v>17459</v>
      </c>
      <c r="X61" s="7">
        <v>52</v>
      </c>
      <c r="Y61" s="28">
        <v>8550</v>
      </c>
      <c r="Z61" s="28">
        <v>825</v>
      </c>
      <c r="AA61" s="28">
        <v>384.75</v>
      </c>
      <c r="AB61" s="28">
        <v>8080</v>
      </c>
      <c r="AC61" s="7">
        <v>883</v>
      </c>
      <c r="AD61" s="28">
        <v>2120817</v>
      </c>
      <c r="AE61" s="28">
        <v>1115784.1399999985</v>
      </c>
      <c r="AF61" s="28">
        <v>124541.68000000007</v>
      </c>
      <c r="AG61" s="28">
        <v>1238963.9999999988</v>
      </c>
      <c r="AH61" s="41">
        <v>2075</v>
      </c>
      <c r="AI61" s="28">
        <v>5564925</v>
      </c>
      <c r="AJ61" s="28">
        <v>2921686.1499999957</v>
      </c>
      <c r="AK61" s="28">
        <v>322485.36000000057</v>
      </c>
      <c r="AL61" s="28">
        <v>3244171.0000000028</v>
      </c>
      <c r="AM61" s="41">
        <v>2049</v>
      </c>
      <c r="AN61" s="28">
        <v>5137651</v>
      </c>
      <c r="AO61" s="28">
        <v>2705019.8500000006</v>
      </c>
      <c r="AP61" s="28">
        <v>281038.75000000081</v>
      </c>
      <c r="AQ61" s="28">
        <v>2986058.999999993</v>
      </c>
      <c r="AR61" s="41">
        <v>561</v>
      </c>
      <c r="AS61" s="28">
        <v>1848339</v>
      </c>
      <c r="AT61" s="28">
        <v>970379.17999999702</v>
      </c>
      <c r="AU61" s="28">
        <v>104751.72000000002</v>
      </c>
      <c r="AV61" s="28">
        <v>1036217</v>
      </c>
      <c r="AW61" s="41"/>
      <c r="AX61" s="28"/>
      <c r="AY61" s="28"/>
      <c r="AZ61" s="28"/>
      <c r="BA61" s="28"/>
      <c r="BB61" s="41">
        <v>604</v>
      </c>
      <c r="BC61" s="28">
        <v>497246</v>
      </c>
      <c r="BD61" s="28">
        <v>269664.55999999953</v>
      </c>
      <c r="BE61" s="28">
        <v>16378.060000000019</v>
      </c>
      <c r="BF61" s="28">
        <v>286042</v>
      </c>
      <c r="BG61" s="41">
        <v>694</v>
      </c>
      <c r="BH61" s="28">
        <v>285208</v>
      </c>
      <c r="BI61" s="28">
        <v>158350.68</v>
      </c>
      <c r="BJ61" s="28">
        <v>9267.5499999999993</v>
      </c>
      <c r="BK61" s="28">
        <v>167618.99999999962</v>
      </c>
      <c r="BM61" s="7">
        <f t="shared" si="322"/>
        <v>7031</v>
      </c>
      <c r="BN61" s="28">
        <f t="shared" si="323"/>
        <v>15493949</v>
      </c>
      <c r="BO61" s="28">
        <f t="shared" si="324"/>
        <v>8160184.5599999912</v>
      </c>
      <c r="BP61" s="28">
        <f t="shared" si="325"/>
        <v>859679.29000000155</v>
      </c>
      <c r="BQ61" s="28">
        <f t="shared" si="326"/>
        <v>8984610.9999999944</v>
      </c>
      <c r="BS61" s="7">
        <v>201</v>
      </c>
      <c r="BT61" s="28">
        <v>25459</v>
      </c>
      <c r="BU61" s="28">
        <v>17164.03</v>
      </c>
      <c r="BV61" s="28">
        <v>-2973.6499999999978</v>
      </c>
      <c r="BW61" s="28">
        <v>13411.000000000007</v>
      </c>
      <c r="BX61" s="7"/>
      <c r="BY61" s="28"/>
      <c r="BZ61" s="28"/>
      <c r="CA61" s="28"/>
      <c r="CB61" s="28"/>
      <c r="CC61" s="7"/>
      <c r="CD61" s="28"/>
      <c r="CE61" s="28"/>
      <c r="CF61" s="28"/>
      <c r="CG61" s="28"/>
      <c r="CH61" s="7"/>
      <c r="CI61" s="7"/>
      <c r="CJ61" s="7"/>
      <c r="CK61" s="7"/>
      <c r="CL61" s="7"/>
      <c r="CM61" s="7">
        <v>2144</v>
      </c>
      <c r="CN61" s="28">
        <v>4764156</v>
      </c>
      <c r="CO61" s="28">
        <v>2509282.7499999972</v>
      </c>
      <c r="CP61" s="28">
        <v>247240.07000000012</v>
      </c>
      <c r="CQ61" s="28">
        <v>2758369.0000000009</v>
      </c>
      <c r="CR61" s="41">
        <v>2106</v>
      </c>
      <c r="CS61" s="28">
        <v>5763899</v>
      </c>
      <c r="CT61" s="28">
        <v>3028625.6199999978</v>
      </c>
      <c r="CU61" s="28">
        <v>331922.10000000021</v>
      </c>
      <c r="CV61" s="28">
        <v>331922.10000000021</v>
      </c>
      <c r="CW61" s="41">
        <v>2715</v>
      </c>
      <c r="CX61" s="28">
        <v>8513785</v>
      </c>
      <c r="CY61" s="28">
        <v>4469744.1999999974</v>
      </c>
      <c r="CZ61" s="28">
        <v>504714.71000000037</v>
      </c>
      <c r="DA61" s="28">
        <v>4974461.0000000037</v>
      </c>
      <c r="DB61" s="41">
        <v>695</v>
      </c>
      <c r="DC61" s="28">
        <v>1881355</v>
      </c>
      <c r="DD61" s="28">
        <v>988284.33999999845</v>
      </c>
      <c r="DE61" s="28">
        <v>100533.05000000008</v>
      </c>
      <c r="DF61" s="28">
        <v>1088818</v>
      </c>
      <c r="DG61" s="41"/>
      <c r="DH61" s="28"/>
      <c r="DI61" s="28"/>
      <c r="DJ61" s="28"/>
      <c r="DK61" s="28"/>
      <c r="DL61" s="41">
        <v>301</v>
      </c>
      <c r="DM61" s="28">
        <v>5099</v>
      </c>
      <c r="DN61" s="28">
        <v>2669.48</v>
      </c>
      <c r="DO61" s="28">
        <v>283.99</v>
      </c>
      <c r="DP61" s="28">
        <v>2576</v>
      </c>
      <c r="DQ61" s="41"/>
      <c r="DR61" s="28"/>
      <c r="DS61" s="28"/>
      <c r="DT61" s="28"/>
      <c r="DU61" s="28"/>
      <c r="DV61" s="41">
        <v>663</v>
      </c>
      <c r="DW61" s="28">
        <v>817137</v>
      </c>
      <c r="DX61" s="28">
        <v>440635.51000000042</v>
      </c>
      <c r="DY61" s="28">
        <v>31013.540000000034</v>
      </c>
      <c r="DZ61" s="28">
        <v>471648.00000000099</v>
      </c>
      <c r="EB61" s="7">
        <f t="shared" si="327"/>
        <v>8825</v>
      </c>
      <c r="EC61" s="28">
        <f t="shared" si="328"/>
        <v>21770890</v>
      </c>
      <c r="ED61" s="28">
        <f t="shared" si="329"/>
        <v>11456405.92999999</v>
      </c>
      <c r="EE61" s="28">
        <f t="shared" si="330"/>
        <v>1212733.8100000008</v>
      </c>
      <c r="EF61" s="28">
        <f t="shared" si="331"/>
        <v>9641205.1000000071</v>
      </c>
      <c r="EH61" s="7">
        <v>76</v>
      </c>
      <c r="EI61" s="28">
        <v>76024</v>
      </c>
      <c r="EJ61" s="28">
        <v>42672.280000000006</v>
      </c>
      <c r="EK61" s="28"/>
      <c r="EL61" s="28">
        <v>44806</v>
      </c>
      <c r="EM61" s="7">
        <v>82</v>
      </c>
      <c r="EN61" s="28">
        <v>154118</v>
      </c>
      <c r="EO61" s="28">
        <v>80912.259999999951</v>
      </c>
      <c r="EP61" s="28"/>
      <c r="EQ61" s="28">
        <v>72783.000000000015</v>
      </c>
      <c r="ER61" s="7"/>
      <c r="ES61" s="28"/>
      <c r="ET61" s="28"/>
      <c r="EU61" s="28"/>
      <c r="EV61" s="28"/>
      <c r="EW61" s="7"/>
      <c r="EX61" s="28"/>
      <c r="EY61" s="28"/>
      <c r="EZ61" s="28"/>
      <c r="FA61" s="28"/>
      <c r="FB61" s="7">
        <v>1391</v>
      </c>
      <c r="FC61" s="28">
        <v>3312759</v>
      </c>
      <c r="FD61" s="28">
        <v>1739202.1899999951</v>
      </c>
      <c r="FE61" s="28">
        <v>169627.26999999987</v>
      </c>
      <c r="FF61" s="28">
        <v>1908829.9999999988</v>
      </c>
      <c r="FG61" s="41">
        <v>1499</v>
      </c>
      <c r="FH61" s="28">
        <v>4705501</v>
      </c>
      <c r="FI61" s="28">
        <v>2470392.2599999928</v>
      </c>
      <c r="FJ61" s="28">
        <v>275523.4500000003</v>
      </c>
      <c r="FK61" s="28">
        <v>2745915.9999999995</v>
      </c>
      <c r="FL61" s="41">
        <v>1672</v>
      </c>
      <c r="FM61" s="28">
        <v>4736778</v>
      </c>
      <c r="FN61" s="28">
        <v>2402251.3799999859</v>
      </c>
      <c r="FO61" s="28">
        <v>266615.55000000022</v>
      </c>
      <c r="FP61" s="28">
        <v>2668867.0000000009</v>
      </c>
      <c r="FQ61" s="41">
        <v>245</v>
      </c>
      <c r="FR61" s="28">
        <v>764355</v>
      </c>
      <c r="FS61" s="28">
        <v>357562.86000000016</v>
      </c>
      <c r="FT61" s="28">
        <v>42808.23</v>
      </c>
      <c r="FU61" s="28">
        <v>400370.99999999953</v>
      </c>
      <c r="FV61" s="41">
        <v>20</v>
      </c>
      <c r="FW61" s="28">
        <v>67280</v>
      </c>
      <c r="FX61" s="28">
        <v>35322.1</v>
      </c>
      <c r="FY61" s="28">
        <v>4238.7000000000007</v>
      </c>
      <c r="FZ61" s="28">
        <v>39559.999999999993</v>
      </c>
      <c r="GA61" s="41"/>
      <c r="GB61" s="28"/>
      <c r="GC61" s="28"/>
      <c r="GD61" s="28"/>
      <c r="GE61" s="28"/>
      <c r="GF61" s="41">
        <v>501</v>
      </c>
      <c r="GG61" s="28">
        <v>3999</v>
      </c>
      <c r="GH61" s="28">
        <v>2599.48</v>
      </c>
      <c r="GI61" s="28">
        <v>276.94</v>
      </c>
      <c r="GJ61" s="28">
        <v>2876</v>
      </c>
      <c r="GK61" s="41">
        <v>522</v>
      </c>
      <c r="GL61" s="28">
        <v>779928</v>
      </c>
      <c r="GM61" s="28">
        <v>411939.22999999928</v>
      </c>
      <c r="GN61" s="28">
        <v>27701.449999999946</v>
      </c>
      <c r="GO61" s="28">
        <v>439641.00000000093</v>
      </c>
      <c r="GQ61" s="7">
        <f t="shared" si="332"/>
        <v>6008</v>
      </c>
      <c r="GR61" s="28">
        <f t="shared" si="333"/>
        <v>14600742</v>
      </c>
      <c r="GS61" s="28">
        <f t="shared" si="334"/>
        <v>7542854.039999974</v>
      </c>
      <c r="GT61" s="28">
        <f t="shared" si="335"/>
        <v>786791.59000000032</v>
      </c>
      <c r="GU61" s="28">
        <f t="shared" si="336"/>
        <v>8323649.9999999991</v>
      </c>
      <c r="GX61" s="7">
        <v>112</v>
      </c>
      <c r="GY61" s="28">
        <v>167588</v>
      </c>
      <c r="GZ61" s="28">
        <v>88890.649999999921</v>
      </c>
      <c r="HA61" s="28">
        <v>72049.000000000044</v>
      </c>
      <c r="HB61" s="28">
        <v>95538.999999999956</v>
      </c>
      <c r="HC61" s="7">
        <v>-19</v>
      </c>
      <c r="HD61" s="28">
        <v>-51181</v>
      </c>
      <c r="HE61" s="28">
        <v>-26801.239999999998</v>
      </c>
      <c r="HF61" s="28">
        <v>-2963.7599999999998</v>
      </c>
      <c r="HG61" s="28">
        <v>-29765.000000000007</v>
      </c>
      <c r="HH61" s="7"/>
      <c r="HI61" s="28"/>
      <c r="HJ61" s="28"/>
      <c r="HK61" s="28"/>
      <c r="HL61" s="28"/>
      <c r="HM61" s="7"/>
      <c r="HN61" s="28"/>
      <c r="HO61" s="28"/>
      <c r="HP61" s="28"/>
      <c r="HQ61" s="28"/>
      <c r="HR61" s="7"/>
      <c r="HS61" s="28"/>
      <c r="HT61" s="28"/>
      <c r="HU61" s="28"/>
      <c r="HV61" s="28"/>
      <c r="HW61" s="41">
        <v>467</v>
      </c>
      <c r="HX61" s="28">
        <v>1523333</v>
      </c>
      <c r="HY61" s="28">
        <v>799750.70999999566</v>
      </c>
      <c r="HZ61" s="28">
        <v>95632.830000000031</v>
      </c>
      <c r="IA61" s="28">
        <v>895383.99999999988</v>
      </c>
      <c r="IB61" s="41">
        <v>220</v>
      </c>
      <c r="IC61" s="28">
        <v>719880</v>
      </c>
      <c r="ID61" s="28">
        <v>377937.5099999996</v>
      </c>
      <c r="IE61" s="28">
        <v>45018.749999999993</v>
      </c>
      <c r="IF61" s="28">
        <v>422955.99999999953</v>
      </c>
      <c r="IG61" s="41">
        <v>109</v>
      </c>
      <c r="IH61" s="28">
        <v>380791</v>
      </c>
      <c r="II61" s="28">
        <v>199915.74000000028</v>
      </c>
      <c r="IJ61" s="28">
        <v>23990.08000000002</v>
      </c>
      <c r="IK61" s="28">
        <v>223906.00000000029</v>
      </c>
      <c r="IL61" s="11">
        <v>50</v>
      </c>
      <c r="IM61" s="28">
        <v>100850</v>
      </c>
      <c r="IN61" s="28">
        <v>45746.370000000039</v>
      </c>
      <c r="IO61" s="28">
        <v>3252.7399999999989</v>
      </c>
      <c r="IP61" s="28">
        <v>48999</v>
      </c>
      <c r="IQ61" s="41"/>
      <c r="IR61" s="28"/>
      <c r="IS61" s="28"/>
      <c r="IT61" s="28"/>
      <c r="IU61" s="28"/>
      <c r="IV61" s="41"/>
      <c r="IW61" s="28"/>
      <c r="IX61" s="28"/>
      <c r="IY61" s="28"/>
      <c r="IZ61" s="28"/>
      <c r="JA61" s="41"/>
      <c r="JB61" s="28"/>
      <c r="JC61" s="28"/>
      <c r="JD61" s="28"/>
      <c r="JE61" s="28"/>
      <c r="JF61" s="41"/>
      <c r="JG61" s="28"/>
      <c r="JH61" s="28"/>
      <c r="JI61" s="28"/>
      <c r="JJ61" s="28"/>
      <c r="JK61" s="93"/>
      <c r="JM61" s="7">
        <f t="shared" si="347"/>
        <v>939</v>
      </c>
      <c r="JN61" s="28">
        <f t="shared" si="348"/>
        <v>2841261</v>
      </c>
      <c r="JO61" s="28">
        <f t="shared" si="349"/>
        <v>1485439.7399999956</v>
      </c>
      <c r="JP61" s="28">
        <f t="shared" si="350"/>
        <v>236979.64000000007</v>
      </c>
      <c r="JQ61" s="28">
        <f t="shared" si="351"/>
        <v>1657018.9999999995</v>
      </c>
      <c r="JS61" s="7"/>
      <c r="JT61" s="477"/>
      <c r="JU61" s="477"/>
      <c r="JV61" s="477"/>
      <c r="JW61" s="477"/>
      <c r="JX61" s="476">
        <v>14</v>
      </c>
      <c r="JY61" s="477">
        <v>33486</v>
      </c>
      <c r="JZ61" s="477">
        <v>13795.999999999998</v>
      </c>
      <c r="KA61" s="477">
        <v>19690.000000000004</v>
      </c>
      <c r="KB61" s="477">
        <v>17580.339999999997</v>
      </c>
      <c r="KC61" s="476">
        <v>4</v>
      </c>
      <c r="KD61" s="477">
        <v>9996</v>
      </c>
      <c r="KE61" s="477">
        <v>4118</v>
      </c>
      <c r="KF61" s="477">
        <v>5877.9999999999991</v>
      </c>
      <c r="KG61" s="477">
        <v>5248.24</v>
      </c>
      <c r="KH61" s="476"/>
      <c r="KI61" s="477"/>
      <c r="KJ61" s="477"/>
      <c r="KK61" s="477"/>
      <c r="KL61" s="477"/>
      <c r="KM61" s="477">
        <v>336</v>
      </c>
      <c r="KN61" s="477">
        <v>690214</v>
      </c>
      <c r="KO61" s="477">
        <v>301196.99999999953</v>
      </c>
      <c r="KP61" s="477">
        <v>389017.00000000076</v>
      </c>
      <c r="KQ61" s="477">
        <v>356184.0299999995</v>
      </c>
      <c r="KR61" s="477">
        <v>535</v>
      </c>
      <c r="KS61" s="477">
        <v>1008415</v>
      </c>
      <c r="KT61" s="477">
        <v>433986.99999999913</v>
      </c>
      <c r="KU61" s="477">
        <v>574428.0000000007</v>
      </c>
      <c r="KV61" s="477">
        <v>530724.96999999753</v>
      </c>
      <c r="KW61" s="476">
        <v>248</v>
      </c>
      <c r="KX61" s="477">
        <v>-79048</v>
      </c>
      <c r="KY61" s="477">
        <v>-28041.000000000007</v>
      </c>
      <c r="KZ61" s="477">
        <v>-51006.999999999956</v>
      </c>
      <c r="LA61" s="477">
        <v>-48546.040000000045</v>
      </c>
      <c r="LB61" s="476">
        <v>367</v>
      </c>
      <c r="LC61" s="477">
        <v>808183</v>
      </c>
      <c r="LD61" s="477">
        <v>379671.99999999953</v>
      </c>
      <c r="LE61" s="477">
        <v>428511.00000000093</v>
      </c>
      <c r="LF61" s="477">
        <v>394670.17999999906</v>
      </c>
      <c r="LG61" s="11"/>
      <c r="LH61" s="28"/>
      <c r="LI61" s="28"/>
      <c r="LJ61" s="28"/>
      <c r="LK61" s="28"/>
      <c r="LL61" s="41"/>
      <c r="LM61" s="28"/>
      <c r="LN61" s="28"/>
      <c r="LO61" s="28"/>
      <c r="LP61" s="28"/>
      <c r="LQ61" s="41"/>
      <c r="LR61" s="28"/>
      <c r="LS61" s="28"/>
      <c r="LT61" s="28"/>
      <c r="LU61" s="28"/>
      <c r="LV61" s="41"/>
      <c r="LW61" s="28"/>
      <c r="LX61" s="28"/>
      <c r="LY61" s="28"/>
      <c r="LZ61" s="28"/>
      <c r="MA61" s="41"/>
      <c r="MB61" s="28"/>
      <c r="MC61" s="28"/>
      <c r="MD61" s="28"/>
      <c r="ME61" s="28"/>
      <c r="MF61" s="93"/>
      <c r="MH61" s="7">
        <f t="shared" si="342"/>
        <v>1504</v>
      </c>
      <c r="MI61" s="28">
        <f t="shared" si="343"/>
        <v>2471246</v>
      </c>
      <c r="MJ61" s="28">
        <f t="shared" si="344"/>
        <v>1104728.9999999981</v>
      </c>
      <c r="MK61" s="28">
        <f t="shared" si="345"/>
        <v>1366517.0000000023</v>
      </c>
      <c r="ML61" s="28">
        <f t="shared" si="346"/>
        <v>1255861.719999996</v>
      </c>
    </row>
    <row r="62" spans="2:350" ht="15" customHeight="1" x14ac:dyDescent="0.3">
      <c r="B62" s="484"/>
      <c r="C62" s="5" t="s">
        <v>84</v>
      </c>
      <c r="D62" s="7"/>
      <c r="E62" s="9"/>
      <c r="F62" s="9"/>
      <c r="G62" s="9"/>
      <c r="H62" s="9"/>
      <c r="I62" s="7">
        <v>159</v>
      </c>
      <c r="J62" s="28">
        <v>45950</v>
      </c>
      <c r="K62" s="28">
        <v>26950</v>
      </c>
      <c r="L62" s="117">
        <v>1212.7700000000002</v>
      </c>
      <c r="M62" s="28">
        <v>25469</v>
      </c>
      <c r="N62" s="7">
        <v>1014</v>
      </c>
      <c r="O62" s="28">
        <v>623438</v>
      </c>
      <c r="P62" s="28">
        <v>347008.83000000136</v>
      </c>
      <c r="Q62" s="28">
        <v>15610.059999999996</v>
      </c>
      <c r="R62" s="28">
        <v>327801</v>
      </c>
      <c r="S62" s="7">
        <v>351</v>
      </c>
      <c r="T62" s="7">
        <v>281119</v>
      </c>
      <c r="U62" s="7">
        <v>154309.64000000028</v>
      </c>
      <c r="V62" s="7">
        <v>6369.9700000000184</v>
      </c>
      <c r="W62" s="7">
        <v>133771.00000000003</v>
      </c>
      <c r="X62" s="7">
        <v>316</v>
      </c>
      <c r="Y62" s="28">
        <v>119240.18999999997</v>
      </c>
      <c r="Z62" s="28">
        <v>20396.39000000001</v>
      </c>
      <c r="AA62" s="28">
        <v>4924.55</v>
      </c>
      <c r="AB62" s="28">
        <v>103415</v>
      </c>
      <c r="AC62" s="7">
        <v>75</v>
      </c>
      <c r="AD62" s="28">
        <v>55139</v>
      </c>
      <c r="AE62" s="28">
        <v>32663.100000000024</v>
      </c>
      <c r="AF62" s="28">
        <v>1429.5199999999998</v>
      </c>
      <c r="AG62" s="28">
        <v>30022.000000000007</v>
      </c>
      <c r="AH62" s="41">
        <v>1622</v>
      </c>
      <c r="AI62" s="28">
        <v>3015928</v>
      </c>
      <c r="AJ62" s="28">
        <v>1581358.5699999896</v>
      </c>
      <c r="AK62" s="28">
        <v>140818.90000000034</v>
      </c>
      <c r="AL62" s="28">
        <v>1722175.9999999988</v>
      </c>
      <c r="AM62" s="41">
        <v>1213</v>
      </c>
      <c r="AN62" s="28">
        <v>2671137</v>
      </c>
      <c r="AO62" s="28">
        <v>1392743.4299999906</v>
      </c>
      <c r="AP62" s="28">
        <v>129933.51000000039</v>
      </c>
      <c r="AQ62" s="28">
        <v>1522676.9999999981</v>
      </c>
      <c r="AR62" s="41">
        <v>163</v>
      </c>
      <c r="AS62" s="28">
        <v>214017</v>
      </c>
      <c r="AT62" s="28">
        <v>112930.29000000004</v>
      </c>
      <c r="AU62" s="28">
        <v>6850.6699999999919</v>
      </c>
      <c r="AV62" s="28">
        <v>113635.00000000007</v>
      </c>
      <c r="AW62" s="41">
        <v>162</v>
      </c>
      <c r="AX62" s="28">
        <v>146862</v>
      </c>
      <c r="AY62" s="28">
        <v>70603.13</v>
      </c>
      <c r="AZ62" s="28">
        <v>4089.2000000000003</v>
      </c>
      <c r="BA62" s="28">
        <v>74692</v>
      </c>
      <c r="BB62" s="41">
        <v>2470</v>
      </c>
      <c r="BC62" s="28">
        <v>2538980</v>
      </c>
      <c r="BD62" s="28">
        <v>1354349.5899999884</v>
      </c>
      <c r="BE62" s="28">
        <v>65128.689999999951</v>
      </c>
      <c r="BF62" s="28">
        <v>1421371.0000000019</v>
      </c>
      <c r="BG62" s="41">
        <v>2314</v>
      </c>
      <c r="BH62" s="28">
        <v>1525086</v>
      </c>
      <c r="BI62" s="28">
        <v>828153.13999999629</v>
      </c>
      <c r="BJ62" s="28">
        <v>45167.29000000003</v>
      </c>
      <c r="BK62" s="28">
        <v>873321.00000000175</v>
      </c>
      <c r="BM62" s="7">
        <f t="shared" si="322"/>
        <v>9859</v>
      </c>
      <c r="BN62" s="28">
        <f t="shared" si="323"/>
        <v>11236896.189999999</v>
      </c>
      <c r="BO62" s="28">
        <f t="shared" si="324"/>
        <v>5921466.1099999659</v>
      </c>
      <c r="BP62" s="28">
        <f t="shared" si="325"/>
        <v>421535.1300000007</v>
      </c>
      <c r="BQ62" s="28">
        <f t="shared" si="326"/>
        <v>6348350.0000000009</v>
      </c>
      <c r="BS62" s="7">
        <v>220</v>
      </c>
      <c r="BT62" s="28">
        <v>98290</v>
      </c>
      <c r="BU62" s="28">
        <v>62727.860000000037</v>
      </c>
      <c r="BV62" s="28">
        <v>4381.9999999999955</v>
      </c>
      <c r="BW62" s="28">
        <v>66024.999999999956</v>
      </c>
      <c r="BX62" s="7"/>
      <c r="BY62" s="28"/>
      <c r="BZ62" s="28"/>
      <c r="CA62" s="28"/>
      <c r="CB62" s="28"/>
      <c r="CC62" s="7">
        <v>427</v>
      </c>
      <c r="CD62" s="28">
        <v>383548</v>
      </c>
      <c r="CE62" s="28">
        <v>209181.0200000008</v>
      </c>
      <c r="CF62" s="28">
        <v>8973.5999999999749</v>
      </c>
      <c r="CG62" s="28">
        <v>192692.00000000064</v>
      </c>
      <c r="CH62" s="7">
        <v>268</v>
      </c>
      <c r="CI62" s="7">
        <v>249472</v>
      </c>
      <c r="CJ62" s="7">
        <v>137273.87</v>
      </c>
      <c r="CK62" s="7">
        <v>6828.8599999999988</v>
      </c>
      <c r="CL62" s="7">
        <v>143403.00000000003</v>
      </c>
      <c r="CM62" s="7">
        <v>1504</v>
      </c>
      <c r="CN62" s="28">
        <v>1887096</v>
      </c>
      <c r="CO62" s="28">
        <v>1004704.4299999935</v>
      </c>
      <c r="CP62" s="28">
        <v>70727.650000000067</v>
      </c>
      <c r="CQ62" s="28">
        <v>1073922.9999999984</v>
      </c>
      <c r="CR62" s="41">
        <v>717</v>
      </c>
      <c r="CS62" s="28">
        <v>1743483</v>
      </c>
      <c r="CT62" s="28">
        <v>906611.15999999747</v>
      </c>
      <c r="CU62" s="28">
        <v>86814.770000000048</v>
      </c>
      <c r="CV62" s="28">
        <v>86814.770000000048</v>
      </c>
      <c r="CW62" s="41">
        <v>1620</v>
      </c>
      <c r="CX62" s="28">
        <v>4004230</v>
      </c>
      <c r="CY62" s="28">
        <v>2086932.8099999863</v>
      </c>
      <c r="CZ62" s="28">
        <v>215251.53000000041</v>
      </c>
      <c r="DA62" s="28">
        <v>2301189.0000000023</v>
      </c>
      <c r="DB62" s="41">
        <v>492</v>
      </c>
      <c r="DC62" s="28">
        <v>1205808</v>
      </c>
      <c r="DD62" s="28">
        <v>621364.93999999901</v>
      </c>
      <c r="DE62" s="28">
        <v>67686.090000000026</v>
      </c>
      <c r="DF62" s="28">
        <v>689051.00000000047</v>
      </c>
      <c r="DG62" s="41">
        <v>22</v>
      </c>
      <c r="DH62" s="28">
        <v>33978</v>
      </c>
      <c r="DI62" s="28">
        <v>17328.78</v>
      </c>
      <c r="DJ62" s="28">
        <v>954.84000000000015</v>
      </c>
      <c r="DK62" s="28">
        <v>15685.000000000002</v>
      </c>
      <c r="DL62" s="41">
        <v>500</v>
      </c>
      <c r="DM62" s="28">
        <v>500</v>
      </c>
      <c r="DN62" s="28">
        <v>250</v>
      </c>
      <c r="DO62" s="28">
        <v>45</v>
      </c>
      <c r="DP62" s="28">
        <v>295</v>
      </c>
      <c r="DQ62" s="41">
        <v>341</v>
      </c>
      <c r="DR62" s="28">
        <v>303309</v>
      </c>
      <c r="DS62" s="28">
        <v>160898.36999999997</v>
      </c>
      <c r="DT62" s="28">
        <v>8044.6299999999992</v>
      </c>
      <c r="DU62" s="28">
        <v>168942.99999999991</v>
      </c>
      <c r="DV62" s="41">
        <v>2601</v>
      </c>
      <c r="DW62" s="28">
        <v>2794849</v>
      </c>
      <c r="DX62" s="28">
        <v>1489330.8299999957</v>
      </c>
      <c r="DY62" s="28">
        <v>79967.799999999872</v>
      </c>
      <c r="DZ62" s="28">
        <v>1569299.9999999991</v>
      </c>
      <c r="EB62" s="7">
        <f t="shared" si="327"/>
        <v>8712</v>
      </c>
      <c r="EC62" s="28">
        <f t="shared" si="328"/>
        <v>12704563</v>
      </c>
      <c r="ED62" s="28">
        <f t="shared" si="329"/>
        <v>6696604.0699999733</v>
      </c>
      <c r="EE62" s="28">
        <f t="shared" si="330"/>
        <v>549676.77000000048</v>
      </c>
      <c r="EF62" s="28">
        <f t="shared" si="331"/>
        <v>6307320.7700000005</v>
      </c>
      <c r="EH62" s="7">
        <v>551</v>
      </c>
      <c r="EI62" s="28">
        <v>774499</v>
      </c>
      <c r="EJ62" s="28">
        <v>397236.29999999882</v>
      </c>
      <c r="EK62" s="28"/>
      <c r="EL62" s="28">
        <v>418353.00000000006</v>
      </c>
      <c r="EM62" s="7">
        <v>663</v>
      </c>
      <c r="EN62" s="28">
        <v>786287</v>
      </c>
      <c r="EO62" s="28">
        <v>410359.61999999947</v>
      </c>
      <c r="EP62" s="28"/>
      <c r="EQ62" s="28">
        <v>356629.99999999936</v>
      </c>
      <c r="ER62" s="7">
        <v>958</v>
      </c>
      <c r="ES62" s="28">
        <v>194142</v>
      </c>
      <c r="ET62" s="28">
        <v>102504.55999999988</v>
      </c>
      <c r="EU62" s="28"/>
      <c r="EV62" s="28">
        <v>95688.999999999985</v>
      </c>
      <c r="EW62" s="7">
        <v>32</v>
      </c>
      <c r="EX62" s="28">
        <v>43968</v>
      </c>
      <c r="EY62" s="28">
        <v>22423.680000000004</v>
      </c>
      <c r="EZ62" s="28">
        <v>953.0100000000001</v>
      </c>
      <c r="FA62" s="28">
        <v>20013.000000000007</v>
      </c>
      <c r="FB62" s="7">
        <v>833</v>
      </c>
      <c r="FC62" s="28">
        <v>1277167</v>
      </c>
      <c r="FD62" s="28">
        <v>659675.68999999843</v>
      </c>
      <c r="FE62" s="28">
        <v>46889.129999999881</v>
      </c>
      <c r="FF62" s="28">
        <v>706565.0000000014</v>
      </c>
      <c r="FG62" s="41">
        <v>881</v>
      </c>
      <c r="FH62" s="28">
        <v>2136469</v>
      </c>
      <c r="FI62" s="28">
        <v>1091995.2899999954</v>
      </c>
      <c r="FJ62" s="28">
        <v>106902.18000000014</v>
      </c>
      <c r="FK62" s="28">
        <v>1198897.0000000028</v>
      </c>
      <c r="FL62" s="41">
        <v>493</v>
      </c>
      <c r="FM62" s="28">
        <v>987857</v>
      </c>
      <c r="FN62" s="28">
        <v>505771.34999999742</v>
      </c>
      <c r="FO62" s="28">
        <v>41091.120000000104</v>
      </c>
      <c r="FP62" s="28">
        <v>546862.00000000035</v>
      </c>
      <c r="FQ62" s="41">
        <v>74</v>
      </c>
      <c r="FR62" s="28">
        <v>149626</v>
      </c>
      <c r="FS62" s="28">
        <v>73418.720000000016</v>
      </c>
      <c r="FT62" s="28">
        <v>6587.4899999999989</v>
      </c>
      <c r="FU62" s="28">
        <v>80006</v>
      </c>
      <c r="FV62" s="41">
        <v>48</v>
      </c>
      <c r="FW62" s="28">
        <v>153052</v>
      </c>
      <c r="FX62" s="28">
        <v>52310.500000000007</v>
      </c>
      <c r="FY62" s="28">
        <v>6278.41</v>
      </c>
      <c r="FZ62" s="28">
        <v>58589</v>
      </c>
      <c r="GA62" s="41">
        <v>49</v>
      </c>
      <c r="GB62" s="28">
        <v>83651</v>
      </c>
      <c r="GC62" s="28">
        <v>21259.499999999996</v>
      </c>
      <c r="GD62" s="28">
        <v>1746.99</v>
      </c>
      <c r="GE62" s="28">
        <v>23005.999999999996</v>
      </c>
      <c r="GF62" s="41">
        <v>1239</v>
      </c>
      <c r="GG62" s="28">
        <v>660761</v>
      </c>
      <c r="GH62" s="28">
        <v>314024.38999999879</v>
      </c>
      <c r="GI62" s="28">
        <v>15700.150000000016</v>
      </c>
      <c r="GJ62" s="28">
        <v>329724.99999999878</v>
      </c>
      <c r="GK62" s="41">
        <v>3018</v>
      </c>
      <c r="GL62" s="28">
        <v>3607132</v>
      </c>
      <c r="GM62" s="28">
        <v>1886567.8799999573</v>
      </c>
      <c r="GN62" s="28">
        <v>96699.689999999086</v>
      </c>
      <c r="GO62" s="28">
        <v>1983267.0000000137</v>
      </c>
      <c r="GQ62" s="7">
        <f t="shared" si="332"/>
        <v>8839</v>
      </c>
      <c r="GR62" s="28">
        <f t="shared" si="333"/>
        <v>10854611</v>
      </c>
      <c r="GS62" s="28">
        <f t="shared" si="334"/>
        <v>5537547.4799999455</v>
      </c>
      <c r="GT62" s="28">
        <f t="shared" si="335"/>
        <v>322848.16999999923</v>
      </c>
      <c r="GU62" s="28">
        <f t="shared" si="336"/>
        <v>5817602.0000000168</v>
      </c>
      <c r="GX62" s="7">
        <v>919</v>
      </c>
      <c r="GY62" s="28">
        <v>1063631</v>
      </c>
      <c r="GZ62" s="28">
        <v>564919.42999999586</v>
      </c>
      <c r="HA62" s="28">
        <v>470467.0000000007</v>
      </c>
      <c r="HB62" s="28">
        <v>593163.9999999993</v>
      </c>
      <c r="HC62" s="7">
        <v>-48</v>
      </c>
      <c r="HD62" s="28">
        <v>-533402</v>
      </c>
      <c r="HE62" s="28">
        <v>-310527.38999999833</v>
      </c>
      <c r="HF62" s="28">
        <v>-36227.66999999986</v>
      </c>
      <c r="HG62" s="28">
        <v>-346755.00000000116</v>
      </c>
      <c r="HH62" s="7">
        <v>418</v>
      </c>
      <c r="HI62" s="28">
        <v>474782</v>
      </c>
      <c r="HJ62" s="28">
        <v>199308.42000000004</v>
      </c>
      <c r="HK62" s="28">
        <v>10199.780000000022</v>
      </c>
      <c r="HL62" s="28">
        <v>209509.00000000023</v>
      </c>
      <c r="HM62" s="7">
        <v>101</v>
      </c>
      <c r="HN62" s="28">
        <v>64100.180000000015</v>
      </c>
      <c r="HO62" s="28">
        <v>156299</v>
      </c>
      <c r="HP62" s="28">
        <v>3205.0599999999986</v>
      </c>
      <c r="HQ62" s="28">
        <v>67305.000000000015</v>
      </c>
      <c r="HR62" s="7">
        <v>798</v>
      </c>
      <c r="HS62" s="28">
        <v>1552202</v>
      </c>
      <c r="HT62" s="28">
        <v>779823.39999999502</v>
      </c>
      <c r="HU62" s="28">
        <v>62894.069999999563</v>
      </c>
      <c r="HV62" s="28">
        <v>842717.00000000047</v>
      </c>
      <c r="HW62" s="41">
        <v>1697</v>
      </c>
      <c r="HX62" s="28">
        <v>2144003</v>
      </c>
      <c r="HY62" s="28">
        <v>1094099.059999991</v>
      </c>
      <c r="HZ62" s="28">
        <v>80294.26999999996</v>
      </c>
      <c r="IA62" s="28">
        <v>1174394.0000000054</v>
      </c>
      <c r="IB62" s="41">
        <v>744</v>
      </c>
      <c r="IC62" s="28">
        <v>1833556</v>
      </c>
      <c r="ID62" s="28">
        <v>935112.81999999483</v>
      </c>
      <c r="IE62" s="28">
        <v>95890.579999999783</v>
      </c>
      <c r="IF62" s="28">
        <v>1031003.0000000012</v>
      </c>
      <c r="IG62" s="41">
        <v>368</v>
      </c>
      <c r="IH62" s="28">
        <v>871932</v>
      </c>
      <c r="II62" s="28">
        <v>446411.21999999799</v>
      </c>
      <c r="IJ62" s="28">
        <v>46316.840000000026</v>
      </c>
      <c r="IK62" s="28">
        <v>492728.99999999924</v>
      </c>
      <c r="IL62" s="11">
        <v>105</v>
      </c>
      <c r="IM62" s="28">
        <v>257295</v>
      </c>
      <c r="IN62" s="28">
        <v>107043.43999999996</v>
      </c>
      <c r="IO62" s="28">
        <v>9482.0199999999913</v>
      </c>
      <c r="IP62" s="28">
        <v>116525.00000000004</v>
      </c>
      <c r="IQ62" s="41">
        <v>16</v>
      </c>
      <c r="IR62" s="28">
        <v>64584</v>
      </c>
      <c r="IS62" s="28">
        <v>26350.240000000002</v>
      </c>
      <c r="IT62" s="28">
        <v>3162.06</v>
      </c>
      <c r="IU62" s="28">
        <v>29512</v>
      </c>
      <c r="IV62" s="41"/>
      <c r="IW62" s="28"/>
      <c r="IX62" s="28"/>
      <c r="IY62" s="28"/>
      <c r="IZ62" s="28"/>
      <c r="JA62" s="41">
        <v>2614</v>
      </c>
      <c r="JB62" s="28">
        <v>1238536</v>
      </c>
      <c r="JC62" s="28">
        <v>656340.27999999921</v>
      </c>
      <c r="JD62" s="28">
        <v>33624.719999999805</v>
      </c>
      <c r="JE62" s="28">
        <v>689964.99999999709</v>
      </c>
      <c r="JF62" s="41"/>
      <c r="JG62" s="28"/>
      <c r="JH62" s="28"/>
      <c r="JI62" s="28"/>
      <c r="JJ62" s="28"/>
      <c r="JK62" s="93"/>
      <c r="JM62" s="7">
        <f t="shared" si="347"/>
        <v>7732</v>
      </c>
      <c r="JN62" s="28">
        <f t="shared" si="348"/>
        <v>9031219.1799999997</v>
      </c>
      <c r="JO62" s="28">
        <f t="shared" si="349"/>
        <v>4655179.9199999757</v>
      </c>
      <c r="JP62" s="28">
        <f t="shared" si="350"/>
        <v>779308.7300000001</v>
      </c>
      <c r="JQ62" s="28">
        <f t="shared" si="351"/>
        <v>4900068.0000000019</v>
      </c>
      <c r="JS62" s="7">
        <v>708</v>
      </c>
      <c r="JT62" s="477">
        <v>779042</v>
      </c>
      <c r="JU62" s="477">
        <v>346440.00000000017</v>
      </c>
      <c r="JV62" s="477">
        <v>432601.99999999959</v>
      </c>
      <c r="JW62" s="477">
        <v>411628.20000000013</v>
      </c>
      <c r="JX62" s="476">
        <v>-757</v>
      </c>
      <c r="JY62" s="477">
        <v>-1413393</v>
      </c>
      <c r="JZ62" s="477">
        <v>-623023.00000000058</v>
      </c>
      <c r="KA62" s="477">
        <v>-790369.99999999942</v>
      </c>
      <c r="KB62" s="477">
        <v>-733000.85999999696</v>
      </c>
      <c r="KC62" s="476">
        <v>977</v>
      </c>
      <c r="KD62" s="477">
        <v>1387223</v>
      </c>
      <c r="KE62" s="477">
        <v>844777.00000000047</v>
      </c>
      <c r="KF62" s="477">
        <v>542446.00000000198</v>
      </c>
      <c r="KG62" s="477">
        <v>516616.66999999847</v>
      </c>
      <c r="KH62" s="476">
        <v>160</v>
      </c>
      <c r="KI62" s="477">
        <v>275540</v>
      </c>
      <c r="KJ62" s="477">
        <v>168493.00000000003</v>
      </c>
      <c r="KK62" s="477">
        <v>107047.00000000003</v>
      </c>
      <c r="KL62" s="477">
        <v>101949.8000000001</v>
      </c>
      <c r="KM62" s="477">
        <v>246</v>
      </c>
      <c r="KN62" s="477">
        <v>487254</v>
      </c>
      <c r="KO62" s="477">
        <v>221317.9999999998</v>
      </c>
      <c r="KP62" s="477">
        <v>265936.00000000029</v>
      </c>
      <c r="KQ62" s="477">
        <v>243114.81999999954</v>
      </c>
      <c r="KR62" s="477">
        <v>504</v>
      </c>
      <c r="KS62" s="477">
        <v>1127646</v>
      </c>
      <c r="KT62" s="477">
        <v>548593.00000000163</v>
      </c>
      <c r="KU62" s="477">
        <v>579052.99999999814</v>
      </c>
      <c r="KV62" s="477">
        <v>531291.38999999664</v>
      </c>
      <c r="KW62" s="476">
        <v>1085</v>
      </c>
      <c r="KX62" s="477">
        <v>2571265</v>
      </c>
      <c r="KY62" s="477">
        <v>1422165.0000000012</v>
      </c>
      <c r="KZ62" s="477">
        <v>1149099.9999999993</v>
      </c>
      <c r="LA62" s="477">
        <v>1058932.5399999903</v>
      </c>
      <c r="LB62" s="476">
        <v>176</v>
      </c>
      <c r="LC62" s="477">
        <v>264274</v>
      </c>
      <c r="LD62" s="477">
        <v>128872.9999999999</v>
      </c>
      <c r="LE62" s="477">
        <v>135401.00000000009</v>
      </c>
      <c r="LF62" s="477">
        <v>124417.9700000001</v>
      </c>
      <c r="LG62" s="11"/>
      <c r="LH62" s="28"/>
      <c r="LI62" s="28"/>
      <c r="LJ62" s="28"/>
      <c r="LK62" s="28"/>
      <c r="LL62" s="41"/>
      <c r="LM62" s="28"/>
      <c r="LN62" s="28"/>
      <c r="LO62" s="28"/>
      <c r="LP62" s="28"/>
      <c r="LQ62" s="41"/>
      <c r="LR62" s="28"/>
      <c r="LS62" s="28"/>
      <c r="LT62" s="28"/>
      <c r="LU62" s="28"/>
      <c r="LV62" s="41"/>
      <c r="LW62" s="28"/>
      <c r="LX62" s="28"/>
      <c r="LY62" s="28"/>
      <c r="LZ62" s="28"/>
      <c r="MA62" s="41"/>
      <c r="MB62" s="28"/>
      <c r="MC62" s="28"/>
      <c r="MD62" s="28"/>
      <c r="ME62" s="28"/>
      <c r="MF62" s="93"/>
      <c r="MH62" s="7">
        <f t="shared" si="342"/>
        <v>3099</v>
      </c>
      <c r="MI62" s="28">
        <f t="shared" si="343"/>
        <v>5478851</v>
      </c>
      <c r="MJ62" s="28">
        <f t="shared" si="344"/>
        <v>3057636.0000000028</v>
      </c>
      <c r="MK62" s="28">
        <f t="shared" si="345"/>
        <v>2421215</v>
      </c>
      <c r="ML62" s="28">
        <f t="shared" si="346"/>
        <v>2254950.5299999886</v>
      </c>
    </row>
    <row r="63" spans="2:350" ht="15" customHeight="1" x14ac:dyDescent="0.3">
      <c r="B63" s="484"/>
      <c r="C63" s="5" t="s">
        <v>85</v>
      </c>
      <c r="D63" s="7"/>
      <c r="E63" s="9"/>
      <c r="F63" s="9"/>
      <c r="G63" s="9"/>
      <c r="H63" s="9"/>
      <c r="I63" s="7">
        <v>140</v>
      </c>
      <c r="J63" s="28">
        <v>41000</v>
      </c>
      <c r="K63" s="28">
        <v>24000</v>
      </c>
      <c r="L63" s="117">
        <v>1080</v>
      </c>
      <c r="M63" s="28">
        <v>22680</v>
      </c>
      <c r="N63" s="7">
        <v>152</v>
      </c>
      <c r="O63" s="28">
        <v>-38377</v>
      </c>
      <c r="P63" s="28">
        <v>-19405.189999999988</v>
      </c>
      <c r="Q63" s="28">
        <v>-3295.6199999999981</v>
      </c>
      <c r="R63" s="28">
        <v>-22990.000000000011</v>
      </c>
      <c r="S63" s="7">
        <v>100</v>
      </c>
      <c r="T63" s="7">
        <v>30000</v>
      </c>
      <c r="U63" s="7">
        <v>17500</v>
      </c>
      <c r="V63" s="7">
        <v>787.5</v>
      </c>
      <c r="W63" s="7">
        <v>16538</v>
      </c>
      <c r="X63" s="7">
        <v>76</v>
      </c>
      <c r="Y63" s="28">
        <v>22446.14</v>
      </c>
      <c r="Z63" s="28">
        <v>9601.4</v>
      </c>
      <c r="AA63" s="28">
        <v>945.99000000000012</v>
      </c>
      <c r="AB63" s="28">
        <v>19864.999999999996</v>
      </c>
      <c r="AC63" s="7"/>
      <c r="AD63" s="28"/>
      <c r="AE63" s="28"/>
      <c r="AF63" s="28"/>
      <c r="AG63" s="28"/>
      <c r="AH63" s="41">
        <v>4459</v>
      </c>
      <c r="AI63" s="28">
        <v>7741341</v>
      </c>
      <c r="AJ63" s="28">
        <v>4154753.5199999884</v>
      </c>
      <c r="AK63" s="28">
        <v>365375.31999999966</v>
      </c>
      <c r="AL63" s="28">
        <v>4520128.9999999953</v>
      </c>
      <c r="AM63" s="41">
        <v>1222</v>
      </c>
      <c r="AN63" s="28">
        <v>3011528</v>
      </c>
      <c r="AO63" s="28">
        <v>1587371.1099999936</v>
      </c>
      <c r="AP63" s="28">
        <v>163207.15000000046</v>
      </c>
      <c r="AQ63" s="28">
        <v>1750578.0000000019</v>
      </c>
      <c r="AR63" s="41">
        <v>845</v>
      </c>
      <c r="AS63" s="28">
        <v>1811955</v>
      </c>
      <c r="AT63" s="28">
        <v>951277.03000000014</v>
      </c>
      <c r="AU63" s="28">
        <v>64625.700000000063</v>
      </c>
      <c r="AV63" s="28">
        <v>872271.99999999988</v>
      </c>
      <c r="AW63" s="41">
        <v>100</v>
      </c>
      <c r="AX63" s="28">
        <v>147200</v>
      </c>
      <c r="AY63" s="28">
        <v>71295.910000000076</v>
      </c>
      <c r="AZ63" s="28">
        <v>4481.84</v>
      </c>
      <c r="BA63" s="28">
        <v>75777.999999999985</v>
      </c>
      <c r="BB63" s="41">
        <v>1055</v>
      </c>
      <c r="BC63" s="28">
        <v>906345</v>
      </c>
      <c r="BD63" s="28">
        <v>502360.62999999803</v>
      </c>
      <c r="BE63" s="28">
        <v>22721.449999999964</v>
      </c>
      <c r="BF63" s="28">
        <v>527233.00000000023</v>
      </c>
      <c r="BG63" s="41">
        <v>1517</v>
      </c>
      <c r="BH63" s="28">
        <v>1131933</v>
      </c>
      <c r="BI63" s="28">
        <v>628524.52999999886</v>
      </c>
      <c r="BJ63" s="28">
        <v>35278.32999999998</v>
      </c>
      <c r="BK63" s="28">
        <v>666135.00000000058</v>
      </c>
      <c r="BM63" s="7">
        <f t="shared" si="322"/>
        <v>9666</v>
      </c>
      <c r="BN63" s="28">
        <f t="shared" si="323"/>
        <v>14805371.140000001</v>
      </c>
      <c r="BO63" s="28">
        <f t="shared" si="324"/>
        <v>7927278.939999979</v>
      </c>
      <c r="BP63" s="28">
        <f t="shared" si="325"/>
        <v>655207.66</v>
      </c>
      <c r="BQ63" s="28">
        <f t="shared" si="326"/>
        <v>8448217.9999999981</v>
      </c>
      <c r="BS63" s="7">
        <v>261</v>
      </c>
      <c r="BT63" s="28">
        <v>271339</v>
      </c>
      <c r="BU63" s="28">
        <v>148741.29999999993</v>
      </c>
      <c r="BV63" s="28">
        <v>7436.9199999999828</v>
      </c>
      <c r="BW63" s="28">
        <v>156178.99999999977</v>
      </c>
      <c r="BX63" s="7"/>
      <c r="BY63" s="28"/>
      <c r="BZ63" s="28"/>
      <c r="CA63" s="28"/>
      <c r="CB63" s="28"/>
      <c r="CC63" s="7"/>
      <c r="CD63" s="28"/>
      <c r="CE63" s="28"/>
      <c r="CF63" s="28"/>
      <c r="CG63" s="28"/>
      <c r="CH63" s="7">
        <v>303</v>
      </c>
      <c r="CI63" s="7">
        <v>378297</v>
      </c>
      <c r="CJ63" s="7">
        <v>204192.46999999991</v>
      </c>
      <c r="CK63" s="7">
        <v>10564.029999999981</v>
      </c>
      <c r="CL63" s="7">
        <v>182346.00000000009</v>
      </c>
      <c r="CM63" s="7">
        <v>1158</v>
      </c>
      <c r="CN63" s="28">
        <v>1926842</v>
      </c>
      <c r="CO63" s="28">
        <v>1026877.2999999961</v>
      </c>
      <c r="CP63" s="28">
        <v>85609.150000000081</v>
      </c>
      <c r="CQ63" s="28">
        <v>1101070.9999999998</v>
      </c>
      <c r="CR63" s="41">
        <v>1737</v>
      </c>
      <c r="CS63" s="28">
        <v>3821863</v>
      </c>
      <c r="CT63" s="28">
        <v>2019811.0999999929</v>
      </c>
      <c r="CU63" s="28">
        <v>193331.96000000037</v>
      </c>
      <c r="CV63" s="28">
        <v>193331.96000000037</v>
      </c>
      <c r="CW63" s="41">
        <v>2086</v>
      </c>
      <c r="CX63" s="28">
        <v>6747314</v>
      </c>
      <c r="CY63" s="28">
        <v>3542348.5099999891</v>
      </c>
      <c r="CZ63" s="28">
        <v>405391.63999999996</v>
      </c>
      <c r="DA63" s="28">
        <v>3947741.0000000098</v>
      </c>
      <c r="DB63" s="41">
        <v>1086</v>
      </c>
      <c r="DC63" s="28">
        <v>3269514</v>
      </c>
      <c r="DD63" s="28">
        <v>1717811.1499999941</v>
      </c>
      <c r="DE63" s="28">
        <v>201594.96000000043</v>
      </c>
      <c r="DF63" s="28">
        <v>1919407.9999999991</v>
      </c>
      <c r="DG63" s="41">
        <v>239</v>
      </c>
      <c r="DH63" s="28">
        <v>581761</v>
      </c>
      <c r="DI63" s="28">
        <v>305425.51000000013</v>
      </c>
      <c r="DJ63" s="28">
        <v>25238.409999999993</v>
      </c>
      <c r="DK63" s="28">
        <v>275982.99999999977</v>
      </c>
      <c r="DL63" s="41">
        <v>584</v>
      </c>
      <c r="DM63" s="28">
        <v>223516</v>
      </c>
      <c r="DN63" s="28">
        <v>117333.73999999992</v>
      </c>
      <c r="DO63" s="28">
        <v>9986.399999999996</v>
      </c>
      <c r="DP63" s="28">
        <v>103903</v>
      </c>
      <c r="DQ63" s="41">
        <v>12</v>
      </c>
      <c r="DR63" s="28">
        <v>35988</v>
      </c>
      <c r="DS63" s="28">
        <v>18893.760000000002</v>
      </c>
      <c r="DT63" s="28">
        <v>1813.8</v>
      </c>
      <c r="DU63" s="28">
        <v>16929</v>
      </c>
      <c r="DV63" s="41">
        <v>2764</v>
      </c>
      <c r="DW63" s="28">
        <v>2994536</v>
      </c>
      <c r="DX63" s="28">
        <v>1631129.7999999903</v>
      </c>
      <c r="DY63" s="28">
        <v>91136.640000000203</v>
      </c>
      <c r="DZ63" s="28">
        <v>1697643.0000000033</v>
      </c>
      <c r="EB63" s="7">
        <f t="shared" si="327"/>
        <v>10230</v>
      </c>
      <c r="EC63" s="28">
        <f t="shared" si="328"/>
        <v>20250970</v>
      </c>
      <c r="ED63" s="28">
        <f t="shared" si="329"/>
        <v>10732564.639999961</v>
      </c>
      <c r="EE63" s="28">
        <f t="shared" si="330"/>
        <v>1032103.9100000012</v>
      </c>
      <c r="EF63" s="28">
        <f t="shared" si="331"/>
        <v>9594534.9600000121</v>
      </c>
      <c r="EH63" s="7">
        <v>1909</v>
      </c>
      <c r="EI63" s="28">
        <v>2227591</v>
      </c>
      <c r="EJ63" s="28">
        <v>1216322.0599999954</v>
      </c>
      <c r="EK63" s="28"/>
      <c r="EL63" s="28">
        <v>1206719.9999999986</v>
      </c>
      <c r="EM63" s="7">
        <v>334</v>
      </c>
      <c r="EN63" s="28">
        <v>486316</v>
      </c>
      <c r="EO63" s="28">
        <v>259495.29000000039</v>
      </c>
      <c r="EP63" s="28"/>
      <c r="EQ63" s="28">
        <v>221139.00000000003</v>
      </c>
      <c r="ER63" s="7">
        <v>325</v>
      </c>
      <c r="ES63" s="28">
        <v>476475</v>
      </c>
      <c r="ET63" s="28">
        <v>255226.65000000005</v>
      </c>
      <c r="EU63" s="28"/>
      <c r="EV63" s="28">
        <v>228326.9999999998</v>
      </c>
      <c r="EW63" s="7"/>
      <c r="EX63" s="28"/>
      <c r="EY63" s="28"/>
      <c r="EZ63" s="28"/>
      <c r="FA63" s="28"/>
      <c r="FB63" s="7"/>
      <c r="FC63" s="28"/>
      <c r="FD63" s="28"/>
      <c r="FE63" s="28"/>
      <c r="FF63" s="28"/>
      <c r="FG63" s="41">
        <v>2858</v>
      </c>
      <c r="FH63" s="28">
        <v>3900942</v>
      </c>
      <c r="FI63" s="28">
        <v>2054749.1299999822</v>
      </c>
      <c r="FJ63" s="28">
        <v>187535.0300000018</v>
      </c>
      <c r="FK63" s="28">
        <v>2242283.9999999921</v>
      </c>
      <c r="FL63" s="41">
        <v>1855</v>
      </c>
      <c r="FM63" s="28">
        <v>5252145</v>
      </c>
      <c r="FN63" s="28">
        <v>2753880.9199999929</v>
      </c>
      <c r="FO63" s="28">
        <v>302708.43999999965</v>
      </c>
      <c r="FP63" s="28">
        <v>3056588.9999999804</v>
      </c>
      <c r="FQ63" s="41">
        <v>457</v>
      </c>
      <c r="FR63" s="28">
        <v>1251493</v>
      </c>
      <c r="FS63" s="28">
        <v>648562.02999999712</v>
      </c>
      <c r="FT63" s="28">
        <v>67831.229999999923</v>
      </c>
      <c r="FU63" s="28">
        <v>716392.99999999907</v>
      </c>
      <c r="FV63" s="41">
        <v>369</v>
      </c>
      <c r="FW63" s="28">
        <v>830981</v>
      </c>
      <c r="FX63" s="28">
        <v>334005.91999999993</v>
      </c>
      <c r="FY63" s="28">
        <v>28630.859999999979</v>
      </c>
      <c r="FZ63" s="28">
        <v>362636.99999999971</v>
      </c>
      <c r="GA63" s="41">
        <v>92</v>
      </c>
      <c r="GB63" s="28">
        <v>298008</v>
      </c>
      <c r="GC63" s="28">
        <v>125163.36000000012</v>
      </c>
      <c r="GD63" s="28">
        <v>12633.620000000003</v>
      </c>
      <c r="GE63" s="28">
        <v>137797</v>
      </c>
      <c r="GF63" s="41">
        <v>610</v>
      </c>
      <c r="GG63" s="28">
        <v>143790</v>
      </c>
      <c r="GH63" s="28">
        <v>75989.499999999985</v>
      </c>
      <c r="GI63" s="28">
        <v>3799.4999999999977</v>
      </c>
      <c r="GJ63" s="28">
        <v>79789</v>
      </c>
      <c r="GK63" s="41">
        <v>3017</v>
      </c>
      <c r="GL63" s="28">
        <v>4009333</v>
      </c>
      <c r="GM63" s="28">
        <v>2119560.0199999805</v>
      </c>
      <c r="GN63" s="28">
        <v>126335.68000000117</v>
      </c>
      <c r="GO63" s="28">
        <v>2245894.9999999823</v>
      </c>
      <c r="GQ63" s="7">
        <f t="shared" si="332"/>
        <v>11826</v>
      </c>
      <c r="GR63" s="28">
        <f t="shared" si="333"/>
        <v>18877074</v>
      </c>
      <c r="GS63" s="28">
        <f t="shared" si="334"/>
        <v>9842954.8799999487</v>
      </c>
      <c r="GT63" s="28">
        <f t="shared" si="335"/>
        <v>729474.36000000255</v>
      </c>
      <c r="GU63" s="28">
        <f t="shared" si="336"/>
        <v>10497569.999999952</v>
      </c>
      <c r="GX63" s="7">
        <v>659</v>
      </c>
      <c r="GY63" s="28">
        <v>573541</v>
      </c>
      <c r="GZ63" s="28">
        <v>317444.37999999581</v>
      </c>
      <c r="HA63" s="28">
        <v>249407.99999999709</v>
      </c>
      <c r="HB63" s="28">
        <v>324133.00000000291</v>
      </c>
      <c r="HC63" s="7">
        <v>9</v>
      </c>
      <c r="HD63" s="28">
        <v>14391</v>
      </c>
      <c r="HE63" s="28">
        <v>7555.32</v>
      </c>
      <c r="HF63" s="28">
        <v>377.77</v>
      </c>
      <c r="HG63" s="28">
        <v>7933</v>
      </c>
      <c r="HH63" s="7">
        <v>124</v>
      </c>
      <c r="HI63" s="28">
        <v>185776</v>
      </c>
      <c r="HJ63" s="28">
        <v>78026.369999999981</v>
      </c>
      <c r="HK63" s="28">
        <v>3901.4200000000023</v>
      </c>
      <c r="HL63" s="28">
        <v>81928</v>
      </c>
      <c r="HM63" s="7">
        <v>85</v>
      </c>
      <c r="HN63" s="28">
        <v>100212.73999999998</v>
      </c>
      <c r="HO63" s="28">
        <v>200815</v>
      </c>
      <c r="HP63" s="28">
        <v>10565.26</v>
      </c>
      <c r="HQ63" s="28">
        <v>110778.0000000001</v>
      </c>
      <c r="HR63" s="7">
        <v>1034</v>
      </c>
      <c r="HS63" s="28">
        <v>2800016</v>
      </c>
      <c r="HT63" s="28">
        <v>1448357.7299999869</v>
      </c>
      <c r="HU63" s="28">
        <v>151897.18000000058</v>
      </c>
      <c r="HV63" s="28">
        <v>1600254.0000000035</v>
      </c>
      <c r="HW63" s="41">
        <v>2620</v>
      </c>
      <c r="HX63" s="28">
        <v>5335680</v>
      </c>
      <c r="HY63" s="28">
        <v>2801239.3899999834</v>
      </c>
      <c r="HZ63" s="28">
        <v>240155.37000000433</v>
      </c>
      <c r="IA63" s="28">
        <v>3041394.0000000075</v>
      </c>
      <c r="IB63" s="41">
        <v>1508</v>
      </c>
      <c r="IC63" s="28">
        <v>4317192</v>
      </c>
      <c r="ID63" s="28">
        <v>2261847.5499999807</v>
      </c>
      <c r="IE63" s="28">
        <v>262547.93999999994</v>
      </c>
      <c r="IF63" s="28">
        <v>2524396.0000000107</v>
      </c>
      <c r="IG63" s="41">
        <v>631</v>
      </c>
      <c r="IH63" s="28">
        <v>1584869</v>
      </c>
      <c r="II63" s="28">
        <v>820483.44999999402</v>
      </c>
      <c r="IJ63" s="28">
        <v>84749.639999999752</v>
      </c>
      <c r="IK63" s="28">
        <v>905232.9999999986</v>
      </c>
      <c r="IL63" s="11">
        <v>1522</v>
      </c>
      <c r="IM63" s="28">
        <v>3800978</v>
      </c>
      <c r="IN63" s="28">
        <v>1537596.7000000076</v>
      </c>
      <c r="IO63" s="28">
        <v>137156.12000000008</v>
      </c>
      <c r="IP63" s="28">
        <v>1674752.0000000012</v>
      </c>
      <c r="IQ63" s="41">
        <v>258</v>
      </c>
      <c r="IR63" s="28">
        <v>553592</v>
      </c>
      <c r="IS63" s="28">
        <v>228011.86000000004</v>
      </c>
      <c r="IT63" s="28">
        <v>17110.760000000002</v>
      </c>
      <c r="IU63" s="28">
        <v>245121.99999999985</v>
      </c>
      <c r="IV63" s="41">
        <v>94</v>
      </c>
      <c r="IW63" s="28">
        <v>184906</v>
      </c>
      <c r="IX63" s="28">
        <v>72972.240000000049</v>
      </c>
      <c r="IY63" s="28">
        <v>5015.55</v>
      </c>
      <c r="IZ63" s="28">
        <v>77988.000000000029</v>
      </c>
      <c r="JA63" s="41">
        <v>722</v>
      </c>
      <c r="JB63" s="28">
        <v>1059228</v>
      </c>
      <c r="JC63" s="28">
        <v>562173.3699999972</v>
      </c>
      <c r="JD63" s="28">
        <v>39834.630000000056</v>
      </c>
      <c r="JE63" s="28">
        <v>602008.00000000186</v>
      </c>
      <c r="JF63" s="41"/>
      <c r="JG63" s="28"/>
      <c r="JH63" s="28"/>
      <c r="JI63" s="28"/>
      <c r="JJ63" s="28"/>
      <c r="JK63" s="93"/>
      <c r="JM63" s="7">
        <f t="shared" si="347"/>
        <v>9266</v>
      </c>
      <c r="JN63" s="28">
        <f t="shared" si="348"/>
        <v>20510381.740000002</v>
      </c>
      <c r="JO63" s="28">
        <f t="shared" si="349"/>
        <v>10336523.359999945</v>
      </c>
      <c r="JP63" s="28">
        <f t="shared" si="350"/>
        <v>1202719.640000002</v>
      </c>
      <c r="JQ63" s="28">
        <f t="shared" si="351"/>
        <v>11195919.000000026</v>
      </c>
      <c r="JS63" s="7">
        <v>1291</v>
      </c>
      <c r="JT63" s="477">
        <v>351459</v>
      </c>
      <c r="JU63" s="477">
        <v>155587.00000000023</v>
      </c>
      <c r="JV63" s="477">
        <v>195871.99999999968</v>
      </c>
      <c r="JW63" s="477">
        <v>186158.85000000006</v>
      </c>
      <c r="JX63" s="476">
        <v>825</v>
      </c>
      <c r="JY63" s="477">
        <v>1095825</v>
      </c>
      <c r="JZ63" s="477">
        <v>622393.99999999697</v>
      </c>
      <c r="KA63" s="477">
        <v>473431.00000000134</v>
      </c>
      <c r="KB63" s="477">
        <v>447746.270000002</v>
      </c>
      <c r="KC63" s="476">
        <v>72</v>
      </c>
      <c r="KD63" s="477">
        <v>117228</v>
      </c>
      <c r="KE63" s="477">
        <v>64471.999999999978</v>
      </c>
      <c r="KF63" s="477">
        <v>52756.000000000007</v>
      </c>
      <c r="KG63" s="477">
        <v>49815.86000000003</v>
      </c>
      <c r="KH63" s="476">
        <v>256</v>
      </c>
      <c r="KI63" s="477">
        <v>323844</v>
      </c>
      <c r="KJ63" s="477">
        <v>185024.00000000023</v>
      </c>
      <c r="KK63" s="477">
        <v>138819.99999999988</v>
      </c>
      <c r="KL63" s="477">
        <v>131439.56999999998</v>
      </c>
      <c r="KM63" s="477">
        <v>44</v>
      </c>
      <c r="KN63" s="477">
        <v>81956</v>
      </c>
      <c r="KO63" s="477">
        <v>38050.999999999978</v>
      </c>
      <c r="KP63" s="477">
        <v>43905.000000000022</v>
      </c>
      <c r="KQ63" s="477">
        <v>40708.320000000022</v>
      </c>
      <c r="KR63" s="477">
        <v>238</v>
      </c>
      <c r="KS63" s="477">
        <v>611462</v>
      </c>
      <c r="KT63" s="477">
        <v>257631.99999999965</v>
      </c>
      <c r="KU63" s="477">
        <v>353830.00000000064</v>
      </c>
      <c r="KV63" s="477">
        <v>319969.27000000019</v>
      </c>
      <c r="KW63" s="476">
        <v>619</v>
      </c>
      <c r="KX63" s="477">
        <v>1412681</v>
      </c>
      <c r="KY63" s="477">
        <v>605601.9999999986</v>
      </c>
      <c r="KZ63" s="477">
        <v>807079.00000000047</v>
      </c>
      <c r="LA63" s="477">
        <v>741326.64999999595</v>
      </c>
      <c r="LB63" s="476">
        <v>399</v>
      </c>
      <c r="LC63" s="477">
        <v>1275001</v>
      </c>
      <c r="LD63" s="477">
        <v>642681.99999999872</v>
      </c>
      <c r="LE63" s="477">
        <v>632319.00000000116</v>
      </c>
      <c r="LF63" s="477">
        <v>569499.90999999922</v>
      </c>
      <c r="LG63" s="11"/>
      <c r="LH63" s="28"/>
      <c r="LI63" s="28"/>
      <c r="LJ63" s="28"/>
      <c r="LK63" s="28"/>
      <c r="LL63" s="41"/>
      <c r="LM63" s="28"/>
      <c r="LN63" s="28"/>
      <c r="LO63" s="28"/>
      <c r="LP63" s="28"/>
      <c r="LQ63" s="41"/>
      <c r="LR63" s="28"/>
      <c r="LS63" s="28"/>
      <c r="LT63" s="28"/>
      <c r="LU63" s="28"/>
      <c r="LV63" s="41"/>
      <c r="LW63" s="28"/>
      <c r="LX63" s="28"/>
      <c r="LY63" s="28"/>
      <c r="LZ63" s="28"/>
      <c r="MA63" s="41"/>
      <c r="MB63" s="28"/>
      <c r="MC63" s="28"/>
      <c r="MD63" s="28"/>
      <c r="ME63" s="28"/>
      <c r="MF63" s="93"/>
      <c r="MH63" s="7">
        <f t="shared" si="342"/>
        <v>3744</v>
      </c>
      <c r="MI63" s="28">
        <f t="shared" si="343"/>
        <v>5269456</v>
      </c>
      <c r="MJ63" s="28">
        <f t="shared" si="344"/>
        <v>2571443.9999999944</v>
      </c>
      <c r="MK63" s="28">
        <f t="shared" si="345"/>
        <v>2698012.0000000033</v>
      </c>
      <c r="ML63" s="28">
        <f t="shared" si="346"/>
        <v>2486664.6999999974</v>
      </c>
    </row>
    <row r="64" spans="2:350" ht="15" customHeight="1" x14ac:dyDescent="0.3">
      <c r="B64" s="484"/>
      <c r="C64" s="5" t="s">
        <v>86</v>
      </c>
      <c r="D64" s="9"/>
      <c r="E64" s="9"/>
      <c r="F64" s="9"/>
      <c r="G64" s="9"/>
      <c r="H64" s="9"/>
      <c r="I64" s="7"/>
      <c r="J64" s="28"/>
      <c r="K64" s="28"/>
      <c r="L64" s="28"/>
      <c r="M64" s="28"/>
      <c r="N64" s="7"/>
      <c r="O64" s="28"/>
      <c r="P64" s="28"/>
      <c r="Q64" s="28"/>
      <c r="R64" s="28"/>
      <c r="S64" s="7"/>
      <c r="T64" s="7"/>
      <c r="U64" s="7"/>
      <c r="V64" s="7"/>
      <c r="W64" s="7"/>
      <c r="X64" s="7">
        <v>0</v>
      </c>
      <c r="Y64" s="28">
        <v>0</v>
      </c>
      <c r="Z64" s="28">
        <v>0</v>
      </c>
      <c r="AA64" s="28">
        <v>0</v>
      </c>
      <c r="AB64" s="28">
        <v>0</v>
      </c>
      <c r="AC64" s="7"/>
      <c r="AD64" s="28"/>
      <c r="AE64" s="28"/>
      <c r="AF64" s="28"/>
      <c r="AG64" s="28"/>
      <c r="AH64" s="41">
        <v>52</v>
      </c>
      <c r="AI64" s="28">
        <v>44948</v>
      </c>
      <c r="AJ64" s="28">
        <v>25229.329999999994</v>
      </c>
      <c r="AK64" s="28">
        <v>1261.3800000000003</v>
      </c>
      <c r="AL64" s="28">
        <v>26491.000000000018</v>
      </c>
      <c r="AM64" s="41">
        <v>118</v>
      </c>
      <c r="AN64" s="28">
        <v>273082</v>
      </c>
      <c r="AO64" s="28">
        <v>143368.64000000001</v>
      </c>
      <c r="AP64" s="28">
        <v>16411.039999999986</v>
      </c>
      <c r="AQ64" s="28">
        <v>159780</v>
      </c>
      <c r="AR64" s="41"/>
      <c r="AS64" s="28"/>
      <c r="AT64" s="28"/>
      <c r="AU64" s="28"/>
      <c r="AV64" s="28"/>
      <c r="AW64" s="41"/>
      <c r="AX64" s="28"/>
      <c r="AY64" s="28"/>
      <c r="AZ64" s="28"/>
      <c r="BA64" s="28"/>
      <c r="BB64" s="41"/>
      <c r="BC64" s="28"/>
      <c r="BD64" s="28"/>
      <c r="BE64" s="28"/>
      <c r="BF64" s="28"/>
      <c r="BG64" s="41">
        <v>310</v>
      </c>
      <c r="BH64" s="28">
        <v>374190</v>
      </c>
      <c r="BI64" s="28">
        <v>196498.30000000028</v>
      </c>
      <c r="BJ64" s="28">
        <v>16370.280000000008</v>
      </c>
      <c r="BK64" s="28">
        <v>212868.00000000017</v>
      </c>
      <c r="BM64" s="7">
        <f t="shared" si="322"/>
        <v>480</v>
      </c>
      <c r="BN64" s="28">
        <f t="shared" si="323"/>
        <v>692220</v>
      </c>
      <c r="BO64" s="28">
        <f t="shared" si="324"/>
        <v>365096.27000000025</v>
      </c>
      <c r="BP64" s="28">
        <f t="shared" si="325"/>
        <v>34042.699999999997</v>
      </c>
      <c r="BQ64" s="28">
        <f t="shared" si="326"/>
        <v>399139.00000000023</v>
      </c>
      <c r="BS64" s="7">
        <v>14</v>
      </c>
      <c r="BT64" s="28">
        <v>77986</v>
      </c>
      <c r="BU64" s="28">
        <v>40942.720000000008</v>
      </c>
      <c r="BV64" s="28">
        <v>4913.1599999999989</v>
      </c>
      <c r="BW64" s="28">
        <v>45855.999999999993</v>
      </c>
      <c r="BX64" s="7"/>
      <c r="BY64" s="28"/>
      <c r="BZ64" s="28"/>
      <c r="CA64" s="28"/>
      <c r="CB64" s="28"/>
      <c r="CC64" s="7">
        <v>1</v>
      </c>
      <c r="CD64" s="28">
        <v>2499</v>
      </c>
      <c r="CE64" s="28">
        <v>1311.98</v>
      </c>
      <c r="CF64" s="28">
        <v>157.44</v>
      </c>
      <c r="CG64" s="28">
        <v>1469</v>
      </c>
      <c r="CH64" s="7"/>
      <c r="CI64" s="7"/>
      <c r="CJ64" s="7"/>
      <c r="CK64" s="7"/>
      <c r="CL64" s="7"/>
      <c r="CM64" s="7">
        <v>23</v>
      </c>
      <c r="CN64" s="28">
        <v>115677</v>
      </c>
      <c r="CO64" s="28">
        <v>60730.54000000003</v>
      </c>
      <c r="CP64" s="28">
        <v>7287.7199999999975</v>
      </c>
      <c r="CQ64" s="28">
        <v>68017.999999999985</v>
      </c>
      <c r="CR64" s="41"/>
      <c r="CS64" s="28"/>
      <c r="CT64" s="28"/>
      <c r="CU64" s="28"/>
      <c r="CV64" s="28"/>
      <c r="CW64" s="41">
        <v>27</v>
      </c>
      <c r="CX64" s="28">
        <v>71373</v>
      </c>
      <c r="CY64" s="28">
        <v>37470.959999999999</v>
      </c>
      <c r="CZ64" s="28">
        <v>4496.579999999999</v>
      </c>
      <c r="DA64" s="28">
        <v>41967.999999999993</v>
      </c>
      <c r="DB64" s="41">
        <v>88</v>
      </c>
      <c r="DC64" s="28">
        <v>230412</v>
      </c>
      <c r="DD64" s="28">
        <v>120966.71000000008</v>
      </c>
      <c r="DE64" s="28">
        <v>13296.689999999997</v>
      </c>
      <c r="DF64" s="28">
        <v>134262.99999999997</v>
      </c>
      <c r="DG64" s="41"/>
      <c r="DH64" s="28"/>
      <c r="DI64" s="28"/>
      <c r="DJ64" s="28"/>
      <c r="DK64" s="28"/>
      <c r="DL64" s="41"/>
      <c r="DM64" s="28"/>
      <c r="DN64" s="28"/>
      <c r="DO64" s="28"/>
      <c r="DP64" s="28"/>
      <c r="DQ64" s="41">
        <v>11</v>
      </c>
      <c r="DR64" s="28">
        <v>36089</v>
      </c>
      <c r="DS64" s="28">
        <v>18946.78</v>
      </c>
      <c r="DT64" s="28">
        <v>2273.64</v>
      </c>
      <c r="DU64" s="28">
        <v>21220</v>
      </c>
      <c r="DV64" s="41"/>
      <c r="DW64" s="28"/>
      <c r="DX64" s="28"/>
      <c r="DY64" s="28"/>
      <c r="DZ64" s="28"/>
      <c r="EB64" s="7">
        <f t="shared" si="327"/>
        <v>164</v>
      </c>
      <c r="EC64" s="28">
        <f t="shared" si="328"/>
        <v>534036</v>
      </c>
      <c r="ED64" s="28">
        <f t="shared" si="329"/>
        <v>280369.69000000012</v>
      </c>
      <c r="EE64" s="28">
        <f t="shared" si="330"/>
        <v>32425.229999999989</v>
      </c>
      <c r="EF64" s="28">
        <f t="shared" si="331"/>
        <v>312793.99999999994</v>
      </c>
      <c r="EH64" s="7"/>
      <c r="EI64" s="28"/>
      <c r="EJ64" s="28"/>
      <c r="EK64" s="28"/>
      <c r="EL64" s="28"/>
      <c r="EM64" s="7">
        <v>28</v>
      </c>
      <c r="EN64" s="28">
        <v>55672</v>
      </c>
      <c r="EO64" s="28">
        <v>29227.939999999991</v>
      </c>
      <c r="EP64" s="28"/>
      <c r="EQ64" s="28">
        <v>32273.000000000007</v>
      </c>
      <c r="ER64" s="7"/>
      <c r="ES64" s="28"/>
      <c r="ET64" s="28"/>
      <c r="EU64" s="28"/>
      <c r="EV64" s="28"/>
      <c r="EW64" s="7">
        <v>652</v>
      </c>
      <c r="EX64" s="28">
        <v>1009198</v>
      </c>
      <c r="EY64" s="28">
        <v>537502.70999999833</v>
      </c>
      <c r="EZ64" s="28">
        <v>33571.529999999955</v>
      </c>
      <c r="FA64" s="28">
        <v>571074.00000000012</v>
      </c>
      <c r="FB64" s="7"/>
      <c r="FC64" s="28"/>
      <c r="FD64" s="28"/>
      <c r="FE64" s="28"/>
      <c r="FF64" s="28"/>
      <c r="FG64" s="41">
        <v>416</v>
      </c>
      <c r="FH64" s="28">
        <v>664534</v>
      </c>
      <c r="FI64" s="28">
        <v>355976.14999999967</v>
      </c>
      <c r="FJ64" s="28">
        <v>27435.539999999979</v>
      </c>
      <c r="FK64" s="28">
        <v>383412.00000000041</v>
      </c>
      <c r="FL64" s="41">
        <v>805</v>
      </c>
      <c r="FM64" s="28">
        <v>1889395</v>
      </c>
      <c r="FN64" s="28">
        <v>993761.33999999869</v>
      </c>
      <c r="FO64" s="28">
        <v>97138.970000000219</v>
      </c>
      <c r="FP64" s="28">
        <v>1090899.999999997</v>
      </c>
      <c r="FQ64" s="41">
        <v>332</v>
      </c>
      <c r="FR64" s="28">
        <v>1091468</v>
      </c>
      <c r="FS64" s="28">
        <v>573021.49999999825</v>
      </c>
      <c r="FT64" s="28">
        <v>67330.599999999991</v>
      </c>
      <c r="FU64" s="28">
        <v>640351.99999999965</v>
      </c>
      <c r="FV64" s="41">
        <v>7</v>
      </c>
      <c r="FW64" s="28">
        <v>13893</v>
      </c>
      <c r="FX64" s="28">
        <v>7293.8599999999988</v>
      </c>
      <c r="FY64" s="28">
        <v>687.95999999999992</v>
      </c>
      <c r="FZ64" s="28">
        <v>7982</v>
      </c>
      <c r="GA64" s="41">
        <v>247</v>
      </c>
      <c r="GB64" s="28">
        <v>450253</v>
      </c>
      <c r="GC64" s="28">
        <v>217004.15000000046</v>
      </c>
      <c r="GD64" s="28">
        <v>18699.510000000017</v>
      </c>
      <c r="GE64" s="28">
        <v>235703.00000000009</v>
      </c>
      <c r="GF64" s="41">
        <v>500</v>
      </c>
      <c r="GG64" s="28">
        <v>0</v>
      </c>
      <c r="GH64" s="28">
        <v>500</v>
      </c>
      <c r="GI64" s="28">
        <v>25</v>
      </c>
      <c r="GJ64" s="28">
        <v>525</v>
      </c>
      <c r="GK64" s="41">
        <v>-7</v>
      </c>
      <c r="GL64" s="28">
        <v>-5493</v>
      </c>
      <c r="GM64" s="28">
        <v>-2884.06</v>
      </c>
      <c r="GN64" s="28">
        <v>-346.08000000000004</v>
      </c>
      <c r="GO64" s="28">
        <v>-3230</v>
      </c>
      <c r="GQ64" s="7">
        <f t="shared" si="332"/>
        <v>2980</v>
      </c>
      <c r="GR64" s="28">
        <f t="shared" si="333"/>
        <v>5168920</v>
      </c>
      <c r="GS64" s="28">
        <f t="shared" si="334"/>
        <v>2711403.5899999952</v>
      </c>
      <c r="GT64" s="28">
        <f t="shared" si="335"/>
        <v>244543.03000000014</v>
      </c>
      <c r="GU64" s="28">
        <f t="shared" si="336"/>
        <v>2958990.9999999972</v>
      </c>
      <c r="GX64" s="7">
        <v>141</v>
      </c>
      <c r="GY64" s="28">
        <v>201359</v>
      </c>
      <c r="GZ64" s="28">
        <v>108647.33</v>
      </c>
      <c r="HA64" s="28">
        <v>84913.000000000189</v>
      </c>
      <c r="HB64" s="28">
        <v>116445.99999999981</v>
      </c>
      <c r="HC64" s="7">
        <v>8</v>
      </c>
      <c r="HD64" s="28">
        <v>43992</v>
      </c>
      <c r="HE64" s="28">
        <v>23095.84</v>
      </c>
      <c r="HF64" s="28">
        <v>2771.52</v>
      </c>
      <c r="HG64" s="28">
        <v>25867</v>
      </c>
      <c r="HH64" s="7"/>
      <c r="HI64" s="28"/>
      <c r="HJ64" s="28"/>
      <c r="HK64" s="28"/>
      <c r="HL64" s="28"/>
      <c r="HM64" s="7"/>
      <c r="HN64" s="28"/>
      <c r="HO64" s="28"/>
      <c r="HP64" s="28"/>
      <c r="HQ64" s="28"/>
      <c r="HR64" s="7">
        <v>184</v>
      </c>
      <c r="HS64" s="28">
        <v>221116</v>
      </c>
      <c r="HT64" s="28">
        <v>119774.25000000019</v>
      </c>
      <c r="HU64" s="28">
        <v>6958.7999999999947</v>
      </c>
      <c r="HV64" s="28">
        <v>126733.00000000003</v>
      </c>
      <c r="HW64" s="41">
        <v>318</v>
      </c>
      <c r="HX64" s="28">
        <v>457082</v>
      </c>
      <c r="HY64" s="28">
        <v>242786.88000000062</v>
      </c>
      <c r="HZ64" s="28">
        <v>14119.380000000023</v>
      </c>
      <c r="IA64" s="28">
        <v>256905.99999999953</v>
      </c>
      <c r="IB64" s="41">
        <v>414</v>
      </c>
      <c r="IC64" s="28">
        <v>1228686</v>
      </c>
      <c r="ID64" s="28">
        <v>645061.31999999657</v>
      </c>
      <c r="IE64" s="28">
        <v>74025.530000000086</v>
      </c>
      <c r="IF64" s="28">
        <v>719087.00000000081</v>
      </c>
      <c r="IG64" s="41">
        <v>155</v>
      </c>
      <c r="IH64" s="28">
        <v>517245</v>
      </c>
      <c r="II64" s="28">
        <v>271553.7900000005</v>
      </c>
      <c r="IJ64" s="28">
        <v>31121.209999999966</v>
      </c>
      <c r="IK64" s="28">
        <v>302675.00000000012</v>
      </c>
      <c r="IL64" s="11">
        <v>913</v>
      </c>
      <c r="IM64" s="28">
        <v>3357887</v>
      </c>
      <c r="IN64" s="28">
        <v>1762893.2699999923</v>
      </c>
      <c r="IO64" s="28">
        <v>201385.08000000031</v>
      </c>
      <c r="IP64" s="28">
        <v>1964278.9999999988</v>
      </c>
      <c r="IQ64" s="41">
        <v>48</v>
      </c>
      <c r="IR64" s="28">
        <v>136752</v>
      </c>
      <c r="IS64" s="28">
        <v>71795.040000000037</v>
      </c>
      <c r="IT64" s="28">
        <v>8615.52</v>
      </c>
      <c r="IU64" s="28">
        <v>80411.000000000029</v>
      </c>
      <c r="IV64" s="41"/>
      <c r="IW64" s="28"/>
      <c r="IX64" s="28"/>
      <c r="IY64" s="28"/>
      <c r="IZ64" s="28"/>
      <c r="JA64" s="41">
        <v>-14</v>
      </c>
      <c r="JB64" s="28">
        <v>-67986</v>
      </c>
      <c r="JC64" s="28">
        <v>-35692.839999999997</v>
      </c>
      <c r="JD64" s="28">
        <v>-4283.1600000000008</v>
      </c>
      <c r="JE64" s="28">
        <v>-39975.999999999993</v>
      </c>
      <c r="JF64" s="41"/>
      <c r="JG64" s="28"/>
      <c r="JH64" s="28"/>
      <c r="JI64" s="28"/>
      <c r="JJ64" s="28"/>
      <c r="JK64" s="93"/>
      <c r="JM64" s="7">
        <f t="shared" si="347"/>
        <v>2167</v>
      </c>
      <c r="JN64" s="28">
        <f t="shared" si="348"/>
        <v>6096133</v>
      </c>
      <c r="JO64" s="28">
        <f t="shared" si="349"/>
        <v>3209914.8799999906</v>
      </c>
      <c r="JP64" s="28">
        <f t="shared" si="350"/>
        <v>419626.88000000059</v>
      </c>
      <c r="JQ64" s="28">
        <f t="shared" si="351"/>
        <v>3552427.9999999991</v>
      </c>
      <c r="JS64" s="7"/>
      <c r="JT64" s="477"/>
      <c r="JU64" s="477"/>
      <c r="JV64" s="477"/>
      <c r="JW64" s="477"/>
      <c r="JX64" s="476">
        <v>332</v>
      </c>
      <c r="JY64" s="477">
        <v>914368</v>
      </c>
      <c r="JZ64" s="477">
        <v>467164.99999999977</v>
      </c>
      <c r="KA64" s="477">
        <v>447203.00000000023</v>
      </c>
      <c r="KB64" s="477">
        <v>405629.29000000207</v>
      </c>
      <c r="KC64" s="476"/>
      <c r="KD64" s="477"/>
      <c r="KE64" s="477"/>
      <c r="KF64" s="477"/>
      <c r="KG64" s="477"/>
      <c r="KH64" s="476">
        <v>583</v>
      </c>
      <c r="KI64" s="477">
        <v>891767</v>
      </c>
      <c r="KJ64" s="477">
        <v>372091.00000000041</v>
      </c>
      <c r="KK64" s="477">
        <v>519676.0000000007</v>
      </c>
      <c r="KL64" s="477">
        <v>477816.449999996</v>
      </c>
      <c r="KM64" s="477">
        <v>761</v>
      </c>
      <c r="KN64" s="477">
        <v>2127839</v>
      </c>
      <c r="KO64" s="477">
        <v>895910.99999999814</v>
      </c>
      <c r="KP64" s="477">
        <v>1231927.9999999998</v>
      </c>
      <c r="KQ64" s="477">
        <v>1117618.259999994</v>
      </c>
      <c r="KR64" s="477">
        <v>90</v>
      </c>
      <c r="KS64" s="477">
        <v>169510</v>
      </c>
      <c r="KT64" s="477">
        <v>72522.000000000044</v>
      </c>
      <c r="KU64" s="477">
        <v>96987.999999999956</v>
      </c>
      <c r="KV64" s="477">
        <v>89899.439999999973</v>
      </c>
      <c r="KW64" s="476">
        <v>355</v>
      </c>
      <c r="KX64" s="477">
        <v>611945</v>
      </c>
      <c r="KY64" s="477">
        <v>261023.00000000023</v>
      </c>
      <c r="KZ64" s="477">
        <v>350922.00000000093</v>
      </c>
      <c r="LA64" s="477">
        <v>323103.21999999945</v>
      </c>
      <c r="LB64" s="476">
        <v>124</v>
      </c>
      <c r="LC64" s="477">
        <v>227176</v>
      </c>
      <c r="LD64" s="477">
        <v>101159.99999999985</v>
      </c>
      <c r="LE64" s="477">
        <v>126016.00000000015</v>
      </c>
      <c r="LF64" s="477">
        <v>115960.47999999988</v>
      </c>
      <c r="LG64" s="11"/>
      <c r="LH64" s="28"/>
      <c r="LI64" s="28"/>
      <c r="LJ64" s="28"/>
      <c r="LK64" s="28"/>
      <c r="LL64" s="41"/>
      <c r="LM64" s="28"/>
      <c r="LN64" s="28"/>
      <c r="LO64" s="28"/>
      <c r="LP64" s="28"/>
      <c r="LQ64" s="41"/>
      <c r="LR64" s="28"/>
      <c r="LS64" s="28"/>
      <c r="LT64" s="28"/>
      <c r="LU64" s="28"/>
      <c r="LV64" s="41"/>
      <c r="LW64" s="28"/>
      <c r="LX64" s="28"/>
      <c r="LY64" s="28"/>
      <c r="LZ64" s="28"/>
      <c r="MA64" s="41"/>
      <c r="MB64" s="28"/>
      <c r="MC64" s="28"/>
      <c r="MD64" s="28"/>
      <c r="ME64" s="28"/>
      <c r="MF64" s="93"/>
      <c r="MH64" s="7">
        <f t="shared" si="342"/>
        <v>2245</v>
      </c>
      <c r="MI64" s="28">
        <f t="shared" si="343"/>
        <v>4942605</v>
      </c>
      <c r="MJ64" s="28">
        <f t="shared" si="344"/>
        <v>2169871.9999999986</v>
      </c>
      <c r="MK64" s="28">
        <f t="shared" si="345"/>
        <v>2772733.0000000019</v>
      </c>
      <c r="ML64" s="28">
        <f t="shared" si="346"/>
        <v>2530027.1399999913</v>
      </c>
    </row>
    <row r="65" spans="1:350" ht="15" customHeight="1" x14ac:dyDescent="0.3">
      <c r="B65" s="484"/>
      <c r="C65" s="68" t="s">
        <v>67</v>
      </c>
      <c r="D65" s="9"/>
      <c r="E65" s="9"/>
      <c r="F65" s="9"/>
      <c r="G65" s="9"/>
      <c r="H65" s="9"/>
      <c r="I65" s="7"/>
      <c r="J65" s="28"/>
      <c r="K65" s="28"/>
      <c r="L65" s="28"/>
      <c r="M65" s="28"/>
      <c r="N65" s="7"/>
      <c r="O65" s="28"/>
      <c r="P65" s="28"/>
      <c r="Q65" s="28"/>
      <c r="R65" s="28"/>
      <c r="S65" s="7"/>
      <c r="T65" s="7"/>
      <c r="U65" s="7"/>
      <c r="V65" s="7"/>
      <c r="W65" s="7"/>
      <c r="X65" s="7">
        <v>0</v>
      </c>
      <c r="Y65" s="28">
        <v>0</v>
      </c>
      <c r="Z65" s="28">
        <v>0</v>
      </c>
      <c r="AA65" s="28">
        <v>0</v>
      </c>
      <c r="AB65" s="28">
        <v>0</v>
      </c>
      <c r="AC65" s="7"/>
      <c r="AD65" s="28"/>
      <c r="AE65" s="28"/>
      <c r="AF65" s="28"/>
      <c r="AG65" s="28"/>
      <c r="AH65" s="41"/>
      <c r="AI65" s="28"/>
      <c r="AJ65" s="28"/>
      <c r="AK65" s="28"/>
      <c r="AL65" s="28"/>
      <c r="AM65" s="41"/>
      <c r="AN65" s="28"/>
      <c r="AO65" s="28"/>
      <c r="AP65" s="28"/>
      <c r="AQ65" s="28"/>
      <c r="AR65" s="41"/>
      <c r="AS65" s="28"/>
      <c r="AT65" s="28"/>
      <c r="AU65" s="28"/>
      <c r="AV65" s="28"/>
      <c r="AW65" s="41"/>
      <c r="AX65" s="28"/>
      <c r="AY65" s="28"/>
      <c r="AZ65" s="28"/>
      <c r="BA65" s="28"/>
      <c r="BB65" s="41"/>
      <c r="BC65" s="28"/>
      <c r="BD65" s="28"/>
      <c r="BE65" s="28"/>
      <c r="BF65" s="28"/>
      <c r="BG65" s="41"/>
      <c r="BH65" s="28"/>
      <c r="BI65" s="28"/>
      <c r="BJ65" s="28"/>
      <c r="BK65" s="28"/>
      <c r="BM65" s="7">
        <f t="shared" si="322"/>
        <v>0</v>
      </c>
      <c r="BN65" s="28">
        <f t="shared" si="323"/>
        <v>0</v>
      </c>
      <c r="BO65" s="28">
        <f t="shared" si="324"/>
        <v>0</v>
      </c>
      <c r="BP65" s="28">
        <f t="shared" si="325"/>
        <v>0</v>
      </c>
      <c r="BQ65" s="28">
        <f t="shared" si="326"/>
        <v>0</v>
      </c>
      <c r="BS65" s="7"/>
      <c r="BT65" s="28"/>
      <c r="BU65" s="28"/>
      <c r="BV65" s="28"/>
      <c r="BW65" s="28"/>
      <c r="BX65" s="7"/>
      <c r="BY65" s="28"/>
      <c r="BZ65" s="28"/>
      <c r="CA65" s="28"/>
      <c r="CB65" s="28"/>
      <c r="CC65" s="7"/>
      <c r="CD65" s="28"/>
      <c r="CE65" s="28"/>
      <c r="CF65" s="28"/>
      <c r="CG65" s="28"/>
      <c r="CH65" s="7"/>
      <c r="CI65" s="7"/>
      <c r="CJ65" s="7"/>
      <c r="CK65" s="7"/>
      <c r="CL65" s="7"/>
      <c r="CM65" s="7"/>
      <c r="CN65" s="28"/>
      <c r="CO65" s="28"/>
      <c r="CP65" s="28"/>
      <c r="CQ65" s="28"/>
      <c r="CR65" s="41"/>
      <c r="CS65" s="28"/>
      <c r="CT65" s="28"/>
      <c r="CU65" s="28"/>
      <c r="CV65" s="28"/>
      <c r="CW65" s="41"/>
      <c r="CX65" s="28"/>
      <c r="CY65" s="28"/>
      <c r="CZ65" s="28"/>
      <c r="DA65" s="28"/>
      <c r="DB65" s="41"/>
      <c r="DC65" s="28"/>
      <c r="DD65" s="28"/>
      <c r="DE65" s="28"/>
      <c r="DF65" s="28"/>
      <c r="DG65" s="41">
        <v>17</v>
      </c>
      <c r="DH65" s="28">
        <v>22883</v>
      </c>
      <c r="DI65" s="28">
        <v>12225.109999999997</v>
      </c>
      <c r="DJ65" s="28">
        <v>829.54999999999973</v>
      </c>
      <c r="DK65" s="28">
        <v>13055.000000000004</v>
      </c>
      <c r="DL65" s="41"/>
      <c r="DM65" s="28"/>
      <c r="DN65" s="28"/>
      <c r="DO65" s="28"/>
      <c r="DP65" s="28"/>
      <c r="DQ65" s="41"/>
      <c r="DR65" s="28"/>
      <c r="DS65" s="28"/>
      <c r="DT65" s="28"/>
      <c r="DU65" s="28"/>
      <c r="DV65" s="41"/>
      <c r="DW65" s="28"/>
      <c r="DX65" s="28"/>
      <c r="DY65" s="28"/>
      <c r="DZ65" s="28"/>
      <c r="EB65" s="7">
        <f t="shared" si="327"/>
        <v>17</v>
      </c>
      <c r="EC65" s="28">
        <f t="shared" si="328"/>
        <v>22883</v>
      </c>
      <c r="ED65" s="28">
        <f t="shared" si="329"/>
        <v>12225.109999999997</v>
      </c>
      <c r="EE65" s="28">
        <f t="shared" si="330"/>
        <v>829.54999999999973</v>
      </c>
      <c r="EF65" s="28">
        <f t="shared" si="331"/>
        <v>13055.000000000004</v>
      </c>
      <c r="EH65" s="7"/>
      <c r="EI65" s="28"/>
      <c r="EJ65" s="28"/>
      <c r="EK65" s="28"/>
      <c r="EL65" s="28"/>
      <c r="EM65" s="7"/>
      <c r="EN65" s="28"/>
      <c r="EO65" s="28"/>
      <c r="EP65" s="28"/>
      <c r="EQ65" s="28"/>
      <c r="ER65" s="7"/>
      <c r="ES65" s="28"/>
      <c r="ET65" s="28"/>
      <c r="EU65" s="28"/>
      <c r="EV65" s="28"/>
      <c r="EW65" s="7"/>
      <c r="EX65" s="28"/>
      <c r="EY65" s="28"/>
      <c r="EZ65" s="28"/>
      <c r="FA65" s="28"/>
      <c r="FB65" s="7"/>
      <c r="FC65" s="28"/>
      <c r="FD65" s="28"/>
      <c r="FE65" s="28"/>
      <c r="FF65" s="28"/>
      <c r="FG65" s="41"/>
      <c r="FH65" s="28"/>
      <c r="FI65" s="28"/>
      <c r="FJ65" s="28"/>
      <c r="FK65" s="28"/>
      <c r="FL65" s="41"/>
      <c r="FM65" s="28"/>
      <c r="FN65" s="28"/>
      <c r="FO65" s="28"/>
      <c r="FP65" s="28"/>
      <c r="FQ65" s="41"/>
      <c r="FR65" s="28"/>
      <c r="FS65" s="28"/>
      <c r="FT65" s="28"/>
      <c r="FU65" s="28"/>
      <c r="FV65" s="41"/>
      <c r="FW65" s="28"/>
      <c r="FX65" s="28"/>
      <c r="FY65" s="28"/>
      <c r="FZ65" s="28"/>
      <c r="GA65" s="41"/>
      <c r="GB65" s="28"/>
      <c r="GC65" s="28"/>
      <c r="GD65" s="28"/>
      <c r="GE65" s="28"/>
      <c r="GF65" s="41"/>
      <c r="GG65" s="28"/>
      <c r="GH65" s="28"/>
      <c r="GI65" s="28"/>
      <c r="GJ65" s="28"/>
      <c r="GK65" s="41"/>
      <c r="GL65" s="28"/>
      <c r="GM65" s="28"/>
      <c r="GN65" s="28"/>
      <c r="GO65" s="28"/>
      <c r="GQ65" s="7">
        <f t="shared" si="332"/>
        <v>0</v>
      </c>
      <c r="GR65" s="28">
        <f t="shared" si="333"/>
        <v>0</v>
      </c>
      <c r="GS65" s="28">
        <f t="shared" si="334"/>
        <v>0</v>
      </c>
      <c r="GT65" s="28">
        <f t="shared" si="335"/>
        <v>0</v>
      </c>
      <c r="GU65" s="28">
        <f t="shared" si="336"/>
        <v>0</v>
      </c>
      <c r="GX65" s="7"/>
      <c r="GY65" s="28"/>
      <c r="GZ65" s="28"/>
      <c r="HA65" s="28"/>
      <c r="HB65" s="28"/>
      <c r="HC65" s="7"/>
      <c r="HD65" s="28"/>
      <c r="HE65" s="28"/>
      <c r="HF65" s="28"/>
      <c r="HG65" s="28"/>
      <c r="HH65" s="7"/>
      <c r="HI65" s="28"/>
      <c r="HJ65" s="28"/>
      <c r="HK65" s="28"/>
      <c r="HL65" s="28"/>
      <c r="HM65" s="7"/>
      <c r="HN65" s="28"/>
      <c r="HO65" s="28"/>
      <c r="HP65" s="28"/>
      <c r="HQ65" s="28"/>
      <c r="HR65" s="7"/>
      <c r="HS65" s="28"/>
      <c r="HT65" s="28"/>
      <c r="HU65" s="28"/>
      <c r="HV65" s="28"/>
      <c r="HW65" s="41"/>
      <c r="HX65" s="28"/>
      <c r="HY65" s="28"/>
      <c r="HZ65" s="28"/>
      <c r="IA65" s="28"/>
      <c r="IB65" s="41"/>
      <c r="IC65" s="28"/>
      <c r="ID65" s="28"/>
      <c r="IE65" s="28"/>
      <c r="IF65" s="28"/>
      <c r="IG65" s="41"/>
      <c r="IH65" s="28"/>
      <c r="II65" s="28"/>
      <c r="IJ65" s="28"/>
      <c r="IK65" s="28"/>
      <c r="IL65" s="11"/>
      <c r="IM65" s="28"/>
      <c r="IN65" s="28"/>
      <c r="IO65" s="28"/>
      <c r="IP65" s="28"/>
      <c r="IQ65" s="41"/>
      <c r="IR65" s="28"/>
      <c r="IS65" s="28"/>
      <c r="IT65" s="28"/>
      <c r="IU65" s="28"/>
      <c r="IV65" s="41"/>
      <c r="IW65" s="28"/>
      <c r="IX65" s="28"/>
      <c r="IY65" s="28"/>
      <c r="IZ65" s="28"/>
      <c r="JA65" s="41"/>
      <c r="JB65" s="28"/>
      <c r="JC65" s="28"/>
      <c r="JD65" s="28"/>
      <c r="JE65" s="28"/>
      <c r="JF65" s="41"/>
      <c r="JG65" s="28"/>
      <c r="JH65" s="28"/>
      <c r="JI65" s="28"/>
      <c r="JJ65" s="28"/>
      <c r="JK65" s="93"/>
      <c r="JM65" s="7">
        <f t="shared" si="347"/>
        <v>0</v>
      </c>
      <c r="JN65" s="28">
        <f t="shared" si="348"/>
        <v>0</v>
      </c>
      <c r="JO65" s="28">
        <f t="shared" si="349"/>
        <v>0</v>
      </c>
      <c r="JP65" s="28">
        <f t="shared" si="350"/>
        <v>0</v>
      </c>
      <c r="JQ65" s="28">
        <f t="shared" si="351"/>
        <v>0</v>
      </c>
      <c r="JS65" s="7"/>
      <c r="JT65" s="477"/>
      <c r="JU65" s="477"/>
      <c r="JV65" s="477"/>
      <c r="JW65" s="477"/>
      <c r="JX65" s="476"/>
      <c r="JY65" s="477"/>
      <c r="JZ65" s="477"/>
      <c r="KA65" s="477"/>
      <c r="KB65" s="477"/>
      <c r="KC65" s="476"/>
      <c r="KD65" s="477"/>
      <c r="KE65" s="477"/>
      <c r="KF65" s="477"/>
      <c r="KG65" s="477"/>
      <c r="KH65" s="476"/>
      <c r="KI65" s="477"/>
      <c r="KJ65" s="477"/>
      <c r="KK65" s="477"/>
      <c r="KL65" s="477"/>
      <c r="KM65" s="477"/>
      <c r="KN65" s="477"/>
      <c r="KO65" s="477"/>
      <c r="KP65" s="477"/>
      <c r="KQ65" s="477"/>
      <c r="KR65" s="477"/>
      <c r="KS65" s="477"/>
      <c r="KT65" s="477"/>
      <c r="KU65" s="477"/>
      <c r="KV65" s="477"/>
      <c r="KW65" s="476"/>
      <c r="KX65" s="477"/>
      <c r="KY65" s="477"/>
      <c r="KZ65" s="477"/>
      <c r="LA65" s="477"/>
      <c r="LB65" s="476"/>
      <c r="LC65" s="477"/>
      <c r="LD65" s="477"/>
      <c r="LE65" s="477"/>
      <c r="LF65" s="477"/>
      <c r="LG65" s="11"/>
      <c r="LH65" s="28"/>
      <c r="LI65" s="28"/>
      <c r="LJ65" s="28"/>
      <c r="LK65" s="28"/>
      <c r="LL65" s="41"/>
      <c r="LM65" s="28"/>
      <c r="LN65" s="28"/>
      <c r="LO65" s="28"/>
      <c r="LP65" s="28"/>
      <c r="LQ65" s="41"/>
      <c r="LR65" s="28"/>
      <c r="LS65" s="28"/>
      <c r="LT65" s="28"/>
      <c r="LU65" s="28"/>
      <c r="LV65" s="41"/>
      <c r="LW65" s="28"/>
      <c r="LX65" s="28"/>
      <c r="LY65" s="28"/>
      <c r="LZ65" s="28"/>
      <c r="MA65" s="41"/>
      <c r="MB65" s="28"/>
      <c r="MC65" s="28"/>
      <c r="MD65" s="28"/>
      <c r="ME65" s="28"/>
      <c r="MF65" s="93"/>
      <c r="MH65" s="7">
        <f t="shared" si="342"/>
        <v>0</v>
      </c>
      <c r="MI65" s="28">
        <f t="shared" si="343"/>
        <v>0</v>
      </c>
      <c r="MJ65" s="28">
        <f t="shared" si="344"/>
        <v>0</v>
      </c>
      <c r="MK65" s="28">
        <f t="shared" si="345"/>
        <v>0</v>
      </c>
      <c r="ML65" s="28">
        <f t="shared" si="346"/>
        <v>0</v>
      </c>
    </row>
    <row r="66" spans="1:350" ht="15" customHeight="1" x14ac:dyDescent="0.3">
      <c r="B66" s="484"/>
      <c r="C66" s="5" t="s">
        <v>92</v>
      </c>
      <c r="D66" s="9"/>
      <c r="E66" s="9"/>
      <c r="F66" s="9"/>
      <c r="G66" s="9"/>
      <c r="H66" s="9"/>
      <c r="I66" s="7"/>
      <c r="J66" s="28"/>
      <c r="K66" s="28"/>
      <c r="L66" s="28"/>
      <c r="M66" s="28"/>
      <c r="N66" s="7">
        <v>33</v>
      </c>
      <c r="O66" s="28">
        <v>30067</v>
      </c>
      <c r="P66" s="28">
        <v>16876.639999999992</v>
      </c>
      <c r="Q66" s="28">
        <v>843.81999999999971</v>
      </c>
      <c r="R66" s="28">
        <v>17720</v>
      </c>
      <c r="S66" s="7">
        <v>47</v>
      </c>
      <c r="T66" s="7">
        <v>43703</v>
      </c>
      <c r="U66" s="7">
        <v>24530.479999999981</v>
      </c>
      <c r="V66" s="7">
        <v>1159.2799999999995</v>
      </c>
      <c r="W66" s="7">
        <v>24344.000000000004</v>
      </c>
      <c r="X66" s="7">
        <v>31</v>
      </c>
      <c r="Y66" s="28">
        <v>16035.759999999989</v>
      </c>
      <c r="Z66" s="28">
        <v>16035.759999999989</v>
      </c>
      <c r="AA66" s="28">
        <v>751.34000000000049</v>
      </c>
      <c r="AB66" s="28">
        <v>15777.999999999998</v>
      </c>
      <c r="AC66" s="7">
        <v>17</v>
      </c>
      <c r="AD66" s="28">
        <v>7596</v>
      </c>
      <c r="AE66" s="28">
        <v>5525</v>
      </c>
      <c r="AF66" s="28">
        <v>276.25</v>
      </c>
      <c r="AG66" s="28">
        <v>5801</v>
      </c>
      <c r="AH66" s="41">
        <v>1538</v>
      </c>
      <c r="AI66" s="28">
        <v>3762862</v>
      </c>
      <c r="AJ66" s="28">
        <v>1980347.9099999925</v>
      </c>
      <c r="AK66" s="28">
        <v>209511.05000000072</v>
      </c>
      <c r="AL66" s="28">
        <v>2189859.0000000009</v>
      </c>
      <c r="AM66" s="41">
        <v>1905</v>
      </c>
      <c r="AN66" s="28">
        <v>5252645</v>
      </c>
      <c r="AO66" s="28">
        <v>2770827.9799999869</v>
      </c>
      <c r="AP66" s="28">
        <v>296124.56000000174</v>
      </c>
      <c r="AQ66" s="28">
        <v>3066954.0000000056</v>
      </c>
      <c r="AR66" s="41">
        <v>52</v>
      </c>
      <c r="AS66" s="28">
        <v>198048</v>
      </c>
      <c r="AT66" s="28">
        <v>103975.38999999993</v>
      </c>
      <c r="AU66" s="28">
        <v>10605.52</v>
      </c>
      <c r="AV66" s="28">
        <v>98984</v>
      </c>
      <c r="AW66" s="41">
        <v>254</v>
      </c>
      <c r="AX66" s="28">
        <v>320896</v>
      </c>
      <c r="AY66" s="28">
        <v>171747.30000000005</v>
      </c>
      <c r="AZ66" s="28">
        <v>9637.7000000000025</v>
      </c>
      <c r="BA66" s="28">
        <v>181384.99999999985</v>
      </c>
      <c r="BB66" s="41">
        <v>677</v>
      </c>
      <c r="BC66" s="28">
        <v>725273</v>
      </c>
      <c r="BD66" s="28">
        <v>393826.39999999834</v>
      </c>
      <c r="BE66" s="28">
        <v>20215.880000000012</v>
      </c>
      <c r="BF66" s="28">
        <v>414042.00000000105</v>
      </c>
      <c r="BG66" s="41">
        <v>1211</v>
      </c>
      <c r="BH66" s="28">
        <v>452339</v>
      </c>
      <c r="BI66" s="28">
        <v>135833.11999999877</v>
      </c>
      <c r="BJ66" s="28">
        <v>-42719.33999999972</v>
      </c>
      <c r="BK66" s="28">
        <v>122948.99999999913</v>
      </c>
      <c r="BM66" s="7">
        <f t="shared" si="322"/>
        <v>5765</v>
      </c>
      <c r="BN66" s="28">
        <f t="shared" si="323"/>
        <v>10809464.76</v>
      </c>
      <c r="BO66" s="28">
        <f t="shared" si="324"/>
        <v>5619525.9799999762</v>
      </c>
      <c r="BP66" s="28">
        <f t="shared" si="325"/>
        <v>506406.06000000273</v>
      </c>
      <c r="BQ66" s="28">
        <f t="shared" si="326"/>
        <v>6137816.0000000065</v>
      </c>
      <c r="BS66" s="7">
        <v>117</v>
      </c>
      <c r="BT66" s="28">
        <v>69383</v>
      </c>
      <c r="BU66" s="28">
        <v>42959.240000000013</v>
      </c>
      <c r="BV66" s="28">
        <v>2797.920000000001</v>
      </c>
      <c r="BW66" s="28">
        <v>45757</v>
      </c>
      <c r="BX66" s="7"/>
      <c r="BY66" s="28"/>
      <c r="BZ66" s="28"/>
      <c r="CA66" s="28"/>
      <c r="CB66" s="28"/>
      <c r="CC66" s="7">
        <v>8</v>
      </c>
      <c r="CD66" s="28">
        <v>15992</v>
      </c>
      <c r="CE66" s="28">
        <v>8395.8399999999983</v>
      </c>
      <c r="CF66" s="28">
        <v>1007.5200000000002</v>
      </c>
      <c r="CG66" s="28">
        <v>9403</v>
      </c>
      <c r="CH66" s="7">
        <v>287</v>
      </c>
      <c r="CI66" s="7">
        <v>338713</v>
      </c>
      <c r="CJ66" s="7">
        <v>185592.78000000055</v>
      </c>
      <c r="CK66" s="7">
        <v>8621.8399999999856</v>
      </c>
      <c r="CL66" s="7">
        <v>181057.99999999994</v>
      </c>
      <c r="CM66" s="7">
        <v>3147</v>
      </c>
      <c r="CN66" s="28">
        <v>4214553</v>
      </c>
      <c r="CO66" s="28">
        <v>2278267.6799999932</v>
      </c>
      <c r="CP66" s="28">
        <v>170611.95000000036</v>
      </c>
      <c r="CQ66" s="28">
        <v>2448879.0000000042</v>
      </c>
      <c r="CR66" s="41">
        <v>1964</v>
      </c>
      <c r="CS66" s="28">
        <v>4608936</v>
      </c>
      <c r="CT66" s="28">
        <v>2427349.1299999962</v>
      </c>
      <c r="CU66" s="28">
        <v>247104.83000000054</v>
      </c>
      <c r="CV66" s="28">
        <v>247104.83000000054</v>
      </c>
      <c r="CW66" s="41">
        <v>2278</v>
      </c>
      <c r="CX66" s="28">
        <v>6663522</v>
      </c>
      <c r="CY66" s="28">
        <v>3498354.9599999962</v>
      </c>
      <c r="CZ66" s="28">
        <v>385728.65000000014</v>
      </c>
      <c r="DA66" s="28">
        <v>3884084.0000000088</v>
      </c>
      <c r="DB66" s="41">
        <v>2280</v>
      </c>
      <c r="DC66" s="28">
        <v>5855320</v>
      </c>
      <c r="DD66" s="28">
        <v>3074047.6200000145</v>
      </c>
      <c r="DE66" s="28">
        <v>314414.16000000015</v>
      </c>
      <c r="DF66" s="28">
        <v>3388461.9999999958</v>
      </c>
      <c r="DG66" s="41">
        <v>3</v>
      </c>
      <c r="DH66" s="28">
        <v>11997</v>
      </c>
      <c r="DI66" s="28">
        <v>6298.4400000000005</v>
      </c>
      <c r="DJ66" s="28">
        <v>755.81999999999994</v>
      </c>
      <c r="DK66" s="28">
        <v>7054</v>
      </c>
      <c r="DL66" s="41">
        <v>400</v>
      </c>
      <c r="DM66" s="28">
        <v>400</v>
      </c>
      <c r="DN66" s="28">
        <v>200</v>
      </c>
      <c r="DO66" s="28">
        <v>36</v>
      </c>
      <c r="DP66" s="28">
        <v>236</v>
      </c>
      <c r="DQ66" s="41">
        <v>486</v>
      </c>
      <c r="DR66" s="28">
        <v>451064</v>
      </c>
      <c r="DS66" s="28">
        <v>246050.89999999997</v>
      </c>
      <c r="DT66" s="28">
        <v>12595.850000000002</v>
      </c>
      <c r="DU66" s="28">
        <v>258646.9999999993</v>
      </c>
      <c r="DV66" s="41">
        <v>998</v>
      </c>
      <c r="DW66" s="28">
        <v>1008352</v>
      </c>
      <c r="DX66" s="28">
        <v>553557.71999999788</v>
      </c>
      <c r="DY66" s="28">
        <v>28001.989999999972</v>
      </c>
      <c r="DZ66" s="28">
        <v>581560.00000000093</v>
      </c>
      <c r="EB66" s="7">
        <f t="shared" si="327"/>
        <v>11968</v>
      </c>
      <c r="EC66" s="28">
        <f t="shared" si="328"/>
        <v>23238232</v>
      </c>
      <c r="ED66" s="28">
        <f t="shared" si="329"/>
        <v>12321074.309999999</v>
      </c>
      <c r="EE66" s="28">
        <f t="shared" si="330"/>
        <v>1171676.5300000012</v>
      </c>
      <c r="EF66" s="28">
        <f t="shared" si="331"/>
        <v>11052244.830000009</v>
      </c>
      <c r="EH66" s="7">
        <v>205</v>
      </c>
      <c r="EI66" s="28">
        <v>266845</v>
      </c>
      <c r="EJ66" s="28">
        <v>140781.31999999989</v>
      </c>
      <c r="EK66" s="28"/>
      <c r="EL66" s="28">
        <v>147820.00000000006</v>
      </c>
      <c r="EM66" s="7"/>
      <c r="EN66" s="28"/>
      <c r="EO66" s="28"/>
      <c r="EP66" s="28"/>
      <c r="EQ66" s="28"/>
      <c r="ER66" s="7">
        <v>987</v>
      </c>
      <c r="ES66" s="28">
        <v>161013</v>
      </c>
      <c r="ET66" s="28">
        <v>91176.649999999951</v>
      </c>
      <c r="EU66" s="28"/>
      <c r="EV66" s="28">
        <v>95839.000000000029</v>
      </c>
      <c r="EW66" s="7">
        <v>191</v>
      </c>
      <c r="EX66" s="28">
        <v>258059</v>
      </c>
      <c r="EY66" s="28">
        <v>143032.35</v>
      </c>
      <c r="EZ66" s="28">
        <v>10842.470000000001</v>
      </c>
      <c r="FA66" s="28">
        <v>152750.9999999998</v>
      </c>
      <c r="FB66" s="7">
        <v>1276</v>
      </c>
      <c r="FC66" s="28">
        <v>2829574</v>
      </c>
      <c r="FD66" s="28">
        <v>1487980.3699999943</v>
      </c>
      <c r="FE66" s="28">
        <v>142700.49000000017</v>
      </c>
      <c r="FF66" s="28">
        <v>1630680.9999999949</v>
      </c>
      <c r="FG66" s="41">
        <v>1781</v>
      </c>
      <c r="FH66" s="28">
        <v>4701119</v>
      </c>
      <c r="FI66" s="28">
        <v>2471292.6099999854</v>
      </c>
      <c r="FJ66" s="28">
        <v>255833.42000000065</v>
      </c>
      <c r="FK66" s="28">
        <v>2727126.0000000023</v>
      </c>
      <c r="FL66" s="41">
        <v>1489</v>
      </c>
      <c r="FM66" s="28">
        <v>4390261</v>
      </c>
      <c r="FN66" s="28">
        <v>2306403.5599999824</v>
      </c>
      <c r="FO66" s="28">
        <v>256139.21000000011</v>
      </c>
      <c r="FP66" s="28">
        <v>2562543.9999999944</v>
      </c>
      <c r="FQ66" s="41">
        <v>2323</v>
      </c>
      <c r="FR66" s="28">
        <v>5992977</v>
      </c>
      <c r="FS66" s="28">
        <v>3064236.539999994</v>
      </c>
      <c r="FT66" s="28">
        <v>324151.18</v>
      </c>
      <c r="FU66" s="28">
        <v>3388387.0000000121</v>
      </c>
      <c r="FV66" s="41">
        <v>-48</v>
      </c>
      <c r="FW66" s="28">
        <v>-218852</v>
      </c>
      <c r="FX66" s="28">
        <v>-135567.00999999995</v>
      </c>
      <c r="FY66" s="28">
        <v>-16058.10999999999</v>
      </c>
      <c r="FZ66" s="28">
        <v>-151625</v>
      </c>
      <c r="GA66" s="41">
        <v>-101</v>
      </c>
      <c r="GB66" s="28">
        <v>-375299</v>
      </c>
      <c r="GC66" s="28">
        <v>-197033.02000000002</v>
      </c>
      <c r="GD66" s="28">
        <v>-23643.980000000003</v>
      </c>
      <c r="GE66" s="28">
        <v>-220677.00000000006</v>
      </c>
      <c r="GF66" s="41">
        <v>1018</v>
      </c>
      <c r="GG66" s="28">
        <v>376582</v>
      </c>
      <c r="GH66" s="28">
        <v>199635.78000000029</v>
      </c>
      <c r="GI66" s="28">
        <v>14107.160000000002</v>
      </c>
      <c r="GJ66" s="28">
        <v>213742.99999999919</v>
      </c>
      <c r="GK66" s="41">
        <v>1893</v>
      </c>
      <c r="GL66" s="28">
        <v>2408357</v>
      </c>
      <c r="GM66" s="28">
        <v>1280694.889999982</v>
      </c>
      <c r="GN66" s="28">
        <v>66579.140000000232</v>
      </c>
      <c r="GO66" s="28">
        <v>1347273.9999999967</v>
      </c>
      <c r="GQ66" s="7">
        <f t="shared" si="332"/>
        <v>11014</v>
      </c>
      <c r="GR66" s="28">
        <f t="shared" si="333"/>
        <v>20790636</v>
      </c>
      <c r="GS66" s="28">
        <f t="shared" si="334"/>
        <v>10852634.03999994</v>
      </c>
      <c r="GT66" s="28">
        <f t="shared" si="335"/>
        <v>1030650.9800000013</v>
      </c>
      <c r="GU66" s="28">
        <f t="shared" si="336"/>
        <v>11893863</v>
      </c>
      <c r="GX66" s="7">
        <v>874</v>
      </c>
      <c r="GY66" s="28">
        <v>1009026</v>
      </c>
      <c r="GZ66" s="28">
        <v>550317.7899999948</v>
      </c>
      <c r="HA66" s="28">
        <v>430456.99999999651</v>
      </c>
      <c r="HB66" s="28">
        <v>578569.00000000349</v>
      </c>
      <c r="HC66" s="7"/>
      <c r="HD66" s="28"/>
      <c r="HE66" s="28"/>
      <c r="HF66" s="28"/>
      <c r="HG66" s="28"/>
      <c r="HH66" s="7">
        <v>183</v>
      </c>
      <c r="HI66" s="28">
        <v>249017</v>
      </c>
      <c r="HJ66" s="28">
        <v>113010.40000000002</v>
      </c>
      <c r="HK66" s="28">
        <v>5650.6100000000033</v>
      </c>
      <c r="HL66" s="28">
        <v>118661.0000000001</v>
      </c>
      <c r="HM66" s="7"/>
      <c r="HN66" s="28"/>
      <c r="HO66" s="28"/>
      <c r="HP66" s="28"/>
      <c r="HQ66" s="28"/>
      <c r="HR66" s="7">
        <v>1407</v>
      </c>
      <c r="HS66" s="28">
        <v>3070693</v>
      </c>
      <c r="HT66" s="28">
        <v>1612119.1599999804</v>
      </c>
      <c r="HU66" s="28">
        <v>145636.45000000109</v>
      </c>
      <c r="HV66" s="28">
        <v>1757755.9999999932</v>
      </c>
      <c r="HW66" s="41">
        <v>1458</v>
      </c>
      <c r="HX66" s="28">
        <v>2144692</v>
      </c>
      <c r="HY66" s="28">
        <v>1126174.6699999885</v>
      </c>
      <c r="HZ66" s="28">
        <v>107065.46000000017</v>
      </c>
      <c r="IA66" s="28">
        <v>1233239.9999999916</v>
      </c>
      <c r="IB66" s="41">
        <v>1584</v>
      </c>
      <c r="IC66" s="28">
        <v>4291016</v>
      </c>
      <c r="ID66" s="28">
        <v>2252790.0099999784</v>
      </c>
      <c r="IE66" s="28">
        <v>238620.35000000018</v>
      </c>
      <c r="IF66" s="28">
        <v>2491410.0000000172</v>
      </c>
      <c r="IG66" s="41">
        <v>791</v>
      </c>
      <c r="IH66" s="28">
        <v>2545909</v>
      </c>
      <c r="II66" s="28">
        <v>1336607.3999999894</v>
      </c>
      <c r="IJ66" s="28">
        <v>155420.74000000046</v>
      </c>
      <c r="IK66" s="28">
        <v>1492027.999999997</v>
      </c>
      <c r="IL66" s="11">
        <v>-701</v>
      </c>
      <c r="IM66" s="28">
        <v>-1794849</v>
      </c>
      <c r="IN66" s="28">
        <v>-965548.03999999643</v>
      </c>
      <c r="IO66" s="28">
        <v>-104800.35000000005</v>
      </c>
      <c r="IP66" s="28">
        <v>-1070348.0000000005</v>
      </c>
      <c r="IQ66" s="41">
        <v>29</v>
      </c>
      <c r="IR66" s="28">
        <v>75971</v>
      </c>
      <c r="IS66" s="28">
        <v>31907.880000000012</v>
      </c>
      <c r="IT66" s="28">
        <v>3828.95</v>
      </c>
      <c r="IU66" s="28">
        <v>35737.000000000007</v>
      </c>
      <c r="IV66" s="41">
        <v>1039</v>
      </c>
      <c r="IW66" s="28">
        <v>1439061</v>
      </c>
      <c r="IX66" s="28">
        <v>767101.94999999169</v>
      </c>
      <c r="IY66" s="28">
        <v>50973.249999999964</v>
      </c>
      <c r="IZ66" s="28">
        <v>818075.00000000163</v>
      </c>
      <c r="JA66" s="41">
        <v>3423</v>
      </c>
      <c r="JB66" s="28">
        <v>1068227</v>
      </c>
      <c r="JC66" s="28">
        <v>570875.08999999589</v>
      </c>
      <c r="JD66" s="28">
        <v>37350.910000000062</v>
      </c>
      <c r="JE66" s="28">
        <v>608226.00000000198</v>
      </c>
      <c r="JF66" s="41"/>
      <c r="JG66" s="28"/>
      <c r="JH66" s="28"/>
      <c r="JI66" s="28"/>
      <c r="JJ66" s="28"/>
      <c r="JK66" s="93"/>
      <c r="JM66" s="7">
        <f t="shared" si="347"/>
        <v>10087</v>
      </c>
      <c r="JN66" s="28">
        <f t="shared" si="348"/>
        <v>14098763</v>
      </c>
      <c r="JO66" s="28">
        <f t="shared" si="349"/>
        <v>7395356.3099999232</v>
      </c>
      <c r="JP66" s="28">
        <f t="shared" si="350"/>
        <v>1070203.3699999985</v>
      </c>
      <c r="JQ66" s="28">
        <f t="shared" si="351"/>
        <v>8063354.0000000056</v>
      </c>
      <c r="JS66" s="7">
        <v>646</v>
      </c>
      <c r="JT66" s="477">
        <v>863954</v>
      </c>
      <c r="JU66" s="477">
        <v>376438.99999999924</v>
      </c>
      <c r="JV66" s="477">
        <v>487515.00000000227</v>
      </c>
      <c r="JW66" s="477">
        <v>461473.0499999969</v>
      </c>
      <c r="JX66" s="476">
        <v>210</v>
      </c>
      <c r="JY66" s="477">
        <v>288790</v>
      </c>
      <c r="JZ66" s="477">
        <v>125649</v>
      </c>
      <c r="KA66" s="477">
        <v>163140.99999999991</v>
      </c>
      <c r="KB66" s="477">
        <v>153969.50999999995</v>
      </c>
      <c r="KC66" s="476">
        <v>58</v>
      </c>
      <c r="KD66" s="477">
        <v>81592</v>
      </c>
      <c r="KE66" s="477">
        <v>45609.999999999978</v>
      </c>
      <c r="KF66" s="477">
        <v>35982.000000000029</v>
      </c>
      <c r="KG66" s="477">
        <v>34268.78000000005</v>
      </c>
      <c r="KH66" s="476">
        <v>128</v>
      </c>
      <c r="KI66" s="477">
        <v>190172</v>
      </c>
      <c r="KJ66" s="477">
        <v>102740.99999999997</v>
      </c>
      <c r="KK66" s="477">
        <v>87431.000000000015</v>
      </c>
      <c r="KL66" s="477">
        <v>82774.670000000115</v>
      </c>
      <c r="KM66" s="477">
        <v>761</v>
      </c>
      <c r="KN66" s="477">
        <v>1598439</v>
      </c>
      <c r="KO66" s="477">
        <v>682828.00000000105</v>
      </c>
      <c r="KP66" s="477">
        <v>915610.99999999686</v>
      </c>
      <c r="KQ66" s="477">
        <v>839183.14999999327</v>
      </c>
      <c r="KR66" s="477">
        <v>1481</v>
      </c>
      <c r="KS66" s="477">
        <v>3666619</v>
      </c>
      <c r="KT66" s="477">
        <v>1825958.0000000002</v>
      </c>
      <c r="KU66" s="477">
        <v>1840661.0000000063</v>
      </c>
      <c r="KV66" s="477">
        <v>1675018.940000013</v>
      </c>
      <c r="KW66" s="476">
        <v>772</v>
      </c>
      <c r="KX66" s="477">
        <v>1973928</v>
      </c>
      <c r="KY66" s="477">
        <v>830060.00000000186</v>
      </c>
      <c r="KZ66" s="477">
        <v>1143867.9999999986</v>
      </c>
      <c r="LA66" s="477">
        <v>1036315.7899999901</v>
      </c>
      <c r="LB66" s="476">
        <v>516</v>
      </c>
      <c r="LC66" s="477">
        <v>1055584</v>
      </c>
      <c r="LD66" s="477">
        <v>455221.99999999971</v>
      </c>
      <c r="LE66" s="477">
        <v>600362.00000000093</v>
      </c>
      <c r="LF66" s="477">
        <v>547152.92999999644</v>
      </c>
      <c r="LG66" s="11"/>
      <c r="LH66" s="28"/>
      <c r="LI66" s="28"/>
      <c r="LJ66" s="28"/>
      <c r="LK66" s="28"/>
      <c r="LL66" s="41"/>
      <c r="LM66" s="28"/>
      <c r="LN66" s="28"/>
      <c r="LO66" s="28"/>
      <c r="LP66" s="28"/>
      <c r="LQ66" s="41"/>
      <c r="LR66" s="28"/>
      <c r="LS66" s="28"/>
      <c r="LT66" s="28"/>
      <c r="LU66" s="28"/>
      <c r="LV66" s="41"/>
      <c r="LW66" s="28"/>
      <c r="LX66" s="28"/>
      <c r="LY66" s="28"/>
      <c r="LZ66" s="28"/>
      <c r="MA66" s="41"/>
      <c r="MB66" s="28"/>
      <c r="MC66" s="28"/>
      <c r="MD66" s="28"/>
      <c r="ME66" s="28"/>
      <c r="MF66" s="93"/>
      <c r="MH66" s="7">
        <f t="shared" si="342"/>
        <v>4572</v>
      </c>
      <c r="MI66" s="28">
        <f t="shared" si="343"/>
        <v>9719078</v>
      </c>
      <c r="MJ66" s="28">
        <f t="shared" si="344"/>
        <v>4444507.0000000019</v>
      </c>
      <c r="MK66" s="28">
        <f t="shared" si="345"/>
        <v>5274571.0000000047</v>
      </c>
      <c r="ML66" s="28">
        <f t="shared" si="346"/>
        <v>4830156.8199999891</v>
      </c>
    </row>
    <row r="67" spans="1:350" ht="15" customHeight="1" x14ac:dyDescent="0.3">
      <c r="B67" s="484"/>
      <c r="C67" s="5" t="s">
        <v>87</v>
      </c>
      <c r="D67" s="7"/>
      <c r="E67" s="9"/>
      <c r="F67" s="9"/>
      <c r="G67" s="9"/>
      <c r="H67" s="9"/>
      <c r="I67" s="7">
        <v>235</v>
      </c>
      <c r="J67" s="28">
        <v>67500</v>
      </c>
      <c r="K67" s="28">
        <v>39625</v>
      </c>
      <c r="L67" s="117">
        <v>1768.75</v>
      </c>
      <c r="M67" s="28">
        <v>41609</v>
      </c>
      <c r="N67" s="7">
        <v>223</v>
      </c>
      <c r="O67" s="28">
        <v>155617</v>
      </c>
      <c r="P67" s="28">
        <v>98825.569999999963</v>
      </c>
      <c r="Q67" s="28">
        <v>4941.5400000000027</v>
      </c>
      <c r="R67" s="28">
        <v>103767.99999999999</v>
      </c>
      <c r="S67" s="7">
        <v>283</v>
      </c>
      <c r="T67" s="7">
        <v>207618</v>
      </c>
      <c r="U67" s="7">
        <v>130872.39000000003</v>
      </c>
      <c r="V67" s="7">
        <v>6120.4000000000005</v>
      </c>
      <c r="W67" s="7">
        <v>124172.00000000006</v>
      </c>
      <c r="X67" s="7">
        <v>30</v>
      </c>
      <c r="Y67" s="28">
        <v>5250</v>
      </c>
      <c r="Z67" s="28">
        <v>1750</v>
      </c>
      <c r="AA67" s="28">
        <v>262.5</v>
      </c>
      <c r="AB67" s="28">
        <v>5513</v>
      </c>
      <c r="AC67" s="7">
        <v>10</v>
      </c>
      <c r="AD67" s="28">
        <v>3000</v>
      </c>
      <c r="AE67" s="28">
        <v>1750</v>
      </c>
      <c r="AF67" s="28">
        <v>87.5</v>
      </c>
      <c r="AG67" s="28">
        <v>1838</v>
      </c>
      <c r="AH67" s="41">
        <v>30</v>
      </c>
      <c r="AI67" s="28">
        <v>9000</v>
      </c>
      <c r="AJ67" s="28">
        <v>5250</v>
      </c>
      <c r="AK67" s="28">
        <v>262.5</v>
      </c>
      <c r="AL67" s="28">
        <v>5513</v>
      </c>
      <c r="AM67" s="41">
        <v>49</v>
      </c>
      <c r="AN67" s="28">
        <v>627</v>
      </c>
      <c r="AO67" s="28">
        <v>1229.3499999999967</v>
      </c>
      <c r="AP67" s="28">
        <v>74.539999999999964</v>
      </c>
      <c r="AQ67" s="28">
        <v>1567</v>
      </c>
      <c r="AR67" s="41"/>
      <c r="AS67" s="28"/>
      <c r="AT67" s="28"/>
      <c r="AU67" s="28"/>
      <c r="AV67" s="28"/>
      <c r="AW67" s="41">
        <v>36</v>
      </c>
      <c r="AX67" s="28">
        <v>71664</v>
      </c>
      <c r="AY67" s="28">
        <v>43447.149999999987</v>
      </c>
      <c r="AZ67" s="28">
        <v>4185.8500000000004</v>
      </c>
      <c r="BA67" s="28">
        <v>47633.000000000007</v>
      </c>
      <c r="BB67" s="41"/>
      <c r="BC67" s="28"/>
      <c r="BD67" s="28"/>
      <c r="BE67" s="28"/>
      <c r="BF67" s="28"/>
      <c r="BG67" s="41"/>
      <c r="BH67" s="28"/>
      <c r="BI67" s="28"/>
      <c r="BJ67" s="28"/>
      <c r="BK67" s="28"/>
      <c r="BM67" s="7">
        <f t="shared" si="322"/>
        <v>896</v>
      </c>
      <c r="BN67" s="28">
        <f t="shared" si="323"/>
        <v>520276</v>
      </c>
      <c r="BO67" s="28">
        <f t="shared" si="324"/>
        <v>322749.4599999999</v>
      </c>
      <c r="BP67" s="28">
        <f t="shared" si="325"/>
        <v>17703.580000000002</v>
      </c>
      <c r="BQ67" s="28">
        <f t="shared" si="326"/>
        <v>331613.00000000006</v>
      </c>
      <c r="BS67" s="7"/>
      <c r="BT67" s="28"/>
      <c r="BU67" s="28"/>
      <c r="BV67" s="28"/>
      <c r="BW67" s="28"/>
      <c r="BX67" s="7"/>
      <c r="BY67" s="28"/>
      <c r="BZ67" s="28"/>
      <c r="CA67" s="28"/>
      <c r="CB67" s="28"/>
      <c r="CC67" s="7"/>
      <c r="CD67" s="28"/>
      <c r="CE67" s="28"/>
      <c r="CF67" s="28"/>
      <c r="CG67" s="28"/>
      <c r="CH67" s="7"/>
      <c r="CI67" s="7"/>
      <c r="CJ67" s="7"/>
      <c r="CK67" s="7"/>
      <c r="CL67" s="7"/>
      <c r="CM67" s="7">
        <v>875</v>
      </c>
      <c r="CN67" s="28">
        <v>1065075</v>
      </c>
      <c r="CO67" s="28">
        <v>584446.5299999984</v>
      </c>
      <c r="CP67" s="28">
        <v>36951.64000000005</v>
      </c>
      <c r="CQ67" s="28">
        <v>621398.00000000012</v>
      </c>
      <c r="CR67" s="41">
        <v>728</v>
      </c>
      <c r="CS67" s="28">
        <v>1334322</v>
      </c>
      <c r="CT67" s="28">
        <v>712264.99999999942</v>
      </c>
      <c r="CU67" s="28">
        <v>60258.319999999971</v>
      </c>
      <c r="CV67" s="28">
        <v>60258.319999999971</v>
      </c>
      <c r="CW67" s="41">
        <v>387</v>
      </c>
      <c r="CX67" s="28">
        <v>1335463</v>
      </c>
      <c r="CY67" s="28">
        <v>701119.86999999871</v>
      </c>
      <c r="CZ67" s="28">
        <v>80869.83000000006</v>
      </c>
      <c r="DA67" s="28">
        <v>785678.99999999895</v>
      </c>
      <c r="DB67" s="41">
        <v>298</v>
      </c>
      <c r="DC67" s="28">
        <v>845702</v>
      </c>
      <c r="DD67" s="28">
        <v>443994.37000000017</v>
      </c>
      <c r="DE67" s="28">
        <v>53044.520000000033</v>
      </c>
      <c r="DF67" s="28">
        <v>497039.00000000017</v>
      </c>
      <c r="DG67" s="41">
        <v>26</v>
      </c>
      <c r="DH67" s="28">
        <v>97474</v>
      </c>
      <c r="DI67" s="28">
        <v>51173.95</v>
      </c>
      <c r="DJ67" s="28">
        <v>5282.3999999999987</v>
      </c>
      <c r="DK67" s="28">
        <v>49303.000000000007</v>
      </c>
      <c r="DL67" s="41">
        <v>400</v>
      </c>
      <c r="DM67" s="28">
        <v>400</v>
      </c>
      <c r="DN67" s="28">
        <v>200</v>
      </c>
      <c r="DO67" s="28">
        <v>36</v>
      </c>
      <c r="DP67" s="28">
        <v>236</v>
      </c>
      <c r="DQ67" s="41"/>
      <c r="DR67" s="28"/>
      <c r="DS67" s="28"/>
      <c r="DT67" s="28"/>
      <c r="DU67" s="28"/>
      <c r="DV67" s="41">
        <v>418</v>
      </c>
      <c r="DW67" s="28">
        <v>392482</v>
      </c>
      <c r="DX67" s="28">
        <v>219000.05000000028</v>
      </c>
      <c r="DY67" s="28">
        <v>10950.189999999997</v>
      </c>
      <c r="DZ67" s="28">
        <v>229951.99999999994</v>
      </c>
      <c r="EB67" s="7">
        <f t="shared" si="327"/>
        <v>3132</v>
      </c>
      <c r="EC67" s="28">
        <f t="shared" si="328"/>
        <v>5070918</v>
      </c>
      <c r="ED67" s="28">
        <f t="shared" si="329"/>
        <v>2712199.7699999972</v>
      </c>
      <c r="EE67" s="28">
        <f t="shared" si="330"/>
        <v>247392.90000000011</v>
      </c>
      <c r="EF67" s="28">
        <f t="shared" si="331"/>
        <v>2243865.3199999989</v>
      </c>
      <c r="EH67" s="7">
        <v>340</v>
      </c>
      <c r="EI67" s="28">
        <v>443660</v>
      </c>
      <c r="EJ67" s="28">
        <v>240080.43</v>
      </c>
      <c r="EK67" s="28"/>
      <c r="EL67" s="28">
        <v>252084.99999999968</v>
      </c>
      <c r="EM67" s="7"/>
      <c r="EN67" s="28"/>
      <c r="EO67" s="28"/>
      <c r="EP67" s="28"/>
      <c r="EQ67" s="28"/>
      <c r="ER67" s="7"/>
      <c r="ES67" s="28"/>
      <c r="ET67" s="28"/>
      <c r="EU67" s="28"/>
      <c r="EV67" s="28"/>
      <c r="EW67" s="7"/>
      <c r="EX67" s="28"/>
      <c r="EY67" s="28"/>
      <c r="EZ67" s="28"/>
      <c r="FA67" s="28"/>
      <c r="FB67" s="7">
        <v>451</v>
      </c>
      <c r="FC67" s="28">
        <v>685949</v>
      </c>
      <c r="FD67" s="28">
        <v>365726.65999999904</v>
      </c>
      <c r="FE67" s="28">
        <v>26536.509999999984</v>
      </c>
      <c r="FF67" s="28">
        <v>392262.9999999993</v>
      </c>
      <c r="FG67" s="41">
        <v>903</v>
      </c>
      <c r="FH67" s="28">
        <v>2669097</v>
      </c>
      <c r="FI67" s="28">
        <v>1401393.3699999962</v>
      </c>
      <c r="FJ67" s="28">
        <v>155478.58000000007</v>
      </c>
      <c r="FK67" s="28">
        <v>1556871.9999999991</v>
      </c>
      <c r="FL67" s="41">
        <v>713</v>
      </c>
      <c r="FM67" s="28">
        <v>2007637</v>
      </c>
      <c r="FN67" s="28">
        <v>1055002.9799999921</v>
      </c>
      <c r="FO67" s="28">
        <v>114380.53000000036</v>
      </c>
      <c r="FP67" s="28">
        <v>1169383.999999997</v>
      </c>
      <c r="FQ67" s="41">
        <v>8</v>
      </c>
      <c r="FR67" s="28">
        <v>31992</v>
      </c>
      <c r="FS67" s="28">
        <v>14697.359999999999</v>
      </c>
      <c r="FT67" s="28">
        <v>1763.63</v>
      </c>
      <c r="FU67" s="28">
        <v>16461</v>
      </c>
      <c r="FV67" s="41">
        <v>5</v>
      </c>
      <c r="FW67" s="28">
        <v>17795</v>
      </c>
      <c r="FX67" s="28">
        <v>8082.6999999999989</v>
      </c>
      <c r="FY67" s="28">
        <v>969.93000000000006</v>
      </c>
      <c r="FZ67" s="28">
        <v>9052</v>
      </c>
      <c r="GA67" s="41">
        <v>6</v>
      </c>
      <c r="GB67" s="28">
        <v>27594</v>
      </c>
      <c r="GC67" s="28">
        <v>11589.48</v>
      </c>
      <c r="GD67" s="28">
        <v>1390.74</v>
      </c>
      <c r="GE67" s="28">
        <v>12980</v>
      </c>
      <c r="GF67" s="41">
        <v>500</v>
      </c>
      <c r="GG67" s="28">
        <v>0</v>
      </c>
      <c r="GH67" s="28">
        <v>500</v>
      </c>
      <c r="GI67" s="28">
        <v>25</v>
      </c>
      <c r="GJ67" s="28">
        <v>525</v>
      </c>
      <c r="GK67" s="41">
        <v>368</v>
      </c>
      <c r="GL67" s="28">
        <v>202682</v>
      </c>
      <c r="GM67" s="28">
        <v>117598.76999999992</v>
      </c>
      <c r="GN67" s="28">
        <v>-4593.3000000000166</v>
      </c>
      <c r="GO67" s="28">
        <v>113004.99999999975</v>
      </c>
      <c r="GQ67" s="7">
        <f t="shared" si="332"/>
        <v>3294</v>
      </c>
      <c r="GR67" s="28">
        <f t="shared" si="333"/>
        <v>6086406</v>
      </c>
      <c r="GS67" s="28">
        <f t="shared" si="334"/>
        <v>3214671.7499999874</v>
      </c>
      <c r="GT67" s="28">
        <f t="shared" si="335"/>
        <v>295951.6200000004</v>
      </c>
      <c r="GU67" s="28">
        <f t="shared" si="336"/>
        <v>3522626.9999999949</v>
      </c>
      <c r="GX67" s="7">
        <v>102</v>
      </c>
      <c r="GY67" s="28">
        <v>117598</v>
      </c>
      <c r="GZ67" s="28">
        <v>63938.970000000096</v>
      </c>
      <c r="HA67" s="28">
        <v>50462</v>
      </c>
      <c r="HB67" s="28">
        <v>67136</v>
      </c>
      <c r="HC67" s="7"/>
      <c r="HD67" s="28"/>
      <c r="HE67" s="28"/>
      <c r="HF67" s="28"/>
      <c r="HG67" s="28"/>
      <c r="HH67" s="7"/>
      <c r="HI67" s="28"/>
      <c r="HJ67" s="28"/>
      <c r="HK67" s="28"/>
      <c r="HL67" s="28"/>
      <c r="HM67" s="7">
        <v>84</v>
      </c>
      <c r="HN67" s="28">
        <v>51683.03</v>
      </c>
      <c r="HO67" s="28">
        <v>115816</v>
      </c>
      <c r="HP67" s="28">
        <v>2740.2999999999988</v>
      </c>
      <c r="HQ67" s="28">
        <v>54423.999999999993</v>
      </c>
      <c r="HR67" s="7"/>
      <c r="HS67" s="28"/>
      <c r="HT67" s="28"/>
      <c r="HU67" s="28"/>
      <c r="HV67" s="28"/>
      <c r="HW67" s="41">
        <v>440</v>
      </c>
      <c r="HX67" s="28">
        <v>1093160</v>
      </c>
      <c r="HY67" s="28">
        <v>573910.78999999678</v>
      </c>
      <c r="HZ67" s="28">
        <v>57499.319999999942</v>
      </c>
      <c r="IA67" s="28">
        <v>631409.99999999953</v>
      </c>
      <c r="IB67" s="41">
        <v>468</v>
      </c>
      <c r="IC67" s="28">
        <v>1337332</v>
      </c>
      <c r="ID67" s="28">
        <v>702101.09999999602</v>
      </c>
      <c r="IE67" s="28">
        <v>78574.929999999847</v>
      </c>
      <c r="IF67" s="28">
        <v>780676.9999999979</v>
      </c>
      <c r="IG67" s="41">
        <v>96</v>
      </c>
      <c r="IH67" s="28">
        <v>293304</v>
      </c>
      <c r="II67" s="28">
        <v>153986.25000000009</v>
      </c>
      <c r="IJ67" s="28">
        <v>17710.750000000015</v>
      </c>
      <c r="IK67" s="28">
        <v>171697.00000000006</v>
      </c>
      <c r="IL67" s="11">
        <v>1</v>
      </c>
      <c r="IM67" s="28">
        <v>6399</v>
      </c>
      <c r="IN67" s="28">
        <v>3359.48</v>
      </c>
      <c r="IO67" s="28">
        <v>403.14</v>
      </c>
      <c r="IP67" s="28">
        <v>3763</v>
      </c>
      <c r="IQ67" s="41">
        <v>2</v>
      </c>
      <c r="IR67" s="28">
        <v>9098</v>
      </c>
      <c r="IS67" s="28">
        <v>4356.5599999999995</v>
      </c>
      <c r="IT67" s="28">
        <v>522.79</v>
      </c>
      <c r="IU67" s="28">
        <v>4879</v>
      </c>
      <c r="IV67" s="41"/>
      <c r="IW67" s="28"/>
      <c r="IX67" s="28"/>
      <c r="IY67" s="28"/>
      <c r="IZ67" s="28"/>
      <c r="JA67" s="41">
        <v>497</v>
      </c>
      <c r="JB67" s="28">
        <v>289803</v>
      </c>
      <c r="JC67" s="28">
        <v>154530.80000000005</v>
      </c>
      <c r="JD67" s="28">
        <v>11266.7</v>
      </c>
      <c r="JE67" s="28">
        <v>165798.00000000009</v>
      </c>
      <c r="JF67" s="41"/>
      <c r="JG67" s="28"/>
      <c r="JH67" s="28"/>
      <c r="JI67" s="28"/>
      <c r="JJ67" s="28"/>
      <c r="JK67" s="93"/>
      <c r="JM67" s="7">
        <f t="shared" si="347"/>
        <v>1690</v>
      </c>
      <c r="JN67" s="28">
        <f t="shared" si="348"/>
        <v>3198377.0300000003</v>
      </c>
      <c r="JO67" s="28">
        <f t="shared" si="349"/>
        <v>1771999.949999993</v>
      </c>
      <c r="JP67" s="28">
        <f t="shared" si="350"/>
        <v>219179.92999999985</v>
      </c>
      <c r="JQ67" s="28">
        <f t="shared" si="351"/>
        <v>1879783.9999999974</v>
      </c>
      <c r="JS67" s="7">
        <v>123</v>
      </c>
      <c r="JT67" s="477">
        <v>142327</v>
      </c>
      <c r="JU67" s="477">
        <v>61499.000000000007</v>
      </c>
      <c r="JV67" s="477">
        <v>80827.999999999956</v>
      </c>
      <c r="JW67" s="477">
        <v>76978.980000000171</v>
      </c>
      <c r="JX67" s="476"/>
      <c r="JY67" s="477"/>
      <c r="JZ67" s="477"/>
      <c r="KA67" s="477"/>
      <c r="KB67" s="477"/>
      <c r="KC67" s="476">
        <v>38</v>
      </c>
      <c r="KD67" s="477">
        <v>97462</v>
      </c>
      <c r="KE67" s="477">
        <v>51792.000000000007</v>
      </c>
      <c r="KF67" s="477">
        <v>45670</v>
      </c>
      <c r="KG67" s="477">
        <v>40934.180000000008</v>
      </c>
      <c r="KH67" s="476"/>
      <c r="KI67" s="477"/>
      <c r="KJ67" s="477"/>
      <c r="KK67" s="477"/>
      <c r="KL67" s="477"/>
      <c r="KM67" s="477">
        <v>106</v>
      </c>
      <c r="KN67" s="477">
        <v>263894</v>
      </c>
      <c r="KO67" s="477">
        <v>110208.00000000001</v>
      </c>
      <c r="KP67" s="477">
        <v>153686.00000000006</v>
      </c>
      <c r="KQ67" s="477">
        <v>138544.04999999993</v>
      </c>
      <c r="KR67" s="477">
        <v>234</v>
      </c>
      <c r="KS67" s="477">
        <v>489666</v>
      </c>
      <c r="KT67" s="477">
        <v>209732.99999999988</v>
      </c>
      <c r="KU67" s="477">
        <v>279933.00000000041</v>
      </c>
      <c r="KV67" s="477">
        <v>257075.49000000104</v>
      </c>
      <c r="KW67" s="476">
        <v>320</v>
      </c>
      <c r="KX67" s="477">
        <v>834280</v>
      </c>
      <c r="KY67" s="477">
        <v>352518.99999999948</v>
      </c>
      <c r="KZ67" s="477">
        <v>481761.00000000081</v>
      </c>
      <c r="LA67" s="477">
        <v>437997.49999999948</v>
      </c>
      <c r="LB67" s="476">
        <v>339</v>
      </c>
      <c r="LC67" s="477">
        <v>794461</v>
      </c>
      <c r="LD67" s="477">
        <v>438816.00000000006</v>
      </c>
      <c r="LE67" s="477">
        <v>355645</v>
      </c>
      <c r="LF67" s="477">
        <v>327655.59999999899</v>
      </c>
      <c r="LG67" s="11"/>
      <c r="LH67" s="28"/>
      <c r="LI67" s="28"/>
      <c r="LJ67" s="28"/>
      <c r="LK67" s="28"/>
      <c r="LL67" s="41"/>
      <c r="LM67" s="28"/>
      <c r="LN67" s="28"/>
      <c r="LO67" s="28"/>
      <c r="LP67" s="28"/>
      <c r="LQ67" s="41"/>
      <c r="LR67" s="28"/>
      <c r="LS67" s="28"/>
      <c r="LT67" s="28"/>
      <c r="LU67" s="28"/>
      <c r="LV67" s="41"/>
      <c r="LW67" s="28"/>
      <c r="LX67" s="28"/>
      <c r="LY67" s="28"/>
      <c r="LZ67" s="28"/>
      <c r="MA67" s="41"/>
      <c r="MB67" s="28"/>
      <c r="MC67" s="28"/>
      <c r="MD67" s="28"/>
      <c r="ME67" s="28"/>
      <c r="MF67" s="93"/>
      <c r="MH67" s="7">
        <f t="shared" si="342"/>
        <v>1160</v>
      </c>
      <c r="MI67" s="28">
        <f t="shared" si="343"/>
        <v>2622090</v>
      </c>
      <c r="MJ67" s="28">
        <f t="shared" si="344"/>
        <v>1224566.9999999993</v>
      </c>
      <c r="MK67" s="28">
        <f t="shared" si="345"/>
        <v>1397523.0000000014</v>
      </c>
      <c r="ML67" s="28">
        <f t="shared" si="346"/>
        <v>1279185.7999999996</v>
      </c>
    </row>
    <row r="68" spans="1:350" ht="15" customHeight="1" x14ac:dyDescent="0.3">
      <c r="B68" s="484"/>
      <c r="C68" s="5" t="s">
        <v>88</v>
      </c>
      <c r="D68" s="7"/>
      <c r="E68" s="9"/>
      <c r="F68" s="9"/>
      <c r="G68" s="9"/>
      <c r="H68" s="9"/>
      <c r="I68" s="7"/>
      <c r="J68" s="28"/>
      <c r="K68" s="28"/>
      <c r="L68" s="28"/>
      <c r="M68" s="28"/>
      <c r="N68" s="7"/>
      <c r="O68" s="28"/>
      <c r="P68" s="28"/>
      <c r="Q68" s="28"/>
      <c r="R68" s="28"/>
      <c r="S68" s="7"/>
      <c r="T68" s="7"/>
      <c r="U68" s="7"/>
      <c r="V68" s="7"/>
      <c r="W68" s="7"/>
      <c r="X68" s="7">
        <v>0</v>
      </c>
      <c r="Y68" s="28">
        <v>0</v>
      </c>
      <c r="Z68" s="28">
        <v>0</v>
      </c>
      <c r="AA68" s="28">
        <v>0</v>
      </c>
      <c r="AB68" s="28">
        <v>0</v>
      </c>
      <c r="AC68" s="7"/>
      <c r="AD68" s="28"/>
      <c r="AE68" s="28"/>
      <c r="AF68" s="28"/>
      <c r="AG68" s="28"/>
      <c r="AH68" s="41"/>
      <c r="AI68" s="28"/>
      <c r="AJ68" s="28"/>
      <c r="AK68" s="28"/>
      <c r="AL68" s="28"/>
      <c r="AM68" s="41"/>
      <c r="AN68" s="28"/>
      <c r="AO68" s="28"/>
      <c r="AP68" s="28"/>
      <c r="AQ68" s="28"/>
      <c r="AR68" s="41"/>
      <c r="AS68" s="28"/>
      <c r="AT68" s="28"/>
      <c r="AU68" s="28"/>
      <c r="AV68" s="28"/>
      <c r="AW68" s="41"/>
      <c r="AX68" s="28"/>
      <c r="AY68" s="28"/>
      <c r="AZ68" s="28"/>
      <c r="BA68" s="28"/>
      <c r="BB68" s="41"/>
      <c r="BC68" s="28"/>
      <c r="BD68" s="28"/>
      <c r="BE68" s="28"/>
      <c r="BF68" s="28"/>
      <c r="BG68" s="41"/>
      <c r="BH68" s="28"/>
      <c r="BI68" s="28"/>
      <c r="BJ68" s="28"/>
      <c r="BK68" s="28"/>
      <c r="BM68" s="7">
        <f t="shared" si="322"/>
        <v>0</v>
      </c>
      <c r="BN68" s="28">
        <f t="shared" si="323"/>
        <v>0</v>
      </c>
      <c r="BO68" s="28">
        <f t="shared" si="324"/>
        <v>0</v>
      </c>
      <c r="BP68" s="28">
        <f t="shared" si="325"/>
        <v>0</v>
      </c>
      <c r="BQ68" s="28">
        <f t="shared" si="326"/>
        <v>0</v>
      </c>
      <c r="BS68" s="7"/>
      <c r="BT68" s="28"/>
      <c r="BU68" s="28"/>
      <c r="BV68" s="28"/>
      <c r="BW68" s="28"/>
      <c r="BX68" s="7"/>
      <c r="BY68" s="28"/>
      <c r="BZ68" s="28"/>
      <c r="CA68" s="28"/>
      <c r="CB68" s="28"/>
      <c r="CC68" s="7"/>
      <c r="CD68" s="28"/>
      <c r="CE68" s="28"/>
      <c r="CF68" s="28"/>
      <c r="CG68" s="28"/>
      <c r="CH68" s="7"/>
      <c r="CI68" s="7"/>
      <c r="CJ68" s="7"/>
      <c r="CK68" s="7"/>
      <c r="CL68" s="7"/>
      <c r="CM68" s="7"/>
      <c r="CN68" s="28"/>
      <c r="CO68" s="28"/>
      <c r="CP68" s="28"/>
      <c r="CQ68" s="28"/>
      <c r="CR68" s="11">
        <v>62</v>
      </c>
      <c r="CS68" s="27">
        <v>188538</v>
      </c>
      <c r="CT68" s="27">
        <v>96154.380000000063</v>
      </c>
      <c r="CU68" s="28">
        <v>4615.46</v>
      </c>
      <c r="CV68" s="27">
        <v>86153.999999999956</v>
      </c>
      <c r="CW68" s="41">
        <v>560</v>
      </c>
      <c r="CX68" s="28">
        <v>851690</v>
      </c>
      <c r="CY68" s="28">
        <v>426657.17999999964</v>
      </c>
      <c r="CZ68" s="28">
        <v>17446.449999999993</v>
      </c>
      <c r="DA68" s="28">
        <v>461549.99999999948</v>
      </c>
      <c r="DB68" s="41">
        <v>398</v>
      </c>
      <c r="DC68" s="28">
        <v>681802</v>
      </c>
      <c r="DD68" s="28">
        <v>351542.66000000003</v>
      </c>
      <c r="DE68" s="28">
        <v>31619.740000000013</v>
      </c>
      <c r="DF68" s="28">
        <v>383161.99999999919</v>
      </c>
      <c r="DG68" s="41">
        <v>102</v>
      </c>
      <c r="DH68" s="28">
        <v>173048</v>
      </c>
      <c r="DI68" s="28">
        <v>88318.400000000081</v>
      </c>
      <c r="DJ68" s="28">
        <v>2935.9399999999987</v>
      </c>
      <c r="DK68" s="28">
        <v>94191.999999999971</v>
      </c>
      <c r="DL68" s="41">
        <v>500</v>
      </c>
      <c r="DM68" s="28">
        <v>500</v>
      </c>
      <c r="DN68" s="28">
        <v>250</v>
      </c>
      <c r="DO68" s="28">
        <v>45</v>
      </c>
      <c r="DP68" s="28">
        <v>295</v>
      </c>
      <c r="DQ68" s="41">
        <v>1</v>
      </c>
      <c r="DR68" s="28">
        <v>3599</v>
      </c>
      <c r="DS68" s="28">
        <v>1835.49</v>
      </c>
      <c r="DT68" s="28">
        <v>220.26</v>
      </c>
      <c r="DU68" s="28">
        <v>2056</v>
      </c>
      <c r="DV68" s="41">
        <v>1380</v>
      </c>
      <c r="DW68" s="28">
        <v>1573520</v>
      </c>
      <c r="DX68" s="28">
        <v>830896.19999999378</v>
      </c>
      <c r="DY68" s="28">
        <v>22560.229999999927</v>
      </c>
      <c r="DZ68" s="28">
        <v>831820.00000000407</v>
      </c>
      <c r="EB68" s="7">
        <f t="shared" si="327"/>
        <v>3003</v>
      </c>
      <c r="EC68" s="28">
        <f t="shared" si="328"/>
        <v>3472697</v>
      </c>
      <c r="ED68" s="28">
        <f t="shared" si="329"/>
        <v>1795654.3099999935</v>
      </c>
      <c r="EE68" s="28">
        <f t="shared" si="330"/>
        <v>79443.079999999944</v>
      </c>
      <c r="EF68" s="28">
        <f t="shared" si="331"/>
        <v>1859229.0000000028</v>
      </c>
      <c r="EH68" s="7">
        <v>240</v>
      </c>
      <c r="EI68" s="28">
        <v>347810</v>
      </c>
      <c r="EJ68" s="28">
        <v>177832.46000000008</v>
      </c>
      <c r="EK68" s="28"/>
      <c r="EL68" s="28">
        <v>187979.99999999997</v>
      </c>
      <c r="EM68" s="7"/>
      <c r="EN68" s="28"/>
      <c r="EO68" s="28"/>
      <c r="EP68" s="28"/>
      <c r="EQ68" s="28"/>
      <c r="ER68" s="7">
        <v>249</v>
      </c>
      <c r="ES68" s="28">
        <v>691551</v>
      </c>
      <c r="ET68" s="28">
        <v>352691.00999999943</v>
      </c>
      <c r="EU68" s="28"/>
      <c r="EV68" s="28">
        <v>340999.99999999953</v>
      </c>
      <c r="EW68" s="7">
        <v>650</v>
      </c>
      <c r="EX68" s="28">
        <v>1070400</v>
      </c>
      <c r="EY68" s="28">
        <v>566568.99999999884</v>
      </c>
      <c r="EZ68" s="28">
        <v>20217.540000000005</v>
      </c>
      <c r="FA68" s="28">
        <v>581211.99999999977</v>
      </c>
      <c r="FB68" s="7">
        <v>684</v>
      </c>
      <c r="FC68" s="28">
        <v>1242116</v>
      </c>
      <c r="FD68" s="28">
        <v>636587.99999999697</v>
      </c>
      <c r="FE68" s="28">
        <v>47048.420000000013</v>
      </c>
      <c r="FF68" s="28">
        <v>672251.99999999837</v>
      </c>
      <c r="FG68" s="41">
        <v>1049</v>
      </c>
      <c r="FH68" s="28">
        <v>2063601</v>
      </c>
      <c r="FI68" s="28">
        <v>1056622.4299999934</v>
      </c>
      <c r="FJ68" s="28">
        <v>44418.209999999926</v>
      </c>
      <c r="FK68" s="28">
        <v>1141490.000000003</v>
      </c>
      <c r="FL68" s="41">
        <v>714</v>
      </c>
      <c r="FM68" s="28">
        <v>1273986</v>
      </c>
      <c r="FN68" s="28">
        <v>654927.76999999641</v>
      </c>
      <c r="FO68" s="28">
        <v>26584.899999999867</v>
      </c>
      <c r="FP68" s="28">
        <v>708097.00000000128</v>
      </c>
      <c r="FQ68" s="41">
        <v>1304</v>
      </c>
      <c r="FR68" s="28">
        <v>2513396</v>
      </c>
      <c r="FS68" s="28">
        <v>1241419.6799999892</v>
      </c>
      <c r="FT68" s="28">
        <v>107960.50000000016</v>
      </c>
      <c r="FU68" s="28">
        <v>1349380.0000000084</v>
      </c>
      <c r="FV68" s="41">
        <v>436</v>
      </c>
      <c r="FW68" s="28">
        <v>891164</v>
      </c>
      <c r="FX68" s="28">
        <v>371837.18000000081</v>
      </c>
      <c r="FY68" s="28">
        <v>29079.799999999988</v>
      </c>
      <c r="FZ68" s="28">
        <v>400917.00000000111</v>
      </c>
      <c r="GA68" s="41">
        <v>68</v>
      </c>
      <c r="GB68" s="28">
        <v>216332</v>
      </c>
      <c r="GC68" s="28">
        <v>92175.789999999979</v>
      </c>
      <c r="GD68" s="28">
        <v>8725.4599999999973</v>
      </c>
      <c r="GE68" s="28">
        <v>101630</v>
      </c>
      <c r="GF68" s="41">
        <v>505</v>
      </c>
      <c r="GG68" s="28">
        <v>647795</v>
      </c>
      <c r="GH68" s="28">
        <v>22232.199999999983</v>
      </c>
      <c r="GI68" s="28">
        <v>5206.5400000000982</v>
      </c>
      <c r="GJ68" s="28">
        <v>27438.999999998807</v>
      </c>
      <c r="GK68" s="41">
        <v>1489</v>
      </c>
      <c r="GL68" s="28">
        <v>1807211</v>
      </c>
      <c r="GM68" s="28">
        <v>931578.10999997379</v>
      </c>
      <c r="GN68" s="28">
        <v>55206.020000001277</v>
      </c>
      <c r="GO68" s="28">
        <v>986784.00000002293</v>
      </c>
      <c r="GQ68" s="7">
        <f t="shared" si="332"/>
        <v>7388</v>
      </c>
      <c r="GR68" s="28">
        <f t="shared" si="333"/>
        <v>12765362</v>
      </c>
      <c r="GS68" s="28">
        <f t="shared" si="334"/>
        <v>6104473.6299999487</v>
      </c>
      <c r="GT68" s="28">
        <f t="shared" si="335"/>
        <v>344447.39000000141</v>
      </c>
      <c r="GU68" s="28">
        <f t="shared" si="336"/>
        <v>6498181.0000000345</v>
      </c>
      <c r="GX68" s="7">
        <v>787</v>
      </c>
      <c r="GY68" s="28">
        <v>826163</v>
      </c>
      <c r="GZ68" s="28">
        <v>422608.21000000456</v>
      </c>
      <c r="HA68" s="28">
        <v>382420.00000000419</v>
      </c>
      <c r="HB68" s="28">
        <v>443742.99999999581</v>
      </c>
      <c r="HC68" s="7">
        <v>1477</v>
      </c>
      <c r="HD68" s="28">
        <v>1714123</v>
      </c>
      <c r="HE68" s="28">
        <v>795098.23999999196</v>
      </c>
      <c r="HF68" s="28">
        <v>40330.200000000426</v>
      </c>
      <c r="HG68" s="28">
        <v>835427.99999998917</v>
      </c>
      <c r="HH68" s="7">
        <v>1034</v>
      </c>
      <c r="HI68" s="28">
        <v>836266</v>
      </c>
      <c r="HJ68" s="28">
        <v>343352.85999999975</v>
      </c>
      <c r="HK68" s="28">
        <v>22728.800000000028</v>
      </c>
      <c r="HL68" s="28">
        <v>366081.3600000001</v>
      </c>
      <c r="HM68" s="7">
        <v>1730</v>
      </c>
      <c r="HN68" s="28">
        <v>1029433.1799999968</v>
      </c>
      <c r="HO68" s="28">
        <v>2456320</v>
      </c>
      <c r="HP68" s="28">
        <v>77215.960000000065</v>
      </c>
      <c r="HQ68" s="28">
        <v>1106647.9999999998</v>
      </c>
      <c r="HR68" s="7">
        <v>1260</v>
      </c>
      <c r="HS68" s="28">
        <v>2316190</v>
      </c>
      <c r="HT68" s="28">
        <v>1130365.1499999987</v>
      </c>
      <c r="HU68" s="28">
        <v>88295.400000000489</v>
      </c>
      <c r="HV68" s="28">
        <v>1218661.1500000001</v>
      </c>
      <c r="HW68" s="41">
        <v>981</v>
      </c>
      <c r="HX68" s="28">
        <v>971769</v>
      </c>
      <c r="HY68" s="28">
        <v>493273.27999999782</v>
      </c>
      <c r="HZ68" s="28">
        <v>43758.459999999912</v>
      </c>
      <c r="IA68" s="28">
        <v>537030.99999999988</v>
      </c>
      <c r="IB68" s="41">
        <v>1976</v>
      </c>
      <c r="IC68" s="28">
        <v>3472274</v>
      </c>
      <c r="ID68" s="28">
        <v>1784709.8599999831</v>
      </c>
      <c r="IE68" s="28">
        <v>147381.48000000019</v>
      </c>
      <c r="IF68" s="28">
        <v>1932091.0000000177</v>
      </c>
      <c r="IG68" s="41">
        <v>185</v>
      </c>
      <c r="IH68" s="28">
        <v>316315</v>
      </c>
      <c r="II68" s="28">
        <v>163553.79999999996</v>
      </c>
      <c r="IJ68" s="28">
        <v>14725.780000000008</v>
      </c>
      <c r="IK68" s="28">
        <v>178280.00000000015</v>
      </c>
      <c r="IL68" s="11">
        <v>113</v>
      </c>
      <c r="IM68" s="28">
        <v>180287</v>
      </c>
      <c r="IN68" s="28">
        <v>75868.369999999879</v>
      </c>
      <c r="IO68" s="28">
        <v>6334.7999999999929</v>
      </c>
      <c r="IP68" s="28">
        <v>82202.999999999985</v>
      </c>
      <c r="IQ68" s="41">
        <v>-127</v>
      </c>
      <c r="IR68" s="28">
        <v>-259423</v>
      </c>
      <c r="IS68" s="28">
        <v>-132670.81000000023</v>
      </c>
      <c r="IT68" s="28">
        <v>-11671.220000000023</v>
      </c>
      <c r="IU68" s="28">
        <v>-144342.00000000009</v>
      </c>
      <c r="IV68" s="41">
        <v>12</v>
      </c>
      <c r="IW68" s="28">
        <v>38588</v>
      </c>
      <c r="IX68" s="28">
        <v>15743.880000000003</v>
      </c>
      <c r="IY68" s="28">
        <v>1889.2399999999998</v>
      </c>
      <c r="IZ68" s="28">
        <v>17632.999999999996</v>
      </c>
      <c r="JA68" s="41">
        <v>321</v>
      </c>
      <c r="JB68" s="28">
        <v>377479</v>
      </c>
      <c r="JC68" s="28">
        <v>200728.96000000057</v>
      </c>
      <c r="JD68" s="28">
        <v>13552.039999999959</v>
      </c>
      <c r="JE68" s="28">
        <v>214281.00000000003</v>
      </c>
      <c r="JF68" s="41"/>
      <c r="JG68" s="28"/>
      <c r="JH68" s="28"/>
      <c r="JI68" s="28"/>
      <c r="JJ68" s="28"/>
      <c r="JK68" s="93"/>
      <c r="JM68" s="7">
        <f t="shared" si="347"/>
        <v>9749</v>
      </c>
      <c r="JN68" s="28">
        <f t="shared" si="348"/>
        <v>11819464.179999996</v>
      </c>
      <c r="JO68" s="28">
        <f t="shared" si="349"/>
        <v>7748951.7999999756</v>
      </c>
      <c r="JP68" s="28">
        <f t="shared" si="350"/>
        <v>826960.94000000542</v>
      </c>
      <c r="JQ68" s="28">
        <f t="shared" si="351"/>
        <v>6787738.5100000026</v>
      </c>
      <c r="JS68" s="7">
        <v>181</v>
      </c>
      <c r="JT68" s="477">
        <v>220019</v>
      </c>
      <c r="JU68" s="477">
        <v>97028.000000000131</v>
      </c>
      <c r="JV68" s="477">
        <v>122990.99999999977</v>
      </c>
      <c r="JW68" s="477">
        <v>115570.91999999995</v>
      </c>
      <c r="JX68" s="476">
        <v>776</v>
      </c>
      <c r="JY68" s="477">
        <v>1209474</v>
      </c>
      <c r="JZ68" s="477">
        <v>684852.99999999825</v>
      </c>
      <c r="KA68" s="477">
        <v>524621.00000000035</v>
      </c>
      <c r="KB68" s="477">
        <v>491499.33000000042</v>
      </c>
      <c r="KC68" s="476">
        <v>565</v>
      </c>
      <c r="KD68" s="477">
        <v>1100885</v>
      </c>
      <c r="KE68" s="477">
        <v>649525.99999999953</v>
      </c>
      <c r="KF68" s="477">
        <v>451359.00000000035</v>
      </c>
      <c r="KG68" s="477">
        <v>421123.40999999939</v>
      </c>
      <c r="KH68" s="476">
        <v>709</v>
      </c>
      <c r="KI68" s="477">
        <v>1837591</v>
      </c>
      <c r="KJ68" s="477">
        <v>1081979.0000000023</v>
      </c>
      <c r="KK68" s="477">
        <v>755611.99999999849</v>
      </c>
      <c r="KL68" s="477">
        <v>694747.05999999936</v>
      </c>
      <c r="KM68" s="477">
        <v>595</v>
      </c>
      <c r="KN68" s="477">
        <v>1402605</v>
      </c>
      <c r="KO68" s="477">
        <v>768275.00000000093</v>
      </c>
      <c r="KP68" s="477">
        <v>634330.00000000035</v>
      </c>
      <c r="KQ68" s="477">
        <v>585198.25999999791</v>
      </c>
      <c r="KR68" s="477">
        <v>20</v>
      </c>
      <c r="KS68" s="477">
        <v>46880</v>
      </c>
      <c r="KT68" s="477">
        <v>18800.999999999982</v>
      </c>
      <c r="KU68" s="477">
        <v>28079.000000000029</v>
      </c>
      <c r="KV68" s="477">
        <v>24446.299999999992</v>
      </c>
      <c r="KW68" s="476">
        <v>554</v>
      </c>
      <c r="KX68" s="477">
        <v>934296</v>
      </c>
      <c r="KY68" s="477">
        <v>483400.00000000064</v>
      </c>
      <c r="KZ68" s="477">
        <v>450895.9999999993</v>
      </c>
      <c r="LA68" s="477">
        <v>414851.90999999869</v>
      </c>
      <c r="LB68" s="476">
        <v>89</v>
      </c>
      <c r="LC68" s="477">
        <v>153911</v>
      </c>
      <c r="LD68" s="477">
        <v>68750.999999999971</v>
      </c>
      <c r="LE68" s="477">
        <v>85159.999999999985</v>
      </c>
      <c r="LF68" s="477">
        <v>77645.520000000033</v>
      </c>
      <c r="LG68" s="11"/>
      <c r="LH68" s="28"/>
      <c r="LI68" s="28"/>
      <c r="LJ68" s="28"/>
      <c r="LK68" s="28"/>
      <c r="LL68" s="41"/>
      <c r="LM68" s="28"/>
      <c r="LN68" s="28"/>
      <c r="LO68" s="28"/>
      <c r="LP68" s="28"/>
      <c r="LQ68" s="41"/>
      <c r="LR68" s="28"/>
      <c r="LS68" s="28"/>
      <c r="LT68" s="28"/>
      <c r="LU68" s="28"/>
      <c r="LV68" s="41"/>
      <c r="LW68" s="28"/>
      <c r="LX68" s="28"/>
      <c r="LY68" s="28"/>
      <c r="LZ68" s="28"/>
      <c r="MA68" s="41"/>
      <c r="MB68" s="28"/>
      <c r="MC68" s="28"/>
      <c r="MD68" s="28"/>
      <c r="ME68" s="28"/>
      <c r="MF68" s="93"/>
      <c r="MH68" s="7">
        <f t="shared" si="342"/>
        <v>3489</v>
      </c>
      <c r="MI68" s="28">
        <f t="shared" si="343"/>
        <v>6905661</v>
      </c>
      <c r="MJ68" s="28">
        <f t="shared" si="344"/>
        <v>3852613.0000000014</v>
      </c>
      <c r="MK68" s="28">
        <f t="shared" si="345"/>
        <v>3053047.9999999991</v>
      </c>
      <c r="ML68" s="28">
        <f t="shared" si="346"/>
        <v>2825082.7099999953</v>
      </c>
    </row>
    <row r="69" spans="1:350" ht="15" customHeight="1" x14ac:dyDescent="0.3">
      <c r="B69" s="484"/>
      <c r="C69" s="5" t="s">
        <v>89</v>
      </c>
      <c r="D69" s="7"/>
      <c r="E69" s="9"/>
      <c r="F69" s="9"/>
      <c r="G69" s="9"/>
      <c r="H69" s="9"/>
      <c r="I69" s="7">
        <v>50</v>
      </c>
      <c r="J69" s="28">
        <v>14500</v>
      </c>
      <c r="K69" s="28">
        <v>8500</v>
      </c>
      <c r="L69" s="117">
        <v>382.5</v>
      </c>
      <c r="M69" s="28">
        <v>8033</v>
      </c>
      <c r="N69" s="7">
        <v>752</v>
      </c>
      <c r="O69" s="28">
        <v>753198</v>
      </c>
      <c r="P69" s="28">
        <v>393439.27999999939</v>
      </c>
      <c r="Q69" s="28">
        <v>18613.829999999994</v>
      </c>
      <c r="R69" s="28">
        <v>390890.00000000017</v>
      </c>
      <c r="S69" s="7">
        <v>1133</v>
      </c>
      <c r="T69" s="7">
        <v>1480122</v>
      </c>
      <c r="U69" s="7">
        <v>762262.57999999728</v>
      </c>
      <c r="V69" s="7">
        <v>34790.479999999952</v>
      </c>
      <c r="W69" s="7">
        <v>654349.99999999919</v>
      </c>
      <c r="X69" s="7">
        <v>461</v>
      </c>
      <c r="Y69" s="28">
        <v>329511.55000000075</v>
      </c>
      <c r="Z69" s="28">
        <v>209317.08000000069</v>
      </c>
      <c r="AA69" s="28">
        <v>13259.029999999999</v>
      </c>
      <c r="AB69" s="28">
        <v>278433.00000000012</v>
      </c>
      <c r="AC69" s="7">
        <v>984</v>
      </c>
      <c r="AD69" s="28">
        <v>2152116</v>
      </c>
      <c r="AE69" s="28">
        <v>1129863.4999999986</v>
      </c>
      <c r="AF69" s="28">
        <v>98435.830000000118</v>
      </c>
      <c r="AG69" s="28">
        <v>1198529.0000000002</v>
      </c>
      <c r="AH69" s="41">
        <v>4384</v>
      </c>
      <c r="AI69" s="28">
        <v>8100616</v>
      </c>
      <c r="AJ69" s="28">
        <v>4257997.089999998</v>
      </c>
      <c r="AK69" s="28">
        <v>373568.5499999997</v>
      </c>
      <c r="AL69" s="28">
        <v>4605748.0000000084</v>
      </c>
      <c r="AM69" s="41">
        <v>2385</v>
      </c>
      <c r="AN69" s="28">
        <v>6558915</v>
      </c>
      <c r="AO69" s="28">
        <v>3447070.899999998</v>
      </c>
      <c r="AP69" s="28">
        <v>370348.77000000031</v>
      </c>
      <c r="AQ69" s="28">
        <v>3813871.0000000014</v>
      </c>
      <c r="AR69" s="41">
        <v>235</v>
      </c>
      <c r="AS69" s="28">
        <v>499665</v>
      </c>
      <c r="AT69" s="28">
        <v>261972.2200000002</v>
      </c>
      <c r="AU69" s="28">
        <v>17502.009999999991</v>
      </c>
      <c r="AV69" s="28">
        <v>244400.0000000002</v>
      </c>
      <c r="AW69" s="41">
        <v>238</v>
      </c>
      <c r="AX69" s="28">
        <v>307162</v>
      </c>
      <c r="AY69" s="28">
        <v>164148.73000000024</v>
      </c>
      <c r="AZ69" s="28">
        <v>9331.2700000000114</v>
      </c>
      <c r="BA69" s="28">
        <v>173479.9999999998</v>
      </c>
      <c r="BB69" s="41">
        <v>2457</v>
      </c>
      <c r="BC69" s="28">
        <v>2749443</v>
      </c>
      <c r="BD69" s="28">
        <v>1472142.3399999938</v>
      </c>
      <c r="BE69" s="28">
        <v>80502.95000000007</v>
      </c>
      <c r="BF69" s="28">
        <v>1552644.9999999986</v>
      </c>
      <c r="BG69" s="41">
        <v>3679</v>
      </c>
      <c r="BH69" s="28">
        <v>3400121</v>
      </c>
      <c r="BI69" s="28">
        <v>1839749.6699999925</v>
      </c>
      <c r="BJ69" s="28">
        <v>128092.41000000011</v>
      </c>
      <c r="BK69" s="28">
        <v>1967159.0000000002</v>
      </c>
      <c r="BM69" s="7">
        <f t="shared" si="322"/>
        <v>16758</v>
      </c>
      <c r="BN69" s="28">
        <f t="shared" si="323"/>
        <v>26345369.550000001</v>
      </c>
      <c r="BO69" s="28">
        <f t="shared" si="324"/>
        <v>13946463.38999998</v>
      </c>
      <c r="BP69" s="28">
        <f t="shared" si="325"/>
        <v>1144827.6300000001</v>
      </c>
      <c r="BQ69" s="28">
        <f t="shared" si="326"/>
        <v>14887538.000000007</v>
      </c>
      <c r="BS69" s="7">
        <v>974</v>
      </c>
      <c r="BT69" s="28">
        <v>950301</v>
      </c>
      <c r="BU69" s="28">
        <v>518200.2600000003</v>
      </c>
      <c r="BV69" s="28">
        <v>33217.369999999908</v>
      </c>
      <c r="BW69" s="28">
        <v>554642.00000000151</v>
      </c>
      <c r="BX69" s="7"/>
      <c r="BY69" s="28"/>
      <c r="BZ69" s="28"/>
      <c r="CA69" s="28"/>
      <c r="CB69" s="28"/>
      <c r="CC69" s="7">
        <v>1</v>
      </c>
      <c r="CD69" s="28">
        <v>2599</v>
      </c>
      <c r="CE69" s="28">
        <v>1364.48</v>
      </c>
      <c r="CF69" s="28">
        <v>163.74</v>
      </c>
      <c r="CG69" s="28">
        <v>1528</v>
      </c>
      <c r="CH69" s="7">
        <v>994</v>
      </c>
      <c r="CI69" s="7">
        <v>1179756</v>
      </c>
      <c r="CJ69" s="7">
        <v>646007.23</v>
      </c>
      <c r="CK69" s="7">
        <v>30106.589999999967</v>
      </c>
      <c r="CL69" s="7">
        <v>612487.99999999965</v>
      </c>
      <c r="CM69" s="7">
        <v>1832</v>
      </c>
      <c r="CN69" s="28">
        <v>3607068</v>
      </c>
      <c r="CO69" s="28">
        <v>1906802.679999989</v>
      </c>
      <c r="CP69" s="28">
        <v>182197.82000000041</v>
      </c>
      <c r="CQ69" s="28">
        <v>2089000.9999999972</v>
      </c>
      <c r="CR69" s="41">
        <v>1934</v>
      </c>
      <c r="CS69" s="28">
        <v>4630916</v>
      </c>
      <c r="CT69" s="28">
        <v>2432117.4399999934</v>
      </c>
      <c r="CU69" s="28">
        <v>238410.10000000012</v>
      </c>
      <c r="CV69" s="28">
        <v>238410.10000000012</v>
      </c>
      <c r="CW69" s="41">
        <v>2204</v>
      </c>
      <c r="CX69" s="28">
        <v>6200546</v>
      </c>
      <c r="CY69" s="28">
        <v>3255294.8999999943</v>
      </c>
      <c r="CZ69" s="28">
        <v>361031.43000000046</v>
      </c>
      <c r="DA69" s="28">
        <v>3616326.0000000028</v>
      </c>
      <c r="DB69" s="41">
        <v>348</v>
      </c>
      <c r="DC69" s="28">
        <v>1246352</v>
      </c>
      <c r="DD69" s="28">
        <v>654336.33999999927</v>
      </c>
      <c r="DE69" s="28">
        <v>77585.600000000006</v>
      </c>
      <c r="DF69" s="28">
        <v>724127.0000000007</v>
      </c>
      <c r="DG69" s="41">
        <v>83</v>
      </c>
      <c r="DH69" s="28">
        <v>255417</v>
      </c>
      <c r="DI69" s="28">
        <v>134773.20000000004</v>
      </c>
      <c r="DJ69" s="28">
        <v>11607.630000000001</v>
      </c>
      <c r="DK69" s="28">
        <v>121267.99999999997</v>
      </c>
      <c r="DL69" s="41">
        <v>872</v>
      </c>
      <c r="DM69" s="28">
        <v>267828</v>
      </c>
      <c r="DN69" s="28">
        <v>140590.06000000003</v>
      </c>
      <c r="DO69" s="28">
        <v>13530.24</v>
      </c>
      <c r="DP69" s="28">
        <v>126081.99999999999</v>
      </c>
      <c r="DQ69" s="41">
        <v>114</v>
      </c>
      <c r="DR69" s="28">
        <v>273486</v>
      </c>
      <c r="DS69" s="28">
        <v>143580.40000000002</v>
      </c>
      <c r="DT69" s="28">
        <v>5384.2199999999984</v>
      </c>
      <c r="DU69" s="28">
        <v>113068.99999999996</v>
      </c>
      <c r="DV69" s="41">
        <v>1192</v>
      </c>
      <c r="DW69" s="28">
        <v>1941058</v>
      </c>
      <c r="DX69" s="28">
        <v>1031183.1799999957</v>
      </c>
      <c r="DY69" s="28">
        <v>79141.970000000161</v>
      </c>
      <c r="DZ69" s="28">
        <v>1092354.0000000007</v>
      </c>
      <c r="EB69" s="7">
        <f t="shared" si="327"/>
        <v>10548</v>
      </c>
      <c r="EC69" s="28">
        <f t="shared" si="328"/>
        <v>20555327</v>
      </c>
      <c r="ED69" s="28">
        <f t="shared" si="329"/>
        <v>10864250.169999974</v>
      </c>
      <c r="EE69" s="28">
        <f t="shared" si="330"/>
        <v>1032376.710000001</v>
      </c>
      <c r="EF69" s="28">
        <f t="shared" si="331"/>
        <v>9289295.1000000034</v>
      </c>
      <c r="EH69" s="7">
        <v>1464</v>
      </c>
      <c r="EI69" s="28">
        <v>2264636</v>
      </c>
      <c r="EJ69" s="28">
        <v>1203703.2299999958</v>
      </c>
      <c r="EK69" s="28"/>
      <c r="EL69" s="28">
        <v>1276122.9999999993</v>
      </c>
      <c r="EM69" s="7">
        <v>523</v>
      </c>
      <c r="EN69" s="28">
        <v>804177</v>
      </c>
      <c r="EO69" s="28">
        <v>428586.17999999988</v>
      </c>
      <c r="EP69" s="28"/>
      <c r="EQ69" s="28">
        <v>403593.00000000006</v>
      </c>
      <c r="ER69" s="7">
        <v>51</v>
      </c>
      <c r="ES69" s="28">
        <v>184749</v>
      </c>
      <c r="ET69" s="28">
        <v>96993.479999999967</v>
      </c>
      <c r="EU69" s="28"/>
      <c r="EV69" s="28">
        <v>86906</v>
      </c>
      <c r="EW69" s="7">
        <v>257</v>
      </c>
      <c r="EX69" s="28">
        <v>491843</v>
      </c>
      <c r="EY69" s="28">
        <v>258512.02000000005</v>
      </c>
      <c r="EZ69" s="28">
        <v>21330.159999999982</v>
      </c>
      <c r="FA69" s="28">
        <v>279842.00000000006</v>
      </c>
      <c r="FB69" s="7">
        <v>2165</v>
      </c>
      <c r="FC69" s="28">
        <v>4751635</v>
      </c>
      <c r="FD69" s="28">
        <v>2495136.1099999929</v>
      </c>
      <c r="FE69" s="28">
        <v>239018.61999999991</v>
      </c>
      <c r="FF69" s="28">
        <v>2725150.9999999995</v>
      </c>
      <c r="FG69" s="41">
        <v>1789</v>
      </c>
      <c r="FH69" s="28">
        <v>4473961</v>
      </c>
      <c r="FI69" s="28">
        <v>2349274.6399999913</v>
      </c>
      <c r="FJ69" s="28">
        <v>251397.18000000069</v>
      </c>
      <c r="FK69" s="28">
        <v>2600672.0000000009</v>
      </c>
      <c r="FL69" s="41">
        <v>2476</v>
      </c>
      <c r="FM69" s="28">
        <v>7096524</v>
      </c>
      <c r="FN69" s="28">
        <v>3725682.5299999975</v>
      </c>
      <c r="FO69" s="28">
        <v>396604.78999999643</v>
      </c>
      <c r="FP69" s="28">
        <v>4122289.0000000205</v>
      </c>
      <c r="FQ69" s="41">
        <v>456</v>
      </c>
      <c r="FR69" s="28">
        <v>1086544</v>
      </c>
      <c r="FS69" s="28">
        <v>575189.91999999667</v>
      </c>
      <c r="FT69" s="28">
        <v>55172.720000000023</v>
      </c>
      <c r="FU69" s="28">
        <v>630361.9999999993</v>
      </c>
      <c r="FV69" s="41">
        <v>641</v>
      </c>
      <c r="FW69" s="28">
        <v>1237209</v>
      </c>
      <c r="FX69" s="28">
        <v>508003.48999999947</v>
      </c>
      <c r="FY69" s="28">
        <v>38167.860000000022</v>
      </c>
      <c r="FZ69" s="28">
        <v>546170.99999999895</v>
      </c>
      <c r="GA69" s="41">
        <v>193</v>
      </c>
      <c r="GB69" s="28">
        <v>251907</v>
      </c>
      <c r="GC69" s="28">
        <v>132251.01</v>
      </c>
      <c r="GD69" s="28">
        <v>6704.409999999998</v>
      </c>
      <c r="GE69" s="28">
        <v>138955</v>
      </c>
      <c r="GF69" s="41">
        <v>2161</v>
      </c>
      <c r="GG69" s="28">
        <v>921339</v>
      </c>
      <c r="GH69" s="28">
        <v>443002.16999999929</v>
      </c>
      <c r="GI69" s="28">
        <v>23249.719999999819</v>
      </c>
      <c r="GJ69" s="28">
        <v>466252.00000000227</v>
      </c>
      <c r="GK69" s="41">
        <v>3066</v>
      </c>
      <c r="GL69" s="28">
        <v>4546684</v>
      </c>
      <c r="GM69" s="28">
        <v>2420816.6900000032</v>
      </c>
      <c r="GN69" s="28">
        <v>167361.12000000224</v>
      </c>
      <c r="GO69" s="28">
        <v>2588177.9999999893</v>
      </c>
      <c r="GQ69" s="7">
        <f t="shared" si="332"/>
        <v>15242</v>
      </c>
      <c r="GR69" s="28">
        <f t="shared" si="333"/>
        <v>28111208</v>
      </c>
      <c r="GS69" s="28">
        <f t="shared" si="334"/>
        <v>14637151.469999976</v>
      </c>
      <c r="GT69" s="28">
        <f t="shared" si="335"/>
        <v>1199006.5799999991</v>
      </c>
      <c r="GU69" s="28">
        <f t="shared" si="336"/>
        <v>15864494.000000009</v>
      </c>
      <c r="GX69" s="7">
        <v>663</v>
      </c>
      <c r="GY69" s="28">
        <v>976387</v>
      </c>
      <c r="GZ69" s="28">
        <v>516311.80000000022</v>
      </c>
      <c r="HA69" s="28">
        <v>429777.99999999988</v>
      </c>
      <c r="HB69" s="28">
        <v>546609.00000000012</v>
      </c>
      <c r="HC69" s="7">
        <v>104</v>
      </c>
      <c r="HD69" s="28">
        <v>169396</v>
      </c>
      <c r="HE69" s="28">
        <v>88933.349999999977</v>
      </c>
      <c r="HF69" s="28">
        <v>4446.6699999999973</v>
      </c>
      <c r="HG69" s="28">
        <v>93380.000000000044</v>
      </c>
      <c r="HH69" s="7">
        <v>500</v>
      </c>
      <c r="HI69" s="28">
        <v>795900</v>
      </c>
      <c r="HJ69" s="28">
        <v>335107.6999999996</v>
      </c>
      <c r="HK69" s="28">
        <v>16755.659999999985</v>
      </c>
      <c r="HL69" s="28">
        <v>351862.99999999953</v>
      </c>
      <c r="HM69" s="7"/>
      <c r="HN69" s="28"/>
      <c r="HO69" s="28"/>
      <c r="HP69" s="28"/>
      <c r="HQ69" s="28"/>
      <c r="HR69" s="7">
        <v>1402</v>
      </c>
      <c r="HS69" s="28">
        <v>3160898</v>
      </c>
      <c r="HT69" s="28">
        <v>1659475.2099999827</v>
      </c>
      <c r="HU69" s="28">
        <v>155629.69000000047</v>
      </c>
      <c r="HV69" s="28">
        <v>1815104.9999999891</v>
      </c>
      <c r="HW69" s="41">
        <v>3987</v>
      </c>
      <c r="HX69" s="28">
        <v>5582113</v>
      </c>
      <c r="HY69" s="28">
        <v>2932116.3499999875</v>
      </c>
      <c r="HZ69" s="28">
        <v>262235.7900000037</v>
      </c>
      <c r="IA69" s="28">
        <v>3194353.0000000261</v>
      </c>
      <c r="IB69" s="41">
        <v>2125</v>
      </c>
      <c r="IC69" s="28">
        <v>5840775</v>
      </c>
      <c r="ID69" s="28">
        <v>3066411.4699999932</v>
      </c>
      <c r="IE69" s="28">
        <v>350958.18000000186</v>
      </c>
      <c r="IF69" s="28">
        <v>3417369.9999999995</v>
      </c>
      <c r="IG69" s="41">
        <v>1468</v>
      </c>
      <c r="IH69" s="28">
        <v>3562832</v>
      </c>
      <c r="II69" s="28">
        <v>1870689.9999999839</v>
      </c>
      <c r="IJ69" s="28">
        <v>204434.05000000019</v>
      </c>
      <c r="IK69" s="28">
        <v>2075124.000000004</v>
      </c>
      <c r="IL69" s="11">
        <v>810</v>
      </c>
      <c r="IM69" s="28">
        <v>2079890</v>
      </c>
      <c r="IN69" s="28">
        <v>852517.76999999653</v>
      </c>
      <c r="IO69" s="28">
        <v>74679.839999999953</v>
      </c>
      <c r="IP69" s="28">
        <v>927196.99999999965</v>
      </c>
      <c r="IQ69" s="41">
        <v>118</v>
      </c>
      <c r="IR69" s="28">
        <v>330982</v>
      </c>
      <c r="IS69" s="28">
        <v>135869.04</v>
      </c>
      <c r="IT69" s="28">
        <v>13628.409999999985</v>
      </c>
      <c r="IU69" s="28">
        <v>149498.00000000009</v>
      </c>
      <c r="IV69" s="41">
        <v>1399</v>
      </c>
      <c r="IW69" s="28">
        <v>2275851</v>
      </c>
      <c r="IX69" s="28">
        <v>1196779.589999987</v>
      </c>
      <c r="IY69" s="28">
        <v>90030.530000000319</v>
      </c>
      <c r="IZ69" s="28">
        <v>1286810.0000000012</v>
      </c>
      <c r="JA69" s="41">
        <v>3696</v>
      </c>
      <c r="JB69" s="28">
        <v>2136354</v>
      </c>
      <c r="JC69" s="28">
        <v>1108099.4199999925</v>
      </c>
      <c r="JD69" s="28">
        <v>93613</v>
      </c>
      <c r="JE69" s="28">
        <v>1201711.9999999988</v>
      </c>
      <c r="JF69" s="41"/>
      <c r="JG69" s="28"/>
      <c r="JH69" s="28"/>
      <c r="JI69" s="28"/>
      <c r="JJ69" s="28"/>
      <c r="JK69" s="93"/>
      <c r="JM69" s="7">
        <f t="shared" si="347"/>
        <v>16272</v>
      </c>
      <c r="JN69" s="28">
        <f t="shared" si="348"/>
        <v>26911378</v>
      </c>
      <c r="JO69" s="28">
        <f t="shared" si="349"/>
        <v>13762311.699999921</v>
      </c>
      <c r="JP69" s="28">
        <f t="shared" si="350"/>
        <v>1696189.8200000061</v>
      </c>
      <c r="JQ69" s="28">
        <f t="shared" si="351"/>
        <v>15059021.000000019</v>
      </c>
      <c r="JS69" s="7">
        <v>1161</v>
      </c>
      <c r="JT69" s="477">
        <v>2181639</v>
      </c>
      <c r="JU69" s="477">
        <v>935494.00000000407</v>
      </c>
      <c r="JV69" s="477">
        <v>1246144.9999999939</v>
      </c>
      <c r="JW69" s="477">
        <v>1149551.1399999922</v>
      </c>
      <c r="JX69" s="476">
        <v>129</v>
      </c>
      <c r="JY69" s="477">
        <v>244271</v>
      </c>
      <c r="JZ69" s="477">
        <v>137211.00000000006</v>
      </c>
      <c r="KA69" s="477">
        <v>107060.00000000001</v>
      </c>
      <c r="KB69" s="477">
        <v>98738.340000000069</v>
      </c>
      <c r="KC69" s="476">
        <v>399</v>
      </c>
      <c r="KD69" s="477">
        <v>591601</v>
      </c>
      <c r="KE69" s="477">
        <v>328120.00000000035</v>
      </c>
      <c r="KF69" s="477">
        <v>263480.99999999994</v>
      </c>
      <c r="KG69" s="477">
        <v>250155.49999999997</v>
      </c>
      <c r="KH69" s="476">
        <v>278</v>
      </c>
      <c r="KI69" s="477">
        <v>624422</v>
      </c>
      <c r="KJ69" s="477">
        <v>283961.00000000035</v>
      </c>
      <c r="KK69" s="477">
        <v>340460.99999999942</v>
      </c>
      <c r="KL69" s="477">
        <v>307348.09999999992</v>
      </c>
      <c r="KM69" s="477">
        <v>913</v>
      </c>
      <c r="KN69" s="477">
        <v>2264587</v>
      </c>
      <c r="KO69" s="477">
        <v>963448.00000000163</v>
      </c>
      <c r="KP69" s="477">
        <v>1301138.9999999977</v>
      </c>
      <c r="KQ69" s="477">
        <v>1185279.3399999912</v>
      </c>
      <c r="KR69" s="477">
        <v>1497</v>
      </c>
      <c r="KS69" s="477">
        <v>3177303</v>
      </c>
      <c r="KT69" s="477">
        <v>1345472.0000000005</v>
      </c>
      <c r="KU69" s="477">
        <v>1831831.0000000075</v>
      </c>
      <c r="KV69" s="477">
        <v>1668957.5099999788</v>
      </c>
      <c r="KW69" s="476">
        <v>2139</v>
      </c>
      <c r="KX69" s="477">
        <v>4089261</v>
      </c>
      <c r="KY69" s="477">
        <v>1745789.0000000037</v>
      </c>
      <c r="KZ69" s="477">
        <v>2343472.0000000051</v>
      </c>
      <c r="LA69" s="477">
        <v>2135693.3999999748</v>
      </c>
      <c r="LB69" s="476">
        <v>497</v>
      </c>
      <c r="LC69" s="477">
        <v>1199303</v>
      </c>
      <c r="LD69" s="477">
        <v>589973.99999999965</v>
      </c>
      <c r="LE69" s="477">
        <v>609329.00000000035</v>
      </c>
      <c r="LF69" s="477">
        <v>553829.86999999918</v>
      </c>
      <c r="LG69" s="11"/>
      <c r="LH69" s="28"/>
      <c r="LI69" s="28"/>
      <c r="LJ69" s="28"/>
      <c r="LK69" s="28"/>
      <c r="LL69" s="41"/>
      <c r="LM69" s="28"/>
      <c r="LN69" s="28"/>
      <c r="LO69" s="28"/>
      <c r="LP69" s="28"/>
      <c r="LQ69" s="41"/>
      <c r="LR69" s="28"/>
      <c r="LS69" s="28"/>
      <c r="LT69" s="28"/>
      <c r="LU69" s="28"/>
      <c r="LV69" s="41"/>
      <c r="LW69" s="28"/>
      <c r="LX69" s="28"/>
      <c r="LY69" s="28"/>
      <c r="LZ69" s="28"/>
      <c r="MA69" s="41"/>
      <c r="MB69" s="28"/>
      <c r="MC69" s="28"/>
      <c r="MD69" s="28"/>
      <c r="ME69" s="28"/>
      <c r="MF69" s="93"/>
      <c r="MH69" s="7">
        <f t="shared" si="342"/>
        <v>7013</v>
      </c>
      <c r="MI69" s="28">
        <f t="shared" si="343"/>
        <v>14372387</v>
      </c>
      <c r="MJ69" s="28">
        <f t="shared" si="344"/>
        <v>6329469.0000000112</v>
      </c>
      <c r="MK69" s="28">
        <f t="shared" si="345"/>
        <v>8042918.0000000037</v>
      </c>
      <c r="ML69" s="28">
        <f t="shared" si="346"/>
        <v>7349553.1999999359</v>
      </c>
    </row>
    <row r="70" spans="1:350" ht="15" customHeight="1" x14ac:dyDescent="0.3">
      <c r="B70" s="484"/>
      <c r="C70" s="5" t="s">
        <v>90</v>
      </c>
      <c r="D70" s="7"/>
      <c r="E70" s="9"/>
      <c r="F70" s="9"/>
      <c r="G70" s="9"/>
      <c r="H70" s="9"/>
      <c r="I70" s="7"/>
      <c r="J70" s="28"/>
      <c r="K70" s="28"/>
      <c r="L70" s="28"/>
      <c r="M70" s="28"/>
      <c r="N70" s="7">
        <v>1051</v>
      </c>
      <c r="O70" s="28">
        <v>1179399</v>
      </c>
      <c r="P70" s="28">
        <v>646456.50999999919</v>
      </c>
      <c r="Q70" s="28">
        <v>33828.10999999995</v>
      </c>
      <c r="R70" s="28">
        <v>650876</v>
      </c>
      <c r="S70" s="7">
        <v>286</v>
      </c>
      <c r="T70" s="7">
        <v>293714</v>
      </c>
      <c r="U70" s="7">
        <v>164861.67000000004</v>
      </c>
      <c r="V70" s="7">
        <v>8243.0499999999993</v>
      </c>
      <c r="W70" s="7">
        <v>173104.99999999997</v>
      </c>
      <c r="X70" s="7">
        <v>178</v>
      </c>
      <c r="Y70" s="28">
        <v>127247.93000000002</v>
      </c>
      <c r="Z70" s="28">
        <v>74099.340000000127</v>
      </c>
      <c r="AA70" s="28">
        <v>5089.8700000000063</v>
      </c>
      <c r="AB70" s="28">
        <v>106887.99999999993</v>
      </c>
      <c r="AC70" s="7">
        <v>1509</v>
      </c>
      <c r="AD70" s="28">
        <v>2562241</v>
      </c>
      <c r="AE70" s="28">
        <v>1367826.5999999985</v>
      </c>
      <c r="AF70" s="28">
        <v>108983.31000000023</v>
      </c>
      <c r="AG70" s="28">
        <v>1324133.9999999944</v>
      </c>
      <c r="AH70" s="41">
        <v>2618</v>
      </c>
      <c r="AI70" s="28">
        <v>6037682</v>
      </c>
      <c r="AJ70" s="28">
        <v>3173469.5399999907</v>
      </c>
      <c r="AK70" s="28">
        <v>340833.92000000033</v>
      </c>
      <c r="AL70" s="28">
        <v>3514305.0000000037</v>
      </c>
      <c r="AM70" s="41">
        <v>3074</v>
      </c>
      <c r="AN70" s="28">
        <v>8894126</v>
      </c>
      <c r="AO70" s="28">
        <v>4680510.1600000141</v>
      </c>
      <c r="AP70" s="28">
        <v>504952.08999999956</v>
      </c>
      <c r="AQ70" s="28">
        <v>5185462.0000000196</v>
      </c>
      <c r="AR70" s="41">
        <v>810</v>
      </c>
      <c r="AS70" s="28">
        <v>2721990</v>
      </c>
      <c r="AT70" s="28">
        <v>1429047.1299999934</v>
      </c>
      <c r="AU70" s="28">
        <v>144006.95999999982</v>
      </c>
      <c r="AV70" s="28">
        <v>1422705.0000000005</v>
      </c>
      <c r="AW70" s="41">
        <v>196</v>
      </c>
      <c r="AX70" s="28">
        <v>443804</v>
      </c>
      <c r="AY70" s="28">
        <v>192814.00999999966</v>
      </c>
      <c r="AZ70" s="28">
        <v>21353.38999999997</v>
      </c>
      <c r="BA70" s="28">
        <v>214167.99999999985</v>
      </c>
      <c r="BB70" s="41">
        <v>1754</v>
      </c>
      <c r="BC70" s="28">
        <v>1970546</v>
      </c>
      <c r="BD70" s="28">
        <v>1058219.1799999946</v>
      </c>
      <c r="BE70" s="28">
        <v>53719.310000000092</v>
      </c>
      <c r="BF70" s="28">
        <v>1111938.9999999984</v>
      </c>
      <c r="BG70" s="41">
        <v>2841</v>
      </c>
      <c r="BH70" s="28">
        <v>1853559</v>
      </c>
      <c r="BI70" s="28">
        <v>1023385.3999999936</v>
      </c>
      <c r="BJ70" s="28">
        <v>54945.309999999983</v>
      </c>
      <c r="BK70" s="28">
        <v>1078331.9999999998</v>
      </c>
      <c r="BM70" s="7">
        <f t="shared" si="322"/>
        <v>14317</v>
      </c>
      <c r="BN70" s="28">
        <f t="shared" si="323"/>
        <v>26084308.93</v>
      </c>
      <c r="BO70" s="28">
        <f t="shared" si="324"/>
        <v>13810689.539999984</v>
      </c>
      <c r="BP70" s="28">
        <f t="shared" si="325"/>
        <v>1275955.3199999998</v>
      </c>
      <c r="BQ70" s="28">
        <f t="shared" si="326"/>
        <v>14781914.000000017</v>
      </c>
      <c r="BS70" s="7">
        <v>378</v>
      </c>
      <c r="BT70" s="28">
        <v>277022</v>
      </c>
      <c r="BU70" s="28">
        <v>161050.41000000009</v>
      </c>
      <c r="BV70" s="28">
        <v>11464.379999999986</v>
      </c>
      <c r="BW70" s="28">
        <v>171556.9999999998</v>
      </c>
      <c r="BX70" s="7"/>
      <c r="BY70" s="28"/>
      <c r="BZ70" s="28"/>
      <c r="CA70" s="28"/>
      <c r="CB70" s="28"/>
      <c r="CC70" s="7">
        <v>504</v>
      </c>
      <c r="CD70" s="28">
        <v>1311396</v>
      </c>
      <c r="CE70" s="28">
        <v>688483.81000000017</v>
      </c>
      <c r="CF70" s="28">
        <v>82617.849999999977</v>
      </c>
      <c r="CG70" s="28">
        <v>771100.99999999953</v>
      </c>
      <c r="CH70" s="7">
        <v>234</v>
      </c>
      <c r="CI70" s="7">
        <v>281766</v>
      </c>
      <c r="CJ70" s="7">
        <v>151375.94000000009</v>
      </c>
      <c r="CK70" s="7">
        <v>6055.1299999999992</v>
      </c>
      <c r="CL70" s="7">
        <v>127154.99999999999</v>
      </c>
      <c r="CM70" s="7">
        <v>3519</v>
      </c>
      <c r="CN70" s="28">
        <v>6962831</v>
      </c>
      <c r="CO70" s="28">
        <v>3684745.8899999876</v>
      </c>
      <c r="CP70" s="28">
        <v>356355.84999999922</v>
      </c>
      <c r="CQ70" s="28">
        <v>4034654.0000000196</v>
      </c>
      <c r="CR70" s="41">
        <v>2731</v>
      </c>
      <c r="CS70" s="28">
        <v>7392719</v>
      </c>
      <c r="CT70" s="28">
        <v>3884706.6099999957</v>
      </c>
      <c r="CU70" s="28">
        <v>419563.0200000006</v>
      </c>
      <c r="CV70" s="28">
        <v>419563.0200000006</v>
      </c>
      <c r="CW70" s="41">
        <v>4099</v>
      </c>
      <c r="CX70" s="28">
        <v>12913251</v>
      </c>
      <c r="CY70" s="28">
        <v>6781259.6500000451</v>
      </c>
      <c r="CZ70" s="28">
        <v>767437.34999999776</v>
      </c>
      <c r="DA70" s="28">
        <v>7548697.0000000289</v>
      </c>
      <c r="DB70" s="41">
        <v>2745</v>
      </c>
      <c r="DC70" s="28">
        <v>8039605</v>
      </c>
      <c r="DD70" s="28">
        <v>4221740.669999999</v>
      </c>
      <c r="DE70" s="28">
        <v>481024.3</v>
      </c>
      <c r="DF70" s="28">
        <v>4696886.0000000019</v>
      </c>
      <c r="DG70" s="41">
        <v>46</v>
      </c>
      <c r="DH70" s="28">
        <v>150354</v>
      </c>
      <c r="DI70" s="28">
        <v>78936.08</v>
      </c>
      <c r="DJ70" s="28">
        <v>8101.5700000000006</v>
      </c>
      <c r="DK70" s="28">
        <v>75615</v>
      </c>
      <c r="DL70" s="41">
        <v>500</v>
      </c>
      <c r="DM70" s="28">
        <v>500</v>
      </c>
      <c r="DN70" s="28">
        <v>250</v>
      </c>
      <c r="DO70" s="28">
        <v>45</v>
      </c>
      <c r="DP70" s="28">
        <v>295</v>
      </c>
      <c r="DQ70" s="41">
        <v>1025</v>
      </c>
      <c r="DR70" s="28">
        <v>902875</v>
      </c>
      <c r="DS70" s="28">
        <v>493473.40999999957</v>
      </c>
      <c r="DT70" s="28">
        <v>24966.599999999984</v>
      </c>
      <c r="DU70" s="28">
        <v>518440.00000000017</v>
      </c>
      <c r="DV70" s="41">
        <v>2492</v>
      </c>
      <c r="DW70" s="28">
        <v>2969058</v>
      </c>
      <c r="DX70" s="28">
        <v>1606039.7599999944</v>
      </c>
      <c r="DY70" s="28">
        <v>100633.10000000018</v>
      </c>
      <c r="DZ70" s="28">
        <v>1640866.0000000016</v>
      </c>
      <c r="EB70" s="7">
        <f t="shared" si="327"/>
        <v>18273</v>
      </c>
      <c r="EC70" s="28">
        <f t="shared" si="328"/>
        <v>41201377</v>
      </c>
      <c r="ED70" s="28">
        <f t="shared" si="329"/>
        <v>21752062.230000019</v>
      </c>
      <c r="EE70" s="28">
        <f t="shared" si="330"/>
        <v>2258264.1499999976</v>
      </c>
      <c r="EF70" s="28">
        <f t="shared" si="331"/>
        <v>20004829.020000048</v>
      </c>
      <c r="EH70" s="7">
        <v>1506</v>
      </c>
      <c r="EI70" s="28">
        <v>2032094</v>
      </c>
      <c r="EJ70" s="28">
        <v>1082867.5499999986</v>
      </c>
      <c r="EK70" s="28"/>
      <c r="EL70" s="28">
        <v>1140777.9999999995</v>
      </c>
      <c r="EM70" s="7">
        <v>1029</v>
      </c>
      <c r="EN70" s="28">
        <v>1531821</v>
      </c>
      <c r="EO70" s="28">
        <v>815278.13999999524</v>
      </c>
      <c r="EP70" s="28"/>
      <c r="EQ70" s="28">
        <v>810922.00000000058</v>
      </c>
      <c r="ER70" s="7">
        <v>1593</v>
      </c>
      <c r="ES70" s="28">
        <v>191007</v>
      </c>
      <c r="ET70" s="28">
        <v>102032.9</v>
      </c>
      <c r="EU70" s="28"/>
      <c r="EV70" s="28">
        <v>107016.00000000006</v>
      </c>
      <c r="EW70" s="7">
        <v>124</v>
      </c>
      <c r="EX70" s="28">
        <v>187876</v>
      </c>
      <c r="EY70" s="28">
        <v>100234.39000000006</v>
      </c>
      <c r="EZ70" s="28">
        <v>7093.2699999999968</v>
      </c>
      <c r="FA70" s="28">
        <v>101125.99999999996</v>
      </c>
      <c r="FB70" s="7">
        <v>4119</v>
      </c>
      <c r="FC70" s="28">
        <v>8578681</v>
      </c>
      <c r="FD70" s="28">
        <v>4526464.8599999985</v>
      </c>
      <c r="FE70" s="28">
        <v>414906.77000000031</v>
      </c>
      <c r="FF70" s="28">
        <v>4941370.9999999981</v>
      </c>
      <c r="FG70" s="41">
        <v>4824</v>
      </c>
      <c r="FH70" s="28">
        <v>12293576</v>
      </c>
      <c r="FI70" s="28">
        <v>6330606.9300000351</v>
      </c>
      <c r="FJ70" s="28">
        <v>662302.80999999749</v>
      </c>
      <c r="FK70" s="28">
        <v>6988089.9999999925</v>
      </c>
      <c r="FL70" s="41">
        <v>4311</v>
      </c>
      <c r="FM70" s="28">
        <v>12921839</v>
      </c>
      <c r="FN70" s="28">
        <v>6655765.54000053</v>
      </c>
      <c r="FO70" s="28">
        <v>736978.71999997005</v>
      </c>
      <c r="FP70" s="28">
        <v>7392743.9999999749</v>
      </c>
      <c r="FQ70" s="41">
        <v>1737</v>
      </c>
      <c r="FR70" s="28">
        <v>5274363</v>
      </c>
      <c r="FS70" s="28">
        <v>2725812.8299999856</v>
      </c>
      <c r="FT70" s="28">
        <v>311408.24999999866</v>
      </c>
      <c r="FU70" s="28">
        <v>3037221.0000000056</v>
      </c>
      <c r="FV70" s="41">
        <v>125</v>
      </c>
      <c r="FW70" s="28">
        <v>396875</v>
      </c>
      <c r="FX70" s="28">
        <v>177105.99999999977</v>
      </c>
      <c r="FY70" s="28">
        <v>20266.390000000003</v>
      </c>
      <c r="FZ70" s="28">
        <v>197373</v>
      </c>
      <c r="GA70" s="41">
        <v>195</v>
      </c>
      <c r="GB70" s="28">
        <v>751705</v>
      </c>
      <c r="GC70" s="28">
        <v>319873.19999999978</v>
      </c>
      <c r="GD70" s="28">
        <v>38384.85000000002</v>
      </c>
      <c r="GE70" s="28">
        <v>358257.99999999977</v>
      </c>
      <c r="GF70" s="41">
        <v>3591</v>
      </c>
      <c r="GG70" s="28">
        <v>724609</v>
      </c>
      <c r="GH70" s="28">
        <v>404063.71999999671</v>
      </c>
      <c r="GI70" s="28">
        <v>15779.059999999927</v>
      </c>
      <c r="GJ70" s="28">
        <v>419843.00000000419</v>
      </c>
      <c r="GK70" s="41">
        <v>3522</v>
      </c>
      <c r="GL70" s="28">
        <v>4481128</v>
      </c>
      <c r="GM70" s="28">
        <v>2395670.6299999859</v>
      </c>
      <c r="GN70" s="28">
        <v>129957.55000000093</v>
      </c>
      <c r="GO70" s="28">
        <v>2525627.9999999786</v>
      </c>
      <c r="GQ70" s="7">
        <f t="shared" si="332"/>
        <v>26676</v>
      </c>
      <c r="GR70" s="28">
        <f t="shared" si="333"/>
        <v>49365574</v>
      </c>
      <c r="GS70" s="28">
        <f t="shared" si="334"/>
        <v>25635776.690000527</v>
      </c>
      <c r="GT70" s="28">
        <f t="shared" si="335"/>
        <v>2337077.6699999673</v>
      </c>
      <c r="GU70" s="28">
        <f t="shared" si="336"/>
        <v>28020369.999999952</v>
      </c>
      <c r="GX70" s="7">
        <v>2084</v>
      </c>
      <c r="GY70" s="28">
        <v>3078766</v>
      </c>
      <c r="GZ70" s="28">
        <v>1647713.7699999753</v>
      </c>
      <c r="HA70" s="28">
        <v>1308634.0000000012</v>
      </c>
      <c r="HB70" s="28">
        <v>1770131.9999999988</v>
      </c>
      <c r="HC70" s="7">
        <v>402</v>
      </c>
      <c r="HD70" s="28">
        <v>530098</v>
      </c>
      <c r="HE70" s="28">
        <v>253117.73000000048</v>
      </c>
      <c r="HF70" s="28">
        <v>15432.179999999977</v>
      </c>
      <c r="HG70" s="28">
        <v>268551.00000000012</v>
      </c>
      <c r="HH70" s="7">
        <v>1076</v>
      </c>
      <c r="HI70" s="28">
        <v>1577374</v>
      </c>
      <c r="HJ70" s="28">
        <v>673916.98999999941</v>
      </c>
      <c r="HK70" s="28">
        <v>36248.779999999926</v>
      </c>
      <c r="HL70" s="28">
        <v>710165.99999999756</v>
      </c>
      <c r="HM70" s="7"/>
      <c r="HN70" s="28"/>
      <c r="HO70" s="28"/>
      <c r="HP70" s="28"/>
      <c r="HQ70" s="28"/>
      <c r="HR70" s="7">
        <v>2665</v>
      </c>
      <c r="HS70" s="28">
        <v>6273385</v>
      </c>
      <c r="HT70" s="28">
        <v>3291059.2899999903</v>
      </c>
      <c r="HU70" s="28">
        <v>329437.02999999828</v>
      </c>
      <c r="HV70" s="28">
        <v>3620497.0000000284</v>
      </c>
      <c r="HW70" s="41">
        <v>4240</v>
      </c>
      <c r="HX70" s="28">
        <v>7134060</v>
      </c>
      <c r="HY70" s="28">
        <v>3745219.8399999887</v>
      </c>
      <c r="HZ70" s="28">
        <v>378388.5499999951</v>
      </c>
      <c r="IA70" s="28">
        <v>4123609.0000000475</v>
      </c>
      <c r="IB70" s="41">
        <v>2249</v>
      </c>
      <c r="IC70" s="28">
        <v>7185751</v>
      </c>
      <c r="ID70" s="28">
        <v>3772526.7799999923</v>
      </c>
      <c r="IE70" s="28">
        <v>438862.97999999899</v>
      </c>
      <c r="IF70" s="28">
        <v>4211390.0000000307</v>
      </c>
      <c r="IG70" s="41">
        <v>2141</v>
      </c>
      <c r="IH70" s="28">
        <v>6216359</v>
      </c>
      <c r="II70" s="28">
        <v>3247825.2699999944</v>
      </c>
      <c r="IJ70" s="28">
        <v>353570.08999999822</v>
      </c>
      <c r="IK70" s="28">
        <v>3601396.0000000335</v>
      </c>
      <c r="IL70" s="11">
        <v>673</v>
      </c>
      <c r="IM70" s="28">
        <v>2084727</v>
      </c>
      <c r="IN70" s="28">
        <v>873150.07999999542</v>
      </c>
      <c r="IO70" s="28">
        <v>96054.439999999726</v>
      </c>
      <c r="IP70" s="28">
        <v>969203.99999999674</v>
      </c>
      <c r="IQ70" s="41">
        <v>233</v>
      </c>
      <c r="IR70" s="28">
        <v>732067</v>
      </c>
      <c r="IS70" s="28">
        <v>307468.32999999973</v>
      </c>
      <c r="IT70" s="28">
        <v>32150.449999999957</v>
      </c>
      <c r="IU70" s="28">
        <v>339619.00000000012</v>
      </c>
      <c r="IV70" s="41">
        <v>103</v>
      </c>
      <c r="IW70" s="28">
        <v>81147</v>
      </c>
      <c r="IX70" s="28">
        <v>90967.910000000251</v>
      </c>
      <c r="IY70" s="28">
        <v>8012.6600000000244</v>
      </c>
      <c r="IZ70" s="28">
        <v>98981.000000000015</v>
      </c>
      <c r="JA70" s="41">
        <v>4650</v>
      </c>
      <c r="JB70" s="28">
        <v>2998450</v>
      </c>
      <c r="JC70" s="28">
        <v>1601300.0299999828</v>
      </c>
      <c r="JD70" s="28">
        <v>109457.9700000001</v>
      </c>
      <c r="JE70" s="28">
        <v>1710757.9999999902</v>
      </c>
      <c r="JF70" s="41"/>
      <c r="JG70" s="28"/>
      <c r="JH70" s="28"/>
      <c r="JI70" s="28"/>
      <c r="JJ70" s="28"/>
      <c r="JK70" s="93"/>
      <c r="JM70" s="7">
        <f t="shared" si="347"/>
        <v>20516</v>
      </c>
      <c r="JN70" s="28">
        <f t="shared" si="348"/>
        <v>37892184</v>
      </c>
      <c r="JO70" s="28">
        <f t="shared" si="349"/>
        <v>19504266.019999918</v>
      </c>
      <c r="JP70" s="28">
        <f t="shared" si="350"/>
        <v>3106249.1299999924</v>
      </c>
      <c r="JQ70" s="28">
        <f t="shared" si="351"/>
        <v>21424303.000000123</v>
      </c>
      <c r="JS70" s="7">
        <v>1371</v>
      </c>
      <c r="JT70" s="477">
        <v>1857629</v>
      </c>
      <c r="JU70" s="477">
        <v>808456.00000000221</v>
      </c>
      <c r="JV70" s="477">
        <v>1049172.9999999939</v>
      </c>
      <c r="JW70" s="477">
        <v>993404.65999998839</v>
      </c>
      <c r="JX70" s="476">
        <v>798</v>
      </c>
      <c r="JY70" s="477">
        <v>1307352</v>
      </c>
      <c r="JZ70" s="477">
        <v>761231.99999999965</v>
      </c>
      <c r="KA70" s="477">
        <v>546119.99999999837</v>
      </c>
      <c r="KB70" s="477">
        <v>511815.71000000311</v>
      </c>
      <c r="KC70" s="476">
        <v>509</v>
      </c>
      <c r="KD70" s="477">
        <v>808591</v>
      </c>
      <c r="KE70" s="477">
        <v>440839.00000000012</v>
      </c>
      <c r="KF70" s="477">
        <v>367751.99999999988</v>
      </c>
      <c r="KG70" s="477">
        <v>347179.38999999966</v>
      </c>
      <c r="KH70" s="476">
        <v>124</v>
      </c>
      <c r="KI70" s="477">
        <v>299976</v>
      </c>
      <c r="KJ70" s="477">
        <v>124753.99999999991</v>
      </c>
      <c r="KK70" s="477">
        <v>175222.00000000006</v>
      </c>
      <c r="KL70" s="477">
        <v>157487.82000000009</v>
      </c>
      <c r="KM70" s="477">
        <v>995</v>
      </c>
      <c r="KN70" s="477">
        <v>2494305</v>
      </c>
      <c r="KO70" s="477">
        <v>1085951.0000000005</v>
      </c>
      <c r="KP70" s="477">
        <v>1408353.9999999995</v>
      </c>
      <c r="KQ70" s="477">
        <v>1282802.5899999903</v>
      </c>
      <c r="KR70" s="477">
        <v>2497</v>
      </c>
      <c r="KS70" s="477">
        <v>5100603</v>
      </c>
      <c r="KT70" s="477">
        <v>2211972.999999993</v>
      </c>
      <c r="KU70" s="477">
        <v>2888630.0000000107</v>
      </c>
      <c r="KV70" s="477">
        <v>2643655.5899999845</v>
      </c>
      <c r="KW70" s="476">
        <v>3028</v>
      </c>
      <c r="KX70" s="477">
        <v>6302222</v>
      </c>
      <c r="KY70" s="477">
        <v>2902438.9999999767</v>
      </c>
      <c r="KZ70" s="477">
        <v>3399783.000000034</v>
      </c>
      <c r="LA70" s="477">
        <v>3102618.1100000124</v>
      </c>
      <c r="LB70" s="476">
        <v>2674</v>
      </c>
      <c r="LC70" s="477">
        <v>7661876</v>
      </c>
      <c r="LD70" s="477">
        <v>3286461.9999999763</v>
      </c>
      <c r="LE70" s="477">
        <v>4375414.0000000615</v>
      </c>
      <c r="LF70" s="477">
        <v>3943170.5599999996</v>
      </c>
      <c r="LG70" s="11"/>
      <c r="LH70" s="28"/>
      <c r="LI70" s="28"/>
      <c r="LJ70" s="28"/>
      <c r="LK70" s="28"/>
      <c r="LL70" s="41"/>
      <c r="LM70" s="28"/>
      <c r="LN70" s="28"/>
      <c r="LO70" s="28"/>
      <c r="LP70" s="28"/>
      <c r="LQ70" s="41"/>
      <c r="LR70" s="28"/>
      <c r="LS70" s="28"/>
      <c r="LT70" s="28"/>
      <c r="LU70" s="28"/>
      <c r="LV70" s="41"/>
      <c r="LW70" s="28"/>
      <c r="LX70" s="28"/>
      <c r="LY70" s="28"/>
      <c r="LZ70" s="28"/>
      <c r="MA70" s="41"/>
      <c r="MB70" s="28"/>
      <c r="MC70" s="28"/>
      <c r="MD70" s="28"/>
      <c r="ME70" s="28"/>
      <c r="MF70" s="93"/>
      <c r="MH70" s="7">
        <f t="shared" si="342"/>
        <v>11996</v>
      </c>
      <c r="MI70" s="28">
        <f t="shared" si="343"/>
        <v>25832554</v>
      </c>
      <c r="MJ70" s="28">
        <f t="shared" si="344"/>
        <v>11622105.999999948</v>
      </c>
      <c r="MK70" s="28">
        <f t="shared" si="345"/>
        <v>14210448.000000097</v>
      </c>
      <c r="ML70" s="28">
        <f t="shared" si="346"/>
        <v>12982134.429999977</v>
      </c>
    </row>
    <row r="71" spans="1:350" ht="15" customHeight="1" x14ac:dyDescent="0.3">
      <c r="B71" s="484"/>
      <c r="C71" s="136" t="s">
        <v>148</v>
      </c>
      <c r="D71" s="7"/>
      <c r="E71" s="9"/>
      <c r="F71" s="9"/>
      <c r="G71" s="9"/>
      <c r="H71" s="9"/>
      <c r="I71" s="7"/>
      <c r="J71" s="28"/>
      <c r="K71" s="28"/>
      <c r="L71" s="28"/>
      <c r="M71" s="28"/>
      <c r="N71" s="7">
        <v>726</v>
      </c>
      <c r="O71" s="28">
        <v>754524</v>
      </c>
      <c r="P71" s="28">
        <v>416252.109999999</v>
      </c>
      <c r="Q71" s="28">
        <v>19561.000000000029</v>
      </c>
      <c r="R71" s="28">
        <v>377805.00000000012</v>
      </c>
      <c r="S71" s="7"/>
      <c r="T71" s="7"/>
      <c r="U71" s="7"/>
      <c r="V71" s="7"/>
      <c r="W71" s="7"/>
      <c r="X71" s="7">
        <v>169</v>
      </c>
      <c r="Y71" s="28">
        <v>127128.65999999987</v>
      </c>
      <c r="Z71" s="28">
        <v>88710.940000000148</v>
      </c>
      <c r="AA71" s="28">
        <v>4980.2599999999948</v>
      </c>
      <c r="AB71" s="28">
        <v>98943.999999999971</v>
      </c>
      <c r="AC71" s="7">
        <v>1485</v>
      </c>
      <c r="AD71" s="28">
        <v>3264315</v>
      </c>
      <c r="AE71" s="28">
        <v>1721868.2900000017</v>
      </c>
      <c r="AF71" s="28">
        <v>173321.40999999997</v>
      </c>
      <c r="AG71" s="28">
        <v>1885376.9999999984</v>
      </c>
      <c r="AH71" s="41">
        <v>5202</v>
      </c>
      <c r="AI71" s="28">
        <v>13415898</v>
      </c>
      <c r="AJ71" s="28">
        <v>7060982.990000044</v>
      </c>
      <c r="AK71" s="28">
        <v>753385.64999999886</v>
      </c>
      <c r="AL71" s="28">
        <v>7814368.0000000186</v>
      </c>
      <c r="AM71" s="41">
        <v>3985</v>
      </c>
      <c r="AN71" s="28">
        <v>10849715</v>
      </c>
      <c r="AO71" s="28">
        <v>5708479.1400000108</v>
      </c>
      <c r="AP71" s="28">
        <v>594896.43000000087</v>
      </c>
      <c r="AQ71" s="28">
        <v>6303376.0000000065</v>
      </c>
      <c r="AR71" s="41">
        <v>914</v>
      </c>
      <c r="AS71" s="28">
        <v>3467486</v>
      </c>
      <c r="AT71" s="28">
        <v>1820431.3599999945</v>
      </c>
      <c r="AU71" s="28">
        <v>186668.69999999995</v>
      </c>
      <c r="AV71" s="28">
        <v>1777669.9999999991</v>
      </c>
      <c r="AW71" s="41"/>
      <c r="AX71" s="28"/>
      <c r="AY71" s="28"/>
      <c r="AZ71" s="28"/>
      <c r="BA71" s="28"/>
      <c r="BB71" s="41">
        <v>2334</v>
      </c>
      <c r="BC71" s="28">
        <v>2270816</v>
      </c>
      <c r="BD71" s="28">
        <v>1232617.2199999944</v>
      </c>
      <c r="BE71" s="28">
        <v>61682.070000000043</v>
      </c>
      <c r="BF71" s="28">
        <v>1294298.9999999995</v>
      </c>
      <c r="BG71" s="41">
        <v>2954</v>
      </c>
      <c r="BH71" s="28">
        <v>1931346</v>
      </c>
      <c r="BI71" s="28">
        <v>1074525.979999997</v>
      </c>
      <c r="BJ71" s="28">
        <v>53796.19999999999</v>
      </c>
      <c r="BK71" s="28">
        <v>1128322.9999999995</v>
      </c>
      <c r="BM71" s="7">
        <f t="shared" si="322"/>
        <v>17769</v>
      </c>
      <c r="BN71" s="28">
        <f t="shared" si="323"/>
        <v>36081228.659999996</v>
      </c>
      <c r="BO71" s="28">
        <f t="shared" si="324"/>
        <v>19123868.030000042</v>
      </c>
      <c r="BP71" s="28">
        <f t="shared" si="325"/>
        <v>1848291.7199999997</v>
      </c>
      <c r="BQ71" s="28">
        <f t="shared" si="326"/>
        <v>20680162.000000022</v>
      </c>
      <c r="BS71" s="7">
        <v>294</v>
      </c>
      <c r="BT71" s="28">
        <v>168356</v>
      </c>
      <c r="BU71" s="28">
        <v>104396.36999999998</v>
      </c>
      <c r="BV71" s="28">
        <v>7169.67</v>
      </c>
      <c r="BW71" s="28">
        <v>111565.99999999999</v>
      </c>
      <c r="BX71" s="7"/>
      <c r="BY71" s="28"/>
      <c r="BZ71" s="28"/>
      <c r="CA71" s="28"/>
      <c r="CB71" s="28"/>
      <c r="CC71" s="7">
        <v>57</v>
      </c>
      <c r="CD71" s="28">
        <v>60143</v>
      </c>
      <c r="CE71" s="28">
        <v>32652.029999999995</v>
      </c>
      <c r="CF71" s="28">
        <v>1632.5800000000002</v>
      </c>
      <c r="CG71" s="28">
        <v>34283.999999999993</v>
      </c>
      <c r="CH71" s="7">
        <v>160</v>
      </c>
      <c r="CI71" s="7">
        <v>168940</v>
      </c>
      <c r="CJ71" s="7">
        <v>91982.320000000094</v>
      </c>
      <c r="CK71" s="7">
        <v>3679.3500000000031</v>
      </c>
      <c r="CL71" s="7">
        <v>77264.999999999927</v>
      </c>
      <c r="CM71" s="7">
        <v>4969</v>
      </c>
      <c r="CN71" s="28">
        <v>9715181</v>
      </c>
      <c r="CO71" s="28">
        <v>5135820.8700000085</v>
      </c>
      <c r="CP71" s="28">
        <v>473368.0099999996</v>
      </c>
      <c r="CQ71" s="28">
        <v>5609186.9999999879</v>
      </c>
      <c r="CR71" s="41">
        <v>3926</v>
      </c>
      <c r="CS71" s="28">
        <v>10287824</v>
      </c>
      <c r="CT71" s="28">
        <v>5401233.330000015</v>
      </c>
      <c r="CU71" s="28">
        <v>562068.40999999968</v>
      </c>
      <c r="CV71" s="28">
        <v>562068.40999999968</v>
      </c>
      <c r="CW71" s="41">
        <v>5197</v>
      </c>
      <c r="CX71" s="28">
        <v>16214803</v>
      </c>
      <c r="CY71" s="28">
        <v>8512787.1800000221</v>
      </c>
      <c r="CZ71" s="28">
        <v>945516.96999999858</v>
      </c>
      <c r="DA71" s="28">
        <v>9458304.0000000186</v>
      </c>
      <c r="DB71" s="41">
        <v>1906</v>
      </c>
      <c r="DC71" s="28">
        <v>5175894</v>
      </c>
      <c r="DD71" s="28">
        <v>2717386.8499999936</v>
      </c>
      <c r="DE71" s="28">
        <v>283975.72999999922</v>
      </c>
      <c r="DF71" s="28">
        <v>3001362.0000000056</v>
      </c>
      <c r="DG71" s="41">
        <v>23</v>
      </c>
      <c r="DH71" s="28">
        <v>119377</v>
      </c>
      <c r="DI71" s="28">
        <v>62673.040000000023</v>
      </c>
      <c r="DJ71" s="28">
        <v>5964.2599999999993</v>
      </c>
      <c r="DK71" s="28">
        <v>56810.999999999985</v>
      </c>
      <c r="DL71" s="41">
        <v>704</v>
      </c>
      <c r="DM71" s="28">
        <v>15896</v>
      </c>
      <c r="DN71" s="28">
        <v>8327.92</v>
      </c>
      <c r="DO71" s="28">
        <v>876.76</v>
      </c>
      <c r="DP71" s="28">
        <v>8008</v>
      </c>
      <c r="DQ71" s="41">
        <v>501</v>
      </c>
      <c r="DR71" s="28">
        <v>521949</v>
      </c>
      <c r="DS71" s="28">
        <v>281102.93999999989</v>
      </c>
      <c r="DT71" s="28">
        <v>14054.590000000002</v>
      </c>
      <c r="DU71" s="28">
        <v>295158.00000000017</v>
      </c>
      <c r="DV71" s="41">
        <v>1027</v>
      </c>
      <c r="DW71" s="28">
        <v>1311223</v>
      </c>
      <c r="DX71" s="28">
        <v>704135.18999999738</v>
      </c>
      <c r="DY71" s="28">
        <v>43810.400000000067</v>
      </c>
      <c r="DZ71" s="28">
        <v>710537.00000000093</v>
      </c>
      <c r="EB71" s="7">
        <f t="shared" si="327"/>
        <v>18764</v>
      </c>
      <c r="EC71" s="28">
        <f t="shared" si="328"/>
        <v>43759586</v>
      </c>
      <c r="ED71" s="28">
        <f t="shared" si="329"/>
        <v>23052498.04000004</v>
      </c>
      <c r="EE71" s="28">
        <f t="shared" si="330"/>
        <v>2342116.7299999963</v>
      </c>
      <c r="EF71" s="28">
        <f t="shared" si="331"/>
        <v>19924550.410000011</v>
      </c>
      <c r="EH71" s="7">
        <v>1531</v>
      </c>
      <c r="EI71" s="28">
        <v>1901419</v>
      </c>
      <c r="EJ71" s="28">
        <v>1031951.8100000003</v>
      </c>
      <c r="EK71" s="28"/>
      <c r="EL71" s="28">
        <v>1086124.0000000002</v>
      </c>
      <c r="EM71" s="7">
        <v>250</v>
      </c>
      <c r="EN71" s="28">
        <v>332850</v>
      </c>
      <c r="EO71" s="28">
        <v>176947.88</v>
      </c>
      <c r="EP71" s="28"/>
      <c r="EQ71" s="28">
        <v>161422.99999999965</v>
      </c>
      <c r="ER71" s="7">
        <v>1669</v>
      </c>
      <c r="ES71" s="28">
        <v>170531</v>
      </c>
      <c r="ET71" s="28">
        <v>96043.910000000033</v>
      </c>
      <c r="EU71" s="28"/>
      <c r="EV71" s="28">
        <v>85243.999999999985</v>
      </c>
      <c r="EW71" s="7">
        <v>120</v>
      </c>
      <c r="EX71" s="28">
        <v>109030</v>
      </c>
      <c r="EY71" s="28">
        <v>63724.330000000024</v>
      </c>
      <c r="EZ71" s="28">
        <v>2996.2</v>
      </c>
      <c r="FA71" s="28">
        <v>62922.999999999993</v>
      </c>
      <c r="FB71" s="7">
        <v>2708</v>
      </c>
      <c r="FC71" s="28">
        <v>4569192</v>
      </c>
      <c r="FD71" s="28">
        <v>2409572.4399999948</v>
      </c>
      <c r="FE71" s="28">
        <v>162055.78000000026</v>
      </c>
      <c r="FF71" s="28">
        <v>2571627.9999999986</v>
      </c>
      <c r="FG71" s="41">
        <v>6859</v>
      </c>
      <c r="FH71" s="28">
        <v>19678841</v>
      </c>
      <c r="FI71" s="28">
        <v>10341551.840000069</v>
      </c>
      <c r="FJ71" s="28">
        <v>1143916.4699999974</v>
      </c>
      <c r="FK71" s="28">
        <v>11485469.000000017</v>
      </c>
      <c r="FL71" s="41">
        <v>3917</v>
      </c>
      <c r="FM71" s="28">
        <v>11000933</v>
      </c>
      <c r="FN71" s="28">
        <v>5625133.630000337</v>
      </c>
      <c r="FO71" s="28">
        <v>611950.17999997572</v>
      </c>
      <c r="FP71" s="28">
        <v>6237083.0000000102</v>
      </c>
      <c r="FQ71" s="41">
        <v>1352</v>
      </c>
      <c r="FR71" s="28">
        <v>4039898</v>
      </c>
      <c r="FS71" s="28">
        <v>2056665.9199999813</v>
      </c>
      <c r="FT71" s="28">
        <v>239048.22999999957</v>
      </c>
      <c r="FU71" s="28">
        <v>2295713.9999999939</v>
      </c>
      <c r="FV71" s="41">
        <v>40</v>
      </c>
      <c r="FW71" s="28">
        <v>124060</v>
      </c>
      <c r="FX71" s="28">
        <v>65131.700000000026</v>
      </c>
      <c r="FY71" s="28">
        <v>7400.8300000000008</v>
      </c>
      <c r="FZ71" s="28">
        <v>72532</v>
      </c>
      <c r="GA71" s="41">
        <v>-7</v>
      </c>
      <c r="GB71" s="28">
        <v>-25593</v>
      </c>
      <c r="GC71" s="28">
        <v>-13436.619999999999</v>
      </c>
      <c r="GD71" s="28">
        <v>-1612.3799999999999</v>
      </c>
      <c r="GE71" s="28">
        <v>-15048.999999999998</v>
      </c>
      <c r="GF71" s="41">
        <v>2892</v>
      </c>
      <c r="GG71" s="28">
        <v>612308</v>
      </c>
      <c r="GH71" s="28">
        <v>325529.4999999993</v>
      </c>
      <c r="GI71" s="28">
        <v>16276.150000000036</v>
      </c>
      <c r="GJ71" s="28">
        <v>341806.00000000035</v>
      </c>
      <c r="GK71" s="41">
        <v>1998</v>
      </c>
      <c r="GL71" s="28">
        <v>2529002</v>
      </c>
      <c r="GM71" s="28">
        <v>1348839.4999999793</v>
      </c>
      <c r="GN71" s="28">
        <v>82547.45000000138</v>
      </c>
      <c r="GO71" s="28">
        <v>1431387.99999999</v>
      </c>
      <c r="GQ71" s="7">
        <f t="shared" si="332"/>
        <v>23329</v>
      </c>
      <c r="GR71" s="28">
        <f t="shared" si="333"/>
        <v>45042471</v>
      </c>
      <c r="GS71" s="28">
        <f t="shared" si="334"/>
        <v>23527655.840000361</v>
      </c>
      <c r="GT71" s="28">
        <f t="shared" si="335"/>
        <v>2264578.9099999745</v>
      </c>
      <c r="GU71" s="28">
        <f t="shared" si="336"/>
        <v>25816285.000000007</v>
      </c>
      <c r="GX71" s="7">
        <v>890</v>
      </c>
      <c r="GY71" s="28">
        <v>1155410</v>
      </c>
      <c r="GZ71" s="28">
        <v>618107.89999999164</v>
      </c>
      <c r="HA71" s="28">
        <v>504412</v>
      </c>
      <c r="HB71" s="28">
        <v>650998</v>
      </c>
      <c r="HC71" s="7">
        <v>100</v>
      </c>
      <c r="HD71" s="28">
        <v>0</v>
      </c>
      <c r="HE71" s="28">
        <v>100</v>
      </c>
      <c r="HF71" s="28">
        <v>18</v>
      </c>
      <c r="HG71" s="28">
        <v>118</v>
      </c>
      <c r="HH71" s="7">
        <v>159</v>
      </c>
      <c r="HI71" s="28">
        <v>246991</v>
      </c>
      <c r="HJ71" s="28">
        <v>108713.37000000004</v>
      </c>
      <c r="HK71" s="28">
        <v>5435.8000000000011</v>
      </c>
      <c r="HL71" s="28">
        <v>114148.99999999988</v>
      </c>
      <c r="HM71" s="7"/>
      <c r="HN71" s="28"/>
      <c r="HO71" s="28"/>
      <c r="HP71" s="28"/>
      <c r="HQ71" s="28"/>
      <c r="HR71" s="7">
        <v>1369</v>
      </c>
      <c r="HS71" s="28">
        <v>3466481</v>
      </c>
      <c r="HT71" s="28">
        <v>1819906.6799999801</v>
      </c>
      <c r="HU71" s="28">
        <v>188479.70000000182</v>
      </c>
      <c r="HV71" s="28">
        <v>2008386.9999999839</v>
      </c>
      <c r="HW71" s="41">
        <v>1344</v>
      </c>
      <c r="HX71" s="28">
        <v>3322956</v>
      </c>
      <c r="HY71" s="28">
        <v>1744556.3099999819</v>
      </c>
      <c r="HZ71" s="28">
        <v>177159.78000000122</v>
      </c>
      <c r="IA71" s="28">
        <v>1921714.9999999925</v>
      </c>
      <c r="IB71" s="41">
        <v>1582</v>
      </c>
      <c r="IC71" s="28">
        <v>4809668</v>
      </c>
      <c r="ID71" s="28">
        <v>2514574.349999988</v>
      </c>
      <c r="IE71" s="28">
        <v>274159.20000000048</v>
      </c>
      <c r="IF71" s="28">
        <v>2788734.0000000191</v>
      </c>
      <c r="IG71" s="41">
        <v>906</v>
      </c>
      <c r="IH71" s="28">
        <v>2607294</v>
      </c>
      <c r="II71" s="28">
        <v>1368832.8499999898</v>
      </c>
      <c r="IJ71" s="28">
        <v>145208.92000000051</v>
      </c>
      <c r="IK71" s="28">
        <v>1514041.999999997</v>
      </c>
      <c r="IL71" s="11">
        <v>57</v>
      </c>
      <c r="IM71" s="28">
        <v>188243</v>
      </c>
      <c r="IN71" s="28">
        <v>77320.349999999977</v>
      </c>
      <c r="IO71" s="28">
        <v>8427.3700000000008</v>
      </c>
      <c r="IP71" s="28">
        <v>85748.000000000015</v>
      </c>
      <c r="IQ71" s="41"/>
      <c r="IR71" s="28"/>
      <c r="IS71" s="28"/>
      <c r="IT71" s="28"/>
      <c r="IU71" s="28"/>
      <c r="IV71" s="41"/>
      <c r="IW71" s="28"/>
      <c r="IX71" s="28"/>
      <c r="IY71" s="28"/>
      <c r="IZ71" s="28"/>
      <c r="JA71" s="41"/>
      <c r="JB71" s="28"/>
      <c r="JC71" s="28"/>
      <c r="JD71" s="28"/>
      <c r="JE71" s="28"/>
      <c r="JF71" s="41"/>
      <c r="JG71" s="28"/>
      <c r="JH71" s="28"/>
      <c r="JI71" s="28"/>
      <c r="JJ71" s="28"/>
      <c r="JK71" s="93"/>
      <c r="JM71" s="7">
        <f t="shared" si="347"/>
        <v>6407</v>
      </c>
      <c r="JN71" s="28">
        <f t="shared" si="348"/>
        <v>15797043</v>
      </c>
      <c r="JO71" s="28">
        <f t="shared" si="349"/>
        <v>8252111.8099999316</v>
      </c>
      <c r="JP71" s="28">
        <f t="shared" si="350"/>
        <v>1303300.7700000042</v>
      </c>
      <c r="JQ71" s="28">
        <f t="shared" si="351"/>
        <v>9083890.9999999907</v>
      </c>
      <c r="JS71" s="7">
        <v>419</v>
      </c>
      <c r="JT71" s="477">
        <v>527531</v>
      </c>
      <c r="JU71" s="477">
        <v>229307.00000000058</v>
      </c>
      <c r="JV71" s="477">
        <v>298223.99999999977</v>
      </c>
      <c r="JW71" s="477">
        <v>282375.07999999996</v>
      </c>
      <c r="JX71" s="476"/>
      <c r="JY71" s="477"/>
      <c r="JZ71" s="477"/>
      <c r="KA71" s="477"/>
      <c r="KB71" s="477"/>
      <c r="KC71" s="476"/>
      <c r="KD71" s="477"/>
      <c r="KE71" s="477"/>
      <c r="KF71" s="477"/>
      <c r="KG71" s="477"/>
      <c r="KH71" s="476">
        <v>136</v>
      </c>
      <c r="KI71" s="477">
        <v>183414</v>
      </c>
      <c r="KJ71" s="477">
        <v>102134.00000000001</v>
      </c>
      <c r="KK71" s="477">
        <v>81280</v>
      </c>
      <c r="KL71" s="477">
        <v>77409.829999999987</v>
      </c>
      <c r="KM71" s="477">
        <v>301</v>
      </c>
      <c r="KN71" s="477">
        <v>782249</v>
      </c>
      <c r="KO71" s="477">
        <v>339647.00000000012</v>
      </c>
      <c r="KP71" s="477">
        <v>442601.99999999988</v>
      </c>
      <c r="KQ71" s="477">
        <v>402417.45999999944</v>
      </c>
      <c r="KR71" s="477">
        <v>1244</v>
      </c>
      <c r="KS71" s="477">
        <v>2292056</v>
      </c>
      <c r="KT71" s="477">
        <v>1009935.0000000021</v>
      </c>
      <c r="KU71" s="477">
        <v>1282121.0000000007</v>
      </c>
      <c r="KV71" s="477">
        <v>1192611.0299999886</v>
      </c>
      <c r="KW71" s="476">
        <v>875</v>
      </c>
      <c r="KX71" s="477">
        <v>1985025</v>
      </c>
      <c r="KY71" s="477">
        <v>858601.99999999825</v>
      </c>
      <c r="KZ71" s="477">
        <v>1126423.0000000012</v>
      </c>
      <c r="LA71" s="477">
        <v>1032396.4999999907</v>
      </c>
      <c r="LB71" s="476">
        <v>1150</v>
      </c>
      <c r="LC71" s="477">
        <v>3397650</v>
      </c>
      <c r="LD71" s="477">
        <v>1428138.9999999895</v>
      </c>
      <c r="LE71" s="477">
        <v>1969511.0000000135</v>
      </c>
      <c r="LF71" s="477">
        <v>1766778.2399999842</v>
      </c>
      <c r="LG71" s="11"/>
      <c r="LH71" s="28"/>
      <c r="LI71" s="28"/>
      <c r="LJ71" s="28"/>
      <c r="LK71" s="28"/>
      <c r="LL71" s="41"/>
      <c r="LM71" s="28"/>
      <c r="LN71" s="28"/>
      <c r="LO71" s="28"/>
      <c r="LP71" s="28"/>
      <c r="LQ71" s="41"/>
      <c r="LR71" s="28"/>
      <c r="LS71" s="28"/>
      <c r="LT71" s="28"/>
      <c r="LU71" s="28"/>
      <c r="LV71" s="41"/>
      <c r="LW71" s="28"/>
      <c r="LX71" s="28"/>
      <c r="LY71" s="28"/>
      <c r="LZ71" s="28"/>
      <c r="MA71" s="41"/>
      <c r="MB71" s="28"/>
      <c r="MC71" s="28"/>
      <c r="MD71" s="28"/>
      <c r="ME71" s="28"/>
      <c r="MF71" s="93"/>
      <c r="MH71" s="7">
        <f t="shared" si="342"/>
        <v>4125</v>
      </c>
      <c r="MI71" s="28">
        <f t="shared" si="343"/>
        <v>9167925</v>
      </c>
      <c r="MJ71" s="28">
        <f t="shared" si="344"/>
        <v>3967763.9999999907</v>
      </c>
      <c r="MK71" s="28">
        <f t="shared" si="345"/>
        <v>5200161.0000000149</v>
      </c>
      <c r="ML71" s="28">
        <f t="shared" si="346"/>
        <v>4753988.1399999633</v>
      </c>
    </row>
    <row r="72" spans="1:350" ht="15" customHeight="1" x14ac:dyDescent="0.3">
      <c r="B72" s="484"/>
      <c r="C72" s="69" t="s">
        <v>102</v>
      </c>
      <c r="D72" s="7"/>
      <c r="E72" s="9"/>
      <c r="F72" s="9"/>
      <c r="G72" s="9"/>
      <c r="H72" s="9"/>
      <c r="I72" s="28"/>
      <c r="J72" s="28"/>
      <c r="K72" s="28"/>
      <c r="L72" s="28"/>
      <c r="M72" s="28"/>
      <c r="N72" s="7">
        <v>120</v>
      </c>
      <c r="O72" s="28">
        <v>325880</v>
      </c>
      <c r="P72" s="28">
        <v>169457.60000000006</v>
      </c>
      <c r="Q72" s="28">
        <v>20334.990000000002</v>
      </c>
      <c r="R72" s="28">
        <v>189792.00000000003</v>
      </c>
      <c r="S72" s="7">
        <v>38</v>
      </c>
      <c r="T72" s="7">
        <v>102562</v>
      </c>
      <c r="U72" s="7">
        <v>53332.240000000005</v>
      </c>
      <c r="V72" s="7">
        <v>6399.89</v>
      </c>
      <c r="W72" s="7">
        <v>59732</v>
      </c>
      <c r="X72" s="7">
        <v>37</v>
      </c>
      <c r="Y72" s="28">
        <v>20488.130000000005</v>
      </c>
      <c r="Z72" s="28">
        <v>20488.130000000005</v>
      </c>
      <c r="AA72" s="28">
        <v>766.53999999999928</v>
      </c>
      <c r="AB72" s="28">
        <v>16096.999999999985</v>
      </c>
      <c r="AC72" s="7"/>
      <c r="AD72" s="28"/>
      <c r="AE72" s="28"/>
      <c r="AF72" s="28"/>
      <c r="AG72" s="28"/>
      <c r="AH72" s="41">
        <v>645</v>
      </c>
      <c r="AI72" s="28">
        <v>1265305</v>
      </c>
      <c r="AJ72" s="28">
        <v>659103.27999999956</v>
      </c>
      <c r="AK72" s="28">
        <v>64241.790000000037</v>
      </c>
      <c r="AL72" s="28">
        <v>723344.99999999953</v>
      </c>
      <c r="AM72" s="41">
        <v>677</v>
      </c>
      <c r="AN72" s="28">
        <v>1587223</v>
      </c>
      <c r="AO72" s="28">
        <v>825535.71999999601</v>
      </c>
      <c r="AP72" s="28">
        <v>83602.970000000045</v>
      </c>
      <c r="AQ72" s="28">
        <v>909139.99999999825</v>
      </c>
      <c r="AR72" s="41">
        <v>8</v>
      </c>
      <c r="AS72" s="28">
        <v>38192</v>
      </c>
      <c r="AT72" s="28">
        <v>19859.84</v>
      </c>
      <c r="AU72" s="28">
        <v>2025.7</v>
      </c>
      <c r="AV72" s="28">
        <v>18907.000000000004</v>
      </c>
      <c r="AW72" s="41">
        <v>23</v>
      </c>
      <c r="AX72" s="28">
        <v>45777</v>
      </c>
      <c r="AY72" s="28">
        <v>23539.809999999994</v>
      </c>
      <c r="AZ72" s="28">
        <v>1813.1899999999996</v>
      </c>
      <c r="BA72" s="28">
        <v>25352.999999999996</v>
      </c>
      <c r="BB72" s="41">
        <v>243</v>
      </c>
      <c r="BC72" s="28">
        <v>331757</v>
      </c>
      <c r="BD72" s="28">
        <v>174896.00000000064</v>
      </c>
      <c r="BE72" s="28">
        <v>10199.539999999974</v>
      </c>
      <c r="BF72" s="28">
        <v>185096.00000000044</v>
      </c>
      <c r="BG72" s="41">
        <v>173</v>
      </c>
      <c r="BH72" s="28">
        <v>90127</v>
      </c>
      <c r="BI72" s="28">
        <v>47950.899999999914</v>
      </c>
      <c r="BJ72" s="28">
        <v>2404.3299999999981</v>
      </c>
      <c r="BK72" s="28">
        <v>50354.999999999956</v>
      </c>
      <c r="BM72" s="7">
        <f t="shared" si="322"/>
        <v>1964</v>
      </c>
      <c r="BN72" s="28">
        <f t="shared" si="323"/>
        <v>3807311.13</v>
      </c>
      <c r="BO72" s="28">
        <f t="shared" si="324"/>
        <v>1994163.5199999963</v>
      </c>
      <c r="BP72" s="28">
        <f t="shared" si="325"/>
        <v>191788.94000000006</v>
      </c>
      <c r="BQ72" s="28">
        <f t="shared" si="326"/>
        <v>2177816.9999999981</v>
      </c>
      <c r="BS72" s="7">
        <v>12</v>
      </c>
      <c r="BT72" s="28">
        <v>16788</v>
      </c>
      <c r="BU72" s="28">
        <v>8729.76</v>
      </c>
      <c r="BV72" s="28">
        <v>436.48</v>
      </c>
      <c r="BW72" s="28">
        <v>9166</v>
      </c>
      <c r="BX72" s="7"/>
      <c r="BY72" s="28"/>
      <c r="BZ72" s="28"/>
      <c r="CA72" s="28"/>
      <c r="CB72" s="28"/>
      <c r="CC72" s="7">
        <v>229</v>
      </c>
      <c r="CD72" s="28">
        <v>496671</v>
      </c>
      <c r="CE72" s="28">
        <v>259101.93000000025</v>
      </c>
      <c r="CF72" s="28">
        <v>29401.519999999968</v>
      </c>
      <c r="CG72" s="28">
        <v>288502.99999999977</v>
      </c>
      <c r="CH72" s="7">
        <v>36</v>
      </c>
      <c r="CI72" s="7">
        <v>97164</v>
      </c>
      <c r="CJ72" s="7">
        <v>50525.280000000013</v>
      </c>
      <c r="CK72" s="7">
        <v>6063.1200000000017</v>
      </c>
      <c r="CL72" s="7">
        <v>56588.000000000036</v>
      </c>
      <c r="CM72" s="7">
        <v>7</v>
      </c>
      <c r="CN72" s="28">
        <v>9093</v>
      </c>
      <c r="CO72" s="28">
        <v>4728.3600000000006</v>
      </c>
      <c r="CP72" s="28">
        <v>236.39000000000004</v>
      </c>
      <c r="CQ72" s="28">
        <v>4965</v>
      </c>
      <c r="CR72" s="41">
        <v>1432</v>
      </c>
      <c r="CS72" s="28">
        <v>2191668</v>
      </c>
      <c r="CT72" s="28">
        <v>1153640.8799999859</v>
      </c>
      <c r="CU72" s="28">
        <v>49603.769999999691</v>
      </c>
      <c r="CV72" s="28">
        <v>15023.579999999969</v>
      </c>
      <c r="CW72" s="41">
        <v>840</v>
      </c>
      <c r="CX72" s="28">
        <v>1803510</v>
      </c>
      <c r="CY72" s="28">
        <v>938334.59999999241</v>
      </c>
      <c r="CZ72" s="28">
        <v>44081.319999999796</v>
      </c>
      <c r="DA72" s="28">
        <v>1026496.0000000001</v>
      </c>
      <c r="DB72" s="41">
        <v>675</v>
      </c>
      <c r="DC72" s="28">
        <v>1629425</v>
      </c>
      <c r="DD72" s="28">
        <v>847300.99999999581</v>
      </c>
      <c r="DE72" s="28">
        <v>87435.020000000077</v>
      </c>
      <c r="DF72" s="28">
        <v>934736.00000000151</v>
      </c>
      <c r="DG72" s="41">
        <v>27</v>
      </c>
      <c r="DH72" s="28">
        <v>58773</v>
      </c>
      <c r="DI72" s="28">
        <v>30561.959999999992</v>
      </c>
      <c r="DJ72" s="28">
        <v>720.6</v>
      </c>
      <c r="DK72" s="28">
        <v>27418.999999999996</v>
      </c>
      <c r="DL72" s="41">
        <v>526</v>
      </c>
      <c r="DM72" s="28">
        <v>35324</v>
      </c>
      <c r="DN72" s="28">
        <v>18358.479999999992</v>
      </c>
      <c r="DO72" s="28">
        <v>814.61999999999989</v>
      </c>
      <c r="DP72" s="28">
        <v>16457.000000000004</v>
      </c>
      <c r="DQ72" s="41">
        <v>1036</v>
      </c>
      <c r="DR72" s="28">
        <v>1058964</v>
      </c>
      <c r="DS72" s="28">
        <v>573720.4800000001</v>
      </c>
      <c r="DT72" s="28">
        <v>29559.640000000007</v>
      </c>
      <c r="DU72" s="28">
        <v>603280.00000000058</v>
      </c>
      <c r="DV72" s="41">
        <v>602</v>
      </c>
      <c r="DW72" s="28">
        <v>585248</v>
      </c>
      <c r="DX72" s="28">
        <v>316428.35000000038</v>
      </c>
      <c r="DY72" s="28">
        <v>8058.3499999999958</v>
      </c>
      <c r="DZ72" s="28">
        <v>332544.99999999936</v>
      </c>
      <c r="EB72" s="7">
        <f t="shared" si="327"/>
        <v>5422</v>
      </c>
      <c r="EC72" s="28">
        <f t="shared" si="328"/>
        <v>7982628</v>
      </c>
      <c r="ED72" s="28">
        <f t="shared" si="329"/>
        <v>4201431.0799999749</v>
      </c>
      <c r="EE72" s="28">
        <f t="shared" si="330"/>
        <v>256410.82999999955</v>
      </c>
      <c r="EF72" s="28">
        <f t="shared" si="331"/>
        <v>3315178.5800000015</v>
      </c>
      <c r="EH72" s="7">
        <v>639</v>
      </c>
      <c r="EI72" s="28">
        <v>835161</v>
      </c>
      <c r="EJ72" s="28">
        <v>441444.41999999987</v>
      </c>
      <c r="EK72" s="28"/>
      <c r="EL72" s="28">
        <v>468661.99999999983</v>
      </c>
      <c r="EM72" s="7">
        <v>488</v>
      </c>
      <c r="EN72" s="28">
        <v>1214512</v>
      </c>
      <c r="EO72" s="28">
        <v>631546.23999999987</v>
      </c>
      <c r="EP72" s="28"/>
      <c r="EQ72" s="28">
        <v>707332.00000000023</v>
      </c>
      <c r="ER72" s="7">
        <v>1071</v>
      </c>
      <c r="ES72" s="28">
        <v>902129</v>
      </c>
      <c r="ET72" s="28">
        <v>472144.74</v>
      </c>
      <c r="EU72" s="28"/>
      <c r="EV72" s="28">
        <v>525844.00000000023</v>
      </c>
      <c r="EW72" s="7">
        <v>298</v>
      </c>
      <c r="EX72" s="28">
        <v>752202</v>
      </c>
      <c r="EY72" s="28">
        <v>391549.58999999886</v>
      </c>
      <c r="EZ72" s="28">
        <v>24291.940000000057</v>
      </c>
      <c r="FA72" s="28">
        <v>433211.00000000163</v>
      </c>
      <c r="FB72" s="7">
        <v>789</v>
      </c>
      <c r="FC72" s="28">
        <v>1329761</v>
      </c>
      <c r="FD72" s="28">
        <v>697800.31999999762</v>
      </c>
      <c r="FE72" s="28">
        <v>55726.810000000019</v>
      </c>
      <c r="FF72" s="28">
        <v>753526.99999999907</v>
      </c>
      <c r="FG72" s="41">
        <v>968</v>
      </c>
      <c r="FH72" s="28">
        <v>2562932</v>
      </c>
      <c r="FI72" s="28">
        <v>1333794.6199999915</v>
      </c>
      <c r="FJ72" s="28">
        <v>139831.3000000001</v>
      </c>
      <c r="FK72" s="28">
        <v>1473625.9999999995</v>
      </c>
      <c r="FL72" s="41">
        <v>797</v>
      </c>
      <c r="FM72" s="28">
        <v>2047953</v>
      </c>
      <c r="FN72" s="28">
        <v>1066413.909999989</v>
      </c>
      <c r="FO72" s="28">
        <v>109985.43000000069</v>
      </c>
      <c r="FP72" s="28">
        <v>1176398.9999999921</v>
      </c>
      <c r="FQ72" s="41">
        <v>686</v>
      </c>
      <c r="FR72" s="28">
        <v>1694014</v>
      </c>
      <c r="FS72" s="28">
        <v>837662.99999999383</v>
      </c>
      <c r="FT72" s="28">
        <v>94894.30000000009</v>
      </c>
      <c r="FU72" s="28">
        <v>932556.99999999697</v>
      </c>
      <c r="FV72" s="41"/>
      <c r="FW72" s="28"/>
      <c r="FX72" s="28"/>
      <c r="FY72" s="28"/>
      <c r="FZ72" s="28"/>
      <c r="GA72" s="41"/>
      <c r="GB72" s="28"/>
      <c r="GC72" s="28"/>
      <c r="GD72" s="28"/>
      <c r="GE72" s="28"/>
      <c r="GF72" s="41">
        <v>847</v>
      </c>
      <c r="GG72" s="28">
        <v>586953</v>
      </c>
      <c r="GH72" s="28">
        <v>306483.51000000094</v>
      </c>
      <c r="GI72" s="28">
        <v>19986.580000000005</v>
      </c>
      <c r="GJ72" s="28">
        <v>326469.99999999878</v>
      </c>
      <c r="GK72" s="41">
        <v>436</v>
      </c>
      <c r="GL72" s="28">
        <v>493064</v>
      </c>
      <c r="GM72" s="28">
        <v>260065.04000000228</v>
      </c>
      <c r="GN72" s="28">
        <v>13802.379999999946</v>
      </c>
      <c r="GO72" s="28">
        <v>273867.00000000122</v>
      </c>
      <c r="GQ72" s="7">
        <f t="shared" si="332"/>
        <v>7019</v>
      </c>
      <c r="GR72" s="28">
        <f t="shared" si="333"/>
        <v>12418681</v>
      </c>
      <c r="GS72" s="28">
        <f t="shared" si="334"/>
        <v>6438905.3899999727</v>
      </c>
      <c r="GT72" s="28">
        <f t="shared" si="335"/>
        <v>458518.74000000092</v>
      </c>
      <c r="GU72" s="28">
        <f t="shared" si="336"/>
        <v>7071494.9999999898</v>
      </c>
      <c r="GX72" s="7">
        <v>747</v>
      </c>
      <c r="GY72" s="28">
        <v>926003</v>
      </c>
      <c r="GZ72" s="28">
        <v>493615.11999999784</v>
      </c>
      <c r="HA72" s="28">
        <v>405338.99999999779</v>
      </c>
      <c r="HB72" s="28">
        <v>520664.00000000221</v>
      </c>
      <c r="HC72" s="7">
        <v>742</v>
      </c>
      <c r="HD72" s="28">
        <v>1942358</v>
      </c>
      <c r="HE72" s="28">
        <v>1010026.1599999914</v>
      </c>
      <c r="HF72" s="28">
        <v>121204.82000000105</v>
      </c>
      <c r="HG72" s="28">
        <v>1131231.0000000002</v>
      </c>
      <c r="HH72" s="7">
        <v>37</v>
      </c>
      <c r="HI72" s="28">
        <v>103663</v>
      </c>
      <c r="HJ72" s="28">
        <v>53904.760000000017</v>
      </c>
      <c r="HK72" s="28">
        <v>6468.6599999999971</v>
      </c>
      <c r="HL72" s="28">
        <v>60372.999999999985</v>
      </c>
      <c r="HM72" s="7">
        <v>146</v>
      </c>
      <c r="HN72" s="28">
        <v>170139.75999999995</v>
      </c>
      <c r="HO72" s="28">
        <v>339154</v>
      </c>
      <c r="HP72" s="28">
        <v>17949.659999999982</v>
      </c>
      <c r="HQ72" s="28">
        <v>188091.00000000035</v>
      </c>
      <c r="HR72" s="7">
        <v>417</v>
      </c>
      <c r="HS72" s="28">
        <v>1021983</v>
      </c>
      <c r="HT72" s="28">
        <v>531431.47999999684</v>
      </c>
      <c r="HU72" s="28">
        <v>54368.570000000014</v>
      </c>
      <c r="HV72" s="28">
        <v>585800.00000000035</v>
      </c>
      <c r="HW72" s="41">
        <v>374</v>
      </c>
      <c r="HX72" s="28">
        <v>-53824</v>
      </c>
      <c r="HY72" s="28">
        <v>-29752.280000000006</v>
      </c>
      <c r="HZ72" s="28">
        <v>2937.2799999999966</v>
      </c>
      <c r="IA72" s="28">
        <v>-26814.999999999727</v>
      </c>
      <c r="IB72" s="41">
        <v>652</v>
      </c>
      <c r="IC72" s="28">
        <v>1700548</v>
      </c>
      <c r="ID72" s="28">
        <v>884285.07999999321</v>
      </c>
      <c r="IE72" s="28">
        <v>98330.160000000367</v>
      </c>
      <c r="IF72" s="28">
        <v>982615.99999999814</v>
      </c>
      <c r="IG72" s="41">
        <v>653</v>
      </c>
      <c r="IH72" s="28">
        <v>1689147</v>
      </c>
      <c r="II72" s="28">
        <v>878355.96999999392</v>
      </c>
      <c r="IJ72" s="28">
        <v>98418.749999999884</v>
      </c>
      <c r="IK72" s="28">
        <v>976773.99999999709</v>
      </c>
      <c r="IL72" s="11">
        <v>-71</v>
      </c>
      <c r="IM72" s="28">
        <v>-181629</v>
      </c>
      <c r="IN72" s="28">
        <v>-106921.25999999995</v>
      </c>
      <c r="IO72" s="28">
        <v>-10956.74</v>
      </c>
      <c r="IP72" s="28">
        <v>-117878.00000000004</v>
      </c>
      <c r="IQ72" s="41">
        <v>-1</v>
      </c>
      <c r="IR72" s="28">
        <v>-5499</v>
      </c>
      <c r="IS72" s="28">
        <v>-2859.86</v>
      </c>
      <c r="IT72" s="28">
        <v>-343.14</v>
      </c>
      <c r="IU72" s="28">
        <v>-3203</v>
      </c>
      <c r="IV72" s="41"/>
      <c r="IW72" s="28"/>
      <c r="IX72" s="28"/>
      <c r="IY72" s="28"/>
      <c r="IZ72" s="28"/>
      <c r="JA72" s="41"/>
      <c r="JB72" s="28"/>
      <c r="JC72" s="28"/>
      <c r="JD72" s="28"/>
      <c r="JE72" s="28"/>
      <c r="JF72" s="41"/>
      <c r="JG72" s="28"/>
      <c r="JH72" s="28"/>
      <c r="JI72" s="28"/>
      <c r="JJ72" s="28"/>
      <c r="JK72" s="93"/>
      <c r="JM72" s="7">
        <f t="shared" si="347"/>
        <v>3696</v>
      </c>
      <c r="JN72" s="28">
        <f t="shared" si="348"/>
        <v>7312889.7599999998</v>
      </c>
      <c r="JO72" s="28">
        <f t="shared" si="349"/>
        <v>4051239.1699999734</v>
      </c>
      <c r="JP72" s="28">
        <f t="shared" si="350"/>
        <v>793717.01999999932</v>
      </c>
      <c r="JQ72" s="28">
        <f t="shared" si="351"/>
        <v>4297652.9999999991</v>
      </c>
      <c r="JS72" s="7"/>
      <c r="JT72" s="477"/>
      <c r="JU72" s="477"/>
      <c r="JV72" s="477"/>
      <c r="JW72" s="477"/>
      <c r="JX72" s="476"/>
      <c r="JY72" s="477"/>
      <c r="JZ72" s="477"/>
      <c r="KA72" s="477"/>
      <c r="KB72" s="477"/>
      <c r="KC72" s="476"/>
      <c r="KD72" s="477"/>
      <c r="KE72" s="477"/>
      <c r="KF72" s="477"/>
      <c r="KG72" s="477"/>
      <c r="KH72" s="476"/>
      <c r="KI72" s="477"/>
      <c r="KJ72" s="477"/>
      <c r="KK72" s="477"/>
      <c r="KL72" s="477"/>
      <c r="KM72" s="477"/>
      <c r="KN72" s="477"/>
      <c r="KO72" s="477"/>
      <c r="KP72" s="477"/>
      <c r="KQ72" s="477"/>
      <c r="KR72" s="477"/>
      <c r="KS72" s="477"/>
      <c r="KT72" s="477"/>
      <c r="KU72" s="477"/>
      <c r="KV72" s="477"/>
      <c r="KW72" s="476"/>
      <c r="KX72" s="477"/>
      <c r="KY72" s="477"/>
      <c r="KZ72" s="477"/>
      <c r="LA72" s="477"/>
      <c r="LB72" s="476"/>
      <c r="LC72" s="477"/>
      <c r="LD72" s="477"/>
      <c r="LE72" s="477"/>
      <c r="LF72" s="477"/>
      <c r="LG72" s="11"/>
      <c r="LH72" s="28"/>
      <c r="LI72" s="28"/>
      <c r="LJ72" s="28"/>
      <c r="LK72" s="28"/>
      <c r="LL72" s="41"/>
      <c r="LM72" s="28"/>
      <c r="LN72" s="28"/>
      <c r="LO72" s="28"/>
      <c r="LP72" s="28"/>
      <c r="LQ72" s="41"/>
      <c r="LR72" s="28"/>
      <c r="LS72" s="28"/>
      <c r="LT72" s="28"/>
      <c r="LU72" s="28"/>
      <c r="LV72" s="41"/>
      <c r="LW72" s="28"/>
      <c r="LX72" s="28"/>
      <c r="LY72" s="28"/>
      <c r="LZ72" s="28"/>
      <c r="MA72" s="41"/>
      <c r="MB72" s="28"/>
      <c r="MC72" s="28"/>
      <c r="MD72" s="28"/>
      <c r="ME72" s="28"/>
      <c r="MF72" s="93"/>
      <c r="MH72" s="7">
        <f t="shared" si="342"/>
        <v>0</v>
      </c>
      <c r="MI72" s="28">
        <f t="shared" si="343"/>
        <v>0</v>
      </c>
      <c r="MJ72" s="28">
        <f t="shared" si="344"/>
        <v>0</v>
      </c>
      <c r="MK72" s="28">
        <f t="shared" si="345"/>
        <v>0</v>
      </c>
      <c r="ML72" s="28">
        <f t="shared" si="346"/>
        <v>0</v>
      </c>
    </row>
    <row r="73" spans="1:350" ht="15" customHeight="1" x14ac:dyDescent="0.3">
      <c r="A73" s="136"/>
      <c r="B73" s="484"/>
      <c r="C73" s="5" t="s">
        <v>91</v>
      </c>
      <c r="D73" s="7"/>
      <c r="E73" s="9"/>
      <c r="F73" s="9"/>
      <c r="G73" s="9"/>
      <c r="H73" s="9"/>
      <c r="I73" s="28"/>
      <c r="J73" s="28"/>
      <c r="K73" s="28"/>
      <c r="L73" s="28"/>
      <c r="M73" s="28"/>
      <c r="N73" s="7">
        <v>1483</v>
      </c>
      <c r="O73" s="28">
        <v>1527617</v>
      </c>
      <c r="P73" s="28">
        <v>849874.39999999688</v>
      </c>
      <c r="Q73" s="28">
        <v>41197.510000000038</v>
      </c>
      <c r="R73" s="28">
        <v>865150.00000000012</v>
      </c>
      <c r="S73" s="7">
        <v>145</v>
      </c>
      <c r="T73" s="7">
        <v>150555</v>
      </c>
      <c r="U73" s="7">
        <v>81239.420000000013</v>
      </c>
      <c r="V73" s="7">
        <v>3591.8099999999981</v>
      </c>
      <c r="W73" s="7">
        <v>75427</v>
      </c>
      <c r="X73" s="7">
        <v>48</v>
      </c>
      <c r="Y73" s="28">
        <v>27928.159999999982</v>
      </c>
      <c r="Z73" s="28">
        <v>27928.159999999982</v>
      </c>
      <c r="AA73" s="28">
        <v>1186.8799999999997</v>
      </c>
      <c r="AB73" s="28">
        <v>24926.000000000004</v>
      </c>
      <c r="AC73" s="7">
        <v>569</v>
      </c>
      <c r="AD73" s="28">
        <v>1319531</v>
      </c>
      <c r="AE73" s="28">
        <v>694886.99999999884</v>
      </c>
      <c r="AF73" s="28">
        <v>73899.45000000007</v>
      </c>
      <c r="AG73" s="28">
        <v>768786.99999999907</v>
      </c>
      <c r="AH73" s="41">
        <v>5630</v>
      </c>
      <c r="AI73" s="28">
        <v>11821420</v>
      </c>
      <c r="AJ73" s="28">
        <v>6237822.2200000221</v>
      </c>
      <c r="AK73" s="28">
        <v>594631.92999999889</v>
      </c>
      <c r="AL73" s="28">
        <v>6832455.0000000019</v>
      </c>
      <c r="AM73" s="41">
        <v>2273</v>
      </c>
      <c r="AN73" s="28">
        <v>6545127</v>
      </c>
      <c r="AO73" s="28">
        <v>3436199.4600000014</v>
      </c>
      <c r="AP73" s="28">
        <v>362184.69000000024</v>
      </c>
      <c r="AQ73" s="28">
        <v>3798382.9999999986</v>
      </c>
      <c r="AR73" s="41">
        <v>237</v>
      </c>
      <c r="AS73" s="28">
        <v>371163</v>
      </c>
      <c r="AT73" s="28">
        <v>194860.95000000027</v>
      </c>
      <c r="AU73" s="28">
        <v>9734.119999999999</v>
      </c>
      <c r="AV73" s="28">
        <v>174557.99999999991</v>
      </c>
      <c r="AW73" s="41">
        <v>83</v>
      </c>
      <c r="AX73" s="28">
        <v>154867</v>
      </c>
      <c r="AY73" s="28">
        <v>73257.880000000019</v>
      </c>
      <c r="AZ73" s="28">
        <v>6043.9800000000005</v>
      </c>
      <c r="BA73" s="28">
        <v>79301.999999999985</v>
      </c>
      <c r="BB73" s="41">
        <v>2576</v>
      </c>
      <c r="BC73" s="28">
        <v>2749574</v>
      </c>
      <c r="BD73" s="28">
        <v>1480345.539999994</v>
      </c>
      <c r="BE73" s="28">
        <v>76479.649999999907</v>
      </c>
      <c r="BF73" s="28">
        <v>1556825.0000000002</v>
      </c>
      <c r="BG73" s="41">
        <v>4312</v>
      </c>
      <c r="BH73" s="28">
        <v>3468288</v>
      </c>
      <c r="BI73" s="28">
        <v>1918433.999999996</v>
      </c>
      <c r="BJ73" s="28">
        <v>107681.27999999991</v>
      </c>
      <c r="BK73" s="28">
        <v>2026114.0000000044</v>
      </c>
      <c r="BM73" s="7">
        <f t="shared" si="322"/>
        <v>17356</v>
      </c>
      <c r="BN73" s="28">
        <f t="shared" si="323"/>
        <v>28136070.16</v>
      </c>
      <c r="BO73" s="28">
        <f t="shared" si="324"/>
        <v>14994849.030000011</v>
      </c>
      <c r="BP73" s="28">
        <f t="shared" si="325"/>
        <v>1276631.2999999993</v>
      </c>
      <c r="BQ73" s="28">
        <f t="shared" si="326"/>
        <v>16201927.000000002</v>
      </c>
      <c r="BS73" s="7">
        <v>531</v>
      </c>
      <c r="BT73" s="28">
        <v>622919</v>
      </c>
      <c r="BU73" s="28">
        <v>339650.18999999895</v>
      </c>
      <c r="BV73" s="28">
        <v>25452.549999999974</v>
      </c>
      <c r="BW73" s="28">
        <v>365103.00000000157</v>
      </c>
      <c r="BX73" s="7"/>
      <c r="BY73" s="28"/>
      <c r="BZ73" s="28"/>
      <c r="CA73" s="28"/>
      <c r="CB73" s="28"/>
      <c r="CC73" s="7">
        <v>6</v>
      </c>
      <c r="CD73" s="28">
        <v>14394</v>
      </c>
      <c r="CE73" s="28">
        <v>7556.8799999999992</v>
      </c>
      <c r="CF73" s="28">
        <v>906.83999999999992</v>
      </c>
      <c r="CG73" s="28">
        <v>8464</v>
      </c>
      <c r="CH73" s="7">
        <v>1086</v>
      </c>
      <c r="CI73" s="7">
        <v>1281964</v>
      </c>
      <c r="CJ73" s="7">
        <v>707731.57999999798</v>
      </c>
      <c r="CK73" s="7">
        <v>42667.409999999945</v>
      </c>
      <c r="CL73" s="7">
        <v>726654.00000000012</v>
      </c>
      <c r="CM73" s="7">
        <v>2699</v>
      </c>
      <c r="CN73" s="28">
        <v>4439551</v>
      </c>
      <c r="CO73" s="28">
        <v>2374649.6099999938</v>
      </c>
      <c r="CP73" s="28">
        <v>202190.13000000056</v>
      </c>
      <c r="CQ73" s="28">
        <v>2576840.0000000079</v>
      </c>
      <c r="CR73" s="41">
        <v>2485</v>
      </c>
      <c r="CS73" s="28">
        <v>5756465</v>
      </c>
      <c r="CT73" s="28">
        <v>3033384.3699999945</v>
      </c>
      <c r="CU73" s="28">
        <v>301743.71000000049</v>
      </c>
      <c r="CV73" s="28">
        <v>301743.71000000049</v>
      </c>
      <c r="CW73" s="41">
        <v>2401</v>
      </c>
      <c r="CX73" s="28">
        <v>6840149</v>
      </c>
      <c r="CY73" s="28">
        <v>3591790.1599999908</v>
      </c>
      <c r="CZ73" s="28">
        <v>391470.46000000107</v>
      </c>
      <c r="DA73" s="28">
        <v>3983261.0000000088</v>
      </c>
      <c r="DB73" s="41">
        <v>727</v>
      </c>
      <c r="DC73" s="28">
        <v>2094553</v>
      </c>
      <c r="DD73" s="28">
        <v>1103621.6499999948</v>
      </c>
      <c r="DE73" s="28">
        <v>122822.96000000015</v>
      </c>
      <c r="DF73" s="28">
        <v>1194114.0000000005</v>
      </c>
      <c r="DG73" s="41">
        <v>236</v>
      </c>
      <c r="DH73" s="28">
        <v>550664</v>
      </c>
      <c r="DI73" s="28">
        <v>289099.78000000003</v>
      </c>
      <c r="DJ73" s="28">
        <v>21971.259999999995</v>
      </c>
      <c r="DK73" s="28">
        <v>257558.00000000009</v>
      </c>
      <c r="DL73" s="41">
        <v>825</v>
      </c>
      <c r="DM73" s="28">
        <v>39275</v>
      </c>
      <c r="DN73" s="28">
        <v>20599.499999999996</v>
      </c>
      <c r="DO73" s="28">
        <v>1056.3400000000001</v>
      </c>
      <c r="DP73" s="28">
        <v>17615</v>
      </c>
      <c r="DQ73" s="41">
        <v>842</v>
      </c>
      <c r="DR73" s="28">
        <v>757558</v>
      </c>
      <c r="DS73" s="28">
        <v>415880.93999999948</v>
      </c>
      <c r="DT73" s="28">
        <v>20793.639999999981</v>
      </c>
      <c r="DU73" s="28">
        <v>436675.00000000052</v>
      </c>
      <c r="DV73" s="41">
        <v>2420</v>
      </c>
      <c r="DW73" s="28">
        <v>2862430</v>
      </c>
      <c r="DX73" s="28">
        <v>1556789.9399999934</v>
      </c>
      <c r="DY73" s="28">
        <v>93188.770000000135</v>
      </c>
      <c r="DZ73" s="28">
        <v>1649978.9999999972</v>
      </c>
      <c r="EB73" s="7">
        <f t="shared" si="327"/>
        <v>14258</v>
      </c>
      <c r="EC73" s="28">
        <f t="shared" si="328"/>
        <v>25259922</v>
      </c>
      <c r="ED73" s="28">
        <f t="shared" si="329"/>
        <v>13440754.599999964</v>
      </c>
      <c r="EE73" s="28">
        <f t="shared" si="330"/>
        <v>1224264.0700000022</v>
      </c>
      <c r="EF73" s="28">
        <f t="shared" si="331"/>
        <v>11518006.710000016</v>
      </c>
      <c r="EH73" s="7">
        <v>2315</v>
      </c>
      <c r="EI73" s="28">
        <v>2996985</v>
      </c>
      <c r="EJ73" s="28">
        <v>1614327.4099999964</v>
      </c>
      <c r="EK73" s="28"/>
      <c r="EL73" s="28">
        <v>1699635.9999999986</v>
      </c>
      <c r="EM73" s="7">
        <v>1333</v>
      </c>
      <c r="EN73" s="28">
        <v>1957967</v>
      </c>
      <c r="EO73" s="28">
        <v>1039284.4699999891</v>
      </c>
      <c r="EP73" s="28"/>
      <c r="EQ73" s="28">
        <v>909025.00000000198</v>
      </c>
      <c r="ER73" s="7">
        <v>39</v>
      </c>
      <c r="ES73" s="28">
        <v>101661</v>
      </c>
      <c r="ET73" s="28">
        <v>53372.140000000036</v>
      </c>
      <c r="EU73" s="28"/>
      <c r="EV73" s="28">
        <v>50677.999999999971</v>
      </c>
      <c r="EW73" s="7">
        <v>588</v>
      </c>
      <c r="EX73" s="28">
        <v>950312</v>
      </c>
      <c r="EY73" s="28">
        <v>508267.75999999937</v>
      </c>
      <c r="EZ73" s="28">
        <v>38328.460000000021</v>
      </c>
      <c r="FA73" s="28">
        <v>546596.00000000012</v>
      </c>
      <c r="FB73" s="7">
        <v>2865</v>
      </c>
      <c r="FC73" s="28">
        <v>6028135</v>
      </c>
      <c r="FD73" s="28">
        <v>3169207.5299999774</v>
      </c>
      <c r="FE73" s="28">
        <v>285564.94000000117</v>
      </c>
      <c r="FF73" s="28">
        <v>3454773.0000000042</v>
      </c>
      <c r="FG73" s="41">
        <v>3769</v>
      </c>
      <c r="FH73" s="28">
        <v>8637781</v>
      </c>
      <c r="FI73" s="28">
        <v>4536178.1499999929</v>
      </c>
      <c r="FJ73" s="28">
        <v>421573.2099999999</v>
      </c>
      <c r="FK73" s="28">
        <v>4957752.0000000065</v>
      </c>
      <c r="FL73" s="41">
        <v>3055</v>
      </c>
      <c r="FM73" s="28">
        <v>8423145</v>
      </c>
      <c r="FN73" s="28">
        <v>4422846.0400000382</v>
      </c>
      <c r="FO73" s="28">
        <v>454766.1599999966</v>
      </c>
      <c r="FP73" s="28">
        <v>4877612.0000000512</v>
      </c>
      <c r="FQ73" s="41">
        <v>154</v>
      </c>
      <c r="FR73" s="28">
        <v>512746</v>
      </c>
      <c r="FS73" s="28">
        <v>269192.5100000003</v>
      </c>
      <c r="FT73" s="28">
        <v>29992.95</v>
      </c>
      <c r="FU73" s="28">
        <v>299186.00000000017</v>
      </c>
      <c r="FV73" s="41">
        <v>317</v>
      </c>
      <c r="FW73" s="28">
        <v>857283</v>
      </c>
      <c r="FX73" s="28">
        <v>327768.42999999976</v>
      </c>
      <c r="FY73" s="28">
        <v>31516.130000000041</v>
      </c>
      <c r="FZ73" s="28">
        <v>359284.00000000023</v>
      </c>
      <c r="GA73" s="41">
        <v>264</v>
      </c>
      <c r="GB73" s="28">
        <v>357136</v>
      </c>
      <c r="GC73" s="28">
        <v>183277.43000000005</v>
      </c>
      <c r="GD73" s="28">
        <v>9513.74</v>
      </c>
      <c r="GE73" s="28">
        <v>192791</v>
      </c>
      <c r="GF73" s="41">
        <v>2052</v>
      </c>
      <c r="GG73" s="28">
        <v>1100348</v>
      </c>
      <c r="GH73" s="28">
        <v>581450.08999999601</v>
      </c>
      <c r="GI73" s="28">
        <v>53109.219999999936</v>
      </c>
      <c r="GJ73" s="28">
        <v>634558.99999999721</v>
      </c>
      <c r="GK73" s="41">
        <v>7672</v>
      </c>
      <c r="GL73" s="28">
        <v>9962628</v>
      </c>
      <c r="GM73" s="28">
        <v>5311632.8800004469</v>
      </c>
      <c r="GN73" s="28">
        <v>305027.38999999646</v>
      </c>
      <c r="GO73" s="28">
        <v>5616661.0000000587</v>
      </c>
      <c r="GQ73" s="7">
        <f t="shared" si="332"/>
        <v>24423</v>
      </c>
      <c r="GR73" s="28">
        <f t="shared" si="333"/>
        <v>41886127</v>
      </c>
      <c r="GS73" s="28">
        <f t="shared" si="334"/>
        <v>22016804.840000436</v>
      </c>
      <c r="GT73" s="28">
        <f t="shared" si="335"/>
        <v>1629392.1999999941</v>
      </c>
      <c r="GU73" s="28">
        <f t="shared" si="336"/>
        <v>23598553.000000119</v>
      </c>
      <c r="GX73" s="7">
        <v>1392</v>
      </c>
      <c r="GY73" s="28">
        <v>1782808</v>
      </c>
      <c r="GZ73" s="28">
        <v>951274.18999998714</v>
      </c>
      <c r="HA73" s="28">
        <v>776612.00000000105</v>
      </c>
      <c r="HB73" s="28">
        <v>1006195.999999999</v>
      </c>
      <c r="HC73" s="7">
        <v>190</v>
      </c>
      <c r="HD73" s="28">
        <v>554260</v>
      </c>
      <c r="HE73" s="28">
        <v>237496.47999999969</v>
      </c>
      <c r="HF73" s="28">
        <v>26586.939999999991</v>
      </c>
      <c r="HG73" s="28">
        <v>264084</v>
      </c>
      <c r="HH73" s="7">
        <v>270</v>
      </c>
      <c r="HI73" s="28">
        <v>410030</v>
      </c>
      <c r="HJ73" s="28">
        <v>186870.78000000003</v>
      </c>
      <c r="HK73" s="28">
        <v>10069.630000000001</v>
      </c>
      <c r="HL73" s="28">
        <v>196939.99999999971</v>
      </c>
      <c r="HM73" s="7">
        <v>32</v>
      </c>
      <c r="HN73" s="28">
        <v>22125.289999999994</v>
      </c>
      <c r="HO73" s="28">
        <v>50568</v>
      </c>
      <c r="HP73" s="28">
        <v>1600.0200000000002</v>
      </c>
      <c r="HQ73" s="28">
        <v>23725</v>
      </c>
      <c r="HR73" s="7">
        <v>1787</v>
      </c>
      <c r="HS73" s="28">
        <v>4436513</v>
      </c>
      <c r="HT73" s="28">
        <v>2329174.7799999742</v>
      </c>
      <c r="HU73" s="28">
        <v>228493.67000000234</v>
      </c>
      <c r="HV73" s="28">
        <v>2557668.9999999925</v>
      </c>
      <c r="HW73" s="41">
        <v>4155</v>
      </c>
      <c r="HX73" s="28">
        <v>7098145</v>
      </c>
      <c r="HY73" s="28">
        <v>3727534.5800000057</v>
      </c>
      <c r="HZ73" s="28">
        <v>346195.93999999948</v>
      </c>
      <c r="IA73" s="28">
        <v>4073730.0000000298</v>
      </c>
      <c r="IB73" s="41">
        <v>2533</v>
      </c>
      <c r="IC73" s="28">
        <v>6585917</v>
      </c>
      <c r="ID73" s="28">
        <v>3451944.0699999961</v>
      </c>
      <c r="IE73" s="28">
        <v>398054.54000000336</v>
      </c>
      <c r="IF73" s="28">
        <v>3849998.0000000084</v>
      </c>
      <c r="IG73" s="41">
        <v>800</v>
      </c>
      <c r="IH73" s="28">
        <v>2576700</v>
      </c>
      <c r="II73" s="28">
        <v>1343259.0199999898</v>
      </c>
      <c r="IJ73" s="28">
        <v>149453.88000000018</v>
      </c>
      <c r="IK73" s="28">
        <v>1492711.9999999995</v>
      </c>
      <c r="IL73" s="11">
        <v>184</v>
      </c>
      <c r="IM73" s="28">
        <v>549066</v>
      </c>
      <c r="IN73" s="28">
        <v>217836.56999999995</v>
      </c>
      <c r="IO73" s="28">
        <v>21170.739999999991</v>
      </c>
      <c r="IP73" s="28">
        <v>239006.99999999997</v>
      </c>
      <c r="IQ73" s="41">
        <v>38</v>
      </c>
      <c r="IR73" s="28">
        <v>62162</v>
      </c>
      <c r="IS73" s="28">
        <v>26674.740000000013</v>
      </c>
      <c r="IT73" s="28">
        <v>1404.29</v>
      </c>
      <c r="IU73" s="28">
        <v>28077.999999999996</v>
      </c>
      <c r="IV73" s="41">
        <v>1509</v>
      </c>
      <c r="IW73" s="28">
        <v>2228891</v>
      </c>
      <c r="IX73" s="28">
        <v>1182887.3699999852</v>
      </c>
      <c r="IY73" s="28">
        <v>78445.629999999961</v>
      </c>
      <c r="IZ73" s="28">
        <v>1261332.9999999995</v>
      </c>
      <c r="JA73" s="41">
        <v>1258</v>
      </c>
      <c r="JB73" s="28">
        <v>1874642</v>
      </c>
      <c r="JC73" s="28">
        <v>992875.51999998989</v>
      </c>
      <c r="JD73" s="28">
        <v>69286.480000000287</v>
      </c>
      <c r="JE73" s="28">
        <v>1062161.9999999974</v>
      </c>
      <c r="JF73" s="41"/>
      <c r="JG73" s="28"/>
      <c r="JH73" s="28"/>
      <c r="JI73" s="28"/>
      <c r="JJ73" s="28"/>
      <c r="JK73" s="93"/>
      <c r="JM73" s="7">
        <f t="shared" si="347"/>
        <v>14148</v>
      </c>
      <c r="JN73" s="28">
        <f t="shared" si="348"/>
        <v>28181259.289999999</v>
      </c>
      <c r="JO73" s="28">
        <f t="shared" si="349"/>
        <v>14698396.099999929</v>
      </c>
      <c r="JP73" s="28">
        <f t="shared" si="350"/>
        <v>2107373.7600000068</v>
      </c>
      <c r="JQ73" s="28">
        <f t="shared" si="351"/>
        <v>16055634.000000028</v>
      </c>
      <c r="JS73" s="7">
        <v>3681</v>
      </c>
      <c r="JT73" s="477">
        <v>1695519</v>
      </c>
      <c r="JU73" s="477">
        <v>719690.99999999825</v>
      </c>
      <c r="JV73" s="477">
        <v>975827.99999999919</v>
      </c>
      <c r="JW73" s="477">
        <v>907710.71999999159</v>
      </c>
      <c r="JX73" s="476">
        <v>19</v>
      </c>
      <c r="JY73" s="477">
        <v>42081</v>
      </c>
      <c r="JZ73" s="477">
        <v>22304</v>
      </c>
      <c r="KA73" s="477">
        <v>19777.000000000004</v>
      </c>
      <c r="KB73" s="477">
        <v>17925.670000000002</v>
      </c>
      <c r="KC73" s="476">
        <v>23</v>
      </c>
      <c r="KD73" s="477">
        <v>42477</v>
      </c>
      <c r="KE73" s="477">
        <v>23157</v>
      </c>
      <c r="KF73" s="477">
        <v>19320</v>
      </c>
      <c r="KG73" s="477">
        <v>17840.199999999997</v>
      </c>
      <c r="KH73" s="476"/>
      <c r="KI73" s="477"/>
      <c r="KJ73" s="477"/>
      <c r="KK73" s="477"/>
      <c r="KL73" s="477"/>
      <c r="KM73" s="477">
        <v>867</v>
      </c>
      <c r="KN73" s="477">
        <v>2614433</v>
      </c>
      <c r="KO73" s="477">
        <v>1105914.0000000009</v>
      </c>
      <c r="KP73" s="477">
        <v>1508518.999999997</v>
      </c>
      <c r="KQ73" s="477">
        <v>1364067.9099999913</v>
      </c>
      <c r="KR73" s="477">
        <v>1145</v>
      </c>
      <c r="KS73" s="477">
        <v>2263705</v>
      </c>
      <c r="KT73" s="477">
        <v>969869.00000000745</v>
      </c>
      <c r="KU73" s="477">
        <v>1293835.9999999991</v>
      </c>
      <c r="KV73" s="477">
        <v>1186112.6599999864</v>
      </c>
      <c r="KW73" s="476">
        <v>1499</v>
      </c>
      <c r="KX73" s="477">
        <v>3352801</v>
      </c>
      <c r="KY73" s="477">
        <v>1440632.0000000049</v>
      </c>
      <c r="KZ73" s="477">
        <v>1912168.9999999965</v>
      </c>
      <c r="LA73" s="477">
        <v>1751602.5499999793</v>
      </c>
      <c r="LB73" s="476">
        <v>688</v>
      </c>
      <c r="LC73" s="477">
        <v>1412412</v>
      </c>
      <c r="LD73" s="477">
        <v>776790.9999999993</v>
      </c>
      <c r="LE73" s="477">
        <v>635620.99999999977</v>
      </c>
      <c r="LF73" s="477">
        <v>594483.12999999942</v>
      </c>
      <c r="LG73" s="11"/>
      <c r="LH73" s="28"/>
      <c r="LI73" s="28"/>
      <c r="LJ73" s="28"/>
      <c r="LK73" s="28"/>
      <c r="LL73" s="41"/>
      <c r="LM73" s="28"/>
      <c r="LN73" s="28"/>
      <c r="LO73" s="28"/>
      <c r="LP73" s="28"/>
      <c r="LQ73" s="41"/>
      <c r="LR73" s="28"/>
      <c r="LS73" s="28"/>
      <c r="LT73" s="28"/>
      <c r="LU73" s="28"/>
      <c r="LV73" s="41"/>
      <c r="LW73" s="28"/>
      <c r="LX73" s="28"/>
      <c r="LY73" s="28"/>
      <c r="LZ73" s="28"/>
      <c r="MA73" s="41"/>
      <c r="MB73" s="28"/>
      <c r="MC73" s="28"/>
      <c r="MD73" s="28"/>
      <c r="ME73" s="28"/>
      <c r="MF73" s="93"/>
      <c r="MH73" s="7">
        <f t="shared" si="342"/>
        <v>7922</v>
      </c>
      <c r="MI73" s="28">
        <f t="shared" si="343"/>
        <v>11423428</v>
      </c>
      <c r="MJ73" s="28">
        <f t="shared" si="344"/>
        <v>5058358.0000000102</v>
      </c>
      <c r="MK73" s="28">
        <f t="shared" si="345"/>
        <v>6365069.9999999916</v>
      </c>
      <c r="ML73" s="28">
        <f t="shared" si="346"/>
        <v>5839742.8399999477</v>
      </c>
    </row>
    <row r="74" spans="1:350" ht="15.75" customHeight="1" x14ac:dyDescent="0.3">
      <c r="A74" s="5"/>
      <c r="B74" s="484"/>
      <c r="C74" s="69" t="s">
        <v>117</v>
      </c>
      <c r="D74" s="7"/>
      <c r="E74" s="9"/>
      <c r="F74" s="9"/>
      <c r="G74" s="9"/>
      <c r="H74" s="9"/>
      <c r="I74" s="28"/>
      <c r="J74" s="28"/>
      <c r="K74" s="28"/>
      <c r="L74" s="28"/>
      <c r="M74" s="28"/>
      <c r="N74" s="7"/>
      <c r="O74" s="28"/>
      <c r="P74" s="28"/>
      <c r="Q74" s="28"/>
      <c r="R74" s="28"/>
      <c r="S74" s="7">
        <v>-31</v>
      </c>
      <c r="T74" s="7">
        <v>-87069</v>
      </c>
      <c r="U74" s="7">
        <v>-45747.630000000019</v>
      </c>
      <c r="V74" s="7">
        <v>-4690.2700000000013</v>
      </c>
      <c r="W74" s="7">
        <v>-50438.000000000015</v>
      </c>
      <c r="X74" s="7">
        <v>0</v>
      </c>
      <c r="Y74" s="28">
        <v>0</v>
      </c>
      <c r="Z74" s="28">
        <v>0</v>
      </c>
      <c r="AA74" s="28">
        <v>0</v>
      </c>
      <c r="AB74" s="28">
        <v>0</v>
      </c>
      <c r="AC74" s="7">
        <v>450</v>
      </c>
      <c r="AD74" s="28">
        <v>1653550</v>
      </c>
      <c r="AE74" s="28">
        <v>866981.43000000017</v>
      </c>
      <c r="AF74" s="28">
        <v>115612.83000000012</v>
      </c>
      <c r="AG74" s="28">
        <v>982594.9999999979</v>
      </c>
      <c r="AH74" s="41">
        <v>2387</v>
      </c>
      <c r="AI74" s="28">
        <v>6158013</v>
      </c>
      <c r="AJ74" s="28">
        <v>3238003.9299999923</v>
      </c>
      <c r="AK74" s="28">
        <v>349666.73999999871</v>
      </c>
      <c r="AL74" s="28">
        <v>3587671.0000000079</v>
      </c>
      <c r="AM74" s="41">
        <v>2046</v>
      </c>
      <c r="AN74" s="28">
        <v>4877054</v>
      </c>
      <c r="AO74" s="28">
        <v>2573742.4599999832</v>
      </c>
      <c r="AP74" s="28">
        <v>251307.89000000086</v>
      </c>
      <c r="AQ74" s="28">
        <v>2825050.0000000093</v>
      </c>
      <c r="AR74" s="41">
        <v>616</v>
      </c>
      <c r="AS74" s="28">
        <v>1140584</v>
      </c>
      <c r="AT74" s="28">
        <v>608852.05000000005</v>
      </c>
      <c r="AU74" s="28">
        <v>54959.310000000012</v>
      </c>
      <c r="AV74" s="28">
        <v>662937.99999999988</v>
      </c>
      <c r="AW74" s="41">
        <v>863</v>
      </c>
      <c r="AX74" s="28">
        <v>1043512</v>
      </c>
      <c r="AY74" s="28">
        <v>546467.88999999408</v>
      </c>
      <c r="AZ74" s="28">
        <v>30761.109999999881</v>
      </c>
      <c r="BA74" s="28">
        <v>577229.00000000349</v>
      </c>
      <c r="BB74" s="41">
        <v>1926</v>
      </c>
      <c r="BC74" s="28">
        <v>1968774</v>
      </c>
      <c r="BD74" s="28">
        <v>1058260.8799999931</v>
      </c>
      <c r="BE74" s="28">
        <v>56263.550000000185</v>
      </c>
      <c r="BF74" s="28">
        <v>1114523.9999999998</v>
      </c>
      <c r="BG74" s="41">
        <v>2395</v>
      </c>
      <c r="BH74" s="28">
        <v>1521705</v>
      </c>
      <c r="BI74" s="28">
        <v>843507.6399999978</v>
      </c>
      <c r="BJ74" s="28">
        <v>46895.909999999858</v>
      </c>
      <c r="BK74" s="28">
        <v>890402.99999999895</v>
      </c>
      <c r="BM74" s="7">
        <f t="shared" si="322"/>
        <v>10652</v>
      </c>
      <c r="BN74" s="28">
        <f t="shared" si="323"/>
        <v>18276123</v>
      </c>
      <c r="BO74" s="28">
        <f t="shared" si="324"/>
        <v>9690068.6499999613</v>
      </c>
      <c r="BP74" s="28">
        <f t="shared" si="325"/>
        <v>900777.0699999996</v>
      </c>
      <c r="BQ74" s="28">
        <f t="shared" si="326"/>
        <v>10589972.000000017</v>
      </c>
      <c r="BS74" s="7">
        <v>50</v>
      </c>
      <c r="BT74" s="28">
        <v>50</v>
      </c>
      <c r="BU74" s="28">
        <v>5000</v>
      </c>
      <c r="BV74" s="28">
        <v>900</v>
      </c>
      <c r="BW74" s="28">
        <v>5900</v>
      </c>
      <c r="BX74" s="7"/>
      <c r="BY74" s="28"/>
      <c r="BZ74" s="28"/>
      <c r="CA74" s="28"/>
      <c r="CB74" s="28"/>
      <c r="CC74" s="7"/>
      <c r="CD74" s="28"/>
      <c r="CE74" s="28"/>
      <c r="CF74" s="28"/>
      <c r="CG74" s="28"/>
      <c r="CH74" s="7">
        <v>-249</v>
      </c>
      <c r="CI74" s="7">
        <v>-240951</v>
      </c>
      <c r="CJ74" s="7">
        <v>-136892.30999999997</v>
      </c>
      <c r="CK74" s="7">
        <v>-13999.140000000005</v>
      </c>
      <c r="CL74" s="7">
        <v>-143892.00000000003</v>
      </c>
      <c r="CM74" s="7">
        <v>2776</v>
      </c>
      <c r="CN74" s="28">
        <v>4944724</v>
      </c>
      <c r="CO74" s="28">
        <v>2619624.9999999986</v>
      </c>
      <c r="CP74" s="28">
        <v>227911.31000000035</v>
      </c>
      <c r="CQ74" s="28">
        <v>2847536.0000000014</v>
      </c>
      <c r="CR74" s="41">
        <v>1263</v>
      </c>
      <c r="CS74" s="28">
        <v>3542187</v>
      </c>
      <c r="CT74" s="28">
        <v>1859652.6599999981</v>
      </c>
      <c r="CU74" s="28">
        <v>199201.70000000022</v>
      </c>
      <c r="CV74" s="28">
        <v>199201.70000000022</v>
      </c>
      <c r="CW74" s="41">
        <v>2564</v>
      </c>
      <c r="CX74" s="28">
        <v>7327186</v>
      </c>
      <c r="CY74" s="28">
        <v>3847848.1499999883</v>
      </c>
      <c r="CZ74" s="28">
        <v>413089.52000000019</v>
      </c>
      <c r="DA74" s="28">
        <v>4260936</v>
      </c>
      <c r="DB74" s="41">
        <v>26</v>
      </c>
      <c r="DC74" s="28">
        <v>72974</v>
      </c>
      <c r="DD74" s="28">
        <v>38311.47</v>
      </c>
      <c r="DE74" s="28">
        <v>4457.8500000000004</v>
      </c>
      <c r="DF74" s="28">
        <v>42768.999999999985</v>
      </c>
      <c r="DG74" s="41"/>
      <c r="DH74" s="28"/>
      <c r="DI74" s="28"/>
      <c r="DJ74" s="28"/>
      <c r="DK74" s="28"/>
      <c r="DL74" s="41">
        <v>800</v>
      </c>
      <c r="DM74" s="28">
        <v>800</v>
      </c>
      <c r="DN74" s="28">
        <v>400</v>
      </c>
      <c r="DO74" s="28">
        <v>72</v>
      </c>
      <c r="DP74" s="28">
        <v>472</v>
      </c>
      <c r="DQ74" s="41"/>
      <c r="DR74" s="41"/>
      <c r="DS74" s="41"/>
      <c r="DT74" s="41"/>
      <c r="DU74" s="41"/>
      <c r="DV74" s="41">
        <v>776</v>
      </c>
      <c r="DW74" s="28">
        <v>694024</v>
      </c>
      <c r="DX74" s="28">
        <v>385436.00999999925</v>
      </c>
      <c r="DY74" s="28">
        <v>19272.299999999981</v>
      </c>
      <c r="DZ74" s="28">
        <v>404708.00000000064</v>
      </c>
      <c r="EB74" s="7">
        <f t="shared" si="327"/>
        <v>8006</v>
      </c>
      <c r="EC74" s="28">
        <f t="shared" si="328"/>
        <v>16340994</v>
      </c>
      <c r="ED74" s="28">
        <f t="shared" si="329"/>
        <v>8619380.9799999837</v>
      </c>
      <c r="EE74" s="28">
        <f t="shared" si="330"/>
        <v>850905.54000000074</v>
      </c>
      <c r="EF74" s="28">
        <f t="shared" si="331"/>
        <v>7617630.700000002</v>
      </c>
      <c r="EH74" s="7"/>
      <c r="EI74" s="28"/>
      <c r="EJ74" s="28"/>
      <c r="EK74" s="28"/>
      <c r="EL74" s="28"/>
      <c r="EM74" s="7"/>
      <c r="EN74" s="28"/>
      <c r="EO74" s="28"/>
      <c r="EP74" s="28"/>
      <c r="EQ74" s="28"/>
      <c r="ER74" s="7"/>
      <c r="ES74" s="28"/>
      <c r="ET74" s="28"/>
      <c r="EU74" s="28"/>
      <c r="EV74" s="28"/>
      <c r="EW74" s="7"/>
      <c r="EX74" s="28"/>
      <c r="EY74" s="28"/>
      <c r="EZ74" s="28"/>
      <c r="FA74" s="28"/>
      <c r="FB74" s="7">
        <v>2117</v>
      </c>
      <c r="FC74" s="28">
        <v>4215433</v>
      </c>
      <c r="FD74" s="28">
        <v>2220648.969999989</v>
      </c>
      <c r="FE74" s="28">
        <v>193103.78000000023</v>
      </c>
      <c r="FF74" s="28">
        <v>2413751.9999999995</v>
      </c>
      <c r="FG74" s="41">
        <v>2323</v>
      </c>
      <c r="FH74" s="28">
        <v>6034127</v>
      </c>
      <c r="FI74" s="28">
        <v>3171470.9699999951</v>
      </c>
      <c r="FJ74" s="28">
        <v>337983.45999999973</v>
      </c>
      <c r="FK74" s="28">
        <v>3509454.0000000121</v>
      </c>
      <c r="FL74" s="41">
        <v>1413</v>
      </c>
      <c r="FM74" s="28">
        <v>3741937</v>
      </c>
      <c r="FN74" s="28">
        <v>1965778.4299999813</v>
      </c>
      <c r="FO74" s="28">
        <v>198254.07000000129</v>
      </c>
      <c r="FP74" s="28">
        <v>2164031.9999999818</v>
      </c>
      <c r="FQ74" s="41">
        <v>-249</v>
      </c>
      <c r="FR74" s="28">
        <v>-985051</v>
      </c>
      <c r="FS74" s="28">
        <v>-516733.03000000014</v>
      </c>
      <c r="FT74" s="28">
        <v>-62007.97</v>
      </c>
      <c r="FU74" s="28">
        <v>-578741</v>
      </c>
      <c r="FV74" s="41">
        <v>34</v>
      </c>
      <c r="FW74" s="28">
        <v>122366</v>
      </c>
      <c r="FX74" s="28">
        <v>58007.079999999994</v>
      </c>
      <c r="FY74" s="28">
        <v>6960.9099999999962</v>
      </c>
      <c r="FZ74" s="28">
        <v>64967.000000000015</v>
      </c>
      <c r="GA74" s="41"/>
      <c r="GB74" s="41"/>
      <c r="GC74" s="41"/>
      <c r="GD74" s="41"/>
      <c r="GE74" s="41"/>
      <c r="GF74" s="41"/>
      <c r="GG74" s="28"/>
      <c r="GH74" s="28"/>
      <c r="GI74" s="28"/>
      <c r="GJ74" s="28"/>
      <c r="GK74" s="41"/>
      <c r="GL74" s="41"/>
      <c r="GM74" s="41"/>
      <c r="GN74" s="41"/>
      <c r="GO74" s="41"/>
      <c r="GQ74" s="7">
        <f t="shared" ref="GQ74" si="352">EH74+EM74+ER74+EW74+FB74+FG74+FL74+FQ74+FV74+GA74+GF74+GK74</f>
        <v>5638</v>
      </c>
      <c r="GR74" s="28">
        <f t="shared" ref="GR74" si="353">EI74+EN74+ES74+EX74+FC74+FH74+FM74+FR74+FW74+GB74+GG74+GL74</f>
        <v>13128812</v>
      </c>
      <c r="GS74" s="28">
        <f t="shared" ref="GS74" si="354">EJ74+EO74+ET74+EY74+FD74+FI74+FN74+FS74+FX74+GC74+GH74+GM74</f>
        <v>6899172.4199999655</v>
      </c>
      <c r="GT74" s="28">
        <f t="shared" ref="GT74" si="355">EK74+EP74+EU74+EZ74+FE74+FJ74+FO74+FT74+FY74+GD74+GI74+GN74</f>
        <v>674294.25000000128</v>
      </c>
      <c r="GU74" s="28">
        <f t="shared" ref="GU74" si="356">EL74+EQ74+EV74+FA74+FF74+FK74+FP74+FU74+FZ74+GE74+GJ74+GO74</f>
        <v>7573463.9999999925</v>
      </c>
      <c r="GX74" s="7">
        <v>-3</v>
      </c>
      <c r="GY74" s="28">
        <v>-6797</v>
      </c>
      <c r="GZ74" s="28">
        <v>-3568.9</v>
      </c>
      <c r="HA74" s="28">
        <v>-2866</v>
      </c>
      <c r="HB74" s="28">
        <v>-3931</v>
      </c>
      <c r="HC74" s="7"/>
      <c r="HD74" s="28"/>
      <c r="HE74" s="28"/>
      <c r="HF74" s="28"/>
      <c r="HG74" s="28"/>
      <c r="HH74" s="7"/>
      <c r="HI74" s="7"/>
      <c r="HJ74" s="7"/>
      <c r="HK74" s="7"/>
      <c r="HL74" s="7"/>
      <c r="HM74" s="7"/>
      <c r="HN74" s="28"/>
      <c r="HO74" s="28"/>
      <c r="HP74" s="28"/>
      <c r="HQ74" s="28"/>
      <c r="HR74" s="7"/>
      <c r="HS74" s="28"/>
      <c r="HT74" s="28"/>
      <c r="HU74" s="28"/>
      <c r="HV74" s="28"/>
      <c r="HW74" s="41">
        <v>1222</v>
      </c>
      <c r="HX74" s="28">
        <v>1871578</v>
      </c>
      <c r="HY74" s="28">
        <v>983081.82999999134</v>
      </c>
      <c r="HZ74" s="28">
        <v>104539.36000000039</v>
      </c>
      <c r="IA74" s="28">
        <v>1087620.9999999949</v>
      </c>
      <c r="IB74" s="41">
        <v>626</v>
      </c>
      <c r="IC74" s="28">
        <v>1869974</v>
      </c>
      <c r="ID74" s="28">
        <v>981738.15999999351</v>
      </c>
      <c r="IE74" s="28">
        <v>109244.42000000017</v>
      </c>
      <c r="IF74" s="28">
        <v>1090981.9999999958</v>
      </c>
      <c r="IG74" s="41">
        <v>327</v>
      </c>
      <c r="IH74" s="28">
        <v>1010273</v>
      </c>
      <c r="II74" s="28">
        <v>523594.18999999797</v>
      </c>
      <c r="IJ74" s="28">
        <v>59012.619999999944</v>
      </c>
      <c r="IK74" s="28">
        <v>582606.99999999977</v>
      </c>
      <c r="IL74" s="11">
        <v>55</v>
      </c>
      <c r="IM74" s="28">
        <v>116145</v>
      </c>
      <c r="IN74" s="28">
        <v>50410.650000000016</v>
      </c>
      <c r="IO74" s="28">
        <v>4303.779999999997</v>
      </c>
      <c r="IP74" s="28">
        <v>54713.999999999985</v>
      </c>
      <c r="IQ74" s="41">
        <v>-1</v>
      </c>
      <c r="IR74" s="28">
        <v>501</v>
      </c>
      <c r="IS74" s="28">
        <v>198.8900000000001</v>
      </c>
      <c r="IT74" s="28">
        <v>109.13</v>
      </c>
      <c r="IU74" s="28">
        <v>308</v>
      </c>
      <c r="IV74" s="41"/>
      <c r="IW74" s="28"/>
      <c r="IX74" s="28"/>
      <c r="IY74" s="28"/>
      <c r="IZ74" s="28"/>
      <c r="JA74" s="41"/>
      <c r="JB74" s="41"/>
      <c r="JC74" s="41"/>
      <c r="JD74" s="41"/>
      <c r="JE74" s="41"/>
      <c r="JF74" s="41"/>
      <c r="JG74" s="28"/>
      <c r="JH74" s="28"/>
      <c r="JI74" s="28"/>
      <c r="JJ74" s="28"/>
      <c r="JK74" s="145"/>
      <c r="JM74" s="7">
        <f t="shared" si="347"/>
        <v>2226</v>
      </c>
      <c r="JN74" s="28">
        <f t="shared" si="348"/>
        <v>4861674</v>
      </c>
      <c r="JO74" s="28">
        <f t="shared" si="349"/>
        <v>2535454.8199999831</v>
      </c>
      <c r="JP74" s="28">
        <f t="shared" si="350"/>
        <v>274343.31000000046</v>
      </c>
      <c r="JQ74" s="28">
        <f t="shared" si="351"/>
        <v>2812300.9999999907</v>
      </c>
      <c r="JS74" s="7"/>
      <c r="JT74" s="477"/>
      <c r="JU74" s="477"/>
      <c r="JV74" s="477"/>
      <c r="JW74" s="477"/>
      <c r="JX74" s="476"/>
      <c r="JY74" s="477"/>
      <c r="JZ74" s="477"/>
      <c r="KA74" s="477"/>
      <c r="KB74" s="477"/>
      <c r="KC74" s="476">
        <v>-184</v>
      </c>
      <c r="KD74" s="477">
        <v>-652816</v>
      </c>
      <c r="KE74" s="477">
        <v>-267664.99999999959</v>
      </c>
      <c r="KF74" s="477">
        <v>-385151.00000000047</v>
      </c>
      <c r="KG74" s="477">
        <v>-344619.78999999951</v>
      </c>
      <c r="KH74" s="476"/>
      <c r="KI74" s="477"/>
      <c r="KJ74" s="477"/>
      <c r="KK74" s="477"/>
      <c r="KL74" s="477"/>
      <c r="KM74" s="477"/>
      <c r="KN74" s="477"/>
      <c r="KO74" s="477"/>
      <c r="KP74" s="477"/>
      <c r="KQ74" s="477"/>
      <c r="KR74" s="477"/>
      <c r="KS74" s="477"/>
      <c r="KT74" s="477"/>
      <c r="KU74" s="477"/>
      <c r="KV74" s="477"/>
      <c r="KW74" s="476"/>
      <c r="KX74" s="477"/>
      <c r="KY74" s="477"/>
      <c r="KZ74" s="477"/>
      <c r="LA74" s="477"/>
      <c r="LB74" s="476"/>
      <c r="LC74" s="477"/>
      <c r="LD74" s="477"/>
      <c r="LE74" s="477"/>
      <c r="LF74" s="477"/>
      <c r="LG74" s="11"/>
      <c r="LH74" s="28"/>
      <c r="LI74" s="28"/>
      <c r="LJ74" s="28"/>
      <c r="LK74" s="28"/>
      <c r="LL74" s="41"/>
      <c r="LM74" s="28"/>
      <c r="LN74" s="28"/>
      <c r="LO74" s="28"/>
      <c r="LP74" s="28"/>
      <c r="LQ74" s="41"/>
      <c r="LR74" s="28"/>
      <c r="LS74" s="28"/>
      <c r="LT74" s="28"/>
      <c r="LU74" s="28"/>
      <c r="LV74" s="41"/>
      <c r="LW74" s="41"/>
      <c r="LX74" s="41"/>
      <c r="LY74" s="41"/>
      <c r="LZ74" s="41"/>
      <c r="MA74" s="41"/>
      <c r="MB74" s="28"/>
      <c r="MC74" s="28"/>
      <c r="MD74" s="28"/>
      <c r="ME74" s="28"/>
      <c r="MF74" s="145"/>
      <c r="MH74" s="7">
        <f t="shared" si="342"/>
        <v>-184</v>
      </c>
      <c r="MI74" s="28">
        <f t="shared" si="343"/>
        <v>-652816</v>
      </c>
      <c r="MJ74" s="28">
        <f t="shared" si="344"/>
        <v>-267664.99999999959</v>
      </c>
      <c r="MK74" s="28">
        <f t="shared" si="345"/>
        <v>-385151.00000000047</v>
      </c>
      <c r="ML74" s="28">
        <f t="shared" si="346"/>
        <v>-344619.78999999951</v>
      </c>
    </row>
    <row r="75" spans="1:350" ht="15.75" customHeight="1" x14ac:dyDescent="0.3">
      <c r="B75" s="524" t="s">
        <v>12</v>
      </c>
      <c r="C75" s="525"/>
      <c r="D75" s="3">
        <f t="shared" ref="D75:BF75" si="357">SUM(D55:D74)</f>
        <v>0</v>
      </c>
      <c r="E75" s="3">
        <f t="shared" si="357"/>
        <v>0</v>
      </c>
      <c r="F75" s="3">
        <f t="shared" si="357"/>
        <v>0</v>
      </c>
      <c r="G75" s="3">
        <f t="shared" si="357"/>
        <v>0</v>
      </c>
      <c r="H75" s="3">
        <f t="shared" si="357"/>
        <v>0</v>
      </c>
      <c r="I75" s="3">
        <f t="shared" si="357"/>
        <v>624</v>
      </c>
      <c r="J75" s="3">
        <f t="shared" si="357"/>
        <v>180450</v>
      </c>
      <c r="K75" s="3">
        <f t="shared" si="357"/>
        <v>105825</v>
      </c>
      <c r="L75" s="3">
        <f t="shared" si="357"/>
        <v>4782.0200000000004</v>
      </c>
      <c r="M75" s="3">
        <f t="shared" si="357"/>
        <v>104879</v>
      </c>
      <c r="N75" s="3">
        <f t="shared" si="357"/>
        <v>6283</v>
      </c>
      <c r="O75" s="49">
        <f t="shared" si="357"/>
        <v>6182795</v>
      </c>
      <c r="P75" s="49">
        <f t="shared" si="357"/>
        <v>3375402.3899999959</v>
      </c>
      <c r="Q75" s="49">
        <f t="shared" si="357"/>
        <v>196689.34999999998</v>
      </c>
      <c r="R75" s="49">
        <f t="shared" si="357"/>
        <v>3388548</v>
      </c>
      <c r="S75" s="3">
        <f t="shared" si="357"/>
        <v>2708</v>
      </c>
      <c r="T75" s="49">
        <f t="shared" si="357"/>
        <v>2755394</v>
      </c>
      <c r="U75" s="49">
        <f t="shared" si="357"/>
        <v>1482495.6399999973</v>
      </c>
      <c r="V75" s="49">
        <f t="shared" si="357"/>
        <v>70918.189999999959</v>
      </c>
      <c r="W75" s="49">
        <f t="shared" si="357"/>
        <v>1336541.9999999993</v>
      </c>
      <c r="X75" s="3">
        <f t="shared" si="357"/>
        <v>2122</v>
      </c>
      <c r="Y75" s="78">
        <f t="shared" si="357"/>
        <v>1221821.9300000009</v>
      </c>
      <c r="Z75" s="78">
        <f t="shared" si="357"/>
        <v>748848.14000000176</v>
      </c>
      <c r="AA75" s="78">
        <f t="shared" si="357"/>
        <v>48715.320000000022</v>
      </c>
      <c r="AB75" s="78">
        <f t="shared" si="357"/>
        <v>1009953.9999999999</v>
      </c>
      <c r="AC75" s="3">
        <f t="shared" si="357"/>
        <v>10646</v>
      </c>
      <c r="AD75" s="78">
        <f t="shared" si="357"/>
        <v>23781261</v>
      </c>
      <c r="AE75" s="78">
        <f t="shared" si="357"/>
        <v>12541511.799999988</v>
      </c>
      <c r="AF75" s="78">
        <f t="shared" si="357"/>
        <v>1282819.580000001</v>
      </c>
      <c r="AG75" s="78">
        <f t="shared" si="357"/>
        <v>13554198.999999994</v>
      </c>
      <c r="AH75" s="3">
        <f t="shared" si="357"/>
        <v>46277</v>
      </c>
      <c r="AI75" s="49">
        <f t="shared" si="357"/>
        <v>105538753</v>
      </c>
      <c r="AJ75" s="49">
        <f t="shared" si="357"/>
        <v>55560964.030000113</v>
      </c>
      <c r="AK75" s="49">
        <f t="shared" si="357"/>
        <v>5655175.6999999918</v>
      </c>
      <c r="AL75" s="49">
        <f t="shared" si="357"/>
        <v>61182589.000000082</v>
      </c>
      <c r="AM75" s="3">
        <f t="shared" si="357"/>
        <v>30948</v>
      </c>
      <c r="AN75" s="49">
        <f t="shared" si="357"/>
        <v>82424728</v>
      </c>
      <c r="AO75" s="49">
        <f t="shared" si="357"/>
        <v>43390840.93999999</v>
      </c>
      <c r="AP75" s="49">
        <f t="shared" si="357"/>
        <v>4548827.3900000043</v>
      </c>
      <c r="AQ75" s="49">
        <f t="shared" si="357"/>
        <v>47930918.000000082</v>
      </c>
      <c r="AR75" s="3">
        <f t="shared" si="357"/>
        <v>6956</v>
      </c>
      <c r="AS75" s="49">
        <f t="shared" si="357"/>
        <v>18663774</v>
      </c>
      <c r="AT75" s="49">
        <f t="shared" si="357"/>
        <v>9789129.2499999739</v>
      </c>
      <c r="AU75" s="49">
        <f t="shared" si="357"/>
        <v>904215.45000000007</v>
      </c>
      <c r="AV75" s="49">
        <f t="shared" si="357"/>
        <v>9784214</v>
      </c>
      <c r="AW75" s="3">
        <f t="shared" si="357"/>
        <v>2460</v>
      </c>
      <c r="AX75" s="49">
        <f t="shared" si="357"/>
        <v>3605564</v>
      </c>
      <c r="AY75" s="49">
        <f t="shared" si="357"/>
        <v>1756466.9699999942</v>
      </c>
      <c r="AZ75" s="49">
        <f t="shared" si="357"/>
        <v>122125.09999999983</v>
      </c>
      <c r="BA75" s="49">
        <f t="shared" si="357"/>
        <v>1878593.000000003</v>
      </c>
      <c r="BB75" s="3">
        <f t="shared" si="357"/>
        <v>24022</v>
      </c>
      <c r="BC75" s="49">
        <f t="shared" si="357"/>
        <v>26502838</v>
      </c>
      <c r="BD75" s="49">
        <f t="shared" si="357"/>
        <v>14217348.979999941</v>
      </c>
      <c r="BE75" s="49">
        <f t="shared" si="357"/>
        <v>754417.23000000208</v>
      </c>
      <c r="BF75" s="49">
        <f t="shared" si="357"/>
        <v>14975633.000000028</v>
      </c>
      <c r="BG75" s="3">
        <f>SUM(BG55:BG74)</f>
        <v>32448</v>
      </c>
      <c r="BH75" s="49">
        <f>SUM(BH55:BH74)</f>
        <v>24320554</v>
      </c>
      <c r="BI75" s="49">
        <f>SUM(BI55:BI74)</f>
        <v>13194754.86999996</v>
      </c>
      <c r="BJ75" s="49">
        <f>SUM(BJ55:BJ74)</f>
        <v>716308.16000000015</v>
      </c>
      <c r="BK75" s="49">
        <f>SUM(BK55:BK74)</f>
        <v>13952526.000000006</v>
      </c>
      <c r="BL75" s="1"/>
      <c r="BM75" s="3">
        <f>SUM(BM55:BM74)</f>
        <v>165494</v>
      </c>
      <c r="BN75" s="78">
        <f>SUM(BN55:BN74)</f>
        <v>295177932.93000001</v>
      </c>
      <c r="BO75" s="78">
        <f>SUM(BO55:BO74)</f>
        <v>156163588.00999993</v>
      </c>
      <c r="BP75" s="78">
        <f>SUM(BP55:BP74)</f>
        <v>14304993.490000002</v>
      </c>
      <c r="BQ75" s="78">
        <f>SUM(BQ55:BQ74)</f>
        <v>169098595.00000018</v>
      </c>
      <c r="BS75" s="3">
        <f t="shared" ref="BS75:DP75" si="358">SUM(BS55:BS74)</f>
        <v>5551</v>
      </c>
      <c r="BT75" s="49">
        <f t="shared" si="358"/>
        <v>4924884</v>
      </c>
      <c r="BU75" s="49">
        <f t="shared" si="358"/>
        <v>2720018.0199999968</v>
      </c>
      <c r="BV75" s="49">
        <f t="shared" si="358"/>
        <v>181612.33999999979</v>
      </c>
      <c r="BW75" s="49">
        <f t="shared" si="358"/>
        <v>2887870.0000000005</v>
      </c>
      <c r="BX75" s="3">
        <f t="shared" ref="BX75:CG75" si="359">SUM(BX55:BX74)</f>
        <v>0</v>
      </c>
      <c r="BY75" s="49">
        <f t="shared" si="359"/>
        <v>0</v>
      </c>
      <c r="BZ75" s="49">
        <f t="shared" si="359"/>
        <v>0</v>
      </c>
      <c r="CA75" s="49">
        <f t="shared" si="359"/>
        <v>0</v>
      </c>
      <c r="CB75" s="49">
        <f t="shared" si="359"/>
        <v>0</v>
      </c>
      <c r="CC75" s="3">
        <f t="shared" si="359"/>
        <v>2147</v>
      </c>
      <c r="CD75" s="49">
        <f t="shared" si="359"/>
        <v>3878990</v>
      </c>
      <c r="CE75" s="49">
        <f t="shared" si="359"/>
        <v>2040653.8399999917</v>
      </c>
      <c r="CF75" s="49">
        <f t="shared" si="359"/>
        <v>184987.62999999948</v>
      </c>
      <c r="CG75" s="49">
        <f t="shared" si="359"/>
        <v>2157470.0000000019</v>
      </c>
      <c r="CH75" s="3">
        <f t="shared" si="358"/>
        <v>4602</v>
      </c>
      <c r="CI75" s="78">
        <f t="shared" si="358"/>
        <v>5677488</v>
      </c>
      <c r="CJ75" s="78">
        <f t="shared" si="358"/>
        <v>3084777.14</v>
      </c>
      <c r="CK75" s="78">
        <f t="shared" si="358"/>
        <v>153792.3899999999</v>
      </c>
      <c r="CL75" s="78">
        <f t="shared" si="358"/>
        <v>2946958.0000000028</v>
      </c>
      <c r="CM75" s="3">
        <f t="shared" si="358"/>
        <v>35293</v>
      </c>
      <c r="CN75" s="78">
        <f t="shared" si="358"/>
        <v>62313407</v>
      </c>
      <c r="CO75" s="78">
        <f t="shared" si="358"/>
        <v>33100984.699999921</v>
      </c>
      <c r="CP75" s="78">
        <f t="shared" si="358"/>
        <v>2919915.430000003</v>
      </c>
      <c r="CQ75" s="78">
        <f t="shared" si="358"/>
        <v>35989922.00000003</v>
      </c>
      <c r="CR75" s="3">
        <f t="shared" si="358"/>
        <v>30286</v>
      </c>
      <c r="CS75" s="49">
        <f t="shared" si="358"/>
        <v>75339819</v>
      </c>
      <c r="CT75" s="49">
        <f t="shared" si="358"/>
        <v>39599176.050000019</v>
      </c>
      <c r="CU75" s="49">
        <f t="shared" si="358"/>
        <v>3999587.1099999989</v>
      </c>
      <c r="CV75" s="49">
        <f t="shared" si="358"/>
        <v>4046545.4599999981</v>
      </c>
      <c r="CW75" s="3">
        <f t="shared" si="358"/>
        <v>42717</v>
      </c>
      <c r="CX75" s="49">
        <f t="shared" si="358"/>
        <v>125906983</v>
      </c>
      <c r="CY75" s="49">
        <f t="shared" si="358"/>
        <v>66067989.520000093</v>
      </c>
      <c r="CZ75" s="49">
        <f t="shared" si="358"/>
        <v>7215149.0399999944</v>
      </c>
      <c r="DA75" s="49">
        <f t="shared" si="358"/>
        <v>73336274.000000104</v>
      </c>
      <c r="DB75" s="3">
        <f t="shared" si="358"/>
        <v>18789</v>
      </c>
      <c r="DC75" s="49">
        <f t="shared" si="358"/>
        <v>52350641</v>
      </c>
      <c r="DD75" s="49">
        <f t="shared" si="358"/>
        <v>27461382.210000027</v>
      </c>
      <c r="DE75" s="49">
        <f t="shared" si="358"/>
        <v>2988325.2999999984</v>
      </c>
      <c r="DF75" s="49">
        <f t="shared" si="358"/>
        <v>30361961.999999985</v>
      </c>
      <c r="DG75" s="3">
        <f t="shared" si="358"/>
        <v>1674</v>
      </c>
      <c r="DH75" s="49">
        <f t="shared" si="358"/>
        <v>3627826</v>
      </c>
      <c r="DI75" s="49">
        <f t="shared" si="358"/>
        <v>1901655.5100000009</v>
      </c>
      <c r="DJ75" s="49">
        <f t="shared" si="358"/>
        <v>149740.7399999999</v>
      </c>
      <c r="DK75" s="49">
        <f t="shared" si="358"/>
        <v>1788911</v>
      </c>
      <c r="DL75" s="3">
        <f t="shared" si="358"/>
        <v>9809</v>
      </c>
      <c r="DM75" s="49">
        <f t="shared" si="358"/>
        <v>2521741</v>
      </c>
      <c r="DN75" s="49">
        <f t="shared" si="358"/>
        <v>1322638.1300000001</v>
      </c>
      <c r="DO75" s="49">
        <f t="shared" si="358"/>
        <v>111279.67000000003</v>
      </c>
      <c r="DP75" s="49">
        <f t="shared" si="358"/>
        <v>1210984</v>
      </c>
      <c r="DQ75" s="3">
        <f t="shared" ref="DQ75:DZ75" si="360">SUM(DQ55:DQ74)</f>
        <v>6238</v>
      </c>
      <c r="DR75" s="49">
        <f t="shared" si="360"/>
        <v>6566662</v>
      </c>
      <c r="DS75" s="49">
        <f t="shared" si="360"/>
        <v>3538427.2599999984</v>
      </c>
      <c r="DT75" s="49">
        <f t="shared" si="360"/>
        <v>182473.62999999995</v>
      </c>
      <c r="DU75" s="49">
        <f t="shared" si="360"/>
        <v>3676441.0000000014</v>
      </c>
      <c r="DV75" s="3">
        <f t="shared" si="360"/>
        <v>24795</v>
      </c>
      <c r="DW75" s="49">
        <f t="shared" si="360"/>
        <v>29065205</v>
      </c>
      <c r="DX75" s="49">
        <f t="shared" si="360"/>
        <v>15654523.189999944</v>
      </c>
      <c r="DY75" s="49">
        <f t="shared" si="360"/>
        <v>900416.60000000068</v>
      </c>
      <c r="DZ75" s="49">
        <f t="shared" si="360"/>
        <v>16395557.000000015</v>
      </c>
      <c r="EA75" s="1"/>
      <c r="EB75" s="3">
        <f>SUM(EB55:EB74)</f>
        <v>181901</v>
      </c>
      <c r="EC75" s="78">
        <f>SUM(EC55:EC74)</f>
        <v>372173646</v>
      </c>
      <c r="ED75" s="78">
        <f>SUM(ED55:ED74)</f>
        <v>196492225.57000002</v>
      </c>
      <c r="EE75" s="78">
        <f>SUM(EE55:EE74)</f>
        <v>18987279.879999995</v>
      </c>
      <c r="EF75" s="78">
        <f>SUM(EF55:EF74)</f>
        <v>174798894.4600001</v>
      </c>
      <c r="EG75" s="111"/>
      <c r="EH75" s="3">
        <f t="shared" ref="EH75:GO75" si="361">SUM(EH55:EH74)</f>
        <v>15385</v>
      </c>
      <c r="EI75" s="49">
        <f t="shared" si="361"/>
        <v>21090115</v>
      </c>
      <c r="EJ75" s="49">
        <f t="shared" si="361"/>
        <v>11235925.42999997</v>
      </c>
      <c r="EK75" s="49">
        <f t="shared" si="361"/>
        <v>0</v>
      </c>
      <c r="EL75" s="49">
        <f t="shared" si="361"/>
        <v>11785514.000000002</v>
      </c>
      <c r="EM75" s="3">
        <f t="shared" si="361"/>
        <v>8391</v>
      </c>
      <c r="EN75" s="49">
        <f t="shared" si="361"/>
        <v>12474259</v>
      </c>
      <c r="EO75" s="49">
        <f t="shared" si="361"/>
        <v>6581221.2899999665</v>
      </c>
      <c r="EP75" s="49">
        <f t="shared" si="361"/>
        <v>0</v>
      </c>
      <c r="EQ75" s="49">
        <f t="shared" si="361"/>
        <v>6431623.9999999935</v>
      </c>
      <c r="ER75" s="3">
        <f t="shared" si="361"/>
        <v>11164</v>
      </c>
      <c r="ES75" s="49">
        <f t="shared" si="361"/>
        <v>7434036</v>
      </c>
      <c r="ET75" s="49">
        <f t="shared" si="361"/>
        <v>3911091.1999999848</v>
      </c>
      <c r="EU75" s="49">
        <f t="shared" si="361"/>
        <v>0</v>
      </c>
      <c r="EV75" s="49">
        <f t="shared" si="361"/>
        <v>3961527.9999999916</v>
      </c>
      <c r="EW75" s="3">
        <f t="shared" si="361"/>
        <v>3935</v>
      </c>
      <c r="EX75" s="78">
        <f t="shared" si="361"/>
        <v>6578715</v>
      </c>
      <c r="EY75" s="78">
        <f t="shared" si="361"/>
        <v>3498428.4599999986</v>
      </c>
      <c r="EZ75" s="78">
        <f t="shared" si="361"/>
        <v>229127.00999999992</v>
      </c>
      <c r="FA75" s="78">
        <f t="shared" si="361"/>
        <v>3688509</v>
      </c>
      <c r="FB75" s="3">
        <f t="shared" si="361"/>
        <v>30156</v>
      </c>
      <c r="FC75" s="78">
        <f t="shared" si="361"/>
        <v>59162894</v>
      </c>
      <c r="FD75" s="78">
        <f t="shared" si="361"/>
        <v>31137735.259999912</v>
      </c>
      <c r="FE75" s="78">
        <f t="shared" si="361"/>
        <v>2686776.7300000037</v>
      </c>
      <c r="FF75" s="78">
        <f t="shared" si="361"/>
        <v>33804121.999999993</v>
      </c>
      <c r="FG75" s="3">
        <f t="shared" si="361"/>
        <v>46226</v>
      </c>
      <c r="FH75" s="49">
        <f t="shared" si="361"/>
        <v>118869424</v>
      </c>
      <c r="FI75" s="49">
        <f t="shared" si="361"/>
        <v>62250883.320000082</v>
      </c>
      <c r="FJ75" s="49">
        <f t="shared" si="361"/>
        <v>6515254.4399999985</v>
      </c>
      <c r="FK75" s="49">
        <f t="shared" si="361"/>
        <v>68796906.00000003</v>
      </c>
      <c r="FL75" s="12">
        <f t="shared" si="361"/>
        <v>38601</v>
      </c>
      <c r="FM75" s="49">
        <f t="shared" si="361"/>
        <v>113047049</v>
      </c>
      <c r="FN75" s="49">
        <f t="shared" si="361"/>
        <v>58604393.700002074</v>
      </c>
      <c r="FO75" s="49">
        <f t="shared" si="361"/>
        <v>6358202.599999886</v>
      </c>
      <c r="FP75" s="49">
        <f t="shared" si="361"/>
        <v>64989179.000000224</v>
      </c>
      <c r="FQ75" s="3">
        <f t="shared" si="361"/>
        <v>13687</v>
      </c>
      <c r="FR75" s="49">
        <f t="shared" si="361"/>
        <v>35853463</v>
      </c>
      <c r="FS75" s="49">
        <f t="shared" si="361"/>
        <v>18184751.52999993</v>
      </c>
      <c r="FT75" s="49">
        <f t="shared" si="361"/>
        <v>1934467.8399999961</v>
      </c>
      <c r="FU75" s="49">
        <f t="shared" si="361"/>
        <v>20119218.000000026</v>
      </c>
      <c r="FV75" s="3">
        <f t="shared" si="361"/>
        <v>2742</v>
      </c>
      <c r="FW75" s="49">
        <f t="shared" si="361"/>
        <v>6575358</v>
      </c>
      <c r="FX75" s="49">
        <f t="shared" si="361"/>
        <v>2581399.4900000012</v>
      </c>
      <c r="FY75" s="49">
        <f t="shared" si="361"/>
        <v>236243.54000000015</v>
      </c>
      <c r="FZ75" s="49">
        <f t="shared" si="361"/>
        <v>2817639</v>
      </c>
      <c r="GA75" s="3">
        <f t="shared" si="361"/>
        <v>990</v>
      </c>
      <c r="GB75" s="49">
        <f t="shared" si="361"/>
        <v>1899710</v>
      </c>
      <c r="GC75" s="49">
        <f t="shared" si="361"/>
        <v>808879.32000000041</v>
      </c>
      <c r="GD75" s="49">
        <f t="shared" si="361"/>
        <v>62306.950000000033</v>
      </c>
      <c r="GE75" s="49">
        <f t="shared" si="361"/>
        <v>871912.99999999977</v>
      </c>
      <c r="GF75" s="3">
        <f t="shared" si="361"/>
        <v>26267</v>
      </c>
      <c r="GG75" s="49">
        <f t="shared" si="361"/>
        <v>10127133</v>
      </c>
      <c r="GH75" s="49">
        <f t="shared" si="361"/>
        <v>4957853.689999965</v>
      </c>
      <c r="GI75" s="49">
        <f t="shared" si="361"/>
        <v>347837.19999999949</v>
      </c>
      <c r="GJ75" s="49">
        <f t="shared" si="361"/>
        <v>5305693.0000000028</v>
      </c>
      <c r="GK75" s="3">
        <f t="shared" si="361"/>
        <v>37951</v>
      </c>
      <c r="GL75" s="49">
        <f t="shared" si="361"/>
        <v>49913149</v>
      </c>
      <c r="GM75" s="49">
        <f t="shared" si="361"/>
        <v>26507495.840000272</v>
      </c>
      <c r="GN75" s="49">
        <f t="shared" si="361"/>
        <v>1566703.490000014</v>
      </c>
      <c r="GO75" s="49">
        <f t="shared" si="361"/>
        <v>28074201.00000006</v>
      </c>
      <c r="GP75" s="1"/>
      <c r="GQ75" s="3">
        <f>SUM(GQ55:GQ74)</f>
        <v>235495</v>
      </c>
      <c r="GR75" s="78">
        <f>SUM(GR55:GR74)</f>
        <v>443025305</v>
      </c>
      <c r="GS75" s="78">
        <f>SUM(GS55:GS74)</f>
        <v>230260058.53000218</v>
      </c>
      <c r="GT75" s="78">
        <f>SUM(GT55:GT74)</f>
        <v>19936919.7999999</v>
      </c>
      <c r="GU75" s="78">
        <f>SUM(GU55:GU74)</f>
        <v>250646046.0000003</v>
      </c>
      <c r="GX75" s="3">
        <f t="shared" ref="GX75:JE75" si="362">SUM(GX55:GX74)</f>
        <v>13297</v>
      </c>
      <c r="GY75" s="49">
        <f t="shared" si="362"/>
        <v>16860753</v>
      </c>
      <c r="GZ75" s="49">
        <f t="shared" si="362"/>
        <v>9005965.8499999214</v>
      </c>
      <c r="HA75" s="49">
        <f t="shared" si="362"/>
        <v>7338094.000000013</v>
      </c>
      <c r="HB75" s="49">
        <f t="shared" si="362"/>
        <v>9522658.999999987</v>
      </c>
      <c r="HC75" s="3">
        <f t="shared" si="362"/>
        <v>4347</v>
      </c>
      <c r="HD75" s="49">
        <f t="shared" si="362"/>
        <v>7000653</v>
      </c>
      <c r="HE75" s="49">
        <f t="shared" si="362"/>
        <v>3399037.8699999787</v>
      </c>
      <c r="HF75" s="49">
        <f t="shared" si="362"/>
        <v>304794.97000000247</v>
      </c>
      <c r="HG75" s="49">
        <f t="shared" si="362"/>
        <v>3703833.9999999888</v>
      </c>
      <c r="HH75" s="3">
        <f t="shared" si="362"/>
        <v>4833</v>
      </c>
      <c r="HI75" s="49">
        <f t="shared" si="362"/>
        <v>6244417</v>
      </c>
      <c r="HJ75" s="49">
        <f t="shared" si="362"/>
        <v>2653003.0299999984</v>
      </c>
      <c r="HK75" s="49">
        <f t="shared" si="362"/>
        <v>142960.06999999998</v>
      </c>
      <c r="HL75" s="49">
        <f t="shared" si="362"/>
        <v>2795962.359999998</v>
      </c>
      <c r="HM75" s="3">
        <f t="shared" si="362"/>
        <v>2575</v>
      </c>
      <c r="HN75" s="78">
        <f t="shared" si="362"/>
        <v>1732931.4399999965</v>
      </c>
      <c r="HO75" s="78">
        <f t="shared" si="362"/>
        <v>3975425</v>
      </c>
      <c r="HP75" s="78">
        <f t="shared" si="362"/>
        <v>131525.12000000002</v>
      </c>
      <c r="HQ75" s="78">
        <f t="shared" si="362"/>
        <v>1864457</v>
      </c>
      <c r="HR75" s="3">
        <f t="shared" si="362"/>
        <v>16877</v>
      </c>
      <c r="HS75" s="78">
        <f t="shared" si="362"/>
        <v>37784823</v>
      </c>
      <c r="HT75" s="78">
        <f t="shared" si="362"/>
        <v>19675868.429999858</v>
      </c>
      <c r="HU75" s="78">
        <f t="shared" si="362"/>
        <v>1869061.820000005</v>
      </c>
      <c r="HV75" s="78">
        <f t="shared" si="362"/>
        <v>21544932.150000021</v>
      </c>
      <c r="HW75" s="3">
        <f t="shared" si="362"/>
        <v>31848</v>
      </c>
      <c r="HX75" s="49">
        <f t="shared" si="362"/>
        <v>53629802</v>
      </c>
      <c r="HY75" s="49">
        <f t="shared" si="362"/>
        <v>28111055.279999845</v>
      </c>
      <c r="HZ75" s="49">
        <f t="shared" si="362"/>
        <v>2711321.7100000111</v>
      </c>
      <c r="IA75" s="49">
        <f t="shared" si="362"/>
        <v>30822375.000000112</v>
      </c>
      <c r="IB75" s="12">
        <f t="shared" si="362"/>
        <v>24876</v>
      </c>
      <c r="IC75" s="49">
        <f t="shared" si="362"/>
        <v>68352124</v>
      </c>
      <c r="ID75" s="49">
        <f t="shared" si="362"/>
        <v>35782158.930000052</v>
      </c>
      <c r="IE75" s="49">
        <f t="shared" si="362"/>
        <v>3957298.0400000038</v>
      </c>
      <c r="IF75" s="49">
        <f t="shared" si="362"/>
        <v>39739456.000000149</v>
      </c>
      <c r="IG75" s="3">
        <f t="shared" si="362"/>
        <v>13241</v>
      </c>
      <c r="IH75" s="49">
        <f t="shared" si="362"/>
        <v>37533359</v>
      </c>
      <c r="II75" s="49">
        <f t="shared" si="362"/>
        <v>19623169.379999917</v>
      </c>
      <c r="IJ75" s="49">
        <f t="shared" si="362"/>
        <v>2167486.7299999958</v>
      </c>
      <c r="IK75" s="49">
        <f t="shared" si="362"/>
        <v>21790658.00000006</v>
      </c>
      <c r="IL75" s="3">
        <f t="shared" si="362"/>
        <v>5243</v>
      </c>
      <c r="IM75" s="49">
        <f t="shared" si="362"/>
        <v>14231157</v>
      </c>
      <c r="IN75" s="49">
        <f t="shared" si="362"/>
        <v>6022353.9899999872</v>
      </c>
      <c r="IO75" s="49">
        <f t="shared" si="362"/>
        <v>588814.5</v>
      </c>
      <c r="IP75" s="49">
        <f t="shared" si="362"/>
        <v>6611165.9999999981</v>
      </c>
      <c r="IQ75" s="3">
        <f t="shared" si="362"/>
        <v>1051</v>
      </c>
      <c r="IR75" s="49">
        <f t="shared" si="362"/>
        <v>2431349</v>
      </c>
      <c r="IS75" s="49">
        <f t="shared" si="362"/>
        <v>1004163.8499999993</v>
      </c>
      <c r="IT75" s="49">
        <f t="shared" si="362"/>
        <v>92992.109999999942</v>
      </c>
      <c r="IU75" s="49">
        <f t="shared" si="362"/>
        <v>1097155.0000000005</v>
      </c>
      <c r="IV75" s="3">
        <f t="shared" si="362"/>
        <v>6868</v>
      </c>
      <c r="IW75" s="49">
        <f t="shared" si="362"/>
        <v>10717382</v>
      </c>
      <c r="IX75" s="49">
        <f t="shared" si="362"/>
        <v>5686122.179999942</v>
      </c>
      <c r="IY75" s="49">
        <f t="shared" si="362"/>
        <v>422830.36000000063</v>
      </c>
      <c r="IZ75" s="49">
        <f t="shared" si="362"/>
        <v>6108952.999999987</v>
      </c>
      <c r="JA75" s="3">
        <f t="shared" si="362"/>
        <v>29530</v>
      </c>
      <c r="JB75" s="49">
        <f t="shared" si="362"/>
        <v>19246220</v>
      </c>
      <c r="JC75" s="49">
        <f t="shared" si="362"/>
        <v>10203430.509999944</v>
      </c>
      <c r="JD75" s="49">
        <f t="shared" si="362"/>
        <v>736642.41000000504</v>
      </c>
      <c r="JE75" s="49">
        <f t="shared" si="362"/>
        <v>10940072.999999978</v>
      </c>
      <c r="JF75" s="12"/>
      <c r="JG75" s="49"/>
      <c r="JH75" s="49"/>
      <c r="JI75" s="49"/>
      <c r="JJ75" s="49"/>
      <c r="JK75" s="143"/>
      <c r="JL75" s="1"/>
      <c r="JM75" s="3">
        <f>SUM(JM55:JM74)</f>
        <v>154586</v>
      </c>
      <c r="JN75" s="78">
        <f>SUM(JN55:JN74)</f>
        <v>275764970.44</v>
      </c>
      <c r="JO75" s="78">
        <f>SUM(JO55:JO74)</f>
        <v>145141754.29999945</v>
      </c>
      <c r="JP75" s="78">
        <f>SUM(JP55:JP74)</f>
        <v>20463821.840000033</v>
      </c>
      <c r="JQ75" s="78">
        <f>SUM(JQ55:JQ74)</f>
        <v>156541680.51000026</v>
      </c>
      <c r="JS75" s="3">
        <f t="shared" ref="JS75:MD75" si="363">SUM(JS55:JS74)</f>
        <v>16233</v>
      </c>
      <c r="JT75" s="49">
        <f t="shared" si="363"/>
        <v>13186417</v>
      </c>
      <c r="JU75" s="49">
        <f t="shared" si="363"/>
        <v>5739808.0000000158</v>
      </c>
      <c r="JV75" s="49">
        <f t="shared" si="363"/>
        <v>7446608.9999999823</v>
      </c>
      <c r="JW75" s="49">
        <f t="shared" si="363"/>
        <v>6986947.5099999523</v>
      </c>
      <c r="JX75" s="3">
        <f t="shared" si="363"/>
        <v>3396</v>
      </c>
      <c r="JY75" s="49">
        <f t="shared" si="363"/>
        <v>5268554</v>
      </c>
      <c r="JZ75" s="49">
        <f t="shared" si="363"/>
        <v>3020238.9999999939</v>
      </c>
      <c r="KA75" s="49">
        <f t="shared" si="363"/>
        <v>2248315</v>
      </c>
      <c r="KB75" s="49">
        <f t="shared" si="363"/>
        <v>2107269.9100000104</v>
      </c>
      <c r="KC75" s="3">
        <f t="shared" si="363"/>
        <v>2503</v>
      </c>
      <c r="KD75" s="49">
        <f t="shared" si="363"/>
        <v>3125997</v>
      </c>
      <c r="KE75" s="49">
        <f t="shared" si="363"/>
        <v>2143872.0000000005</v>
      </c>
      <c r="KF75" s="49">
        <f t="shared" si="363"/>
        <v>982125.00000000373</v>
      </c>
      <c r="KG75" s="49">
        <f t="shared" si="363"/>
        <v>979474.87000000081</v>
      </c>
      <c r="KH75" s="3">
        <f t="shared" si="363"/>
        <v>3319</v>
      </c>
      <c r="KI75" s="49">
        <f t="shared" si="363"/>
        <v>6512931</v>
      </c>
      <c r="KJ75" s="49">
        <f t="shared" si="363"/>
        <v>3317988.0000000051</v>
      </c>
      <c r="KK75" s="49">
        <f t="shared" si="363"/>
        <v>3194942.9999999981</v>
      </c>
      <c r="KL75" s="49">
        <f t="shared" si="363"/>
        <v>2934115.8399999938</v>
      </c>
      <c r="KM75" s="3">
        <f t="shared" si="363"/>
        <v>9503</v>
      </c>
      <c r="KN75" s="468">
        <f t="shared" si="363"/>
        <v>23130447</v>
      </c>
      <c r="KO75" s="468">
        <f t="shared" si="363"/>
        <v>10171862</v>
      </c>
      <c r="KP75" s="468">
        <f t="shared" si="363"/>
        <v>12958584.999999989</v>
      </c>
      <c r="KQ75" s="468">
        <f t="shared" si="363"/>
        <v>11820261.679999925</v>
      </c>
      <c r="KR75" s="3">
        <f t="shared" si="363"/>
        <v>14762</v>
      </c>
      <c r="KS75" s="49">
        <f t="shared" si="363"/>
        <v>30748788</v>
      </c>
      <c r="KT75" s="49">
        <f t="shared" si="363"/>
        <v>13735215.999999974</v>
      </c>
      <c r="KU75" s="49">
        <f t="shared" si="363"/>
        <v>17013572.000000067</v>
      </c>
      <c r="KV75" s="49">
        <f t="shared" si="363"/>
        <v>15579082.209999949</v>
      </c>
      <c r="KW75" s="3">
        <f t="shared" si="363"/>
        <v>17778</v>
      </c>
      <c r="KX75" s="49">
        <f t="shared" si="363"/>
        <v>39836569</v>
      </c>
      <c r="KY75" s="49">
        <f t="shared" si="363"/>
        <v>17535918.999999985</v>
      </c>
      <c r="KZ75" s="49">
        <f t="shared" si="363"/>
        <v>22300650.000000067</v>
      </c>
      <c r="LA75" s="49">
        <f t="shared" si="363"/>
        <v>20304449.170000028</v>
      </c>
      <c r="LB75" s="49">
        <f t="shared" si="363"/>
        <v>11392</v>
      </c>
      <c r="LC75" s="49">
        <f t="shared" si="363"/>
        <v>29944908</v>
      </c>
      <c r="LD75" s="49">
        <f t="shared" si="363"/>
        <v>13565335.999999961</v>
      </c>
      <c r="LE75" s="49">
        <f t="shared" si="363"/>
        <v>16379572.000000102</v>
      </c>
      <c r="LF75" s="49">
        <f t="shared" si="363"/>
        <v>14819772.759999957</v>
      </c>
      <c r="LG75" s="49">
        <f t="shared" si="363"/>
        <v>0</v>
      </c>
      <c r="LH75" s="49">
        <f t="shared" si="363"/>
        <v>0</v>
      </c>
      <c r="LI75" s="49">
        <f t="shared" si="363"/>
        <v>0</v>
      </c>
      <c r="LJ75" s="49">
        <f t="shared" si="363"/>
        <v>0</v>
      </c>
      <c r="LK75" s="49">
        <f t="shared" si="363"/>
        <v>0</v>
      </c>
      <c r="LL75" s="49">
        <f t="shared" si="363"/>
        <v>0</v>
      </c>
      <c r="LM75" s="49">
        <f t="shared" si="363"/>
        <v>0</v>
      </c>
      <c r="LN75" s="49">
        <f t="shared" si="363"/>
        <v>0</v>
      </c>
      <c r="LO75" s="49">
        <f t="shared" si="363"/>
        <v>0</v>
      </c>
      <c r="LP75" s="49">
        <f t="shared" si="363"/>
        <v>0</v>
      </c>
      <c r="LQ75" s="49">
        <f t="shared" si="363"/>
        <v>0</v>
      </c>
      <c r="LR75" s="49">
        <f t="shared" si="363"/>
        <v>0</v>
      </c>
      <c r="LS75" s="49">
        <f t="shared" si="363"/>
        <v>0</v>
      </c>
      <c r="LT75" s="49">
        <f t="shared" si="363"/>
        <v>0</v>
      </c>
      <c r="LU75" s="49">
        <f t="shared" si="363"/>
        <v>0</v>
      </c>
      <c r="LV75" s="49">
        <f t="shared" si="363"/>
        <v>0</v>
      </c>
      <c r="LW75" s="49">
        <f t="shared" si="363"/>
        <v>0</v>
      </c>
      <c r="LX75" s="49">
        <f t="shared" si="363"/>
        <v>0</v>
      </c>
      <c r="LY75" s="49">
        <f t="shared" si="363"/>
        <v>0</v>
      </c>
      <c r="LZ75" s="49">
        <f t="shared" si="363"/>
        <v>0</v>
      </c>
      <c r="MA75" s="49">
        <f t="shared" si="363"/>
        <v>0</v>
      </c>
      <c r="MB75" s="49">
        <f t="shared" si="363"/>
        <v>0</v>
      </c>
      <c r="MC75" s="49">
        <f t="shared" si="363"/>
        <v>0</v>
      </c>
      <c r="MD75" s="49">
        <f t="shared" si="363"/>
        <v>0</v>
      </c>
      <c r="ME75" s="49">
        <f t="shared" ref="ME75" si="364">SUM(ME55:ME74)</f>
        <v>0</v>
      </c>
      <c r="MF75" s="143"/>
      <c r="MG75" s="1"/>
      <c r="MH75" s="3">
        <f>SUM(MH55:MH74)</f>
        <v>78886</v>
      </c>
      <c r="MI75" s="78">
        <f>SUM(MI55:MI74)</f>
        <v>151754611</v>
      </c>
      <c r="MJ75" s="78">
        <f>SUM(MJ55:MJ74)</f>
        <v>69230239.99999994</v>
      </c>
      <c r="MK75" s="78">
        <f>SUM(MK55:MK74)</f>
        <v>82524371.000000209</v>
      </c>
      <c r="ML75" s="78">
        <f>SUM(ML55:ML74)</f>
        <v>75531373.949999809</v>
      </c>
    </row>
    <row r="76" spans="1:350" x14ac:dyDescent="0.3">
      <c r="B76" s="1"/>
      <c r="C76" s="1"/>
      <c r="D76" s="60"/>
      <c r="I76" s="14"/>
      <c r="N76" s="14"/>
      <c r="S76" s="14"/>
      <c r="X76" s="60"/>
      <c r="Z76" s="111"/>
      <c r="AC76" s="60"/>
      <c r="AH76" s="60"/>
      <c r="BB76" s="57"/>
      <c r="BM76" s="60"/>
      <c r="BN76" s="57"/>
      <c r="BS76" s="14"/>
      <c r="BX76" s="14"/>
      <c r="CC76" s="14"/>
      <c r="CH76" s="60"/>
      <c r="CJ76" s="111"/>
      <c r="CM76" s="60"/>
      <c r="CR76" s="60"/>
      <c r="CU76" s="113"/>
      <c r="CV76" s="111"/>
      <c r="CW76" s="113"/>
      <c r="DL76" s="57"/>
      <c r="EB76" s="60"/>
      <c r="EC76" s="57"/>
      <c r="EH76" s="14"/>
      <c r="EM76" s="14"/>
      <c r="ER76" s="14"/>
      <c r="EW76" s="60"/>
      <c r="EY76" s="111"/>
      <c r="FB76" s="60"/>
      <c r="FG76" s="60"/>
      <c r="FJ76" s="113"/>
      <c r="FK76" s="111"/>
      <c r="GA76" s="57"/>
      <c r="GQ76" s="60"/>
      <c r="GR76" s="57"/>
      <c r="GX76" s="14"/>
      <c r="HC76" s="14"/>
      <c r="HH76" s="14"/>
      <c r="HM76" s="60"/>
      <c r="HO76" s="111"/>
      <c r="HR76" s="60"/>
      <c r="HW76" s="60"/>
      <c r="HZ76" s="113"/>
      <c r="IA76" s="111"/>
      <c r="IB76" s="79"/>
      <c r="IQ76" s="57"/>
      <c r="IV76" s="57"/>
      <c r="JA76" s="57"/>
      <c r="JF76" s="79"/>
      <c r="JM76" s="60"/>
      <c r="JN76" s="57"/>
      <c r="JS76" s="14"/>
      <c r="JX76" s="14"/>
      <c r="KC76" s="14"/>
      <c r="KH76" s="60"/>
      <c r="KJ76" s="111"/>
      <c r="KM76" s="60"/>
      <c r="KR76" s="60"/>
      <c r="KU76" s="113"/>
      <c r="KV76" s="111"/>
      <c r="KW76" s="79"/>
      <c r="LL76" s="57"/>
      <c r="LQ76" s="57"/>
      <c r="LV76" s="57"/>
      <c r="MA76" s="79"/>
      <c r="MH76" s="60"/>
      <c r="MI76" s="57"/>
    </row>
    <row r="77" spans="1:350" x14ac:dyDescent="0.3">
      <c r="B77" s="489" t="s">
        <v>31</v>
      </c>
      <c r="C77" s="70" t="s">
        <v>2</v>
      </c>
      <c r="D77" s="130"/>
      <c r="E77" s="58"/>
      <c r="F77" s="58"/>
      <c r="G77" s="58"/>
      <c r="H77" s="58"/>
      <c r="I77" s="130" t="s">
        <v>3</v>
      </c>
      <c r="J77" s="132" t="s">
        <v>24</v>
      </c>
      <c r="K77" s="132" t="s">
        <v>25</v>
      </c>
      <c r="L77" s="64" t="s">
        <v>5</v>
      </c>
      <c r="M77" s="132" t="s">
        <v>27</v>
      </c>
      <c r="N77" s="130" t="s">
        <v>3</v>
      </c>
      <c r="O77" s="132" t="s">
        <v>24</v>
      </c>
      <c r="P77" s="132" t="s">
        <v>25</v>
      </c>
      <c r="Q77" s="64" t="s">
        <v>5</v>
      </c>
      <c r="R77" s="132" t="s">
        <v>27</v>
      </c>
      <c r="S77" s="130" t="s">
        <v>3</v>
      </c>
      <c r="T77" s="132" t="s">
        <v>24</v>
      </c>
      <c r="U77" s="132" t="s">
        <v>25</v>
      </c>
      <c r="V77" s="64" t="s">
        <v>5</v>
      </c>
      <c r="W77" s="132" t="s">
        <v>27</v>
      </c>
      <c r="X77" s="130" t="s">
        <v>3</v>
      </c>
      <c r="Y77" s="132" t="s">
        <v>24</v>
      </c>
      <c r="Z77" s="132" t="s">
        <v>25</v>
      </c>
      <c r="AA77" s="64" t="s">
        <v>5</v>
      </c>
      <c r="AB77" s="132" t="s">
        <v>27</v>
      </c>
      <c r="AC77" s="130" t="s">
        <v>3</v>
      </c>
      <c r="AD77" s="132" t="s">
        <v>24</v>
      </c>
      <c r="AE77" s="132" t="s">
        <v>25</v>
      </c>
      <c r="AF77" s="64" t="s">
        <v>5</v>
      </c>
      <c r="AG77" s="132" t="s">
        <v>27</v>
      </c>
      <c r="AH77" s="130" t="s">
        <v>3</v>
      </c>
      <c r="AI77" s="132" t="s">
        <v>24</v>
      </c>
      <c r="AJ77" s="132" t="s">
        <v>25</v>
      </c>
      <c r="AK77" s="64" t="s">
        <v>5</v>
      </c>
      <c r="AL77" s="132" t="s">
        <v>27</v>
      </c>
      <c r="AM77" s="130" t="s">
        <v>3</v>
      </c>
      <c r="AN77" s="132" t="s">
        <v>24</v>
      </c>
      <c r="AO77" s="132" t="s">
        <v>25</v>
      </c>
      <c r="AP77" s="64" t="s">
        <v>5</v>
      </c>
      <c r="AQ77" s="132" t="s">
        <v>27</v>
      </c>
      <c r="AR77" s="130" t="s">
        <v>3</v>
      </c>
      <c r="AS77" s="132" t="s">
        <v>24</v>
      </c>
      <c r="AT77" s="132" t="s">
        <v>25</v>
      </c>
      <c r="AU77" s="64" t="s">
        <v>5</v>
      </c>
      <c r="AV77" s="132" t="s">
        <v>27</v>
      </c>
      <c r="AW77" s="130" t="s">
        <v>3</v>
      </c>
      <c r="AX77" s="132" t="s">
        <v>24</v>
      </c>
      <c r="AY77" s="132" t="s">
        <v>25</v>
      </c>
      <c r="AZ77" s="64" t="s">
        <v>5</v>
      </c>
      <c r="BA77" s="132" t="s">
        <v>27</v>
      </c>
      <c r="BB77" s="130" t="s">
        <v>3</v>
      </c>
      <c r="BC77" s="132" t="s">
        <v>24</v>
      </c>
      <c r="BD77" s="132" t="s">
        <v>25</v>
      </c>
      <c r="BE77" s="64" t="s">
        <v>5</v>
      </c>
      <c r="BF77" s="132" t="s">
        <v>27</v>
      </c>
      <c r="BG77" s="130" t="s">
        <v>3</v>
      </c>
      <c r="BH77" s="132" t="s">
        <v>24</v>
      </c>
      <c r="BI77" s="132" t="s">
        <v>25</v>
      </c>
      <c r="BJ77" s="64" t="s">
        <v>5</v>
      </c>
      <c r="BK77" s="132" t="s">
        <v>27</v>
      </c>
      <c r="BM77" s="3" t="s">
        <v>3</v>
      </c>
      <c r="BN77" s="64" t="s">
        <v>4</v>
      </c>
      <c r="BO77" s="64" t="s">
        <v>5</v>
      </c>
      <c r="BP77" s="64" t="s">
        <v>32</v>
      </c>
      <c r="BQ77" s="64" t="s">
        <v>6</v>
      </c>
      <c r="BS77" s="130" t="s">
        <v>3</v>
      </c>
      <c r="BT77" s="132" t="s">
        <v>59</v>
      </c>
      <c r="BU77" s="132" t="s">
        <v>58</v>
      </c>
      <c r="BV77" s="64" t="s">
        <v>5</v>
      </c>
      <c r="BW77" s="132" t="s">
        <v>60</v>
      </c>
      <c r="BX77" s="130" t="s">
        <v>3</v>
      </c>
      <c r="BY77" s="132" t="s">
        <v>59</v>
      </c>
      <c r="BZ77" s="132" t="s">
        <v>58</v>
      </c>
      <c r="CA77" s="64" t="s">
        <v>5</v>
      </c>
      <c r="CB77" s="132" t="s">
        <v>60</v>
      </c>
      <c r="CC77" s="130" t="s">
        <v>3</v>
      </c>
      <c r="CD77" s="132" t="s">
        <v>59</v>
      </c>
      <c r="CE77" s="132" t="s">
        <v>58</v>
      </c>
      <c r="CF77" s="64" t="s">
        <v>5</v>
      </c>
      <c r="CG77" s="132" t="s">
        <v>60</v>
      </c>
      <c r="CH77" s="130" t="s">
        <v>3</v>
      </c>
      <c r="CI77" s="132" t="s">
        <v>59</v>
      </c>
      <c r="CJ77" s="132" t="s">
        <v>58</v>
      </c>
      <c r="CK77" s="64" t="s">
        <v>5</v>
      </c>
      <c r="CL77" s="132" t="s">
        <v>60</v>
      </c>
      <c r="CM77" s="130" t="s">
        <v>3</v>
      </c>
      <c r="CN77" s="132" t="s">
        <v>59</v>
      </c>
      <c r="CO77" s="132" t="s">
        <v>58</v>
      </c>
      <c r="CP77" s="64" t="s">
        <v>5</v>
      </c>
      <c r="CQ77" s="132" t="s">
        <v>60</v>
      </c>
      <c r="CR77" s="130" t="s">
        <v>3</v>
      </c>
      <c r="CS77" s="132" t="s">
        <v>59</v>
      </c>
      <c r="CT77" s="132" t="s">
        <v>58</v>
      </c>
      <c r="CU77" s="64" t="s">
        <v>5</v>
      </c>
      <c r="CV77" s="132" t="s">
        <v>60</v>
      </c>
      <c r="CW77" s="130" t="s">
        <v>3</v>
      </c>
      <c r="CX77" s="132" t="s">
        <v>59</v>
      </c>
      <c r="CY77" s="132" t="s">
        <v>58</v>
      </c>
      <c r="CZ77" s="64" t="s">
        <v>5</v>
      </c>
      <c r="DA77" s="132" t="s">
        <v>60</v>
      </c>
      <c r="DB77" s="130" t="s">
        <v>3</v>
      </c>
      <c r="DC77" s="132" t="s">
        <v>59</v>
      </c>
      <c r="DD77" s="132" t="s">
        <v>58</v>
      </c>
      <c r="DE77" s="64" t="s">
        <v>5</v>
      </c>
      <c r="DF77" s="132" t="s">
        <v>60</v>
      </c>
      <c r="DG77" s="130" t="s">
        <v>3</v>
      </c>
      <c r="DH77" s="132" t="s">
        <v>59</v>
      </c>
      <c r="DI77" s="132" t="s">
        <v>58</v>
      </c>
      <c r="DJ77" s="64" t="s">
        <v>5</v>
      </c>
      <c r="DK77" s="132" t="s">
        <v>60</v>
      </c>
      <c r="DL77" s="130" t="s">
        <v>3</v>
      </c>
      <c r="DM77" s="132" t="s">
        <v>59</v>
      </c>
      <c r="DN77" s="132" t="s">
        <v>58</v>
      </c>
      <c r="DO77" s="64" t="s">
        <v>5</v>
      </c>
      <c r="DP77" s="132" t="s">
        <v>60</v>
      </c>
      <c r="DQ77" s="130" t="s">
        <v>3</v>
      </c>
      <c r="DR77" s="132" t="s">
        <v>59</v>
      </c>
      <c r="DS77" s="132" t="s">
        <v>58</v>
      </c>
      <c r="DT77" s="64" t="s">
        <v>5</v>
      </c>
      <c r="DU77" s="132" t="s">
        <v>60</v>
      </c>
      <c r="DV77" s="130" t="s">
        <v>3</v>
      </c>
      <c r="DW77" s="132" t="s">
        <v>59</v>
      </c>
      <c r="DX77" s="132" t="s">
        <v>58</v>
      </c>
      <c r="DY77" s="64" t="s">
        <v>5</v>
      </c>
      <c r="DZ77" s="132" t="s">
        <v>60</v>
      </c>
      <c r="EB77" s="3" t="s">
        <v>3</v>
      </c>
      <c r="EC77" s="64" t="s">
        <v>4</v>
      </c>
      <c r="ED77" s="64" t="s">
        <v>5</v>
      </c>
      <c r="EE77" s="64" t="s">
        <v>32</v>
      </c>
      <c r="EF77" s="64" t="s">
        <v>6</v>
      </c>
      <c r="EH77" s="130" t="s">
        <v>3</v>
      </c>
      <c r="EI77" s="132" t="s">
        <v>59</v>
      </c>
      <c r="EJ77" s="132" t="s">
        <v>58</v>
      </c>
      <c r="EK77" s="64" t="s">
        <v>5</v>
      </c>
      <c r="EL77" s="132" t="s">
        <v>60</v>
      </c>
      <c r="EM77" s="130" t="s">
        <v>3</v>
      </c>
      <c r="EN77" s="132" t="s">
        <v>59</v>
      </c>
      <c r="EO77" s="132" t="s">
        <v>58</v>
      </c>
      <c r="EP77" s="64" t="s">
        <v>5</v>
      </c>
      <c r="EQ77" s="132" t="s">
        <v>60</v>
      </c>
      <c r="ER77" s="130" t="s">
        <v>3</v>
      </c>
      <c r="ES77" s="132" t="s">
        <v>59</v>
      </c>
      <c r="ET77" s="132" t="s">
        <v>58</v>
      </c>
      <c r="EU77" s="64" t="s">
        <v>5</v>
      </c>
      <c r="EV77" s="132" t="s">
        <v>60</v>
      </c>
      <c r="EW77" s="130" t="s">
        <v>3</v>
      </c>
      <c r="EX77" s="132" t="s">
        <v>59</v>
      </c>
      <c r="EY77" s="132" t="s">
        <v>58</v>
      </c>
      <c r="EZ77" s="64" t="s">
        <v>5</v>
      </c>
      <c r="FA77" s="132" t="s">
        <v>60</v>
      </c>
      <c r="FB77" s="130" t="s">
        <v>3</v>
      </c>
      <c r="FC77" s="132" t="s">
        <v>59</v>
      </c>
      <c r="FD77" s="132" t="s">
        <v>58</v>
      </c>
      <c r="FE77" s="64" t="s">
        <v>5</v>
      </c>
      <c r="FF77" s="132" t="s">
        <v>60</v>
      </c>
      <c r="FG77" s="130" t="s">
        <v>3</v>
      </c>
      <c r="FH77" s="132" t="s">
        <v>59</v>
      </c>
      <c r="FI77" s="132" t="s">
        <v>58</v>
      </c>
      <c r="FJ77" s="64" t="s">
        <v>5</v>
      </c>
      <c r="FK77" s="132" t="s">
        <v>60</v>
      </c>
      <c r="FL77" s="130" t="s">
        <v>3</v>
      </c>
      <c r="FM77" s="132" t="s">
        <v>59</v>
      </c>
      <c r="FN77" s="132" t="s">
        <v>58</v>
      </c>
      <c r="FO77" s="64" t="s">
        <v>5</v>
      </c>
      <c r="FP77" s="132" t="s">
        <v>60</v>
      </c>
      <c r="FQ77" s="130" t="s">
        <v>3</v>
      </c>
      <c r="FR77" s="132" t="s">
        <v>59</v>
      </c>
      <c r="FS77" s="132" t="s">
        <v>58</v>
      </c>
      <c r="FT77" s="64" t="s">
        <v>5</v>
      </c>
      <c r="FU77" s="132" t="s">
        <v>60</v>
      </c>
      <c r="FV77" s="130" t="s">
        <v>3</v>
      </c>
      <c r="FW77" s="132" t="s">
        <v>59</v>
      </c>
      <c r="FX77" s="132" t="s">
        <v>58</v>
      </c>
      <c r="FY77" s="64" t="s">
        <v>5</v>
      </c>
      <c r="FZ77" s="132" t="s">
        <v>60</v>
      </c>
      <c r="GA77" s="130" t="s">
        <v>3</v>
      </c>
      <c r="GB77" s="132" t="s">
        <v>59</v>
      </c>
      <c r="GC77" s="132" t="s">
        <v>58</v>
      </c>
      <c r="GD77" s="64" t="s">
        <v>5</v>
      </c>
      <c r="GE77" s="132" t="s">
        <v>60</v>
      </c>
      <c r="GF77" s="130" t="s">
        <v>3</v>
      </c>
      <c r="GG77" s="132" t="s">
        <v>59</v>
      </c>
      <c r="GH77" s="132" t="s">
        <v>58</v>
      </c>
      <c r="GI77" s="64" t="s">
        <v>5</v>
      </c>
      <c r="GJ77" s="132" t="s">
        <v>60</v>
      </c>
      <c r="GK77" s="130" t="s">
        <v>3</v>
      </c>
      <c r="GL77" s="132" t="s">
        <v>59</v>
      </c>
      <c r="GM77" s="132" t="s">
        <v>58</v>
      </c>
      <c r="GN77" s="64" t="s">
        <v>5</v>
      </c>
      <c r="GO77" s="132" t="s">
        <v>60</v>
      </c>
      <c r="GQ77" s="3" t="s">
        <v>3</v>
      </c>
      <c r="GR77" s="64" t="s">
        <v>4</v>
      </c>
      <c r="GS77" s="64" t="s">
        <v>5</v>
      </c>
      <c r="GT77" s="64" t="s">
        <v>32</v>
      </c>
      <c r="GU77" s="64" t="s">
        <v>6</v>
      </c>
      <c r="GX77" s="130" t="s">
        <v>3</v>
      </c>
      <c r="GY77" s="132" t="s">
        <v>59</v>
      </c>
      <c r="GZ77" s="132" t="s">
        <v>58</v>
      </c>
      <c r="HA77" s="64" t="s">
        <v>5</v>
      </c>
      <c r="HB77" s="132" t="s">
        <v>60</v>
      </c>
      <c r="HC77" s="130" t="s">
        <v>3</v>
      </c>
      <c r="HD77" s="132" t="s">
        <v>59</v>
      </c>
      <c r="HE77" s="132" t="s">
        <v>58</v>
      </c>
      <c r="HF77" s="64" t="s">
        <v>5</v>
      </c>
      <c r="HG77" s="132" t="s">
        <v>60</v>
      </c>
      <c r="HH77" s="130" t="s">
        <v>3</v>
      </c>
      <c r="HI77" s="132" t="s">
        <v>59</v>
      </c>
      <c r="HJ77" s="132" t="s">
        <v>58</v>
      </c>
      <c r="HK77" s="64" t="s">
        <v>5</v>
      </c>
      <c r="HL77" s="132" t="s">
        <v>60</v>
      </c>
      <c r="HM77" s="130" t="s">
        <v>3</v>
      </c>
      <c r="HN77" s="132" t="s">
        <v>59</v>
      </c>
      <c r="HO77" s="132" t="s">
        <v>58</v>
      </c>
      <c r="HP77" s="64" t="s">
        <v>5</v>
      </c>
      <c r="HQ77" s="132" t="s">
        <v>60</v>
      </c>
      <c r="HR77" s="130" t="s">
        <v>3</v>
      </c>
      <c r="HS77" s="132" t="s">
        <v>59</v>
      </c>
      <c r="HT77" s="132" t="s">
        <v>58</v>
      </c>
      <c r="HU77" s="64" t="s">
        <v>5</v>
      </c>
      <c r="HV77" s="132" t="s">
        <v>60</v>
      </c>
      <c r="HW77" s="130" t="s">
        <v>3</v>
      </c>
      <c r="HX77" s="132" t="s">
        <v>59</v>
      </c>
      <c r="HY77" s="132" t="s">
        <v>58</v>
      </c>
      <c r="HZ77" s="64" t="s">
        <v>5</v>
      </c>
      <c r="IA77" s="132" t="s">
        <v>60</v>
      </c>
      <c r="IB77" s="130" t="s">
        <v>3</v>
      </c>
      <c r="IC77" s="132" t="s">
        <v>59</v>
      </c>
      <c r="ID77" s="132" t="s">
        <v>58</v>
      </c>
      <c r="IE77" s="64" t="s">
        <v>5</v>
      </c>
      <c r="IF77" s="132" t="s">
        <v>60</v>
      </c>
      <c r="IG77" s="130" t="s">
        <v>3</v>
      </c>
      <c r="IH77" s="132" t="s">
        <v>59</v>
      </c>
      <c r="II77" s="132" t="s">
        <v>58</v>
      </c>
      <c r="IJ77" s="64" t="s">
        <v>5</v>
      </c>
      <c r="IK77" s="132" t="s">
        <v>60</v>
      </c>
      <c r="IL77" s="130" t="s">
        <v>3</v>
      </c>
      <c r="IM77" s="132" t="s">
        <v>59</v>
      </c>
      <c r="IN77" s="132" t="s">
        <v>58</v>
      </c>
      <c r="IO77" s="64" t="s">
        <v>5</v>
      </c>
      <c r="IP77" s="132" t="s">
        <v>60</v>
      </c>
      <c r="IQ77" s="130" t="s">
        <v>3</v>
      </c>
      <c r="IR77" s="132" t="s">
        <v>59</v>
      </c>
      <c r="IS77" s="132" t="s">
        <v>58</v>
      </c>
      <c r="IT77" s="64" t="s">
        <v>5</v>
      </c>
      <c r="IU77" s="132" t="s">
        <v>60</v>
      </c>
      <c r="IV77" s="130" t="s">
        <v>3</v>
      </c>
      <c r="IW77" s="132" t="s">
        <v>59</v>
      </c>
      <c r="IX77" s="132" t="s">
        <v>58</v>
      </c>
      <c r="IY77" s="64" t="s">
        <v>5</v>
      </c>
      <c r="IZ77" s="132" t="s">
        <v>60</v>
      </c>
      <c r="JA77" s="130" t="s">
        <v>3</v>
      </c>
      <c r="JB77" s="132" t="s">
        <v>59</v>
      </c>
      <c r="JC77" s="132" t="s">
        <v>58</v>
      </c>
      <c r="JD77" s="64" t="s">
        <v>5</v>
      </c>
      <c r="JE77" s="132" t="s">
        <v>60</v>
      </c>
      <c r="JF77" s="130"/>
      <c r="JG77" s="132"/>
      <c r="JH77" s="132"/>
      <c r="JI77" s="64"/>
      <c r="JJ77" s="132"/>
      <c r="JK77" s="146"/>
      <c r="JM77" s="130" t="s">
        <v>3</v>
      </c>
      <c r="JN77" s="132" t="s">
        <v>59</v>
      </c>
      <c r="JO77" s="132" t="s">
        <v>58</v>
      </c>
      <c r="JP77" s="64" t="s">
        <v>5</v>
      </c>
      <c r="JQ77" s="132" t="s">
        <v>60</v>
      </c>
      <c r="JS77" s="3" t="s">
        <v>3</v>
      </c>
      <c r="JT77" s="49" t="s">
        <v>4</v>
      </c>
      <c r="JU77" s="49" t="s">
        <v>5</v>
      </c>
      <c r="JV77" s="49" t="s">
        <v>6</v>
      </c>
      <c r="JW77" s="49" t="s">
        <v>6</v>
      </c>
      <c r="JX77" s="12" t="s">
        <v>3</v>
      </c>
      <c r="JY77" s="49" t="s">
        <v>4</v>
      </c>
      <c r="JZ77" s="49" t="s">
        <v>5</v>
      </c>
      <c r="KA77" s="49" t="s">
        <v>6</v>
      </c>
      <c r="KB77" s="49" t="s">
        <v>6</v>
      </c>
      <c r="KC77" s="12" t="s">
        <v>3</v>
      </c>
      <c r="KD77" s="49" t="s">
        <v>4</v>
      </c>
      <c r="KE77" s="49" t="s">
        <v>5</v>
      </c>
      <c r="KF77" s="49" t="s">
        <v>6</v>
      </c>
      <c r="KG77" s="49" t="s">
        <v>6</v>
      </c>
      <c r="KH77" s="12" t="s">
        <v>3</v>
      </c>
      <c r="KI77" s="49" t="s">
        <v>4</v>
      </c>
      <c r="KJ77" s="49" t="s">
        <v>5</v>
      </c>
      <c r="KK77" s="49" t="s">
        <v>6</v>
      </c>
      <c r="KL77" s="49" t="s">
        <v>6</v>
      </c>
      <c r="KM77" s="49" t="s">
        <v>3</v>
      </c>
      <c r="KN77" s="49" t="s">
        <v>4</v>
      </c>
      <c r="KO77" s="49" t="s">
        <v>5</v>
      </c>
      <c r="KP77" s="49" t="s">
        <v>6</v>
      </c>
      <c r="KQ77" s="49" t="s">
        <v>6</v>
      </c>
      <c r="KR77" s="49" t="s">
        <v>3</v>
      </c>
      <c r="KS77" s="49" t="s">
        <v>4</v>
      </c>
      <c r="KT77" s="49" t="s">
        <v>5</v>
      </c>
      <c r="KU77" s="49" t="s">
        <v>6</v>
      </c>
      <c r="KV77" s="49" t="s">
        <v>6</v>
      </c>
      <c r="KW77" s="12" t="s">
        <v>3</v>
      </c>
      <c r="KX77" s="49" t="s">
        <v>4</v>
      </c>
      <c r="KY77" s="49" t="s">
        <v>5</v>
      </c>
      <c r="KZ77" s="49" t="s">
        <v>6</v>
      </c>
      <c r="LA77" s="49" t="s">
        <v>6</v>
      </c>
      <c r="LB77" s="12" t="s">
        <v>3</v>
      </c>
      <c r="LC77" s="49" t="s">
        <v>4</v>
      </c>
      <c r="LD77" s="49" t="s">
        <v>5</v>
      </c>
      <c r="LE77" s="49" t="s">
        <v>6</v>
      </c>
      <c r="LF77" s="49" t="s">
        <v>6</v>
      </c>
      <c r="LG77" s="3" t="s">
        <v>3</v>
      </c>
      <c r="LH77" s="64" t="s">
        <v>4</v>
      </c>
      <c r="LI77" s="64" t="s">
        <v>5</v>
      </c>
      <c r="LJ77" s="64" t="s">
        <v>6</v>
      </c>
      <c r="LK77" s="64" t="s">
        <v>6</v>
      </c>
      <c r="LL77" s="3" t="s">
        <v>3</v>
      </c>
      <c r="LM77" s="64" t="s">
        <v>4</v>
      </c>
      <c r="LN77" s="64" t="s">
        <v>5</v>
      </c>
      <c r="LO77" s="64" t="s">
        <v>6</v>
      </c>
      <c r="LP77" s="64" t="s">
        <v>6</v>
      </c>
      <c r="LQ77" s="3" t="s">
        <v>3</v>
      </c>
      <c r="LR77" s="64" t="s">
        <v>4</v>
      </c>
      <c r="LS77" s="64" t="s">
        <v>5</v>
      </c>
      <c r="LT77" s="64" t="s">
        <v>6</v>
      </c>
      <c r="LU77" s="64" t="s">
        <v>6</v>
      </c>
      <c r="LV77" s="3" t="s">
        <v>3</v>
      </c>
      <c r="LW77" s="64" t="s">
        <v>4</v>
      </c>
      <c r="LX77" s="64" t="s">
        <v>5</v>
      </c>
      <c r="LY77" s="64" t="s">
        <v>6</v>
      </c>
      <c r="LZ77" s="64" t="s">
        <v>6</v>
      </c>
      <c r="MA77" s="130"/>
      <c r="MB77" s="132"/>
      <c r="MC77" s="132"/>
      <c r="MD77" s="64"/>
      <c r="ME77" s="132"/>
      <c r="MF77" s="146"/>
      <c r="MH77" s="130" t="s">
        <v>3</v>
      </c>
      <c r="MI77" s="132" t="s">
        <v>59</v>
      </c>
      <c r="MJ77" s="132" t="s">
        <v>58</v>
      </c>
      <c r="MK77" s="64" t="s">
        <v>5</v>
      </c>
      <c r="ML77" s="132" t="s">
        <v>60</v>
      </c>
    </row>
    <row r="78" spans="1:350" x14ac:dyDescent="0.3">
      <c r="B78" s="489"/>
      <c r="C78" s="69" t="s">
        <v>267</v>
      </c>
      <c r="D78" s="118"/>
      <c r="E78" s="58"/>
      <c r="F78" s="58"/>
      <c r="G78" s="58"/>
      <c r="H78" s="58"/>
      <c r="I78" s="7"/>
      <c r="J78" s="58"/>
      <c r="K78" s="58"/>
      <c r="L78" s="58"/>
      <c r="M78" s="58"/>
      <c r="N78" s="7"/>
      <c r="O78" s="58"/>
      <c r="P78" s="58"/>
      <c r="Q78" s="58"/>
      <c r="R78" s="58"/>
      <c r="S78" s="7"/>
      <c r="T78" s="58"/>
      <c r="U78" s="58"/>
      <c r="V78" s="58"/>
      <c r="W78" s="58"/>
      <c r="X78" s="7"/>
      <c r="Y78" s="58"/>
      <c r="Z78" s="58"/>
      <c r="AA78" s="58"/>
      <c r="AB78" s="58"/>
      <c r="AC78" s="7"/>
      <c r="AD78" s="58"/>
      <c r="AE78" s="58"/>
      <c r="AF78" s="58"/>
      <c r="AG78" s="58"/>
      <c r="AH78" s="7"/>
      <c r="AI78" s="7"/>
      <c r="AJ78" s="58"/>
      <c r="AK78" s="58"/>
      <c r="AL78" s="58"/>
      <c r="AM78" s="58"/>
      <c r="AN78" s="58"/>
      <c r="AO78" s="58"/>
      <c r="AP78" s="58"/>
      <c r="AQ78" s="58"/>
      <c r="AR78" s="11">
        <v>565</v>
      </c>
      <c r="AS78" s="27">
        <v>773287.25</v>
      </c>
      <c r="AT78" s="27">
        <v>773287.25</v>
      </c>
      <c r="AU78" s="27"/>
      <c r="AV78" s="27">
        <v>773287</v>
      </c>
      <c r="AW78" s="58"/>
      <c r="AX78" s="58"/>
      <c r="AY78" s="58"/>
      <c r="AZ78" s="58"/>
      <c r="BA78" s="58"/>
      <c r="BB78" s="11"/>
      <c r="BC78" s="58"/>
      <c r="BD78" s="58"/>
      <c r="BE78" s="58"/>
      <c r="BF78" s="58"/>
      <c r="BG78" s="11"/>
      <c r="BH78" s="58"/>
      <c r="BI78" s="58"/>
      <c r="BJ78" s="58"/>
      <c r="BK78" s="58"/>
      <c r="BM78" s="7">
        <f>D78+I78+N78+S78+X78+AC78+AH78+AM78+AR78</f>
        <v>565</v>
      </c>
      <c r="BN78" s="29">
        <f>E78+J78+O78+T78+Y78+AD78+AI78+AN78+AS78</f>
        <v>773287.25</v>
      </c>
      <c r="BO78" s="29">
        <f>F78+K78+P78+U78+Z78+AE78+AJ78+AO78+AT78</f>
        <v>773287.25</v>
      </c>
      <c r="BP78" s="29">
        <f>G78+L78+Q78+V78+AA78+AF78+AK78+AP78+AU78</f>
        <v>0</v>
      </c>
      <c r="BQ78" s="29">
        <f>H78+M78+R78+W78+AB78+AG78+AL78+AQ78+AV78</f>
        <v>773287</v>
      </c>
      <c r="BS78" s="7"/>
      <c r="BT78" s="20"/>
      <c r="BU78" s="20"/>
      <c r="BV78" s="20"/>
      <c r="BW78" s="20"/>
      <c r="BX78" s="7"/>
      <c r="BY78" s="58"/>
      <c r="BZ78" s="58"/>
      <c r="CA78" s="58"/>
      <c r="CB78" s="58"/>
      <c r="CC78" s="7">
        <v>50</v>
      </c>
      <c r="CD78" s="27">
        <v>5341</v>
      </c>
      <c r="CE78" s="27">
        <v>89028</v>
      </c>
      <c r="CF78" s="27">
        <v>0</v>
      </c>
      <c r="CG78" s="27">
        <v>89028</v>
      </c>
      <c r="CH78" s="7"/>
      <c r="CI78" s="58"/>
      <c r="CJ78" s="58"/>
      <c r="CK78" s="58"/>
      <c r="CL78" s="58"/>
      <c r="CM78" s="7"/>
      <c r="CN78" s="58"/>
      <c r="CO78" s="58"/>
      <c r="CP78" s="58"/>
      <c r="CQ78" s="58"/>
      <c r="CR78" s="7"/>
      <c r="CS78" s="7"/>
      <c r="CT78" s="58"/>
      <c r="CU78" s="58"/>
      <c r="CV78" s="58"/>
      <c r="CW78" s="7">
        <v>1</v>
      </c>
      <c r="CX78" s="27">
        <v>2175</v>
      </c>
      <c r="CY78" s="27">
        <v>2175</v>
      </c>
      <c r="CZ78" s="27"/>
      <c r="DA78" s="27">
        <v>2175</v>
      </c>
      <c r="DB78" s="11">
        <v>2041</v>
      </c>
      <c r="DC78" s="27">
        <v>16507.099999999995</v>
      </c>
      <c r="DD78" s="27">
        <v>3369099.1100000003</v>
      </c>
      <c r="DE78" s="27">
        <v>0.10999999986961484</v>
      </c>
      <c r="DF78" s="27">
        <v>3369099.0000000005</v>
      </c>
      <c r="DG78" s="11">
        <v>3137</v>
      </c>
      <c r="DH78" s="28">
        <v>35974.930000000008</v>
      </c>
      <c r="DI78" s="28">
        <v>5165392.9999999981</v>
      </c>
      <c r="DJ78" s="28">
        <v>0</v>
      </c>
      <c r="DK78" s="28">
        <v>5165392.9999999981</v>
      </c>
      <c r="DL78" s="11"/>
      <c r="DM78" s="58"/>
      <c r="DN78" s="58"/>
      <c r="DO78" s="58"/>
      <c r="DP78" s="58"/>
      <c r="DQ78" s="11"/>
      <c r="DR78" s="58"/>
      <c r="DS78" s="58"/>
      <c r="DT78" s="58"/>
      <c r="DU78" s="58"/>
      <c r="DV78" s="11">
        <v>509</v>
      </c>
      <c r="DW78" s="28">
        <v>19208.68</v>
      </c>
      <c r="DX78" s="28">
        <v>806171.70999999985</v>
      </c>
      <c r="DY78" s="28">
        <v>0</v>
      </c>
      <c r="DZ78" s="28">
        <v>806171.99999999988</v>
      </c>
      <c r="EB78" s="7">
        <f t="shared" ref="EB78:EB79" si="365">BS78+BX78+CC78+CH78+CM78+CR78+CW78+DB78+DG78+DL78+DQ78+DV78</f>
        <v>5738</v>
      </c>
      <c r="EC78" s="28">
        <f t="shared" ref="EC78:EC79" si="366">BT78+BY78+CD78+CI78+CN78+CS78+CX78+DC78+DH78+DM78+DR78+DW78</f>
        <v>79206.709999999992</v>
      </c>
      <c r="ED78" s="28">
        <f t="shared" ref="ED78:ED79" si="367">BU78+BZ78+CE78+CJ78+CO78+CT78+CY78+DD78+DI78+DN78+DS78+DX78</f>
        <v>9431866.8199999984</v>
      </c>
      <c r="EE78" s="28">
        <f t="shared" ref="EE78:EE79" si="368">BV78+CA78+CF78+CK78+CP78+CU78+CZ78+DE78+DJ78+DO78+DT78+DY78</f>
        <v>0.10999999986961484</v>
      </c>
      <c r="EF78" s="28">
        <f t="shared" ref="EF78:EF79" si="369">BW78+CB78+CG78+CL78+CQ78+CV78+DA78+DF78+DK78+DP78+DU78+DZ78</f>
        <v>9431866.9999999981</v>
      </c>
      <c r="EH78" s="7"/>
      <c r="EI78" s="20"/>
      <c r="EJ78" s="20"/>
      <c r="EK78" s="20"/>
      <c r="EL78" s="20"/>
      <c r="EM78" s="11"/>
      <c r="EN78" s="27"/>
      <c r="EO78" s="27"/>
      <c r="EP78" s="27"/>
      <c r="EQ78" s="27"/>
      <c r="ER78" s="7"/>
      <c r="ES78" s="27"/>
      <c r="ET78" s="27"/>
      <c r="EU78" s="27"/>
      <c r="EV78" s="27"/>
      <c r="EW78" s="7"/>
      <c r="EX78" s="58"/>
      <c r="EY78" s="58"/>
      <c r="EZ78" s="58"/>
      <c r="FA78" s="58"/>
      <c r="FB78" s="7"/>
      <c r="FC78" s="58"/>
      <c r="FD78" s="58"/>
      <c r="FE78" s="58"/>
      <c r="FF78" s="58"/>
      <c r="FG78" s="7"/>
      <c r="FH78" s="7"/>
      <c r="FI78" s="58"/>
      <c r="FJ78" s="58"/>
      <c r="FK78" s="58"/>
      <c r="FL78" s="7"/>
      <c r="FM78" s="58"/>
      <c r="FN78" s="27"/>
      <c r="FO78" s="27"/>
      <c r="FP78" s="27"/>
      <c r="FQ78" s="11"/>
      <c r="FR78" s="27"/>
      <c r="FS78" s="27"/>
      <c r="FT78" s="27"/>
      <c r="FU78" s="27"/>
      <c r="FV78" s="11"/>
      <c r="FW78" s="28"/>
      <c r="FX78" s="28"/>
      <c r="FY78" s="28"/>
      <c r="FZ78" s="28"/>
      <c r="GA78" s="11"/>
      <c r="GB78" s="58"/>
      <c r="GC78" s="58"/>
      <c r="GD78" s="58"/>
      <c r="GE78" s="58"/>
      <c r="GF78" s="11"/>
      <c r="GG78" s="58"/>
      <c r="GH78" s="58"/>
      <c r="GI78" s="58"/>
      <c r="GJ78" s="58"/>
      <c r="GK78" s="11">
        <v>40</v>
      </c>
      <c r="GL78" s="92"/>
      <c r="GM78" s="92">
        <v>177450</v>
      </c>
      <c r="GN78" s="92"/>
      <c r="GO78" s="92">
        <v>177450</v>
      </c>
      <c r="GQ78" s="7">
        <f t="shared" ref="GQ78" si="370">EH78+EM78+ER78+EW78+FB78+FG78+FL78+FQ78+FV78+GA78+GF78+GK78</f>
        <v>40</v>
      </c>
      <c r="GR78" s="28">
        <f>EI78+EN78+ES78+EX78+FC78+FH78+FM78+FR78+FW78+GB78+GG78+GL78</f>
        <v>0</v>
      </c>
      <c r="GS78" s="28">
        <f t="shared" ref="GS78" si="371">EJ78+EO78+ET78+EY78+FD78+FI78+FN78+FS78+FX78+GC78+GH78+GM78</f>
        <v>177450</v>
      </c>
      <c r="GT78" s="28">
        <f t="shared" ref="GT78" si="372">EK78+EP78+EU78+EZ78+FE78+FJ78+FO78+FT78+FY78+GD78+GI78+GN78</f>
        <v>0</v>
      </c>
      <c r="GU78" s="28">
        <f t="shared" ref="GU78" si="373">EL78+EQ78+EV78+FA78+FF78+FK78+FP78+FU78+FZ78+GE78+GJ78+GO78</f>
        <v>177450</v>
      </c>
      <c r="GX78" s="7"/>
      <c r="GY78" s="20"/>
      <c r="GZ78" s="20"/>
      <c r="HA78" s="20"/>
      <c r="HB78" s="20"/>
      <c r="HC78" s="11"/>
      <c r="HD78" s="27"/>
      <c r="HE78" s="27"/>
      <c r="HF78" s="27"/>
      <c r="HG78" s="27"/>
      <c r="HH78" s="7"/>
      <c r="HI78" s="27"/>
      <c r="HJ78" s="27"/>
      <c r="HK78" s="27"/>
      <c r="HL78" s="27"/>
      <c r="HM78" s="7"/>
      <c r="HN78" s="58"/>
      <c r="HO78" s="58"/>
      <c r="HP78" s="58"/>
      <c r="HQ78" s="58"/>
      <c r="HR78" s="7"/>
      <c r="HS78" s="58"/>
      <c r="HT78" s="58"/>
      <c r="HU78" s="58"/>
      <c r="HV78" s="58"/>
      <c r="HW78" s="7"/>
      <c r="HX78" s="7"/>
      <c r="HY78" s="58"/>
      <c r="HZ78" s="58"/>
      <c r="IA78" s="58"/>
      <c r="IB78" s="7"/>
      <c r="IC78" s="58"/>
      <c r="ID78" s="27"/>
      <c r="IE78" s="27"/>
      <c r="IF78" s="27"/>
      <c r="IG78" s="11"/>
      <c r="IH78" s="27"/>
      <c r="II78" s="27"/>
      <c r="IJ78" s="27"/>
      <c r="IK78" s="27"/>
      <c r="IL78" s="11"/>
      <c r="IM78" s="28"/>
      <c r="IN78" s="28"/>
      <c r="IO78" s="28"/>
      <c r="IP78" s="28"/>
      <c r="IQ78" s="11"/>
      <c r="IR78" s="58"/>
      <c r="IS78" s="58"/>
      <c r="IT78" s="58"/>
      <c r="IU78" s="58"/>
      <c r="IV78" s="11"/>
      <c r="IW78" s="58"/>
      <c r="IX78" s="58"/>
      <c r="IY78" s="58"/>
      <c r="IZ78" s="58"/>
      <c r="JA78" s="11"/>
      <c r="JB78" s="92"/>
      <c r="JC78" s="92"/>
      <c r="JD78" s="92"/>
      <c r="JE78" s="92"/>
      <c r="JF78" s="7"/>
      <c r="JG78" s="58"/>
      <c r="JH78" s="27"/>
      <c r="JI78" s="27"/>
      <c r="JJ78" s="27"/>
      <c r="JK78" s="147"/>
      <c r="JM78" s="7">
        <f t="shared" ref="JM78:JQ78" si="374">GX78+HC78+HH78+HM78+HR78+HW78+IB78+IG78+IL78+IQ78+IV78+JA78</f>
        <v>0</v>
      </c>
      <c r="JN78" s="28">
        <f t="shared" si="374"/>
        <v>0</v>
      </c>
      <c r="JO78" s="28">
        <f t="shared" si="374"/>
        <v>0</v>
      </c>
      <c r="JP78" s="28">
        <f t="shared" si="374"/>
        <v>0</v>
      </c>
      <c r="JQ78" s="28">
        <f t="shared" si="374"/>
        <v>0</v>
      </c>
      <c r="JS78" s="7">
        <v>16</v>
      </c>
      <c r="JT78" s="477">
        <v>0</v>
      </c>
      <c r="JU78" s="477">
        <v>-33479</v>
      </c>
      <c r="JV78" s="477">
        <v>33479</v>
      </c>
      <c r="JW78" s="477">
        <v>33479</v>
      </c>
      <c r="JX78" s="476">
        <v>0</v>
      </c>
      <c r="JY78" s="477">
        <v>0</v>
      </c>
      <c r="JZ78" s="477">
        <v>0</v>
      </c>
      <c r="KA78" s="477">
        <v>0</v>
      </c>
      <c r="KB78" s="477">
        <v>0</v>
      </c>
      <c r="KC78" s="476">
        <v>0</v>
      </c>
      <c r="KD78" s="477">
        <v>0</v>
      </c>
      <c r="KE78" s="477">
        <v>0</v>
      </c>
      <c r="KF78" s="477">
        <v>0</v>
      </c>
      <c r="KG78" s="477">
        <v>0</v>
      </c>
      <c r="KH78" s="476">
        <v>0</v>
      </c>
      <c r="KI78" s="477">
        <v>0</v>
      </c>
      <c r="KJ78" s="477">
        <v>0</v>
      </c>
      <c r="KK78" s="477">
        <v>0</v>
      </c>
      <c r="KL78" s="477">
        <v>0</v>
      </c>
      <c r="KM78" s="477">
        <v>540</v>
      </c>
      <c r="KN78" s="477">
        <v>0</v>
      </c>
      <c r="KO78" s="477">
        <v>-570972</v>
      </c>
      <c r="KP78" s="477">
        <v>570972</v>
      </c>
      <c r="KQ78" s="477">
        <v>570972</v>
      </c>
      <c r="KR78" s="477">
        <v>0</v>
      </c>
      <c r="KS78" s="477">
        <v>0</v>
      </c>
      <c r="KT78" s="477">
        <v>0</v>
      </c>
      <c r="KU78" s="477">
        <v>0</v>
      </c>
      <c r="KV78" s="477">
        <v>0</v>
      </c>
      <c r="KW78" s="476">
        <v>0</v>
      </c>
      <c r="KX78" s="477">
        <v>0</v>
      </c>
      <c r="KY78" s="477">
        <v>0</v>
      </c>
      <c r="KZ78" s="477">
        <v>0</v>
      </c>
      <c r="LA78" s="477">
        <v>0</v>
      </c>
      <c r="LB78" s="476">
        <v>0</v>
      </c>
      <c r="LC78" s="477">
        <v>0</v>
      </c>
      <c r="LD78" s="477">
        <v>0</v>
      </c>
      <c r="LE78" s="477">
        <v>0</v>
      </c>
      <c r="LF78" s="477">
        <v>0</v>
      </c>
      <c r="LG78" s="11"/>
      <c r="LH78" s="28"/>
      <c r="LI78" s="28"/>
      <c r="LJ78" s="28"/>
      <c r="LK78" s="28"/>
      <c r="LL78" s="11"/>
      <c r="LM78" s="58"/>
      <c r="LN78" s="58"/>
      <c r="LO78" s="58"/>
      <c r="LP78" s="58"/>
      <c r="LQ78" s="11"/>
      <c r="LR78" s="58"/>
      <c r="LS78" s="58"/>
      <c r="LT78" s="58"/>
      <c r="LU78" s="58"/>
      <c r="LV78" s="11"/>
      <c r="LW78" s="92"/>
      <c r="LX78" s="92"/>
      <c r="LY78" s="92"/>
      <c r="LZ78" s="92"/>
      <c r="MA78" s="7"/>
      <c r="MB78" s="58"/>
      <c r="MC78" s="27"/>
      <c r="MD78" s="27"/>
      <c r="ME78" s="27"/>
      <c r="MF78" s="147"/>
      <c r="MH78" s="7">
        <f t="shared" ref="MH78:MH79" si="375">JS78+JX78+KC78+KH78+KM78+KR78+KW78+LB78+LG78+LL78+LQ78+LV78</f>
        <v>556</v>
      </c>
      <c r="MI78" s="28">
        <f t="shared" ref="MI78:MI79" si="376">JT78+JY78+KD78+KI78+KN78+KS78+KX78+LC78+LH78+LM78+LR78+LW78</f>
        <v>0</v>
      </c>
      <c r="MJ78" s="28">
        <f t="shared" ref="MJ78:MJ79" si="377">JU78+JZ78+KE78+KJ78+KO78+KT78+KY78+LD78+LI78+LN78+LS78+LX78</f>
        <v>-604451</v>
      </c>
      <c r="MK78" s="28">
        <f t="shared" ref="MK78:MK79" si="378">JV78+KA78+KF78+KK78+KP78+KU78+KZ78+LE78+LJ78+LO78+LT78+LY78</f>
        <v>604451</v>
      </c>
      <c r="ML78" s="28">
        <f t="shared" ref="ML78:ML79" si="379">JW78+KB78+KG78+KL78+KQ78+KV78+LA78+LF78+LK78+LP78+LU78+LZ78</f>
        <v>604451</v>
      </c>
    </row>
    <row r="79" spans="1:350" x14ac:dyDescent="0.3">
      <c r="B79" s="489"/>
      <c r="C79" s="70" t="s">
        <v>33</v>
      </c>
      <c r="D79" s="118"/>
      <c r="E79" s="58"/>
      <c r="F79" s="58"/>
      <c r="G79" s="58"/>
      <c r="H79" s="58"/>
      <c r="I79" s="11"/>
      <c r="J79" s="37"/>
      <c r="K79" s="37"/>
      <c r="L79" s="58"/>
      <c r="M79" s="119"/>
      <c r="N79" s="7"/>
      <c r="O79" s="58"/>
      <c r="P79" s="58"/>
      <c r="Q79" s="58"/>
      <c r="R79" s="58"/>
      <c r="S79" s="7"/>
      <c r="T79" s="58"/>
      <c r="U79" s="58"/>
      <c r="V79" s="58"/>
      <c r="W79" s="58"/>
      <c r="X79" s="7"/>
      <c r="Y79" s="58"/>
      <c r="Z79" s="58"/>
      <c r="AA79" s="58"/>
      <c r="AB79" s="58"/>
      <c r="AC79" s="7"/>
      <c r="AD79" s="27"/>
      <c r="AE79" s="27"/>
      <c r="AF79" s="58"/>
      <c r="AG79" s="27"/>
      <c r="AH79" s="7"/>
      <c r="AI79" s="9"/>
      <c r="AJ79" s="20"/>
      <c r="AK79" s="58"/>
      <c r="AL79" s="20"/>
      <c r="AM79" s="11">
        <v>309</v>
      </c>
      <c r="AN79" s="27">
        <v>489491</v>
      </c>
      <c r="AO79" s="27">
        <v>488911</v>
      </c>
      <c r="AP79" s="27">
        <v>341524.39999999898</v>
      </c>
      <c r="AQ79" s="27">
        <v>147387</v>
      </c>
      <c r="AR79" s="11">
        <v>250</v>
      </c>
      <c r="AS79" s="27">
        <v>455650</v>
      </c>
      <c r="AT79" s="27">
        <v>455350</v>
      </c>
      <c r="AU79" s="27">
        <v>318744.99999999901</v>
      </c>
      <c r="AV79" s="27">
        <v>136604.99999999991</v>
      </c>
      <c r="AW79" s="34"/>
      <c r="AX79" s="34"/>
      <c r="AY79" s="34"/>
      <c r="AZ79" s="58"/>
      <c r="BA79" s="58"/>
      <c r="BB79" s="34"/>
      <c r="BC79" s="34"/>
      <c r="BD79" s="34"/>
      <c r="BE79" s="58"/>
      <c r="BF79" s="58"/>
      <c r="BG79" s="34"/>
      <c r="BH79" s="34"/>
      <c r="BI79" s="34"/>
      <c r="BJ79" s="58"/>
      <c r="BK79" s="27"/>
      <c r="BM79" s="7">
        <f>D79+I79+N79+S79+X79+AC79+AH79+AM79+AR79+AW79+BG79</f>
        <v>559</v>
      </c>
      <c r="BN79" s="28">
        <f>E79+J79+O79+T79+Y79+AD79+AI79+AN79+AS79+AX79+BH79</f>
        <v>945141</v>
      </c>
      <c r="BO79" s="28">
        <f>F79+K79+P79+U79+Z79+AE79+AJ79+AO79+AT79+AY79+BI79</f>
        <v>944261</v>
      </c>
      <c r="BP79" s="28">
        <f>G79+L79+Q79+V79+AA79+AF79+AK79+AP79+AU79+AZ79+BJ79</f>
        <v>660269.39999999804</v>
      </c>
      <c r="BQ79" s="28">
        <f>H79+M79+R79+W79+AB79+AG79+AL79+AQ79+AV79+BA79+BK79</f>
        <v>283991.99999999988</v>
      </c>
      <c r="BS79" s="11">
        <v>393</v>
      </c>
      <c r="BT79" s="27">
        <v>194934</v>
      </c>
      <c r="BU79" s="27">
        <v>462107</v>
      </c>
      <c r="BV79" s="20">
        <v>323475</v>
      </c>
      <c r="BW79" s="28">
        <v>138632</v>
      </c>
      <c r="BX79" s="7"/>
      <c r="BY79" s="58"/>
      <c r="BZ79" s="58"/>
      <c r="CA79" s="58"/>
      <c r="CB79" s="58"/>
      <c r="CC79" s="7"/>
      <c r="CD79" s="27"/>
      <c r="CE79" s="27"/>
      <c r="CF79" s="27"/>
      <c r="CG79" s="27"/>
      <c r="CH79" s="7"/>
      <c r="CI79" s="58"/>
      <c r="CJ79" s="58"/>
      <c r="CK79" s="58"/>
      <c r="CL79" s="58"/>
      <c r="CM79" s="7">
        <v>396</v>
      </c>
      <c r="CN79" s="27">
        <v>271851</v>
      </c>
      <c r="CO79" s="27">
        <v>711404</v>
      </c>
      <c r="CP79" s="27">
        <v>497982.8</v>
      </c>
      <c r="CQ79" s="27">
        <v>213420.99999999997</v>
      </c>
      <c r="CR79" s="57">
        <v>396</v>
      </c>
      <c r="CS79" s="27">
        <v>299938</v>
      </c>
      <c r="CT79" s="27">
        <v>736904</v>
      </c>
      <c r="CU79" s="27">
        <v>515832.8</v>
      </c>
      <c r="CV79" s="27">
        <v>221070.99999999991</v>
      </c>
      <c r="CW79" s="7">
        <v>376</v>
      </c>
      <c r="CX79" s="27">
        <v>275854</v>
      </c>
      <c r="CY79" s="27">
        <v>692024</v>
      </c>
      <c r="CZ79" s="27">
        <v>484416.8</v>
      </c>
      <c r="DA79" s="27">
        <v>207607.00000000006</v>
      </c>
      <c r="DB79" s="11">
        <v>517</v>
      </c>
      <c r="DC79" s="27">
        <v>477288</v>
      </c>
      <c r="DD79" s="27">
        <v>1135583</v>
      </c>
      <c r="DE79" s="27">
        <v>795417.99999999884</v>
      </c>
      <c r="DF79" s="27">
        <v>340165.00000000122</v>
      </c>
      <c r="DG79" s="57"/>
      <c r="DH79" s="11"/>
      <c r="DI79" s="11"/>
      <c r="DJ79" s="11"/>
      <c r="DK79" s="11"/>
      <c r="DL79" s="34"/>
      <c r="DM79" s="34"/>
      <c r="DN79" s="34"/>
      <c r="DO79" s="58"/>
      <c r="DP79" s="58"/>
      <c r="DQ79" s="34"/>
      <c r="DR79" s="34"/>
      <c r="DS79" s="34"/>
      <c r="DT79" s="58"/>
      <c r="DU79" s="27"/>
      <c r="DV79" s="11">
        <v>365</v>
      </c>
      <c r="DW79" s="28">
        <v>171319</v>
      </c>
      <c r="DX79" s="28">
        <v>441759</v>
      </c>
      <c r="DY79" s="28">
        <f>DX79-DZ79</f>
        <v>309231.00000000012</v>
      </c>
      <c r="DZ79" s="28">
        <v>132527.99999999985</v>
      </c>
      <c r="EB79" s="7">
        <f t="shared" si="365"/>
        <v>2443</v>
      </c>
      <c r="EC79" s="28">
        <f t="shared" si="366"/>
        <v>1691184</v>
      </c>
      <c r="ED79" s="28">
        <f t="shared" si="367"/>
        <v>4179781</v>
      </c>
      <c r="EE79" s="28">
        <f t="shared" si="368"/>
        <v>2926356.399999999</v>
      </c>
      <c r="EF79" s="28">
        <f t="shared" si="369"/>
        <v>1253424.0000000009</v>
      </c>
      <c r="EH79" s="11"/>
      <c r="EI79" s="27"/>
      <c r="EJ79" s="27"/>
      <c r="EK79" s="20"/>
      <c r="EL79" s="28"/>
      <c r="EM79" s="11">
        <v>1334</v>
      </c>
      <c r="EN79" s="27">
        <v>732119</v>
      </c>
      <c r="EO79" s="27">
        <v>2045866</v>
      </c>
      <c r="EP79" s="27">
        <f t="shared" ref="EP79" si="380">EO79-EQ79</f>
        <v>1448983.9999999995</v>
      </c>
      <c r="EQ79" s="27">
        <v>596882.00000000058</v>
      </c>
      <c r="ER79" s="7"/>
      <c r="ES79" s="27"/>
      <c r="ET79" s="27"/>
      <c r="EU79" s="27"/>
      <c r="EV79" s="27"/>
      <c r="EW79" s="7"/>
      <c r="EX79" s="58"/>
      <c r="EY79" s="58"/>
      <c r="EZ79" s="58"/>
      <c r="FA79" s="58"/>
      <c r="FB79" s="7"/>
      <c r="FC79" s="27"/>
      <c r="FD79" s="27"/>
      <c r="FE79" s="27"/>
      <c r="FF79" s="27"/>
      <c r="FG79" s="11">
        <v>806</v>
      </c>
      <c r="FH79" s="27">
        <v>590596</v>
      </c>
      <c r="FI79" s="27">
        <v>1520694</v>
      </c>
      <c r="FJ79" s="27">
        <f>FI79-FK79</f>
        <v>1064486</v>
      </c>
      <c r="FK79" s="27">
        <v>456208.00000000012</v>
      </c>
      <c r="FL79" s="7">
        <v>912</v>
      </c>
      <c r="FM79" s="27">
        <v>799527</v>
      </c>
      <c r="FN79" s="27">
        <v>1924188</v>
      </c>
      <c r="FO79" s="27">
        <f>FN79--FP79</f>
        <v>2501443.9999999981</v>
      </c>
      <c r="FP79" s="27">
        <v>577255.99999999837</v>
      </c>
      <c r="FQ79" s="11"/>
      <c r="FR79" s="27"/>
      <c r="FS79" s="27"/>
      <c r="FT79" s="27"/>
      <c r="FU79" s="27"/>
      <c r="FV79" s="11"/>
      <c r="FW79" s="11"/>
      <c r="FX79" s="11"/>
      <c r="FY79" s="11"/>
      <c r="FZ79" s="11"/>
      <c r="GA79" s="34"/>
      <c r="GB79" s="34"/>
      <c r="GC79" s="34"/>
      <c r="GD79" s="58"/>
      <c r="GE79" s="58"/>
      <c r="GF79" s="34"/>
      <c r="GG79" s="34"/>
      <c r="GH79" s="34"/>
      <c r="GI79" s="58"/>
      <c r="GJ79" s="27"/>
      <c r="GK79" s="11"/>
      <c r="GL79" s="28"/>
      <c r="GM79" s="28"/>
      <c r="GN79" s="28"/>
      <c r="GO79" s="28"/>
      <c r="GQ79" s="7">
        <f t="shared" ref="GQ79:GR79" si="381">EH79+EM79+ER79+EW79+FB79+FG79+FL79+FQ79+FV79+GA79+GF79+GK79</f>
        <v>3052</v>
      </c>
      <c r="GR79" s="28">
        <f t="shared" si="381"/>
        <v>2122242</v>
      </c>
      <c r="GS79" s="28">
        <f t="shared" ref="GS79" si="382">EJ79+EO79+ET79+EY79+FD79+FI79+FN79+FS79+FX79+GC79+GH79+GM79</f>
        <v>5490748</v>
      </c>
      <c r="GT79" s="28">
        <f t="shared" ref="GT79" si="383">EK79+EP79+EU79+EZ79+FE79+FJ79+FO79+FT79+FY79+GD79+GI79+GN79</f>
        <v>5014913.9999999981</v>
      </c>
      <c r="GU79" s="28">
        <f t="shared" ref="GU79" si="384">EL79+EQ79+EV79+FA79+FF79+FK79+FP79+FU79+FZ79+GE79+GJ79+GO79</f>
        <v>1630345.9999999991</v>
      </c>
      <c r="GX79" s="11">
        <v>835</v>
      </c>
      <c r="GY79" s="27">
        <v>1255265</v>
      </c>
      <c r="GZ79" s="27">
        <v>376579.99999999988</v>
      </c>
      <c r="HA79" s="27">
        <f>GZ79-HB79</f>
        <v>0</v>
      </c>
      <c r="HB79" s="27">
        <v>376579.99999999988</v>
      </c>
      <c r="HC79" s="11"/>
      <c r="HD79" s="27"/>
      <c r="HE79" s="27"/>
      <c r="HF79" s="27"/>
      <c r="HG79" s="27"/>
      <c r="HH79" s="7"/>
      <c r="HI79" s="27"/>
      <c r="HJ79" s="27"/>
      <c r="HK79" s="27"/>
      <c r="HL79" s="27"/>
      <c r="HM79" s="7"/>
      <c r="HN79" s="58"/>
      <c r="HO79" s="58"/>
      <c r="HP79" s="58"/>
      <c r="HQ79" s="58"/>
      <c r="HR79" s="7"/>
      <c r="HS79" s="27"/>
      <c r="HT79" s="27"/>
      <c r="HU79" s="27"/>
      <c r="HV79" s="27"/>
      <c r="HW79" s="7">
        <v>515</v>
      </c>
      <c r="HX79" s="27">
        <v>439897</v>
      </c>
      <c r="HY79" s="27">
        <v>335324.00000000006</v>
      </c>
      <c r="HZ79" s="27">
        <f>HX79-IA79</f>
        <v>104572.99999999994</v>
      </c>
      <c r="IA79" s="27">
        <v>335324.00000000006</v>
      </c>
      <c r="IB79" s="57"/>
      <c r="IC79" s="33"/>
      <c r="ID79" s="33"/>
      <c r="IE79" s="27"/>
      <c r="IF79" s="33"/>
      <c r="IG79" s="11">
        <v>1326</v>
      </c>
      <c r="IH79" s="33">
        <v>1654174</v>
      </c>
      <c r="II79" s="33">
        <v>524972.99999999965</v>
      </c>
      <c r="IJ79" s="27">
        <f>IH79-IK79</f>
        <v>1129129.0000000005</v>
      </c>
      <c r="IK79" s="33">
        <v>525044.99999999965</v>
      </c>
      <c r="IL79" s="11"/>
      <c r="IM79" s="11"/>
      <c r="IN79" s="11"/>
      <c r="IO79" s="11"/>
      <c r="IP79" s="11"/>
      <c r="IQ79" s="34"/>
      <c r="IR79" s="34"/>
      <c r="IS79" s="34"/>
      <c r="IT79" s="58"/>
      <c r="IU79" s="58"/>
      <c r="IV79" s="34"/>
      <c r="IW79" s="34"/>
      <c r="IX79" s="34"/>
      <c r="IY79" s="58"/>
      <c r="IZ79" s="27"/>
      <c r="JA79" s="11"/>
      <c r="JB79" s="28"/>
      <c r="JC79" s="28"/>
      <c r="JD79" s="28"/>
      <c r="JE79" s="28"/>
      <c r="JF79" s="7"/>
      <c r="JG79" s="27"/>
      <c r="JH79" s="27"/>
      <c r="JI79" s="27"/>
      <c r="JJ79" s="27"/>
      <c r="JK79" s="93"/>
      <c r="JM79" s="7">
        <f t="shared" ref="JM79" si="385">GX79+HC79+HH79+HM79+HR79+HW79+IB79+IG79+IL79+IQ79+IV79+JA79</f>
        <v>2676</v>
      </c>
      <c r="JN79" s="28">
        <f t="shared" ref="JN79" si="386">GY79+HD79+HI79+HN79+HS79+HX79+IC79+IH79+IM79+IR79+IW79+JB79</f>
        <v>3349336</v>
      </c>
      <c r="JO79" s="28">
        <f t="shared" ref="JO79" si="387">GZ79+HE79+HJ79+HO79+HT79+HY79+ID79+II79+IN79+IS79+IX79+JC79</f>
        <v>1236876.9999999995</v>
      </c>
      <c r="JP79" s="28">
        <f t="shared" ref="JP79" si="388">HA79+HF79+HK79+HP79+HU79+HZ79+IE79+IJ79+IO79+IT79+IY79+JD79</f>
        <v>1233702.0000000005</v>
      </c>
      <c r="JQ79" s="28">
        <f t="shared" ref="JQ79" si="389">HB79+HG79+HL79+HQ79+HV79+IA79+IF79+IK79+IP79+IU79+IZ79+JE79</f>
        <v>1236948.9999999995</v>
      </c>
      <c r="JS79" s="7">
        <v>684</v>
      </c>
      <c r="JT79" s="477">
        <v>1022966</v>
      </c>
      <c r="JU79" s="477">
        <v>652728.0000000007</v>
      </c>
      <c r="JV79" s="477">
        <v>370237.99999999942</v>
      </c>
      <c r="JW79" s="477">
        <v>370237.99999999942</v>
      </c>
      <c r="JX79" s="476">
        <v>335</v>
      </c>
      <c r="JY79" s="477">
        <v>494565</v>
      </c>
      <c r="JZ79" s="477">
        <v>340215.99999999948</v>
      </c>
      <c r="KA79" s="477">
        <v>154349.00000000003</v>
      </c>
      <c r="KB79" s="477">
        <v>154349.00000000003</v>
      </c>
      <c r="KC79" s="476">
        <v>0</v>
      </c>
      <c r="KD79" s="477">
        <v>0</v>
      </c>
      <c r="KE79" s="477">
        <v>0</v>
      </c>
      <c r="KF79" s="477">
        <v>0</v>
      </c>
      <c r="KG79" s="477">
        <v>0</v>
      </c>
      <c r="KH79" s="476">
        <v>0</v>
      </c>
      <c r="KI79" s="477">
        <v>0</v>
      </c>
      <c r="KJ79" s="477">
        <v>0</v>
      </c>
      <c r="KK79" s="477">
        <v>0</v>
      </c>
      <c r="KL79" s="477">
        <v>0</v>
      </c>
      <c r="KM79" s="477">
        <v>0</v>
      </c>
      <c r="KN79" s="477">
        <v>0</v>
      </c>
      <c r="KO79" s="477">
        <v>0</v>
      </c>
      <c r="KP79" s="477">
        <v>0</v>
      </c>
      <c r="KQ79" s="477">
        <v>0</v>
      </c>
      <c r="KR79" s="477">
        <v>0</v>
      </c>
      <c r="KS79" s="477">
        <v>0</v>
      </c>
      <c r="KT79" s="477">
        <v>0</v>
      </c>
      <c r="KU79" s="477">
        <v>0</v>
      </c>
      <c r="KV79" s="477">
        <v>0</v>
      </c>
      <c r="KW79" s="476">
        <v>379</v>
      </c>
      <c r="KX79" s="477">
        <v>756121</v>
      </c>
      <c r="KY79" s="477">
        <v>491479.00000000006</v>
      </c>
      <c r="KZ79" s="477">
        <v>264641.99999999988</v>
      </c>
      <c r="LA79" s="477">
        <v>264641.99999999988</v>
      </c>
      <c r="LB79" s="476">
        <v>192</v>
      </c>
      <c r="LC79" s="477">
        <v>508208</v>
      </c>
      <c r="LD79" s="477">
        <v>329916.00000000012</v>
      </c>
      <c r="LE79" s="477">
        <v>178291.99999999997</v>
      </c>
      <c r="LF79" s="477">
        <v>178291.99999999997</v>
      </c>
      <c r="LG79" s="11"/>
      <c r="LH79" s="11"/>
      <c r="LI79" s="11"/>
      <c r="LJ79" s="11"/>
      <c r="LK79" s="11"/>
      <c r="LL79" s="34"/>
      <c r="LM79" s="34"/>
      <c r="LN79" s="34"/>
      <c r="LO79" s="58"/>
      <c r="LP79" s="58"/>
      <c r="LQ79" s="34"/>
      <c r="LR79" s="34"/>
      <c r="LS79" s="34"/>
      <c r="LT79" s="58"/>
      <c r="LU79" s="27"/>
      <c r="LV79" s="11"/>
      <c r="LW79" s="28"/>
      <c r="LX79" s="28"/>
      <c r="LY79" s="28"/>
      <c r="LZ79" s="28"/>
      <c r="MA79" s="7"/>
      <c r="MB79" s="27"/>
      <c r="MC79" s="27"/>
      <c r="MD79" s="27"/>
      <c r="ME79" s="27"/>
      <c r="MF79" s="93"/>
      <c r="MH79" s="7">
        <f t="shared" si="375"/>
        <v>1590</v>
      </c>
      <c r="MI79" s="28">
        <f t="shared" si="376"/>
        <v>2781860</v>
      </c>
      <c r="MJ79" s="28">
        <f t="shared" si="377"/>
        <v>1814339.0000000005</v>
      </c>
      <c r="MK79" s="28">
        <f t="shared" si="378"/>
        <v>967520.9999999993</v>
      </c>
      <c r="ML79" s="28">
        <f t="shared" si="379"/>
        <v>967520.9999999993</v>
      </c>
    </row>
    <row r="80" spans="1:350" x14ac:dyDescent="0.3">
      <c r="B80" s="489" t="s">
        <v>12</v>
      </c>
      <c r="C80" s="489"/>
      <c r="D80" s="3">
        <f t="shared" ref="D80:AI80" si="390">SUM(D78:D79)</f>
        <v>0</v>
      </c>
      <c r="E80" s="3">
        <f t="shared" si="390"/>
        <v>0</v>
      </c>
      <c r="F80" s="3">
        <f t="shared" si="390"/>
        <v>0</v>
      </c>
      <c r="G80" s="3">
        <f t="shared" si="390"/>
        <v>0</v>
      </c>
      <c r="H80" s="3">
        <f t="shared" si="390"/>
        <v>0</v>
      </c>
      <c r="I80" s="3">
        <f t="shared" si="390"/>
        <v>0</v>
      </c>
      <c r="J80" s="3">
        <f t="shared" si="390"/>
        <v>0</v>
      </c>
      <c r="K80" s="3">
        <f t="shared" si="390"/>
        <v>0</v>
      </c>
      <c r="L80" s="3">
        <f t="shared" si="390"/>
        <v>0</v>
      </c>
      <c r="M80" s="3">
        <f t="shared" si="390"/>
        <v>0</v>
      </c>
      <c r="N80" s="3">
        <f t="shared" si="390"/>
        <v>0</v>
      </c>
      <c r="O80" s="3">
        <f t="shared" si="390"/>
        <v>0</v>
      </c>
      <c r="P80" s="3">
        <f t="shared" si="390"/>
        <v>0</v>
      </c>
      <c r="Q80" s="3">
        <f t="shared" si="390"/>
        <v>0</v>
      </c>
      <c r="R80" s="3">
        <f t="shared" si="390"/>
        <v>0</v>
      </c>
      <c r="S80" s="3">
        <f t="shared" si="390"/>
        <v>0</v>
      </c>
      <c r="T80" s="3">
        <f t="shared" si="390"/>
        <v>0</v>
      </c>
      <c r="U80" s="3">
        <f t="shared" si="390"/>
        <v>0</v>
      </c>
      <c r="V80" s="3">
        <f t="shared" si="390"/>
        <v>0</v>
      </c>
      <c r="W80" s="3">
        <f t="shared" si="390"/>
        <v>0</v>
      </c>
      <c r="X80" s="3">
        <f t="shared" si="390"/>
        <v>0</v>
      </c>
      <c r="Y80" s="3">
        <f t="shared" si="390"/>
        <v>0</v>
      </c>
      <c r="Z80" s="3">
        <f t="shared" si="390"/>
        <v>0</v>
      </c>
      <c r="AA80" s="3">
        <f t="shared" si="390"/>
        <v>0</v>
      </c>
      <c r="AB80" s="3">
        <f t="shared" si="390"/>
        <v>0</v>
      </c>
      <c r="AC80" s="3">
        <f t="shared" si="390"/>
        <v>0</v>
      </c>
      <c r="AD80" s="3">
        <f t="shared" si="390"/>
        <v>0</v>
      </c>
      <c r="AE80" s="3">
        <f t="shared" si="390"/>
        <v>0</v>
      </c>
      <c r="AF80" s="3">
        <f t="shared" si="390"/>
        <v>0</v>
      </c>
      <c r="AG80" s="3">
        <f t="shared" si="390"/>
        <v>0</v>
      </c>
      <c r="AH80" s="3">
        <f t="shared" si="390"/>
        <v>0</v>
      </c>
      <c r="AI80" s="3">
        <f t="shared" si="390"/>
        <v>0</v>
      </c>
      <c r="AJ80" s="3">
        <f t="shared" ref="AJ80:BK80" si="391">SUM(AJ78:AJ79)</f>
        <v>0</v>
      </c>
      <c r="AK80" s="3">
        <f t="shared" si="391"/>
        <v>0</v>
      </c>
      <c r="AL80" s="3">
        <f t="shared" si="391"/>
        <v>0</v>
      </c>
      <c r="AM80" s="3">
        <f t="shared" si="391"/>
        <v>309</v>
      </c>
      <c r="AN80" s="49">
        <f t="shared" si="391"/>
        <v>489491</v>
      </c>
      <c r="AO80" s="49">
        <f t="shared" si="391"/>
        <v>488911</v>
      </c>
      <c r="AP80" s="49">
        <f t="shared" si="391"/>
        <v>341524.39999999898</v>
      </c>
      <c r="AQ80" s="49">
        <f t="shared" si="391"/>
        <v>147387</v>
      </c>
      <c r="AR80" s="3">
        <f t="shared" si="391"/>
        <v>815</v>
      </c>
      <c r="AS80" s="49">
        <f t="shared" si="391"/>
        <v>1228937.25</v>
      </c>
      <c r="AT80" s="49">
        <f t="shared" si="391"/>
        <v>1228637.25</v>
      </c>
      <c r="AU80" s="49">
        <f t="shared" si="391"/>
        <v>318744.99999999901</v>
      </c>
      <c r="AV80" s="49">
        <f t="shared" si="391"/>
        <v>909891.99999999988</v>
      </c>
      <c r="AW80" s="3">
        <f t="shared" si="391"/>
        <v>0</v>
      </c>
      <c r="AX80" s="3">
        <f t="shared" si="391"/>
        <v>0</v>
      </c>
      <c r="AY80" s="3">
        <f t="shared" si="391"/>
        <v>0</v>
      </c>
      <c r="AZ80" s="3">
        <f t="shared" si="391"/>
        <v>0</v>
      </c>
      <c r="BA80" s="3">
        <f t="shared" si="391"/>
        <v>0</v>
      </c>
      <c r="BB80" s="3">
        <f t="shared" si="391"/>
        <v>0</v>
      </c>
      <c r="BC80" s="3">
        <f t="shared" si="391"/>
        <v>0</v>
      </c>
      <c r="BD80" s="3">
        <f t="shared" si="391"/>
        <v>0</v>
      </c>
      <c r="BE80" s="3">
        <f t="shared" si="391"/>
        <v>0</v>
      </c>
      <c r="BF80" s="3">
        <f t="shared" si="391"/>
        <v>0</v>
      </c>
      <c r="BG80" s="3">
        <f t="shared" si="391"/>
        <v>0</v>
      </c>
      <c r="BH80" s="3">
        <f t="shared" si="391"/>
        <v>0</v>
      </c>
      <c r="BI80" s="3">
        <f t="shared" si="391"/>
        <v>0</v>
      </c>
      <c r="BJ80" s="3">
        <f t="shared" si="391"/>
        <v>0</v>
      </c>
      <c r="BK80" s="3">
        <f t="shared" si="391"/>
        <v>0</v>
      </c>
      <c r="BL80" s="1"/>
      <c r="BM80" s="3">
        <f>SUM(BM78:BM79)</f>
        <v>1124</v>
      </c>
      <c r="BN80" s="78">
        <f>SUM(BN78:BN79)</f>
        <v>1718428.25</v>
      </c>
      <c r="BO80" s="78">
        <f>SUM(BO78:BO79)</f>
        <v>1717548.25</v>
      </c>
      <c r="BP80" s="78">
        <f>SUM(BP78:BP79)</f>
        <v>660269.39999999804</v>
      </c>
      <c r="BQ80" s="78">
        <f>SUM(BQ78:BQ79)</f>
        <v>1057279</v>
      </c>
      <c r="BS80" s="49">
        <f t="shared" ref="BS80:CS80" si="392">SUM(BS78:BS79)</f>
        <v>393</v>
      </c>
      <c r="BT80" s="49">
        <f t="shared" si="392"/>
        <v>194934</v>
      </c>
      <c r="BU80" s="49">
        <f t="shared" si="392"/>
        <v>462107</v>
      </c>
      <c r="BV80" s="49">
        <f t="shared" si="392"/>
        <v>323475</v>
      </c>
      <c r="BW80" s="49">
        <f t="shared" si="392"/>
        <v>138632</v>
      </c>
      <c r="BX80" s="3">
        <f t="shared" si="392"/>
        <v>0</v>
      </c>
      <c r="BY80" s="3">
        <f t="shared" si="392"/>
        <v>0</v>
      </c>
      <c r="BZ80" s="3">
        <f t="shared" si="392"/>
        <v>0</v>
      </c>
      <c r="CA80" s="3">
        <f t="shared" si="392"/>
        <v>0</v>
      </c>
      <c r="CB80" s="3">
        <f t="shared" si="392"/>
        <v>0</v>
      </c>
      <c r="CC80" s="3">
        <f t="shared" si="392"/>
        <v>50</v>
      </c>
      <c r="CD80" s="49">
        <f t="shared" si="392"/>
        <v>5341</v>
      </c>
      <c r="CE80" s="49">
        <f t="shared" si="392"/>
        <v>89028</v>
      </c>
      <c r="CF80" s="49">
        <f t="shared" si="392"/>
        <v>0</v>
      </c>
      <c r="CG80" s="49">
        <f t="shared" si="392"/>
        <v>89028</v>
      </c>
      <c r="CH80" s="3">
        <f t="shared" si="392"/>
        <v>0</v>
      </c>
      <c r="CI80" s="3">
        <f t="shared" si="392"/>
        <v>0</v>
      </c>
      <c r="CJ80" s="3">
        <f t="shared" si="392"/>
        <v>0</v>
      </c>
      <c r="CK80" s="3">
        <f t="shared" si="392"/>
        <v>0</v>
      </c>
      <c r="CL80" s="3">
        <f t="shared" si="392"/>
        <v>0</v>
      </c>
      <c r="CM80" s="3">
        <f t="shared" si="392"/>
        <v>396</v>
      </c>
      <c r="CN80" s="49">
        <f t="shared" si="392"/>
        <v>271851</v>
      </c>
      <c r="CO80" s="49">
        <f t="shared" si="392"/>
        <v>711404</v>
      </c>
      <c r="CP80" s="49">
        <f t="shared" si="392"/>
        <v>497982.8</v>
      </c>
      <c r="CQ80" s="49">
        <f t="shared" si="392"/>
        <v>213420.99999999997</v>
      </c>
      <c r="CR80" s="3">
        <f t="shared" si="392"/>
        <v>396</v>
      </c>
      <c r="CS80" s="49">
        <f t="shared" si="392"/>
        <v>299938</v>
      </c>
      <c r="CT80" s="49">
        <f t="shared" ref="CT80:DU80" si="393">SUM(CT78:CT79)</f>
        <v>736904</v>
      </c>
      <c r="CU80" s="49">
        <f t="shared" si="393"/>
        <v>515832.8</v>
      </c>
      <c r="CV80" s="49">
        <f t="shared" si="393"/>
        <v>221070.99999999991</v>
      </c>
      <c r="CW80" s="7">
        <f t="shared" si="393"/>
        <v>377</v>
      </c>
      <c r="CX80" s="27">
        <f t="shared" si="393"/>
        <v>278029</v>
      </c>
      <c r="CY80" s="27">
        <f t="shared" si="393"/>
        <v>694199</v>
      </c>
      <c r="CZ80" s="27">
        <f t="shared" si="393"/>
        <v>484416.8</v>
      </c>
      <c r="DA80" s="27">
        <f t="shared" si="393"/>
        <v>209782.00000000006</v>
      </c>
      <c r="DB80" s="3">
        <f t="shared" si="393"/>
        <v>2558</v>
      </c>
      <c r="DC80" s="49">
        <f t="shared" si="393"/>
        <v>493795.1</v>
      </c>
      <c r="DD80" s="49">
        <f t="shared" si="393"/>
        <v>4504682.1100000003</v>
      </c>
      <c r="DE80" s="49">
        <f t="shared" si="393"/>
        <v>795418.10999999871</v>
      </c>
      <c r="DF80" s="49">
        <f t="shared" si="393"/>
        <v>3709264.0000000019</v>
      </c>
      <c r="DG80" s="3">
        <f t="shared" si="393"/>
        <v>3137</v>
      </c>
      <c r="DH80" s="49">
        <f t="shared" si="393"/>
        <v>35974.930000000008</v>
      </c>
      <c r="DI80" s="49">
        <f t="shared" si="393"/>
        <v>5165392.9999999981</v>
      </c>
      <c r="DJ80" s="49">
        <f t="shared" si="393"/>
        <v>0</v>
      </c>
      <c r="DK80" s="49">
        <f t="shared" si="393"/>
        <v>5165392.9999999981</v>
      </c>
      <c r="DL80" s="3">
        <f t="shared" si="393"/>
        <v>0</v>
      </c>
      <c r="DM80" s="3">
        <f t="shared" si="393"/>
        <v>0</v>
      </c>
      <c r="DN80" s="3">
        <f t="shared" si="393"/>
        <v>0</v>
      </c>
      <c r="DO80" s="3">
        <f t="shared" si="393"/>
        <v>0</v>
      </c>
      <c r="DP80" s="3">
        <f t="shared" si="393"/>
        <v>0</v>
      </c>
      <c r="DQ80" s="3">
        <f t="shared" si="393"/>
        <v>0</v>
      </c>
      <c r="DR80" s="3">
        <f t="shared" si="393"/>
        <v>0</v>
      </c>
      <c r="DS80" s="3">
        <f t="shared" si="393"/>
        <v>0</v>
      </c>
      <c r="DT80" s="3">
        <f t="shared" si="393"/>
        <v>0</v>
      </c>
      <c r="DU80" s="3">
        <f t="shared" si="393"/>
        <v>0</v>
      </c>
      <c r="DV80" s="3">
        <f t="shared" ref="DV80:DZ80" si="394">SUM(DV78:DV79)</f>
        <v>874</v>
      </c>
      <c r="DW80" s="28">
        <f t="shared" si="394"/>
        <v>190527.68</v>
      </c>
      <c r="DX80" s="28">
        <f t="shared" si="394"/>
        <v>1247930.71</v>
      </c>
      <c r="DY80" s="28">
        <f t="shared" si="394"/>
        <v>309231.00000000012</v>
      </c>
      <c r="DZ80" s="28">
        <f t="shared" si="394"/>
        <v>938699.99999999977</v>
      </c>
      <c r="EA80" s="1"/>
      <c r="EB80" s="3">
        <f>SUM(EB78:EB79)</f>
        <v>8181</v>
      </c>
      <c r="EC80" s="78">
        <f>SUM(EC78:EC79)</f>
        <v>1770390.71</v>
      </c>
      <c r="ED80" s="78">
        <f>SUM(ED78:ED79)</f>
        <v>13611647.819999998</v>
      </c>
      <c r="EE80" s="78">
        <f>SUM(EE78:EE79)</f>
        <v>2926356.5099999988</v>
      </c>
      <c r="EF80" s="78">
        <f>SUM(EF78:EF79)</f>
        <v>10685291</v>
      </c>
      <c r="EG80" s="111"/>
      <c r="EH80" s="49">
        <f t="shared" ref="EH80:GO80" si="395">SUM(EH78:EH79)</f>
        <v>0</v>
      </c>
      <c r="EI80" s="49">
        <f t="shared" si="395"/>
        <v>0</v>
      </c>
      <c r="EJ80" s="49">
        <f t="shared" si="395"/>
        <v>0</v>
      </c>
      <c r="EK80" s="49">
        <f t="shared" si="395"/>
        <v>0</v>
      </c>
      <c r="EL80" s="49">
        <f t="shared" si="395"/>
        <v>0</v>
      </c>
      <c r="EM80" s="3">
        <f t="shared" si="395"/>
        <v>1334</v>
      </c>
      <c r="EN80" s="49">
        <f t="shared" si="395"/>
        <v>732119</v>
      </c>
      <c r="EO80" s="49">
        <f t="shared" si="395"/>
        <v>2045866</v>
      </c>
      <c r="EP80" s="49">
        <f t="shared" si="395"/>
        <v>1448983.9999999995</v>
      </c>
      <c r="EQ80" s="49">
        <f t="shared" si="395"/>
        <v>596882.00000000058</v>
      </c>
      <c r="ER80" s="3">
        <f t="shared" si="395"/>
        <v>0</v>
      </c>
      <c r="ES80" s="49">
        <f t="shared" si="395"/>
        <v>0</v>
      </c>
      <c r="ET80" s="49">
        <f t="shared" si="395"/>
        <v>0</v>
      </c>
      <c r="EU80" s="49">
        <f t="shared" si="395"/>
        <v>0</v>
      </c>
      <c r="EV80" s="49">
        <f t="shared" si="395"/>
        <v>0</v>
      </c>
      <c r="EW80" s="3">
        <f t="shared" si="395"/>
        <v>0</v>
      </c>
      <c r="EX80" s="3">
        <f t="shared" si="395"/>
        <v>0</v>
      </c>
      <c r="EY80" s="3">
        <f t="shared" si="395"/>
        <v>0</v>
      </c>
      <c r="EZ80" s="3">
        <f t="shared" si="395"/>
        <v>0</v>
      </c>
      <c r="FA80" s="3">
        <f t="shared" si="395"/>
        <v>0</v>
      </c>
      <c r="FB80" s="3">
        <f t="shared" si="395"/>
        <v>0</v>
      </c>
      <c r="FC80" s="49">
        <f t="shared" si="395"/>
        <v>0</v>
      </c>
      <c r="FD80" s="49">
        <f t="shared" si="395"/>
        <v>0</v>
      </c>
      <c r="FE80" s="49">
        <f t="shared" si="395"/>
        <v>0</v>
      </c>
      <c r="FF80" s="49">
        <f t="shared" si="395"/>
        <v>0</v>
      </c>
      <c r="FG80" s="3">
        <f t="shared" si="395"/>
        <v>806</v>
      </c>
      <c r="FH80" s="49">
        <f t="shared" si="395"/>
        <v>590596</v>
      </c>
      <c r="FI80" s="49">
        <f t="shared" si="395"/>
        <v>1520694</v>
      </c>
      <c r="FJ80" s="49">
        <f t="shared" si="395"/>
        <v>1064486</v>
      </c>
      <c r="FK80" s="49">
        <f t="shared" si="395"/>
        <v>456208.00000000012</v>
      </c>
      <c r="FL80" s="7">
        <f t="shared" si="395"/>
        <v>912</v>
      </c>
      <c r="FM80" s="27">
        <f>SUM(FM79:FM79)</f>
        <v>799527</v>
      </c>
      <c r="FN80" s="27">
        <f t="shared" si="395"/>
        <v>1924188</v>
      </c>
      <c r="FO80" s="27">
        <f t="shared" si="395"/>
        <v>2501443.9999999981</v>
      </c>
      <c r="FP80" s="27">
        <f>SUM(FP78:FP79)</f>
        <v>577255.99999999837</v>
      </c>
      <c r="FQ80" s="3">
        <f t="shared" si="395"/>
        <v>0</v>
      </c>
      <c r="FR80" s="49">
        <f t="shared" si="395"/>
        <v>0</v>
      </c>
      <c r="FS80" s="49">
        <f t="shared" si="395"/>
        <v>0</v>
      </c>
      <c r="FT80" s="49">
        <f t="shared" si="395"/>
        <v>0</v>
      </c>
      <c r="FU80" s="49">
        <f t="shared" si="395"/>
        <v>0</v>
      </c>
      <c r="FV80" s="3">
        <f t="shared" si="395"/>
        <v>0</v>
      </c>
      <c r="FW80" s="49">
        <f t="shared" si="395"/>
        <v>0</v>
      </c>
      <c r="FX80" s="49">
        <f t="shared" si="395"/>
        <v>0</v>
      </c>
      <c r="FY80" s="49">
        <f t="shared" si="395"/>
        <v>0</v>
      </c>
      <c r="FZ80" s="49">
        <f t="shared" si="395"/>
        <v>0</v>
      </c>
      <c r="GA80" s="3">
        <f t="shared" si="395"/>
        <v>0</v>
      </c>
      <c r="GB80" s="3">
        <f t="shared" si="395"/>
        <v>0</v>
      </c>
      <c r="GC80" s="3">
        <f t="shared" si="395"/>
        <v>0</v>
      </c>
      <c r="GD80" s="3">
        <f t="shared" si="395"/>
        <v>0</v>
      </c>
      <c r="GE80" s="3">
        <f t="shared" si="395"/>
        <v>0</v>
      </c>
      <c r="GF80" s="3">
        <f t="shared" si="395"/>
        <v>0</v>
      </c>
      <c r="GG80" s="3">
        <f t="shared" si="395"/>
        <v>0</v>
      </c>
      <c r="GH80" s="3">
        <f t="shared" si="395"/>
        <v>0</v>
      </c>
      <c r="GI80" s="3">
        <f t="shared" si="395"/>
        <v>0</v>
      </c>
      <c r="GJ80" s="3">
        <f t="shared" si="395"/>
        <v>0</v>
      </c>
      <c r="GK80" s="3">
        <f t="shared" si="395"/>
        <v>40</v>
      </c>
      <c r="GL80" s="28">
        <f t="shared" si="395"/>
        <v>0</v>
      </c>
      <c r="GM80" s="28">
        <f t="shared" si="395"/>
        <v>177450</v>
      </c>
      <c r="GN80" s="28">
        <f t="shared" si="395"/>
        <v>0</v>
      </c>
      <c r="GO80" s="28">
        <f t="shared" si="395"/>
        <v>177450</v>
      </c>
      <c r="GP80" s="1"/>
      <c r="GQ80" s="3">
        <f>SUM(GQ78:GQ79)</f>
        <v>3092</v>
      </c>
      <c r="GR80" s="78">
        <f>SUM(GR78:GR79)</f>
        <v>2122242</v>
      </c>
      <c r="GS80" s="78">
        <f>SUM(GS78:GS79)</f>
        <v>5668198</v>
      </c>
      <c r="GT80" s="78">
        <f>SUM(GT78:GT79)</f>
        <v>5014913.9999999981</v>
      </c>
      <c r="GU80" s="78">
        <f>SUM(GU78:GU79)</f>
        <v>1807795.9999999991</v>
      </c>
      <c r="GX80" s="6">
        <f t="shared" ref="GX80:IC80" si="396">SUM(GX78:GX79)</f>
        <v>835</v>
      </c>
      <c r="GY80" s="72">
        <f t="shared" si="396"/>
        <v>1255265</v>
      </c>
      <c r="GZ80" s="72">
        <f t="shared" si="396"/>
        <v>376579.99999999988</v>
      </c>
      <c r="HA80" s="72">
        <f t="shared" si="396"/>
        <v>0</v>
      </c>
      <c r="HB80" s="72">
        <f t="shared" si="396"/>
        <v>376579.99999999988</v>
      </c>
      <c r="HC80" s="3">
        <f t="shared" si="396"/>
        <v>0</v>
      </c>
      <c r="HD80" s="49">
        <f t="shared" si="396"/>
        <v>0</v>
      </c>
      <c r="HE80" s="49">
        <f t="shared" si="396"/>
        <v>0</v>
      </c>
      <c r="HF80" s="49">
        <f t="shared" si="396"/>
        <v>0</v>
      </c>
      <c r="HG80" s="49">
        <f t="shared" si="396"/>
        <v>0</v>
      </c>
      <c r="HH80" s="3">
        <f t="shared" si="396"/>
        <v>0</v>
      </c>
      <c r="HI80" s="49">
        <f t="shared" si="396"/>
        <v>0</v>
      </c>
      <c r="HJ80" s="49">
        <f t="shared" si="396"/>
        <v>0</v>
      </c>
      <c r="HK80" s="49">
        <f t="shared" si="396"/>
        <v>0</v>
      </c>
      <c r="HL80" s="49">
        <f t="shared" si="396"/>
        <v>0</v>
      </c>
      <c r="HM80" s="3">
        <f t="shared" si="396"/>
        <v>0</v>
      </c>
      <c r="HN80" s="3">
        <f t="shared" si="396"/>
        <v>0</v>
      </c>
      <c r="HO80" s="3">
        <f t="shared" si="396"/>
        <v>0</v>
      </c>
      <c r="HP80" s="3">
        <f t="shared" si="396"/>
        <v>0</v>
      </c>
      <c r="HQ80" s="3">
        <f t="shared" si="396"/>
        <v>0</v>
      </c>
      <c r="HR80" s="3">
        <f t="shared" si="396"/>
        <v>0</v>
      </c>
      <c r="HS80" s="49">
        <f t="shared" si="396"/>
        <v>0</v>
      </c>
      <c r="HT80" s="49">
        <f t="shared" si="396"/>
        <v>0</v>
      </c>
      <c r="HU80" s="49">
        <f t="shared" si="396"/>
        <v>0</v>
      </c>
      <c r="HV80" s="49">
        <f t="shared" si="396"/>
        <v>0</v>
      </c>
      <c r="HW80" s="3">
        <f t="shared" si="396"/>
        <v>515</v>
      </c>
      <c r="HX80" s="49">
        <f t="shared" si="396"/>
        <v>439897</v>
      </c>
      <c r="HY80" s="49">
        <f>SUM(HY78:HY79)</f>
        <v>335324.00000000006</v>
      </c>
      <c r="HZ80" s="49">
        <f t="shared" si="396"/>
        <v>104572.99999999994</v>
      </c>
      <c r="IA80" s="49">
        <f t="shared" si="396"/>
        <v>335324.00000000006</v>
      </c>
      <c r="IB80" s="7">
        <f t="shared" si="396"/>
        <v>0</v>
      </c>
      <c r="IC80" s="28">
        <f t="shared" si="396"/>
        <v>0</v>
      </c>
      <c r="ID80" s="27">
        <f t="shared" ref="ID80:IE80" si="397">SUM(ID78:ID79)</f>
        <v>0</v>
      </c>
      <c r="IE80" s="27">
        <f t="shared" si="397"/>
        <v>0</v>
      </c>
      <c r="IF80" s="27">
        <f>SUM(IF78:IF79)</f>
        <v>0</v>
      </c>
      <c r="IG80" s="3">
        <f t="shared" ref="IG80:JE80" si="398">SUM(IG78:IG79)</f>
        <v>1326</v>
      </c>
      <c r="IH80" s="49">
        <f t="shared" si="398"/>
        <v>1654174</v>
      </c>
      <c r="II80" s="49">
        <f t="shared" si="398"/>
        <v>524972.99999999965</v>
      </c>
      <c r="IJ80" s="49">
        <f t="shared" si="398"/>
        <v>1129129.0000000005</v>
      </c>
      <c r="IK80" s="49">
        <f t="shared" si="398"/>
        <v>525044.99999999965</v>
      </c>
      <c r="IL80" s="3">
        <f t="shared" si="398"/>
        <v>0</v>
      </c>
      <c r="IM80" s="49">
        <f t="shared" si="398"/>
        <v>0</v>
      </c>
      <c r="IN80" s="49">
        <f t="shared" si="398"/>
        <v>0</v>
      </c>
      <c r="IO80" s="49">
        <f t="shared" si="398"/>
        <v>0</v>
      </c>
      <c r="IP80" s="49">
        <f t="shared" si="398"/>
        <v>0</v>
      </c>
      <c r="IQ80" s="3">
        <f t="shared" si="398"/>
        <v>0</v>
      </c>
      <c r="IR80" s="3">
        <f t="shared" si="398"/>
        <v>0</v>
      </c>
      <c r="IS80" s="3">
        <f t="shared" si="398"/>
        <v>0</v>
      </c>
      <c r="IT80" s="3">
        <f t="shared" si="398"/>
        <v>0</v>
      </c>
      <c r="IU80" s="3">
        <f t="shared" si="398"/>
        <v>0</v>
      </c>
      <c r="IV80" s="3">
        <f t="shared" si="398"/>
        <v>0</v>
      </c>
      <c r="IW80" s="3">
        <f t="shared" si="398"/>
        <v>0</v>
      </c>
      <c r="IX80" s="3">
        <f t="shared" si="398"/>
        <v>0</v>
      </c>
      <c r="IY80" s="3">
        <f t="shared" si="398"/>
        <v>0</v>
      </c>
      <c r="IZ80" s="3">
        <f t="shared" si="398"/>
        <v>0</v>
      </c>
      <c r="JA80" s="3">
        <f t="shared" si="398"/>
        <v>0</v>
      </c>
      <c r="JB80" s="28">
        <f t="shared" si="398"/>
        <v>0</v>
      </c>
      <c r="JC80" s="28">
        <f t="shared" si="398"/>
        <v>0</v>
      </c>
      <c r="JD80" s="28">
        <f t="shared" si="398"/>
        <v>0</v>
      </c>
      <c r="JE80" s="28">
        <f t="shared" si="398"/>
        <v>0</v>
      </c>
      <c r="JF80" s="7"/>
      <c r="JG80" s="7"/>
      <c r="JH80" s="27"/>
      <c r="JI80" s="27"/>
      <c r="JJ80" s="27"/>
      <c r="JK80" s="93"/>
      <c r="JL80" s="1"/>
      <c r="JM80" s="3">
        <f>SUM(JM78:JM79)</f>
        <v>2676</v>
      </c>
      <c r="JN80" s="78">
        <f>SUM(JN78:JN79)</f>
        <v>3349336</v>
      </c>
      <c r="JO80" s="78">
        <f>SUM(JO78:JO79)</f>
        <v>1236876.9999999995</v>
      </c>
      <c r="JP80" s="78">
        <f>SUM(JP78:JP79)</f>
        <v>1233702.0000000005</v>
      </c>
      <c r="JQ80" s="78">
        <f>SUM(JQ78:JQ79)</f>
        <v>1236948.9999999995</v>
      </c>
      <c r="JS80" s="64">
        <f t="shared" ref="JS80:KB80" si="399">SUM(JS78:JS79)</f>
        <v>700</v>
      </c>
      <c r="JT80" s="49">
        <f t="shared" si="399"/>
        <v>1022966</v>
      </c>
      <c r="JU80" s="49">
        <f t="shared" si="399"/>
        <v>619249.0000000007</v>
      </c>
      <c r="JV80" s="49">
        <f t="shared" si="399"/>
        <v>403716.99999999942</v>
      </c>
      <c r="JW80" s="49">
        <f t="shared" si="399"/>
        <v>403716.99999999942</v>
      </c>
      <c r="JX80" s="64">
        <f t="shared" si="399"/>
        <v>335</v>
      </c>
      <c r="JY80" s="49">
        <f t="shared" si="399"/>
        <v>494565</v>
      </c>
      <c r="JZ80" s="49">
        <f t="shared" si="399"/>
        <v>340215.99999999948</v>
      </c>
      <c r="KA80" s="49">
        <f t="shared" si="399"/>
        <v>154349.00000000003</v>
      </c>
      <c r="KB80" s="49">
        <f t="shared" si="399"/>
        <v>154349.00000000003</v>
      </c>
      <c r="KC80" s="3"/>
      <c r="KD80" s="49"/>
      <c r="KE80" s="49"/>
      <c r="KF80" s="49"/>
      <c r="KG80" s="49"/>
      <c r="KH80" s="3"/>
      <c r="KI80" s="3"/>
      <c r="KJ80" s="3"/>
      <c r="KK80" s="3"/>
      <c r="KL80" s="3"/>
      <c r="KM80" s="3"/>
      <c r="KN80" s="468"/>
      <c r="KO80" s="468"/>
      <c r="KP80" s="468"/>
      <c r="KQ80" s="468"/>
      <c r="KR80" s="64">
        <f t="shared" ref="KR80:ME80" si="400">SUM(KR78:KR79)</f>
        <v>0</v>
      </c>
      <c r="KS80" s="49">
        <f t="shared" si="400"/>
        <v>0</v>
      </c>
      <c r="KT80" s="49">
        <f t="shared" si="400"/>
        <v>0</v>
      </c>
      <c r="KU80" s="49">
        <f t="shared" si="400"/>
        <v>0</v>
      </c>
      <c r="KV80" s="49">
        <f t="shared" si="400"/>
        <v>0</v>
      </c>
      <c r="KW80" s="64">
        <f t="shared" si="400"/>
        <v>379</v>
      </c>
      <c r="KX80" s="49">
        <f t="shared" si="400"/>
        <v>756121</v>
      </c>
      <c r="KY80" s="49">
        <f t="shared" si="400"/>
        <v>491479.00000000006</v>
      </c>
      <c r="KZ80" s="49">
        <f t="shared" si="400"/>
        <v>264641.99999999988</v>
      </c>
      <c r="LA80" s="49">
        <f t="shared" si="400"/>
        <v>264641.99999999988</v>
      </c>
      <c r="LB80" s="49">
        <f t="shared" si="400"/>
        <v>192</v>
      </c>
      <c r="LC80" s="49">
        <f t="shared" si="400"/>
        <v>508208</v>
      </c>
      <c r="LD80" s="49">
        <f t="shared" si="400"/>
        <v>329916.00000000012</v>
      </c>
      <c r="LE80" s="49">
        <f t="shared" si="400"/>
        <v>178291.99999999997</v>
      </c>
      <c r="LF80" s="49">
        <f t="shared" si="400"/>
        <v>178291.99999999997</v>
      </c>
      <c r="LG80" s="49">
        <f t="shared" si="400"/>
        <v>0</v>
      </c>
      <c r="LH80" s="49">
        <f t="shared" si="400"/>
        <v>0</v>
      </c>
      <c r="LI80" s="49">
        <f t="shared" si="400"/>
        <v>0</v>
      </c>
      <c r="LJ80" s="49">
        <f t="shared" si="400"/>
        <v>0</v>
      </c>
      <c r="LK80" s="49">
        <f t="shared" si="400"/>
        <v>0</v>
      </c>
      <c r="LL80" s="49">
        <f t="shared" si="400"/>
        <v>0</v>
      </c>
      <c r="LM80" s="49">
        <f t="shared" si="400"/>
        <v>0</v>
      </c>
      <c r="LN80" s="49">
        <f t="shared" si="400"/>
        <v>0</v>
      </c>
      <c r="LO80" s="49">
        <f t="shared" si="400"/>
        <v>0</v>
      </c>
      <c r="LP80" s="49">
        <f t="shared" si="400"/>
        <v>0</v>
      </c>
      <c r="LQ80" s="49">
        <f t="shared" si="400"/>
        <v>0</v>
      </c>
      <c r="LR80" s="49">
        <f t="shared" si="400"/>
        <v>0</v>
      </c>
      <c r="LS80" s="49">
        <f t="shared" si="400"/>
        <v>0</v>
      </c>
      <c r="LT80" s="49">
        <f t="shared" si="400"/>
        <v>0</v>
      </c>
      <c r="LU80" s="49">
        <f t="shared" si="400"/>
        <v>0</v>
      </c>
      <c r="LV80" s="49">
        <f t="shared" si="400"/>
        <v>0</v>
      </c>
      <c r="LW80" s="49">
        <f t="shared" si="400"/>
        <v>0</v>
      </c>
      <c r="LX80" s="49">
        <f t="shared" si="400"/>
        <v>0</v>
      </c>
      <c r="LY80" s="49">
        <f t="shared" si="400"/>
        <v>0</v>
      </c>
      <c r="LZ80" s="49">
        <f t="shared" si="400"/>
        <v>0</v>
      </c>
      <c r="MA80" s="49">
        <f t="shared" si="400"/>
        <v>0</v>
      </c>
      <c r="MB80" s="49">
        <f t="shared" si="400"/>
        <v>0</v>
      </c>
      <c r="MC80" s="49">
        <f t="shared" si="400"/>
        <v>0</v>
      </c>
      <c r="MD80" s="49">
        <f t="shared" si="400"/>
        <v>0</v>
      </c>
      <c r="ME80" s="49">
        <f t="shared" si="400"/>
        <v>0</v>
      </c>
      <c r="MF80" s="93"/>
      <c r="MG80" s="1"/>
      <c r="MH80" s="3">
        <f>SUM(MH78:MH79)</f>
        <v>2146</v>
      </c>
      <c r="MI80" s="78">
        <f>SUM(MI78:MI79)</f>
        <v>2781860</v>
      </c>
      <c r="MJ80" s="78">
        <f>SUM(MJ78:MJ79)</f>
        <v>1209888.0000000005</v>
      </c>
      <c r="MK80" s="78">
        <f>SUM(MK78:MK79)</f>
        <v>1571971.9999999993</v>
      </c>
      <c r="ML80" s="78">
        <f>SUM(ML78:ML79)</f>
        <v>1571971.9999999993</v>
      </c>
    </row>
    <row r="81" spans="2:350" x14ac:dyDescent="0.3">
      <c r="B81" s="1"/>
      <c r="C81" s="1"/>
      <c r="D81" s="60"/>
      <c r="I81" s="60"/>
      <c r="N81" s="60"/>
      <c r="S81" s="60"/>
      <c r="X81" s="60"/>
      <c r="AC81" s="60"/>
      <c r="AH81" s="60"/>
      <c r="BB81" s="57"/>
      <c r="BM81" s="60"/>
      <c r="BN81" s="57"/>
      <c r="BS81" s="64"/>
      <c r="BT81" s="64"/>
      <c r="BU81" s="64"/>
      <c r="BV81" s="64"/>
      <c r="BW81" s="64"/>
      <c r="BX81" s="60"/>
      <c r="CC81" s="60"/>
      <c r="CH81" s="60"/>
      <c r="CM81" s="60"/>
      <c r="CR81" s="60"/>
      <c r="DL81" s="57"/>
      <c r="EB81" s="60"/>
      <c r="EC81" s="57"/>
      <c r="EH81" s="64"/>
      <c r="EI81" s="64"/>
      <c r="EJ81" s="64"/>
      <c r="EK81" s="64"/>
      <c r="EL81" s="64"/>
      <c r="EM81" s="60"/>
      <c r="ER81" s="60"/>
      <c r="EW81" s="60"/>
      <c r="FB81" s="60"/>
      <c r="FG81" s="60"/>
      <c r="GQ81" s="60"/>
      <c r="GR81" s="57"/>
      <c r="GX81" s="64"/>
      <c r="GY81" s="64"/>
      <c r="GZ81" s="64"/>
      <c r="HA81" s="64"/>
      <c r="HB81" s="64"/>
      <c r="HC81" s="60"/>
      <c r="HH81" s="60"/>
      <c r="HM81" s="60"/>
      <c r="HR81" s="60"/>
      <c r="HW81" s="60"/>
      <c r="IV81" s="57"/>
      <c r="JA81" s="57"/>
      <c r="JM81" s="60"/>
      <c r="JN81" s="57"/>
      <c r="JS81" s="64"/>
      <c r="JT81" s="64"/>
      <c r="JU81" s="64"/>
      <c r="JV81" s="64"/>
      <c r="JW81" s="64"/>
      <c r="JX81" s="60"/>
      <c r="KC81" s="132"/>
      <c r="KD81" s="132"/>
      <c r="KE81" s="132"/>
      <c r="KF81" s="132"/>
      <c r="KG81" s="132"/>
      <c r="KH81" s="60"/>
      <c r="KM81" s="60"/>
      <c r="KR81" s="60"/>
      <c r="LQ81" s="57"/>
      <c r="LV81" s="57"/>
      <c r="MH81" s="60"/>
      <c r="MI81" s="57"/>
    </row>
    <row r="82" spans="2:350" x14ac:dyDescent="0.3">
      <c r="B82" s="524" t="s">
        <v>51</v>
      </c>
      <c r="C82" s="5" t="s">
        <v>34</v>
      </c>
      <c r="D82" s="44" t="s">
        <v>3</v>
      </c>
      <c r="E82" s="25" t="s">
        <v>35</v>
      </c>
      <c r="F82" s="25" t="s">
        <v>4</v>
      </c>
      <c r="G82" s="5"/>
      <c r="H82" s="25" t="s">
        <v>36</v>
      </c>
      <c r="I82" s="130" t="s">
        <v>3</v>
      </c>
      <c r="J82" s="131" t="s">
        <v>24</v>
      </c>
      <c r="K82" s="131" t="s">
        <v>25</v>
      </c>
      <c r="L82" s="131" t="s">
        <v>28</v>
      </c>
      <c r="M82" s="131" t="s">
        <v>27</v>
      </c>
      <c r="N82" s="130" t="s">
        <v>3</v>
      </c>
      <c r="O82" s="131" t="s">
        <v>24</v>
      </c>
      <c r="P82" s="131" t="s">
        <v>25</v>
      </c>
      <c r="Q82" s="131" t="s">
        <v>28</v>
      </c>
      <c r="R82" s="131" t="s">
        <v>27</v>
      </c>
      <c r="S82" s="130" t="s">
        <v>3</v>
      </c>
      <c r="T82" s="131" t="s">
        <v>24</v>
      </c>
      <c r="U82" s="131" t="s">
        <v>25</v>
      </c>
      <c r="V82" s="131" t="s">
        <v>28</v>
      </c>
      <c r="W82" s="131" t="s">
        <v>27</v>
      </c>
      <c r="X82" s="130" t="s">
        <v>3</v>
      </c>
      <c r="Y82" s="131" t="s">
        <v>24</v>
      </c>
      <c r="Z82" s="131" t="s">
        <v>25</v>
      </c>
      <c r="AA82" s="131" t="s">
        <v>28</v>
      </c>
      <c r="AB82" s="131" t="s">
        <v>27</v>
      </c>
      <c r="AC82" s="130" t="s">
        <v>3</v>
      </c>
      <c r="AD82" s="131" t="s">
        <v>24</v>
      </c>
      <c r="AE82" s="131" t="s">
        <v>25</v>
      </c>
      <c r="AF82" s="131" t="s">
        <v>28</v>
      </c>
      <c r="AG82" s="131" t="s">
        <v>27</v>
      </c>
      <c r="AH82" s="130" t="s">
        <v>3</v>
      </c>
      <c r="AI82" s="131" t="s">
        <v>24</v>
      </c>
      <c r="AJ82" s="131" t="s">
        <v>25</v>
      </c>
      <c r="AK82" s="131" t="s">
        <v>28</v>
      </c>
      <c r="AL82" s="131" t="s">
        <v>27</v>
      </c>
      <c r="AM82" s="130" t="s">
        <v>3</v>
      </c>
      <c r="AN82" s="132" t="s">
        <v>24</v>
      </c>
      <c r="AO82" s="132" t="s">
        <v>25</v>
      </c>
      <c r="AP82" s="132" t="s">
        <v>28</v>
      </c>
      <c r="AQ82" s="132" t="s">
        <v>27</v>
      </c>
      <c r="AR82" s="130" t="s">
        <v>3</v>
      </c>
      <c r="AS82" s="131" t="s">
        <v>24</v>
      </c>
      <c r="AT82" s="131" t="s">
        <v>25</v>
      </c>
      <c r="AU82" s="131" t="s">
        <v>28</v>
      </c>
      <c r="AV82" s="131" t="s">
        <v>27</v>
      </c>
      <c r="AW82" s="130" t="s">
        <v>3</v>
      </c>
      <c r="AX82" s="131" t="s">
        <v>24</v>
      </c>
      <c r="AY82" s="131" t="s">
        <v>25</v>
      </c>
      <c r="AZ82" s="131" t="s">
        <v>28</v>
      </c>
      <c r="BA82" s="131" t="s">
        <v>27</v>
      </c>
      <c r="BB82" s="130" t="s">
        <v>3</v>
      </c>
      <c r="BC82" s="131" t="s">
        <v>24</v>
      </c>
      <c r="BD82" s="131" t="s">
        <v>25</v>
      </c>
      <c r="BE82" s="131" t="s">
        <v>28</v>
      </c>
      <c r="BF82" s="131" t="s">
        <v>27</v>
      </c>
      <c r="BG82" s="130" t="s">
        <v>3</v>
      </c>
      <c r="BH82" s="131" t="s">
        <v>24</v>
      </c>
      <c r="BI82" s="131" t="s">
        <v>25</v>
      </c>
      <c r="BJ82" s="131" t="s">
        <v>28</v>
      </c>
      <c r="BK82" s="131" t="s">
        <v>27</v>
      </c>
      <c r="BL82" s="1"/>
      <c r="BM82" s="130" t="s">
        <v>3</v>
      </c>
      <c r="BN82" s="131" t="s">
        <v>24</v>
      </c>
      <c r="BO82" s="131" t="s">
        <v>25</v>
      </c>
      <c r="BP82" s="131" t="s">
        <v>28</v>
      </c>
      <c r="BQ82" s="131" t="s">
        <v>27</v>
      </c>
      <c r="BS82" s="130" t="s">
        <v>3</v>
      </c>
      <c r="BT82" s="131" t="s">
        <v>61</v>
      </c>
      <c r="BU82" s="132" t="s">
        <v>58</v>
      </c>
      <c r="BV82" s="131" t="s">
        <v>29</v>
      </c>
      <c r="BW82" s="132" t="s">
        <v>60</v>
      </c>
      <c r="BX82" s="130" t="s">
        <v>3</v>
      </c>
      <c r="BY82" s="131" t="s">
        <v>61</v>
      </c>
      <c r="BZ82" s="132" t="s">
        <v>58</v>
      </c>
      <c r="CA82" s="131" t="s">
        <v>29</v>
      </c>
      <c r="CB82" s="132" t="s">
        <v>60</v>
      </c>
      <c r="CC82" s="130" t="s">
        <v>3</v>
      </c>
      <c r="CD82" s="131" t="s">
        <v>61</v>
      </c>
      <c r="CE82" s="132" t="s">
        <v>58</v>
      </c>
      <c r="CF82" s="131" t="s">
        <v>29</v>
      </c>
      <c r="CG82" s="132" t="s">
        <v>60</v>
      </c>
      <c r="CH82" s="130" t="s">
        <v>3</v>
      </c>
      <c r="CI82" s="131" t="s">
        <v>61</v>
      </c>
      <c r="CJ82" s="132" t="s">
        <v>58</v>
      </c>
      <c r="CK82" s="131" t="s">
        <v>29</v>
      </c>
      <c r="CL82" s="132" t="s">
        <v>60</v>
      </c>
      <c r="CM82" s="130" t="s">
        <v>3</v>
      </c>
      <c r="CN82" s="131" t="s">
        <v>61</v>
      </c>
      <c r="CO82" s="132" t="s">
        <v>58</v>
      </c>
      <c r="CP82" s="131" t="s">
        <v>29</v>
      </c>
      <c r="CQ82" s="132" t="s">
        <v>60</v>
      </c>
      <c r="CR82" s="130" t="s">
        <v>3</v>
      </c>
      <c r="CS82" s="131" t="s">
        <v>61</v>
      </c>
      <c r="CT82" s="132" t="s">
        <v>58</v>
      </c>
      <c r="CU82" s="131" t="s">
        <v>29</v>
      </c>
      <c r="CV82" s="132" t="s">
        <v>60</v>
      </c>
      <c r="CW82" s="130" t="s">
        <v>3</v>
      </c>
      <c r="CX82" s="131" t="s">
        <v>61</v>
      </c>
      <c r="CY82" s="132" t="s">
        <v>58</v>
      </c>
      <c r="CZ82" s="131" t="s">
        <v>29</v>
      </c>
      <c r="DA82" s="132" t="s">
        <v>60</v>
      </c>
      <c r="DB82" s="130" t="s">
        <v>3</v>
      </c>
      <c r="DC82" s="131" t="s">
        <v>61</v>
      </c>
      <c r="DD82" s="132" t="s">
        <v>58</v>
      </c>
      <c r="DE82" s="131" t="s">
        <v>29</v>
      </c>
      <c r="DF82" s="132" t="s">
        <v>60</v>
      </c>
      <c r="DG82" s="130" t="s">
        <v>3</v>
      </c>
      <c r="DH82" s="131" t="s">
        <v>61</v>
      </c>
      <c r="DI82" s="132" t="s">
        <v>58</v>
      </c>
      <c r="DJ82" s="131" t="s">
        <v>29</v>
      </c>
      <c r="DK82" s="132" t="s">
        <v>60</v>
      </c>
      <c r="DL82" s="130" t="s">
        <v>3</v>
      </c>
      <c r="DM82" s="131" t="s">
        <v>61</v>
      </c>
      <c r="DN82" s="132" t="s">
        <v>58</v>
      </c>
      <c r="DO82" s="131" t="s">
        <v>29</v>
      </c>
      <c r="DP82" s="132" t="s">
        <v>60</v>
      </c>
      <c r="DQ82" s="130" t="s">
        <v>3</v>
      </c>
      <c r="DR82" s="131" t="s">
        <v>61</v>
      </c>
      <c r="DS82" s="132" t="s">
        <v>58</v>
      </c>
      <c r="DT82" s="131" t="s">
        <v>29</v>
      </c>
      <c r="DU82" s="132" t="s">
        <v>60</v>
      </c>
      <c r="DV82" s="130" t="s">
        <v>3</v>
      </c>
      <c r="DW82" s="131" t="s">
        <v>61</v>
      </c>
      <c r="DX82" s="132" t="s">
        <v>58</v>
      </c>
      <c r="DY82" s="131" t="s">
        <v>29</v>
      </c>
      <c r="DZ82" s="132" t="s">
        <v>60</v>
      </c>
      <c r="EA82" s="1"/>
      <c r="EB82" s="130" t="s">
        <v>3</v>
      </c>
      <c r="EC82" s="131" t="s">
        <v>24</v>
      </c>
      <c r="ED82" s="131" t="s">
        <v>25</v>
      </c>
      <c r="EE82" s="131" t="s">
        <v>28</v>
      </c>
      <c r="EF82" s="131" t="s">
        <v>27</v>
      </c>
      <c r="EH82" s="130" t="s">
        <v>3</v>
      </c>
      <c r="EI82" s="131" t="s">
        <v>61</v>
      </c>
      <c r="EJ82" s="132" t="s">
        <v>58</v>
      </c>
      <c r="EK82" s="131" t="s">
        <v>29</v>
      </c>
      <c r="EL82" s="132" t="s">
        <v>60</v>
      </c>
      <c r="EM82" s="130" t="s">
        <v>3</v>
      </c>
      <c r="EN82" s="131" t="s">
        <v>61</v>
      </c>
      <c r="EO82" s="132" t="s">
        <v>58</v>
      </c>
      <c r="EP82" s="131" t="s">
        <v>29</v>
      </c>
      <c r="EQ82" s="132" t="s">
        <v>60</v>
      </c>
      <c r="ER82" s="130" t="s">
        <v>3</v>
      </c>
      <c r="ES82" s="131" t="s">
        <v>61</v>
      </c>
      <c r="ET82" s="132" t="s">
        <v>58</v>
      </c>
      <c r="EU82" s="131" t="s">
        <v>29</v>
      </c>
      <c r="EV82" s="132" t="s">
        <v>60</v>
      </c>
      <c r="EW82" s="130" t="s">
        <v>3</v>
      </c>
      <c r="EX82" s="131" t="s">
        <v>61</v>
      </c>
      <c r="EY82" s="132" t="s">
        <v>58</v>
      </c>
      <c r="EZ82" s="131" t="s">
        <v>29</v>
      </c>
      <c r="FA82" s="132" t="s">
        <v>60</v>
      </c>
      <c r="FB82" s="130" t="s">
        <v>3</v>
      </c>
      <c r="FC82" s="131" t="s">
        <v>61</v>
      </c>
      <c r="FD82" s="132" t="s">
        <v>58</v>
      </c>
      <c r="FE82" s="131" t="s">
        <v>29</v>
      </c>
      <c r="FF82" s="132" t="s">
        <v>60</v>
      </c>
      <c r="FG82" s="130" t="s">
        <v>3</v>
      </c>
      <c r="FH82" s="131" t="s">
        <v>61</v>
      </c>
      <c r="FI82" s="132" t="s">
        <v>58</v>
      </c>
      <c r="FJ82" s="131" t="s">
        <v>29</v>
      </c>
      <c r="FK82" s="132" t="s">
        <v>60</v>
      </c>
      <c r="FL82" s="130" t="s">
        <v>3</v>
      </c>
      <c r="FM82" s="131" t="s">
        <v>61</v>
      </c>
      <c r="FN82" s="132" t="s">
        <v>58</v>
      </c>
      <c r="FO82" s="131" t="s">
        <v>29</v>
      </c>
      <c r="FP82" s="132" t="s">
        <v>60</v>
      </c>
      <c r="FQ82" s="130" t="s">
        <v>3</v>
      </c>
      <c r="FR82" s="131" t="s">
        <v>61</v>
      </c>
      <c r="FS82" s="132" t="s">
        <v>58</v>
      </c>
      <c r="FT82" s="131" t="s">
        <v>29</v>
      </c>
      <c r="FU82" s="132" t="s">
        <v>60</v>
      </c>
      <c r="FV82" s="130" t="s">
        <v>3</v>
      </c>
      <c r="FW82" s="131" t="s">
        <v>61</v>
      </c>
      <c r="FX82" s="132" t="s">
        <v>58</v>
      </c>
      <c r="FY82" s="131" t="s">
        <v>29</v>
      </c>
      <c r="FZ82" s="132" t="s">
        <v>60</v>
      </c>
      <c r="GA82" s="130" t="s">
        <v>3</v>
      </c>
      <c r="GB82" s="131" t="s">
        <v>61</v>
      </c>
      <c r="GC82" s="132" t="s">
        <v>58</v>
      </c>
      <c r="GD82" s="131" t="s">
        <v>29</v>
      </c>
      <c r="GE82" s="132" t="s">
        <v>60</v>
      </c>
      <c r="GF82" s="130" t="s">
        <v>3</v>
      </c>
      <c r="GG82" s="131" t="s">
        <v>61</v>
      </c>
      <c r="GH82" s="132" t="s">
        <v>58</v>
      </c>
      <c r="GI82" s="131" t="s">
        <v>29</v>
      </c>
      <c r="GJ82" s="132" t="s">
        <v>60</v>
      </c>
      <c r="GK82" s="130" t="s">
        <v>3</v>
      </c>
      <c r="GL82" s="131" t="s">
        <v>61</v>
      </c>
      <c r="GM82" s="132" t="s">
        <v>58</v>
      </c>
      <c r="GN82" s="131" t="s">
        <v>29</v>
      </c>
      <c r="GO82" s="132" t="s">
        <v>60</v>
      </c>
      <c r="GP82" s="1"/>
      <c r="GQ82" s="130" t="s">
        <v>3</v>
      </c>
      <c r="GR82" s="131" t="s">
        <v>24</v>
      </c>
      <c r="GS82" s="131" t="s">
        <v>25</v>
      </c>
      <c r="GT82" s="131" t="s">
        <v>28</v>
      </c>
      <c r="GU82" s="131" t="s">
        <v>27</v>
      </c>
      <c r="GX82" s="130" t="s">
        <v>3</v>
      </c>
      <c r="GY82" s="131" t="s">
        <v>68</v>
      </c>
      <c r="GZ82" s="131" t="s">
        <v>69</v>
      </c>
      <c r="HA82" s="131" t="s">
        <v>72</v>
      </c>
      <c r="HB82" s="131" t="s">
        <v>70</v>
      </c>
      <c r="HC82" s="130" t="s">
        <v>3</v>
      </c>
      <c r="HD82" s="131" t="s">
        <v>68</v>
      </c>
      <c r="HE82" s="131" t="s">
        <v>69</v>
      </c>
      <c r="HF82" s="131" t="s">
        <v>72</v>
      </c>
      <c r="HG82" s="131" t="s">
        <v>70</v>
      </c>
      <c r="HH82" s="130" t="s">
        <v>3</v>
      </c>
      <c r="HI82" s="131" t="s">
        <v>68</v>
      </c>
      <c r="HJ82" s="131" t="s">
        <v>69</v>
      </c>
      <c r="HK82" s="131" t="s">
        <v>72</v>
      </c>
      <c r="HL82" s="131" t="s">
        <v>70</v>
      </c>
      <c r="HM82" s="130" t="s">
        <v>3</v>
      </c>
      <c r="HN82" s="131" t="s">
        <v>68</v>
      </c>
      <c r="HO82" s="131" t="s">
        <v>69</v>
      </c>
      <c r="HP82" s="131" t="s">
        <v>72</v>
      </c>
      <c r="HQ82" s="131" t="s">
        <v>70</v>
      </c>
      <c r="HR82" s="130" t="s">
        <v>3</v>
      </c>
      <c r="HS82" s="131" t="s">
        <v>68</v>
      </c>
      <c r="HT82" s="131" t="s">
        <v>69</v>
      </c>
      <c r="HU82" s="131" t="s">
        <v>72</v>
      </c>
      <c r="HV82" s="131" t="s">
        <v>70</v>
      </c>
      <c r="HW82" s="130" t="s">
        <v>3</v>
      </c>
      <c r="HX82" s="131" t="s">
        <v>68</v>
      </c>
      <c r="HY82" s="131" t="s">
        <v>69</v>
      </c>
      <c r="HZ82" s="64" t="s">
        <v>5</v>
      </c>
      <c r="IA82" s="131" t="s">
        <v>70</v>
      </c>
      <c r="IB82" s="130" t="s">
        <v>3</v>
      </c>
      <c r="IC82" s="131" t="s">
        <v>68</v>
      </c>
      <c r="ID82" s="131" t="s">
        <v>69</v>
      </c>
      <c r="IE82" s="131" t="s">
        <v>72</v>
      </c>
      <c r="IF82" s="131" t="s">
        <v>70</v>
      </c>
      <c r="IG82" s="130" t="s">
        <v>3</v>
      </c>
      <c r="IH82" s="131" t="s">
        <v>68</v>
      </c>
      <c r="II82" s="131" t="s">
        <v>69</v>
      </c>
      <c r="IJ82" s="131" t="s">
        <v>72</v>
      </c>
      <c r="IK82" s="131" t="s">
        <v>70</v>
      </c>
      <c r="IL82" s="130" t="s">
        <v>3</v>
      </c>
      <c r="IM82" s="131" t="s">
        <v>68</v>
      </c>
      <c r="IN82" s="131" t="s">
        <v>69</v>
      </c>
      <c r="IO82" s="131" t="s">
        <v>72</v>
      </c>
      <c r="IP82" s="131" t="s">
        <v>70</v>
      </c>
      <c r="IQ82" s="130" t="s">
        <v>3</v>
      </c>
      <c r="IR82" s="131" t="s">
        <v>68</v>
      </c>
      <c r="IS82" s="131" t="s">
        <v>69</v>
      </c>
      <c r="IT82" s="131" t="s">
        <v>72</v>
      </c>
      <c r="IU82" s="131" t="s">
        <v>70</v>
      </c>
      <c r="IV82" s="130" t="s">
        <v>3</v>
      </c>
      <c r="IW82" s="131" t="s">
        <v>68</v>
      </c>
      <c r="IX82" s="131" t="s">
        <v>69</v>
      </c>
      <c r="IY82" s="131" t="s">
        <v>72</v>
      </c>
      <c r="IZ82" s="131" t="s">
        <v>70</v>
      </c>
      <c r="JA82" s="130" t="s">
        <v>3</v>
      </c>
      <c r="JB82" s="131" t="s">
        <v>68</v>
      </c>
      <c r="JC82" s="131" t="s">
        <v>69</v>
      </c>
      <c r="JD82" s="131" t="s">
        <v>72</v>
      </c>
      <c r="JE82" s="131" t="s">
        <v>70</v>
      </c>
      <c r="JF82" s="130"/>
      <c r="JG82" s="131"/>
      <c r="JH82" s="131"/>
      <c r="JI82" s="131"/>
      <c r="JJ82" s="131"/>
      <c r="JK82" s="129"/>
      <c r="JL82" s="1"/>
      <c r="JM82" s="130" t="s">
        <v>3</v>
      </c>
      <c r="JN82" s="131" t="s">
        <v>61</v>
      </c>
      <c r="JO82" s="131" t="s">
        <v>122</v>
      </c>
      <c r="JP82" s="131" t="s">
        <v>29</v>
      </c>
      <c r="JQ82" s="131" t="s">
        <v>123</v>
      </c>
      <c r="JS82" s="130" t="s">
        <v>3</v>
      </c>
      <c r="JT82" s="132" t="s">
        <v>68</v>
      </c>
      <c r="JU82" s="132" t="s">
        <v>69</v>
      </c>
      <c r="JV82" s="132" t="s">
        <v>72</v>
      </c>
      <c r="JW82" s="132" t="s">
        <v>70</v>
      </c>
      <c r="JX82" s="130" t="s">
        <v>3</v>
      </c>
      <c r="JY82" s="132" t="s">
        <v>68</v>
      </c>
      <c r="JZ82" s="132" t="s">
        <v>69</v>
      </c>
      <c r="KA82" s="132" t="s">
        <v>72</v>
      </c>
      <c r="KB82" s="132" t="s">
        <v>70</v>
      </c>
      <c r="KC82" s="132" t="s">
        <v>144</v>
      </c>
      <c r="KD82" s="132" t="s">
        <v>145</v>
      </c>
      <c r="KE82" s="132" t="s">
        <v>143</v>
      </c>
      <c r="KF82" s="132" t="s">
        <v>5</v>
      </c>
      <c r="KG82" s="132" t="s">
        <v>146</v>
      </c>
      <c r="KH82" s="132" t="s">
        <v>144</v>
      </c>
      <c r="KI82" s="132" t="s">
        <v>145</v>
      </c>
      <c r="KJ82" s="132" t="s">
        <v>143</v>
      </c>
      <c r="KK82" s="132" t="s">
        <v>5</v>
      </c>
      <c r="KL82" s="132" t="s">
        <v>146</v>
      </c>
      <c r="KM82" s="130"/>
      <c r="KN82" s="131"/>
      <c r="KO82" s="131"/>
      <c r="KP82" s="131"/>
      <c r="KQ82" s="131"/>
      <c r="KR82" s="130" t="s">
        <v>3</v>
      </c>
      <c r="KS82" s="178" t="s">
        <v>68</v>
      </c>
      <c r="KT82" s="5" t="s">
        <v>5</v>
      </c>
      <c r="KU82" s="178" t="s">
        <v>70</v>
      </c>
      <c r="KV82" s="178" t="s">
        <v>70</v>
      </c>
      <c r="KW82" s="130" t="s">
        <v>3</v>
      </c>
      <c r="KX82" s="178" t="s">
        <v>68</v>
      </c>
      <c r="KY82" s="5" t="s">
        <v>5</v>
      </c>
      <c r="KZ82" s="178" t="s">
        <v>70</v>
      </c>
      <c r="LA82" s="178" t="s">
        <v>70</v>
      </c>
      <c r="LB82" s="130"/>
      <c r="LC82" s="131"/>
      <c r="LD82" s="131"/>
      <c r="LE82" s="131"/>
      <c r="LF82" s="131"/>
      <c r="LG82" s="130"/>
      <c r="LH82" s="131"/>
      <c r="LI82" s="131"/>
      <c r="LJ82" s="131"/>
      <c r="LK82" s="131"/>
      <c r="LL82" s="130"/>
      <c r="LM82" s="131"/>
      <c r="LN82" s="131"/>
      <c r="LO82" s="131"/>
      <c r="LP82" s="131"/>
      <c r="LQ82" s="130"/>
      <c r="LR82" s="131"/>
      <c r="LS82" s="131"/>
      <c r="LT82" s="131"/>
      <c r="LU82" s="131"/>
      <c r="LV82" s="130"/>
      <c r="LW82" s="131"/>
      <c r="LX82" s="131"/>
      <c r="LY82" s="131"/>
      <c r="LZ82" s="131"/>
      <c r="MA82" s="130"/>
      <c r="MB82" s="131"/>
      <c r="MC82" s="131"/>
      <c r="MD82" s="131"/>
      <c r="ME82" s="131"/>
      <c r="MF82" s="129"/>
      <c r="MG82" s="1"/>
      <c r="MH82" s="130" t="s">
        <v>3</v>
      </c>
      <c r="MI82" s="131" t="s">
        <v>61</v>
      </c>
      <c r="MJ82" s="131" t="s">
        <v>122</v>
      </c>
      <c r="MK82" s="131" t="s">
        <v>29</v>
      </c>
      <c r="ML82" s="131" t="s">
        <v>123</v>
      </c>
    </row>
    <row r="83" spans="2:350" x14ac:dyDescent="0.3">
      <c r="B83" s="524"/>
      <c r="C83" s="70" t="s">
        <v>40</v>
      </c>
      <c r="D83" s="44"/>
      <c r="E83" s="25"/>
      <c r="F83" s="25"/>
      <c r="G83" s="5"/>
      <c r="H83" s="25"/>
      <c r="I83" s="64"/>
      <c r="J83" s="26"/>
      <c r="K83" s="25"/>
      <c r="L83" s="5"/>
      <c r="M83" s="25"/>
      <c r="N83" s="3"/>
      <c r="O83" s="5"/>
      <c r="P83" s="5"/>
      <c r="Q83" s="5"/>
      <c r="R83" s="5"/>
      <c r="S83" s="3"/>
      <c r="T83" s="3"/>
      <c r="U83" s="3"/>
      <c r="V83" s="3"/>
      <c r="W83" s="3"/>
      <c r="X83" s="7">
        <v>0</v>
      </c>
      <c r="Y83" s="28">
        <v>0</v>
      </c>
      <c r="Z83" s="28">
        <v>0</v>
      </c>
      <c r="AA83" s="28">
        <v>0</v>
      </c>
      <c r="AB83" s="28">
        <v>0</v>
      </c>
      <c r="AC83" s="3"/>
      <c r="AD83" s="25"/>
      <c r="AE83" s="25"/>
      <c r="AF83" s="5"/>
      <c r="AG83" s="64"/>
      <c r="AH83" s="3"/>
      <c r="AI83" s="64"/>
      <c r="AJ83" s="64"/>
      <c r="AK83" s="58"/>
      <c r="AL83" s="64"/>
      <c r="AM83" s="11"/>
      <c r="AN83" s="28"/>
      <c r="AO83" s="28"/>
      <c r="AP83" s="28"/>
      <c r="AQ83" s="28"/>
      <c r="AR83" s="41"/>
      <c r="AS83" s="28"/>
      <c r="AT83" s="28"/>
      <c r="AU83" s="64"/>
      <c r="AV83" s="28"/>
      <c r="AW83" s="11">
        <v>28</v>
      </c>
      <c r="AX83" s="58">
        <v>8392</v>
      </c>
      <c r="AY83" s="58">
        <v>4900</v>
      </c>
      <c r="AZ83" s="58">
        <v>245</v>
      </c>
      <c r="BA83" s="58">
        <v>5145</v>
      </c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1"/>
      <c r="BM83" s="7">
        <f t="shared" ref="BM83:BQ87" si="401">D83+I83+N83+S83+X83+AC83+AH83+AM83+AR83+AW83+BB83+BG83</f>
        <v>28</v>
      </c>
      <c r="BN83" s="28">
        <f t="shared" si="401"/>
        <v>8392</v>
      </c>
      <c r="BO83" s="28">
        <f t="shared" si="401"/>
        <v>4900</v>
      </c>
      <c r="BP83" s="28">
        <f t="shared" si="401"/>
        <v>245</v>
      </c>
      <c r="BQ83" s="28">
        <f t="shared" si="401"/>
        <v>5145</v>
      </c>
      <c r="BS83" s="64"/>
      <c r="BT83" s="49"/>
      <c r="BU83" s="49"/>
      <c r="BV83" s="49"/>
      <c r="BW83" s="49"/>
      <c r="BX83" s="3"/>
      <c r="BY83" s="5"/>
      <c r="BZ83" s="5"/>
      <c r="CA83" s="5"/>
      <c r="CB83" s="5"/>
      <c r="CC83" s="3"/>
      <c r="CD83" s="3"/>
      <c r="CE83" s="3"/>
      <c r="CF83" s="3"/>
      <c r="CG83" s="3"/>
      <c r="CH83" s="7"/>
      <c r="CI83" s="7"/>
      <c r="CJ83" s="7"/>
      <c r="CK83" s="7"/>
      <c r="CL83" s="7"/>
      <c r="CM83" s="3"/>
      <c r="CN83" s="25"/>
      <c r="CO83" s="25"/>
      <c r="CP83" s="5"/>
      <c r="CQ83" s="64"/>
      <c r="CR83" s="3"/>
      <c r="CS83" s="64"/>
      <c r="CT83" s="64"/>
      <c r="CU83" s="58"/>
      <c r="CV83" s="64"/>
      <c r="CW83" s="11"/>
      <c r="CX83" s="28"/>
      <c r="CY83" s="28"/>
      <c r="CZ83" s="28"/>
      <c r="DA83" s="28"/>
      <c r="DB83" s="41"/>
      <c r="DC83" s="28"/>
      <c r="DD83" s="28"/>
      <c r="DE83" s="64"/>
      <c r="DF83" s="28"/>
      <c r="DG83" s="11"/>
      <c r="DH83" s="58"/>
      <c r="DI83" s="58"/>
      <c r="DJ83" s="58"/>
      <c r="DK83" s="5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1"/>
      <c r="EB83" s="7">
        <f t="shared" ref="EB83:EB141" si="402">BS83+BX83+CC83+CH83+CM83+CR83+CW83+DB83+DG83+DL83+DQ83+DV83</f>
        <v>0</v>
      </c>
      <c r="EC83" s="28">
        <f t="shared" ref="EC83:EC141" si="403">BT83+BY83+CD83+CI83+CN83+CS83+CX83+DC83+DH83+DM83+DR83+DW83</f>
        <v>0</v>
      </c>
      <c r="ED83" s="28">
        <f t="shared" ref="ED83:ED141" si="404">BU83+BZ83+CE83+CJ83+CO83+CT83+CY83+DD83+DI83+DN83+DS83+DX83</f>
        <v>0</v>
      </c>
      <c r="EE83" s="28">
        <f t="shared" ref="EE83:EE141" si="405">BV83+CA83+CF83+CK83+CP83+CU83+CZ83+DE83+DJ83+DO83+DT83+DY83</f>
        <v>0</v>
      </c>
      <c r="EF83" s="28">
        <f t="shared" ref="EF83:EF141" si="406">BW83+CB83+CG83+CL83+CQ83+CV83+DA83+DF83+DK83+DP83+DU83+DZ83</f>
        <v>0</v>
      </c>
      <c r="EH83" s="64"/>
      <c r="EI83" s="49"/>
      <c r="EJ83" s="49"/>
      <c r="EK83" s="49"/>
      <c r="EL83" s="49"/>
      <c r="EM83" s="3"/>
      <c r="EN83" s="5"/>
      <c r="EO83" s="5"/>
      <c r="EP83" s="5"/>
      <c r="EQ83" s="5"/>
      <c r="ER83" s="3"/>
      <c r="ES83" s="3"/>
      <c r="ET83" s="3"/>
      <c r="EU83" s="3"/>
      <c r="EV83" s="3"/>
      <c r="EW83" s="7"/>
      <c r="EX83" s="7"/>
      <c r="EY83" s="7"/>
      <c r="EZ83" s="7"/>
      <c r="FA83" s="7"/>
      <c r="FB83" s="3"/>
      <c r="FC83" s="25"/>
      <c r="FD83" s="25"/>
      <c r="FE83" s="5"/>
      <c r="FF83" s="64"/>
      <c r="FG83" s="3"/>
      <c r="FH83" s="64"/>
      <c r="FI83" s="64"/>
      <c r="FJ83" s="58"/>
      <c r="FK83" s="64"/>
      <c r="FL83" s="7"/>
      <c r="FM83" s="28"/>
      <c r="FN83" s="28"/>
      <c r="FO83" s="28"/>
      <c r="FP83" s="28"/>
      <c r="FQ83" s="41"/>
      <c r="FR83" s="28"/>
      <c r="FS83" s="28"/>
      <c r="FT83" s="28"/>
      <c r="FU83" s="28"/>
      <c r="FV83" s="11"/>
      <c r="FW83" s="11"/>
      <c r="FX83" s="28"/>
      <c r="FY83" s="28"/>
      <c r="FZ83" s="28"/>
      <c r="GA83" s="41"/>
      <c r="GB83" s="28"/>
      <c r="GC83" s="28"/>
      <c r="GD83" s="28"/>
      <c r="GE83" s="28"/>
      <c r="GF83" s="28"/>
      <c r="GG83" s="28"/>
      <c r="GH83" s="28"/>
      <c r="GI83" s="28"/>
      <c r="GJ83" s="28"/>
      <c r="GK83" s="28"/>
      <c r="GL83" s="28"/>
      <c r="GM83" s="28"/>
      <c r="GN83" s="28"/>
      <c r="GO83" s="28"/>
      <c r="GP83" s="1"/>
      <c r="GQ83" s="7">
        <f t="shared" ref="GQ83:GQ141" si="407">EH83+EM83+ER83+EW83+FB83+FG83+FL83+FQ83+FV83+GA83+GF83+GK83</f>
        <v>0</v>
      </c>
      <c r="GR83" s="28">
        <f t="shared" ref="GR83:GR141" si="408">EI83+EN83+ES83+EX83+FC83+FH83+FM83+FR83+FW83+GB83+GG83+GL83</f>
        <v>0</v>
      </c>
      <c r="GS83" s="28">
        <f t="shared" ref="GS83:GS141" si="409">EJ83+EO83+ET83+EY83+FD83+FI83+FN83+FS83+FX83+GC83+GH83+GM83</f>
        <v>0</v>
      </c>
      <c r="GT83" s="28">
        <f t="shared" ref="GT83:GT141" si="410">EK83+EP83+EU83+EZ83+FE83+FJ83+FO83+FT83+FY83+GD83+GI83+GN83</f>
        <v>0</v>
      </c>
      <c r="GU83" s="28">
        <f t="shared" ref="GU83:GU141" si="411">EL83+EQ83+EV83+FA83+FF83+FK83+FP83+FU83+FZ83+GE83+GJ83+GO83</f>
        <v>0</v>
      </c>
      <c r="GX83" s="64"/>
      <c r="GY83" s="49"/>
      <c r="GZ83" s="49"/>
      <c r="HA83" s="49"/>
      <c r="HB83" s="49"/>
      <c r="HC83" s="7"/>
      <c r="HD83" s="28"/>
      <c r="HE83" s="28"/>
      <c r="HF83" s="28"/>
      <c r="HG83" s="28"/>
      <c r="HH83" s="3"/>
      <c r="HI83" s="3"/>
      <c r="HJ83" s="3"/>
      <c r="HK83" s="3"/>
      <c r="HL83" s="3"/>
      <c r="HM83" s="7"/>
      <c r="HN83" s="28"/>
      <c r="HO83" s="28"/>
      <c r="HP83" s="28"/>
      <c r="HQ83" s="28"/>
      <c r="HR83" s="3"/>
      <c r="HS83" s="25"/>
      <c r="HT83" s="25"/>
      <c r="HU83" s="5"/>
      <c r="HV83" s="64"/>
      <c r="HW83" s="73"/>
      <c r="HX83" s="49"/>
      <c r="HY83" s="49"/>
      <c r="HZ83" s="27"/>
      <c r="IA83" s="49"/>
      <c r="IB83" s="7"/>
      <c r="IC83" s="7"/>
      <c r="ID83" s="7"/>
      <c r="IE83" s="7"/>
      <c r="IF83" s="7"/>
      <c r="IG83" s="41"/>
      <c r="IH83" s="28"/>
      <c r="II83" s="28"/>
      <c r="IJ83" s="28"/>
      <c r="IK83" s="28"/>
      <c r="IL83" s="11"/>
      <c r="IM83" s="11"/>
      <c r="IN83" s="11"/>
      <c r="IO83" s="11"/>
      <c r="IP83" s="11"/>
      <c r="IQ83" s="41"/>
      <c r="IR83" s="28"/>
      <c r="IS83" s="28"/>
      <c r="IT83" s="28"/>
      <c r="IU83" s="28"/>
      <c r="IV83" s="28"/>
      <c r="IW83" s="28"/>
      <c r="IX83" s="28"/>
      <c r="IY83" s="28"/>
      <c r="IZ83" s="28"/>
      <c r="JA83" s="28"/>
      <c r="JB83" s="28"/>
      <c r="JC83" s="28"/>
      <c r="JD83" s="28"/>
      <c r="JE83" s="28"/>
      <c r="JF83" s="7"/>
      <c r="JG83" s="7"/>
      <c r="JH83" s="7"/>
      <c r="JI83" s="7"/>
      <c r="JJ83" s="7"/>
      <c r="JK83" s="93"/>
      <c r="JL83" s="1"/>
      <c r="JM83" s="7">
        <f t="shared" ref="JM83" si="412">GX83+HC83+HH83+HM83+HR83+HW83+IB83+IG83+IL83+IQ83+IV83+JA83</f>
        <v>0</v>
      </c>
      <c r="JN83" s="28">
        <f t="shared" ref="JN83" si="413">GY83+HD83+HI83+HN83+HS83+HX83+IC83+IH83+IM83+IR83+IW83+JB83</f>
        <v>0</v>
      </c>
      <c r="JO83" s="28">
        <f t="shared" ref="JO83" si="414">GZ83+HE83+HJ83+HO83+HT83+HY83+ID83+II83+IN83+IS83+IX83+JC83</f>
        <v>0</v>
      </c>
      <c r="JP83" s="28">
        <f t="shared" ref="JP83" si="415">HA83+HF83+HK83+HP83+HU83+HZ83+IE83+IJ83+IO83+IT83+IY83+JD83</f>
        <v>0</v>
      </c>
      <c r="JQ83" s="28">
        <f t="shared" ref="JQ83" si="416">HB83+HG83+HL83+HQ83+HV83+IA83+IF83+IK83+IP83+IU83+IZ83+JE83</f>
        <v>0</v>
      </c>
      <c r="JS83" s="7"/>
      <c r="JT83" s="477"/>
      <c r="JU83" s="477"/>
      <c r="JV83" s="477"/>
      <c r="JW83" s="477"/>
      <c r="JX83" s="476"/>
      <c r="JY83" s="477"/>
      <c r="JZ83" s="477"/>
      <c r="KA83" s="477"/>
      <c r="KB83" s="477"/>
      <c r="KC83" s="476"/>
      <c r="KD83" s="477"/>
      <c r="KE83" s="477"/>
      <c r="KF83" s="477"/>
      <c r="KG83" s="477"/>
      <c r="KH83" s="476"/>
      <c r="KI83" s="477"/>
      <c r="KJ83" s="477"/>
      <c r="KK83" s="477"/>
      <c r="KL83" s="477"/>
      <c r="KM83" s="477"/>
      <c r="KN83" s="477"/>
      <c r="KO83" s="477"/>
      <c r="KP83" s="477"/>
      <c r="KQ83" s="477"/>
      <c r="KR83" s="477"/>
      <c r="KS83" s="477"/>
      <c r="KT83" s="477"/>
      <c r="KU83" s="477"/>
      <c r="KV83" s="477"/>
      <c r="KW83" s="476"/>
      <c r="KX83" s="477"/>
      <c r="KY83" s="477"/>
      <c r="KZ83" s="477"/>
      <c r="LA83" s="477"/>
      <c r="LB83" s="476"/>
      <c r="LC83" s="477"/>
      <c r="LD83" s="477"/>
      <c r="LE83" s="477"/>
      <c r="LF83" s="477"/>
      <c r="LG83" s="11"/>
      <c r="LH83" s="11"/>
      <c r="LI83" s="11"/>
      <c r="LJ83" s="11"/>
      <c r="LK83" s="11"/>
      <c r="LL83" s="41"/>
      <c r="LM83" s="28"/>
      <c r="LN83" s="28"/>
      <c r="LO83" s="28"/>
      <c r="LP83" s="28"/>
      <c r="LQ83" s="28"/>
      <c r="LR83" s="28"/>
      <c r="LS83" s="28"/>
      <c r="LT83" s="28"/>
      <c r="LU83" s="28"/>
      <c r="LV83" s="28"/>
      <c r="LW83" s="28"/>
      <c r="LX83" s="28"/>
      <c r="LY83" s="28"/>
      <c r="LZ83" s="28"/>
      <c r="MA83" s="7"/>
      <c r="MB83" s="7"/>
      <c r="MC83" s="7"/>
      <c r="MD83" s="7"/>
      <c r="ME83" s="7"/>
      <c r="MF83" s="93"/>
      <c r="MG83" s="1"/>
      <c r="MH83" s="7">
        <f t="shared" ref="MH83:MH141" si="417">JS83+JX83+KC83+KH83+KM83+KR83+KW83+LB83+LG83+LL83+LQ83+LV83</f>
        <v>0</v>
      </c>
      <c r="MI83" s="28">
        <f t="shared" ref="MI83:MI141" si="418">JT83+JY83+KD83+KI83+KN83+KS83+KX83+LC83+LH83+LM83+LR83+LW83</f>
        <v>0</v>
      </c>
      <c r="MJ83" s="28">
        <f t="shared" ref="MJ83:MJ141" si="419">JU83+JZ83+KE83+KJ83+KO83+KT83+KY83+LD83+LI83+LN83+LS83+LX83</f>
        <v>0</v>
      </c>
      <c r="MK83" s="28">
        <f t="shared" ref="MK83:MK141" si="420">JV83+KA83+KF83+KK83+KP83+KU83+KZ83+LE83+LJ83+LO83+LT83+LY83</f>
        <v>0</v>
      </c>
      <c r="ML83" s="28">
        <f t="shared" ref="ML83:ML141" si="421">JW83+KB83+KG83+KL83+KQ83+KV83+LA83+LF83+LK83+LP83+LU83+LZ83</f>
        <v>0</v>
      </c>
    </row>
    <row r="84" spans="2:350" x14ac:dyDescent="0.3">
      <c r="B84" s="524"/>
      <c r="C84" s="71" t="s">
        <v>115</v>
      </c>
      <c r="D84" s="44"/>
      <c r="E84" s="25"/>
      <c r="F84" s="25"/>
      <c r="G84" s="5"/>
      <c r="H84" s="25"/>
      <c r="I84" s="64"/>
      <c r="J84" s="26"/>
      <c r="K84" s="25"/>
      <c r="L84" s="5"/>
      <c r="M84" s="25"/>
      <c r="N84" s="3"/>
      <c r="O84" s="5"/>
      <c r="P84" s="5"/>
      <c r="Q84" s="5"/>
      <c r="R84" s="5"/>
      <c r="S84" s="3"/>
      <c r="T84" s="3"/>
      <c r="U84" s="3"/>
      <c r="V84" s="3"/>
      <c r="W84" s="3"/>
      <c r="X84" s="7">
        <v>0</v>
      </c>
      <c r="Y84" s="28">
        <v>0</v>
      </c>
      <c r="Z84" s="28">
        <v>0</v>
      </c>
      <c r="AA84" s="28">
        <v>0</v>
      </c>
      <c r="AB84" s="28">
        <v>0</v>
      </c>
      <c r="AC84" s="3"/>
      <c r="AD84" s="25"/>
      <c r="AE84" s="25"/>
      <c r="AF84" s="5"/>
      <c r="AG84" s="64"/>
      <c r="AH84" s="3"/>
      <c r="AI84" s="64"/>
      <c r="AJ84" s="64"/>
      <c r="AK84" s="58"/>
      <c r="AL84" s="64"/>
      <c r="AM84" s="11"/>
      <c r="AN84" s="28"/>
      <c r="AO84" s="28"/>
      <c r="AP84" s="28"/>
      <c r="AQ84" s="28"/>
      <c r="AR84" s="41"/>
      <c r="AS84" s="28"/>
      <c r="AT84" s="28"/>
      <c r="AU84" s="64"/>
      <c r="AV84" s="28"/>
      <c r="AW84" s="11">
        <v>45</v>
      </c>
      <c r="AX84" s="58">
        <v>13475</v>
      </c>
      <c r="AY84" s="58">
        <v>7875.25</v>
      </c>
      <c r="AZ84" s="58">
        <v>393.75</v>
      </c>
      <c r="BA84" s="58">
        <v>8269</v>
      </c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1"/>
      <c r="BM84" s="7">
        <f t="shared" si="401"/>
        <v>45</v>
      </c>
      <c r="BN84" s="28">
        <f t="shared" si="401"/>
        <v>13475</v>
      </c>
      <c r="BO84" s="28">
        <f t="shared" si="401"/>
        <v>7875.25</v>
      </c>
      <c r="BP84" s="28">
        <f t="shared" si="401"/>
        <v>393.75</v>
      </c>
      <c r="BQ84" s="28">
        <f t="shared" si="401"/>
        <v>8269</v>
      </c>
      <c r="BS84" s="64"/>
      <c r="BT84" s="49"/>
      <c r="BU84" s="49"/>
      <c r="BV84" s="49"/>
      <c r="BW84" s="49"/>
      <c r="BX84" s="3"/>
      <c r="BY84" s="5"/>
      <c r="BZ84" s="5"/>
      <c r="CA84" s="5"/>
      <c r="CB84" s="5"/>
      <c r="CC84" s="3"/>
      <c r="CD84" s="3"/>
      <c r="CE84" s="3"/>
      <c r="CF84" s="3"/>
      <c r="CG84" s="3"/>
      <c r="CH84" s="7"/>
      <c r="CI84" s="7"/>
      <c r="CJ84" s="7"/>
      <c r="CK84" s="7"/>
      <c r="CL84" s="7"/>
      <c r="CM84" s="3"/>
      <c r="CN84" s="25"/>
      <c r="CO84" s="25"/>
      <c r="CP84" s="5"/>
      <c r="CQ84" s="64"/>
      <c r="CR84" s="3"/>
      <c r="CS84" s="64"/>
      <c r="CT84" s="64"/>
      <c r="CU84" s="58"/>
      <c r="CV84" s="64"/>
      <c r="CW84" s="11"/>
      <c r="CX84" s="28"/>
      <c r="CY84" s="28"/>
      <c r="CZ84" s="28"/>
      <c r="DA84" s="28"/>
      <c r="DB84" s="41"/>
      <c r="DC84" s="28"/>
      <c r="DD84" s="28"/>
      <c r="DE84" s="49"/>
      <c r="DF84" s="28"/>
      <c r="DG84" s="11"/>
      <c r="DH84" s="58"/>
      <c r="DI84" s="58"/>
      <c r="DJ84" s="58"/>
      <c r="DK84" s="5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1"/>
      <c r="EB84" s="7">
        <f t="shared" si="402"/>
        <v>0</v>
      </c>
      <c r="EC84" s="28">
        <f t="shared" si="403"/>
        <v>0</v>
      </c>
      <c r="ED84" s="28">
        <f t="shared" si="404"/>
        <v>0</v>
      </c>
      <c r="EE84" s="28">
        <f t="shared" si="405"/>
        <v>0</v>
      </c>
      <c r="EF84" s="28">
        <f t="shared" si="406"/>
        <v>0</v>
      </c>
      <c r="EH84" s="64"/>
      <c r="EI84" s="49"/>
      <c r="EJ84" s="49"/>
      <c r="EK84" s="49"/>
      <c r="EL84" s="49"/>
      <c r="EM84" s="3"/>
      <c r="EN84" s="5"/>
      <c r="EO84" s="5"/>
      <c r="EP84" s="5"/>
      <c r="EQ84" s="5"/>
      <c r="ER84" s="3"/>
      <c r="ES84" s="49"/>
      <c r="ET84" s="49"/>
      <c r="EU84" s="49"/>
      <c r="EV84" s="49"/>
      <c r="EW84" s="7"/>
      <c r="EX84" s="7"/>
      <c r="EY84" s="7"/>
      <c r="EZ84" s="7"/>
      <c r="FA84" s="7"/>
      <c r="FB84" s="3"/>
      <c r="FC84" s="25"/>
      <c r="FD84" s="25"/>
      <c r="FE84" s="5"/>
      <c r="FF84" s="64"/>
      <c r="FG84" s="3"/>
      <c r="FH84" s="64"/>
      <c r="FI84" s="64"/>
      <c r="FJ84" s="58"/>
      <c r="FK84" s="64"/>
      <c r="FL84" s="7"/>
      <c r="FM84" s="28"/>
      <c r="FN84" s="133"/>
      <c r="FO84" s="28"/>
      <c r="FP84" s="28"/>
      <c r="FQ84" s="41"/>
      <c r="FR84" s="28"/>
      <c r="FS84" s="28"/>
      <c r="FT84" s="28"/>
      <c r="FU84" s="28"/>
      <c r="FV84" s="11"/>
      <c r="FW84" s="28"/>
      <c r="FX84" s="28"/>
      <c r="FY84" s="28"/>
      <c r="FZ84" s="28"/>
      <c r="GA84" s="41"/>
      <c r="GB84" s="28"/>
      <c r="GC84" s="28"/>
      <c r="GD84" s="28"/>
      <c r="GE84" s="28"/>
      <c r="GF84" s="11">
        <v>16</v>
      </c>
      <c r="GG84" s="92">
        <v>42184</v>
      </c>
      <c r="GH84" s="92">
        <v>21092</v>
      </c>
      <c r="GI84" s="92">
        <v>2531.0400000000004</v>
      </c>
      <c r="GJ84" s="92">
        <v>23623</v>
      </c>
      <c r="GK84" s="28"/>
      <c r="GL84" s="28"/>
      <c r="GM84" s="28"/>
      <c r="GN84" s="28"/>
      <c r="GO84" s="28"/>
      <c r="GP84" s="1"/>
      <c r="GQ84" s="7">
        <f t="shared" si="407"/>
        <v>16</v>
      </c>
      <c r="GR84" s="28">
        <f t="shared" si="408"/>
        <v>42184</v>
      </c>
      <c r="GS84" s="28">
        <f t="shared" si="409"/>
        <v>21092</v>
      </c>
      <c r="GT84" s="28">
        <f t="shared" si="410"/>
        <v>2531.0400000000004</v>
      </c>
      <c r="GU84" s="28">
        <f t="shared" si="411"/>
        <v>23623</v>
      </c>
      <c r="GX84" s="64"/>
      <c r="GY84" s="49"/>
      <c r="GZ84" s="49"/>
      <c r="HA84" s="49"/>
      <c r="HB84" s="49"/>
      <c r="HC84" s="7"/>
      <c r="HD84" s="28"/>
      <c r="HE84" s="28"/>
      <c r="HF84" s="28"/>
      <c r="HG84" s="28"/>
      <c r="HH84" s="73"/>
      <c r="HI84" s="28"/>
      <c r="HJ84" s="28"/>
      <c r="HK84" s="28"/>
      <c r="HL84" s="28"/>
      <c r="HM84" s="7">
        <v>2</v>
      </c>
      <c r="HN84" s="28">
        <v>2699.12</v>
      </c>
      <c r="HO84" s="28">
        <v>5398</v>
      </c>
      <c r="HP84" s="28">
        <v>323.88</v>
      </c>
      <c r="HQ84" s="28">
        <v>3023</v>
      </c>
      <c r="HR84" s="3"/>
      <c r="HS84" s="25"/>
      <c r="HT84" s="25"/>
      <c r="HU84" s="5"/>
      <c r="HV84" s="64"/>
      <c r="HW84" s="73"/>
      <c r="HX84" s="49"/>
      <c r="HY84" s="49"/>
      <c r="HZ84" s="27"/>
      <c r="IA84" s="49"/>
      <c r="IB84" s="7"/>
      <c r="IC84" s="28"/>
      <c r="ID84" s="28"/>
      <c r="IE84" s="28"/>
      <c r="IF84" s="28"/>
      <c r="IG84" s="41"/>
      <c r="IH84" s="28"/>
      <c r="II84" s="28"/>
      <c r="IJ84" s="28"/>
      <c r="IK84" s="28"/>
      <c r="IL84" s="11"/>
      <c r="IM84" s="11"/>
      <c r="IN84" s="11"/>
      <c r="IO84" s="11"/>
      <c r="IP84" s="11"/>
      <c r="IQ84" s="41"/>
      <c r="IR84" s="28"/>
      <c r="IS84" s="28"/>
      <c r="IT84" s="28"/>
      <c r="IU84" s="28"/>
      <c r="IV84" s="28"/>
      <c r="IW84" s="28"/>
      <c r="IX84" s="28"/>
      <c r="IY84" s="28"/>
      <c r="IZ84" s="28"/>
      <c r="JA84" s="28"/>
      <c r="JB84" s="28"/>
      <c r="JC84" s="28"/>
      <c r="JD84" s="28"/>
      <c r="JE84" s="28"/>
      <c r="JF84" s="7"/>
      <c r="JG84" s="28"/>
      <c r="JH84" s="28"/>
      <c r="JI84" s="28"/>
      <c r="JJ84" s="28"/>
      <c r="JK84" s="93"/>
      <c r="JL84" s="1"/>
      <c r="JM84" s="7">
        <f t="shared" ref="JM84:JM128" si="422">GX84+HC84+HH84+HM84+HR84+HW84+IB84+IG84+IL84+IQ84+IV84+JA84</f>
        <v>2</v>
      </c>
      <c r="JN84" s="28">
        <f t="shared" ref="JN84:JN128" si="423">GY84+HD84+HI84+HN84+HS84+HX84+IC84+IH84+IM84+IR84+IW84+JB84</f>
        <v>2699.12</v>
      </c>
      <c r="JO84" s="28">
        <f t="shared" ref="JO84:JO128" si="424">GZ84+HE84+HJ84+HO84+HT84+HY84+ID84+II84+IN84+IS84+IX84+JC84</f>
        <v>5398</v>
      </c>
      <c r="JP84" s="28">
        <f t="shared" ref="JP84:JP128" si="425">HA84+HF84+HK84+HP84+HU84+HZ84+IE84+IJ84+IO84+IT84+IY84+JD84</f>
        <v>323.88</v>
      </c>
      <c r="JQ84" s="28">
        <f t="shared" ref="JQ84:JQ128" si="426">HB84+HG84+HL84+HQ84+HV84+IA84+IF84+IK84+IP84+IU84+IZ84+JE84</f>
        <v>3023</v>
      </c>
      <c r="JS84" s="7"/>
      <c r="JT84" s="477"/>
      <c r="JU84" s="477"/>
      <c r="JV84" s="477"/>
      <c r="JW84" s="477"/>
      <c r="JX84" s="476"/>
      <c r="JY84" s="477"/>
      <c r="JZ84" s="477"/>
      <c r="KA84" s="477"/>
      <c r="KB84" s="477"/>
      <c r="KC84" s="476"/>
      <c r="KD84" s="477"/>
      <c r="KE84" s="477"/>
      <c r="KF84" s="477"/>
      <c r="KG84" s="477"/>
      <c r="KH84" s="476"/>
      <c r="KI84" s="477"/>
      <c r="KJ84" s="477"/>
      <c r="KK84" s="477"/>
      <c r="KL84" s="477"/>
      <c r="KM84" s="477"/>
      <c r="KN84" s="477"/>
      <c r="KO84" s="477"/>
      <c r="KP84" s="477"/>
      <c r="KQ84" s="477"/>
      <c r="KR84" s="477"/>
      <c r="KS84" s="477"/>
      <c r="KT84" s="477"/>
      <c r="KU84" s="477"/>
      <c r="KV84" s="477"/>
      <c r="KW84" s="476"/>
      <c r="KX84" s="477"/>
      <c r="KY84" s="477"/>
      <c r="KZ84" s="477"/>
      <c r="LA84" s="477"/>
      <c r="LB84" s="476"/>
      <c r="LC84" s="477"/>
      <c r="LD84" s="477"/>
      <c r="LE84" s="477"/>
      <c r="LF84" s="477"/>
      <c r="LG84" s="11"/>
      <c r="LH84" s="11"/>
      <c r="LI84" s="11"/>
      <c r="LJ84" s="11"/>
      <c r="LK84" s="11"/>
      <c r="LL84" s="41"/>
      <c r="LM84" s="28"/>
      <c r="LN84" s="28"/>
      <c r="LO84" s="28"/>
      <c r="LP84" s="28"/>
      <c r="LQ84" s="28"/>
      <c r="LR84" s="28"/>
      <c r="LS84" s="28"/>
      <c r="LT84" s="28"/>
      <c r="LU84" s="28"/>
      <c r="LV84" s="28"/>
      <c r="LW84" s="28"/>
      <c r="LX84" s="28"/>
      <c r="LY84" s="28"/>
      <c r="LZ84" s="28"/>
      <c r="MA84" s="7"/>
      <c r="MB84" s="28"/>
      <c r="MC84" s="28"/>
      <c r="MD84" s="28"/>
      <c r="ME84" s="28"/>
      <c r="MF84" s="93"/>
      <c r="MG84" s="1"/>
      <c r="MH84" s="7">
        <f t="shared" si="417"/>
        <v>0</v>
      </c>
      <c r="MI84" s="28">
        <f t="shared" si="418"/>
        <v>0</v>
      </c>
      <c r="MJ84" s="28">
        <f t="shared" si="419"/>
        <v>0</v>
      </c>
      <c r="MK84" s="28">
        <f t="shared" si="420"/>
        <v>0</v>
      </c>
      <c r="ML84" s="28">
        <f t="shared" si="421"/>
        <v>0</v>
      </c>
    </row>
    <row r="85" spans="2:350" x14ac:dyDescent="0.3">
      <c r="B85" s="524"/>
      <c r="C85" s="71" t="s">
        <v>73</v>
      </c>
      <c r="D85" s="94"/>
      <c r="E85" s="27"/>
      <c r="F85" s="27"/>
      <c r="G85" s="58"/>
      <c r="H85" s="27"/>
      <c r="I85" s="11"/>
      <c r="J85" s="28"/>
      <c r="K85" s="27"/>
      <c r="L85" s="58"/>
      <c r="M85" s="27"/>
      <c r="N85" s="7"/>
      <c r="O85" s="58"/>
      <c r="P85" s="58"/>
      <c r="Q85" s="58"/>
      <c r="R85" s="58"/>
      <c r="S85" s="3"/>
      <c r="T85" s="3"/>
      <c r="U85" s="3"/>
      <c r="V85" s="3"/>
      <c r="W85" s="3"/>
      <c r="X85" s="7">
        <v>0</v>
      </c>
      <c r="Y85" s="28">
        <v>0</v>
      </c>
      <c r="Z85" s="28">
        <v>0</v>
      </c>
      <c r="AA85" s="28">
        <v>0</v>
      </c>
      <c r="AB85" s="28">
        <v>0</v>
      </c>
      <c r="AC85" s="104"/>
      <c r="AD85" s="37"/>
      <c r="AE85" s="37"/>
      <c r="AF85" s="58"/>
      <c r="AG85" s="37"/>
      <c r="AH85" s="7"/>
      <c r="AI85" s="37"/>
      <c r="AJ85" s="37"/>
      <c r="AK85" s="58"/>
      <c r="AL85" s="37"/>
      <c r="AM85" s="11"/>
      <c r="AN85" s="28"/>
      <c r="AO85" s="28"/>
      <c r="AP85" s="28"/>
      <c r="AQ85" s="28"/>
      <c r="AR85" s="41"/>
      <c r="AS85" s="28"/>
      <c r="AT85" s="28"/>
      <c r="AU85" s="64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M85" s="7">
        <f t="shared" si="401"/>
        <v>0</v>
      </c>
      <c r="BN85" s="28">
        <f t="shared" si="401"/>
        <v>0</v>
      </c>
      <c r="BO85" s="28">
        <f t="shared" si="401"/>
        <v>0</v>
      </c>
      <c r="BP85" s="28">
        <f t="shared" si="401"/>
        <v>0</v>
      </c>
      <c r="BQ85" s="28">
        <f t="shared" si="401"/>
        <v>0</v>
      </c>
      <c r="BS85" s="64"/>
      <c r="BT85" s="49"/>
      <c r="BU85" s="49"/>
      <c r="BV85" s="49"/>
      <c r="BW85" s="49"/>
      <c r="BX85" s="7"/>
      <c r="BY85" s="58"/>
      <c r="BZ85" s="58"/>
      <c r="CA85" s="58"/>
      <c r="CB85" s="58"/>
      <c r="CC85" s="3"/>
      <c r="CD85" s="3"/>
      <c r="CE85" s="3"/>
      <c r="CF85" s="3"/>
      <c r="CG85" s="3"/>
      <c r="CH85" s="7"/>
      <c r="CI85" s="7"/>
      <c r="CJ85" s="7"/>
      <c r="CK85" s="7"/>
      <c r="CL85" s="7"/>
      <c r="CM85" s="7"/>
      <c r="CN85" s="37"/>
      <c r="CO85" s="37"/>
      <c r="CP85" s="58"/>
      <c r="CQ85" s="37"/>
      <c r="CR85" s="7"/>
      <c r="CS85" s="37"/>
      <c r="CT85" s="37"/>
      <c r="CU85" s="58"/>
      <c r="CV85" s="37"/>
      <c r="CW85" s="11"/>
      <c r="CX85" s="28"/>
      <c r="CY85" s="28"/>
      <c r="CZ85" s="28"/>
      <c r="DA85" s="28"/>
      <c r="DB85" s="41"/>
      <c r="DC85" s="28"/>
      <c r="DD85" s="28"/>
      <c r="DE85" s="49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B85" s="7">
        <f t="shared" si="402"/>
        <v>0</v>
      </c>
      <c r="EC85" s="28">
        <f t="shared" si="403"/>
        <v>0</v>
      </c>
      <c r="ED85" s="28">
        <f t="shared" si="404"/>
        <v>0</v>
      </c>
      <c r="EE85" s="28">
        <f t="shared" si="405"/>
        <v>0</v>
      </c>
      <c r="EF85" s="28">
        <f t="shared" si="406"/>
        <v>0</v>
      </c>
      <c r="EH85" s="64"/>
      <c r="EI85" s="49"/>
      <c r="EJ85" s="49"/>
      <c r="EK85" s="49"/>
      <c r="EL85" s="49"/>
      <c r="EM85" s="11">
        <v>24</v>
      </c>
      <c r="EN85" s="92">
        <v>57976</v>
      </c>
      <c r="EO85" s="58">
        <v>34785.600000000006</v>
      </c>
      <c r="EP85" s="58">
        <v>3965.5200000000004</v>
      </c>
      <c r="EQ85" s="92">
        <v>37012</v>
      </c>
      <c r="ER85" s="3">
        <v>6</v>
      </c>
      <c r="ES85" s="49">
        <v>16794</v>
      </c>
      <c r="ET85" s="49">
        <v>10076.4</v>
      </c>
      <c r="EU85" s="49">
        <v>1148.7</v>
      </c>
      <c r="EV85" s="49">
        <v>10721</v>
      </c>
      <c r="EW85" s="7"/>
      <c r="EX85" s="7"/>
      <c r="EY85" s="7"/>
      <c r="EZ85" s="7"/>
      <c r="FA85" s="7"/>
      <c r="FB85" s="7"/>
      <c r="FC85" s="37"/>
      <c r="FD85" s="37"/>
      <c r="FE85" s="58"/>
      <c r="FF85" s="37"/>
      <c r="FG85" s="7"/>
      <c r="FH85" s="37"/>
      <c r="FI85" s="37"/>
      <c r="FJ85" s="58"/>
      <c r="FK85" s="37"/>
      <c r="FL85" s="7"/>
      <c r="FM85" s="28"/>
      <c r="FN85" s="133"/>
      <c r="FO85" s="28"/>
      <c r="FP85" s="28"/>
      <c r="FQ85" s="41"/>
      <c r="FR85" s="28"/>
      <c r="FS85" s="28"/>
      <c r="FT85" s="28"/>
      <c r="FU85" s="28"/>
      <c r="FV85" s="11"/>
      <c r="FW85" s="28"/>
      <c r="FX85" s="28"/>
      <c r="FY85" s="28"/>
      <c r="FZ85" s="28"/>
      <c r="GA85" s="41"/>
      <c r="GB85" s="28"/>
      <c r="GC85" s="28"/>
      <c r="GD85" s="28"/>
      <c r="GE85" s="28"/>
      <c r="GF85" s="28"/>
      <c r="GG85" s="28"/>
      <c r="GH85" s="28"/>
      <c r="GI85" s="28"/>
      <c r="GJ85" s="28"/>
      <c r="GK85" s="28"/>
      <c r="GL85" s="28"/>
      <c r="GM85" s="28"/>
      <c r="GN85" s="28"/>
      <c r="GO85" s="28"/>
      <c r="GQ85" s="7">
        <f t="shared" si="407"/>
        <v>30</v>
      </c>
      <c r="GR85" s="28">
        <f t="shared" si="408"/>
        <v>74770</v>
      </c>
      <c r="GS85" s="28">
        <f t="shared" si="409"/>
        <v>44862.000000000007</v>
      </c>
      <c r="GT85" s="28">
        <f t="shared" si="410"/>
        <v>5114.22</v>
      </c>
      <c r="GU85" s="28">
        <f t="shared" si="411"/>
        <v>47733</v>
      </c>
      <c r="GX85" s="64"/>
      <c r="GY85" s="49"/>
      <c r="GZ85" s="49"/>
      <c r="HA85" s="49"/>
      <c r="HB85" s="49"/>
      <c r="HC85" s="7"/>
      <c r="HD85" s="28"/>
      <c r="HE85" s="28"/>
      <c r="HF85" s="28"/>
      <c r="HG85" s="28"/>
      <c r="HH85" s="57">
        <v>40</v>
      </c>
      <c r="HI85" s="27">
        <v>100160</v>
      </c>
      <c r="HJ85" s="27">
        <v>60096.000000000036</v>
      </c>
      <c r="HK85" s="27">
        <v>7211.6</v>
      </c>
      <c r="HL85" s="27">
        <v>67308.000000000015</v>
      </c>
      <c r="HM85" s="7"/>
      <c r="HN85" s="28"/>
      <c r="HO85" s="28"/>
      <c r="HP85" s="28"/>
      <c r="HQ85" s="28"/>
      <c r="HR85" s="7"/>
      <c r="HS85" s="27"/>
      <c r="HT85" s="27"/>
      <c r="HU85" s="27"/>
      <c r="HV85" s="27"/>
      <c r="HW85" s="16"/>
      <c r="HX85" s="27"/>
      <c r="HY85" s="27"/>
      <c r="HZ85" s="27"/>
      <c r="IA85" s="27"/>
      <c r="IB85" s="7">
        <v>13</v>
      </c>
      <c r="IC85" s="28">
        <v>31787</v>
      </c>
      <c r="ID85" s="28">
        <v>19072.2</v>
      </c>
      <c r="IE85" s="28">
        <v>10425.999999999993</v>
      </c>
      <c r="IF85" s="28">
        <v>21361.000000000007</v>
      </c>
      <c r="IG85" s="41">
        <v>16</v>
      </c>
      <c r="IH85" s="28">
        <v>65184</v>
      </c>
      <c r="II85" s="28">
        <v>39110.400000000009</v>
      </c>
      <c r="IJ85" s="28">
        <v>21379.999999999993</v>
      </c>
      <c r="IK85" s="28">
        <v>43804.000000000007</v>
      </c>
      <c r="IL85" s="11"/>
      <c r="IM85" s="11"/>
      <c r="IN85" s="11"/>
      <c r="IO85" s="11"/>
      <c r="IP85" s="11"/>
      <c r="IQ85" s="11"/>
      <c r="IR85" s="20"/>
      <c r="IS85" s="20"/>
      <c r="IT85" s="158"/>
      <c r="IU85" s="28"/>
      <c r="IV85" s="28"/>
      <c r="IW85" s="28"/>
      <c r="IX85" s="28"/>
      <c r="IY85" s="28"/>
      <c r="IZ85" s="28"/>
      <c r="JA85" s="28"/>
      <c r="JB85" s="28"/>
      <c r="JC85" s="28"/>
      <c r="JD85" s="28"/>
      <c r="JE85" s="28"/>
      <c r="JF85" s="7"/>
      <c r="JG85" s="28"/>
      <c r="JH85" s="28"/>
      <c r="JI85" s="28"/>
      <c r="JJ85" s="28"/>
      <c r="JK85" s="93"/>
      <c r="JM85" s="7">
        <f t="shared" si="422"/>
        <v>69</v>
      </c>
      <c r="JN85" s="28">
        <f t="shared" si="423"/>
        <v>197131</v>
      </c>
      <c r="JO85" s="28">
        <f t="shared" si="424"/>
        <v>118278.60000000005</v>
      </c>
      <c r="JP85" s="28">
        <f t="shared" si="425"/>
        <v>39017.599999999984</v>
      </c>
      <c r="JQ85" s="28">
        <f t="shared" si="426"/>
        <v>132473.00000000003</v>
      </c>
      <c r="JS85" s="7"/>
      <c r="JT85" s="477"/>
      <c r="JU85" s="477"/>
      <c r="JV85" s="477"/>
      <c r="JW85" s="477"/>
      <c r="JX85" s="476"/>
      <c r="JY85" s="477"/>
      <c r="JZ85" s="477"/>
      <c r="KA85" s="477"/>
      <c r="KB85" s="477"/>
      <c r="KC85" s="476"/>
      <c r="KD85" s="477"/>
      <c r="KE85" s="477"/>
      <c r="KF85" s="477"/>
      <c r="KG85" s="477"/>
      <c r="KH85" s="476"/>
      <c r="KI85" s="477"/>
      <c r="KJ85" s="477"/>
      <c r="KK85" s="477"/>
      <c r="KL85" s="477"/>
      <c r="KM85" s="477"/>
      <c r="KN85" s="477"/>
      <c r="KO85" s="477"/>
      <c r="KP85" s="477"/>
      <c r="KQ85" s="477"/>
      <c r="KR85" s="477"/>
      <c r="KS85" s="477"/>
      <c r="KT85" s="477"/>
      <c r="KU85" s="477"/>
      <c r="KV85" s="477"/>
      <c r="KW85" s="476"/>
      <c r="KX85" s="477"/>
      <c r="KY85" s="477"/>
      <c r="KZ85" s="477"/>
      <c r="LA85" s="477"/>
      <c r="LB85" s="476"/>
      <c r="LC85" s="477"/>
      <c r="LD85" s="477"/>
      <c r="LE85" s="477"/>
      <c r="LF85" s="477"/>
      <c r="LG85" s="11"/>
      <c r="LH85" s="11"/>
      <c r="LI85" s="11"/>
      <c r="LJ85" s="11"/>
      <c r="LK85" s="11"/>
      <c r="LL85" s="11"/>
      <c r="LM85" s="20"/>
      <c r="LN85" s="20"/>
      <c r="LO85" s="158"/>
      <c r="LP85" s="28"/>
      <c r="LQ85" s="28"/>
      <c r="LR85" s="28"/>
      <c r="LS85" s="28"/>
      <c r="LT85" s="28"/>
      <c r="LU85" s="28"/>
      <c r="LV85" s="28"/>
      <c r="LW85" s="28"/>
      <c r="LX85" s="28"/>
      <c r="LY85" s="28"/>
      <c r="LZ85" s="28"/>
      <c r="MA85" s="7"/>
      <c r="MB85" s="28"/>
      <c r="MC85" s="28"/>
      <c r="MD85" s="28"/>
      <c r="ME85" s="28"/>
      <c r="MF85" s="93"/>
      <c r="MH85" s="7">
        <f t="shared" si="417"/>
        <v>0</v>
      </c>
      <c r="MI85" s="28">
        <f t="shared" si="418"/>
        <v>0</v>
      </c>
      <c r="MJ85" s="28">
        <f t="shared" si="419"/>
        <v>0</v>
      </c>
      <c r="MK85" s="28">
        <f t="shared" si="420"/>
        <v>0</v>
      </c>
      <c r="ML85" s="28">
        <f t="shared" si="421"/>
        <v>0</v>
      </c>
    </row>
    <row r="86" spans="2:350" x14ac:dyDescent="0.3">
      <c r="B86" s="524"/>
      <c r="C86" s="71" t="s">
        <v>119</v>
      </c>
      <c r="D86" s="94"/>
      <c r="E86" s="27"/>
      <c r="F86" s="27"/>
      <c r="G86" s="58"/>
      <c r="H86" s="27"/>
      <c r="I86" s="11"/>
      <c r="J86" s="28"/>
      <c r="K86" s="27"/>
      <c r="L86" s="58"/>
      <c r="M86" s="27"/>
      <c r="N86" s="7"/>
      <c r="O86" s="58"/>
      <c r="P86" s="58"/>
      <c r="Q86" s="58"/>
      <c r="R86" s="58"/>
      <c r="S86" s="3"/>
      <c r="T86" s="3"/>
      <c r="U86" s="3"/>
      <c r="V86" s="3"/>
      <c r="W86" s="3"/>
      <c r="X86" s="7">
        <v>0</v>
      </c>
      <c r="Y86" s="28">
        <v>0</v>
      </c>
      <c r="Z86" s="28">
        <v>0</v>
      </c>
      <c r="AA86" s="28">
        <v>0</v>
      </c>
      <c r="AB86" s="28">
        <v>0</v>
      </c>
      <c r="AC86" s="104"/>
      <c r="AD86" s="37"/>
      <c r="AE86" s="37"/>
      <c r="AF86" s="58"/>
      <c r="AG86" s="37"/>
      <c r="AH86" s="7"/>
      <c r="AI86" s="37"/>
      <c r="AJ86" s="37"/>
      <c r="AK86" s="58"/>
      <c r="AL86" s="37"/>
      <c r="AM86" s="11"/>
      <c r="AN86" s="28"/>
      <c r="AO86" s="28"/>
      <c r="AP86" s="28"/>
      <c r="AQ86" s="28"/>
      <c r="AR86" s="41"/>
      <c r="AS86" s="28"/>
      <c r="AT86" s="28"/>
      <c r="AU86" s="64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M86" s="7">
        <f t="shared" si="401"/>
        <v>0</v>
      </c>
      <c r="BN86" s="28">
        <f t="shared" si="401"/>
        <v>0</v>
      </c>
      <c r="BO86" s="28">
        <f t="shared" si="401"/>
        <v>0</v>
      </c>
      <c r="BP86" s="28">
        <f t="shared" si="401"/>
        <v>0</v>
      </c>
      <c r="BQ86" s="28">
        <f t="shared" si="401"/>
        <v>0</v>
      </c>
      <c r="BS86" s="64"/>
      <c r="BT86" s="49"/>
      <c r="BU86" s="49"/>
      <c r="BV86" s="49"/>
      <c r="BW86" s="49"/>
      <c r="BX86" s="7"/>
      <c r="BY86" s="58"/>
      <c r="BZ86" s="58"/>
      <c r="CA86" s="58"/>
      <c r="CB86" s="58"/>
      <c r="CC86" s="3"/>
      <c r="CD86" s="3"/>
      <c r="CE86" s="3"/>
      <c r="CF86" s="3"/>
      <c r="CG86" s="3"/>
      <c r="CH86" s="7"/>
      <c r="CI86" s="7"/>
      <c r="CJ86" s="7"/>
      <c r="CK86" s="7"/>
      <c r="CL86" s="7"/>
      <c r="CM86" s="57">
        <v>45</v>
      </c>
      <c r="CN86" s="33">
        <v>12985</v>
      </c>
      <c r="CO86" s="33">
        <v>7625</v>
      </c>
      <c r="CP86" s="33">
        <v>381.25</v>
      </c>
      <c r="CQ86" s="33">
        <v>8006</v>
      </c>
      <c r="CR86" s="7"/>
      <c r="CS86" s="37"/>
      <c r="CT86" s="37"/>
      <c r="CU86" s="58"/>
      <c r="CV86" s="37"/>
      <c r="CW86" s="11"/>
      <c r="CX86" s="28"/>
      <c r="CY86" s="28"/>
      <c r="CZ86" s="28"/>
      <c r="DA86" s="28"/>
      <c r="DB86" s="41"/>
      <c r="DC86" s="28"/>
      <c r="DD86" s="28"/>
      <c r="DE86" s="49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B86" s="7">
        <f t="shared" si="402"/>
        <v>45</v>
      </c>
      <c r="EC86" s="28">
        <f t="shared" si="403"/>
        <v>12985</v>
      </c>
      <c r="ED86" s="28">
        <f t="shared" si="404"/>
        <v>7625</v>
      </c>
      <c r="EE86" s="28">
        <f t="shared" si="405"/>
        <v>381.25</v>
      </c>
      <c r="EF86" s="28">
        <f t="shared" si="406"/>
        <v>8006</v>
      </c>
      <c r="EH86" s="64"/>
      <c r="EI86" s="49"/>
      <c r="EJ86" s="49"/>
      <c r="EK86" s="49"/>
      <c r="EL86" s="49"/>
      <c r="EM86" s="7"/>
      <c r="EN86" s="58"/>
      <c r="EO86" s="58"/>
      <c r="EP86" s="58"/>
      <c r="EQ86" s="58"/>
      <c r="ER86" s="3"/>
      <c r="ES86" s="49"/>
      <c r="ET86" s="49"/>
      <c r="EU86" s="49"/>
      <c r="EV86" s="49"/>
      <c r="EW86" s="7"/>
      <c r="EX86" s="7"/>
      <c r="EY86" s="7"/>
      <c r="EZ86" s="7"/>
      <c r="FA86" s="7"/>
      <c r="FB86" s="11"/>
      <c r="FC86" s="27"/>
      <c r="FD86" s="27"/>
      <c r="FE86" s="27"/>
      <c r="FF86" s="27"/>
      <c r="FG86" s="7"/>
      <c r="FH86" s="37"/>
      <c r="FI86" s="37"/>
      <c r="FJ86" s="58"/>
      <c r="FK86" s="37"/>
      <c r="FL86" s="7"/>
      <c r="FM86" s="28"/>
      <c r="FN86" s="134"/>
      <c r="FO86" s="28"/>
      <c r="FP86" s="28"/>
      <c r="FQ86" s="41"/>
      <c r="FR86" s="28"/>
      <c r="FS86" s="28"/>
      <c r="FT86" s="28"/>
      <c r="FU86" s="28"/>
      <c r="FV86" s="11"/>
      <c r="FW86" s="28"/>
      <c r="FX86" s="28"/>
      <c r="FY86" s="28"/>
      <c r="FZ86" s="28"/>
      <c r="GA86" s="41"/>
      <c r="GB86" s="28"/>
      <c r="GC86" s="28"/>
      <c r="GD86" s="28"/>
      <c r="GE86" s="28"/>
      <c r="GF86" s="28"/>
      <c r="GG86" s="28"/>
      <c r="GH86" s="28"/>
      <c r="GI86" s="28"/>
      <c r="GJ86" s="28"/>
      <c r="GK86" s="28"/>
      <c r="GL86" s="28"/>
      <c r="GM86" s="28"/>
      <c r="GN86" s="28"/>
      <c r="GO86" s="28"/>
      <c r="GQ86" s="7">
        <f t="shared" si="407"/>
        <v>0</v>
      </c>
      <c r="GR86" s="28">
        <f t="shared" si="408"/>
        <v>0</v>
      </c>
      <c r="GS86" s="28">
        <f t="shared" si="409"/>
        <v>0</v>
      </c>
      <c r="GT86" s="28">
        <f t="shared" si="410"/>
        <v>0</v>
      </c>
      <c r="GU86" s="28">
        <f t="shared" si="411"/>
        <v>0</v>
      </c>
      <c r="GX86" s="64"/>
      <c r="GY86" s="49"/>
      <c r="GZ86" s="49"/>
      <c r="HA86" s="49"/>
      <c r="HB86" s="49"/>
      <c r="HC86" s="7"/>
      <c r="HD86" s="28"/>
      <c r="HE86" s="28"/>
      <c r="HF86" s="28"/>
      <c r="HG86" s="28"/>
      <c r="HH86" s="73"/>
      <c r="HI86" s="28"/>
      <c r="HJ86" s="28"/>
      <c r="HK86" s="28"/>
      <c r="HL86" s="28"/>
      <c r="HM86" s="7"/>
      <c r="HN86" s="28"/>
      <c r="HO86" s="28"/>
      <c r="HP86" s="28"/>
      <c r="HQ86" s="28"/>
      <c r="HR86" s="11"/>
      <c r="HS86" s="27"/>
      <c r="HT86" s="27"/>
      <c r="HU86" s="27"/>
      <c r="HV86" s="27"/>
      <c r="HW86" s="16"/>
      <c r="HX86" s="27"/>
      <c r="HY86" s="27"/>
      <c r="HZ86" s="27"/>
      <c r="IA86" s="27"/>
      <c r="IB86" s="7"/>
      <c r="IC86" s="28"/>
      <c r="ID86" s="28"/>
      <c r="IE86" s="28"/>
      <c r="IF86" s="28"/>
      <c r="IG86" s="41">
        <v>156</v>
      </c>
      <c r="IH86" s="28">
        <v>513644</v>
      </c>
      <c r="II86" s="28">
        <v>250657.69999999981</v>
      </c>
      <c r="IJ86" s="28">
        <v>235207.99999999994</v>
      </c>
      <c r="IK86" s="28">
        <v>278436.00000000006</v>
      </c>
      <c r="IL86" s="11"/>
      <c r="IM86" s="11"/>
      <c r="IN86" s="11"/>
      <c r="IO86" s="11"/>
      <c r="IP86" s="11"/>
      <c r="IQ86" s="11">
        <v>-35</v>
      </c>
      <c r="IR86" s="20">
        <v>-193365</v>
      </c>
      <c r="IS86" s="27">
        <v>-93923.199999999997</v>
      </c>
      <c r="IT86" s="20">
        <f>IR86-IU86</f>
        <v>-88171</v>
      </c>
      <c r="IU86" s="20">
        <v>-105194</v>
      </c>
      <c r="IV86" s="28"/>
      <c r="IW86" s="28"/>
      <c r="IX86" s="28"/>
      <c r="IY86" s="28"/>
      <c r="IZ86" s="28"/>
      <c r="JA86" s="28"/>
      <c r="JB86" s="28"/>
      <c r="JC86" s="28"/>
      <c r="JD86" s="28"/>
      <c r="JE86" s="28"/>
      <c r="JF86" s="7"/>
      <c r="JG86" s="28"/>
      <c r="JH86" s="28"/>
      <c r="JI86" s="28"/>
      <c r="JJ86" s="28"/>
      <c r="JK86" s="93"/>
      <c r="JM86" s="7">
        <f t="shared" si="422"/>
        <v>121</v>
      </c>
      <c r="JN86" s="28">
        <f t="shared" si="423"/>
        <v>320279</v>
      </c>
      <c r="JO86" s="28">
        <f t="shared" si="424"/>
        <v>156734.49999999983</v>
      </c>
      <c r="JP86" s="28">
        <f t="shared" si="425"/>
        <v>147036.99999999994</v>
      </c>
      <c r="JQ86" s="28">
        <f t="shared" si="426"/>
        <v>173242.00000000006</v>
      </c>
      <c r="JS86" s="7"/>
      <c r="JT86" s="477"/>
      <c r="JU86" s="477"/>
      <c r="JV86" s="477"/>
      <c r="JW86" s="477"/>
      <c r="JX86" s="476"/>
      <c r="JY86" s="477"/>
      <c r="JZ86" s="477"/>
      <c r="KA86" s="477"/>
      <c r="KB86" s="477"/>
      <c r="KC86" s="476"/>
      <c r="KD86" s="477"/>
      <c r="KE86" s="477"/>
      <c r="KF86" s="477"/>
      <c r="KG86" s="477"/>
      <c r="KH86" s="476"/>
      <c r="KI86" s="477"/>
      <c r="KJ86" s="477"/>
      <c r="KK86" s="477"/>
      <c r="KL86" s="477"/>
      <c r="KM86" s="477"/>
      <c r="KN86" s="477"/>
      <c r="KO86" s="477"/>
      <c r="KP86" s="477"/>
      <c r="KQ86" s="477"/>
      <c r="KR86" s="477"/>
      <c r="KS86" s="477"/>
      <c r="KT86" s="477"/>
      <c r="KU86" s="477"/>
      <c r="KV86" s="477"/>
      <c r="KW86" s="476"/>
      <c r="KX86" s="477"/>
      <c r="KY86" s="477"/>
      <c r="KZ86" s="477"/>
      <c r="LA86" s="477"/>
      <c r="LB86" s="476"/>
      <c r="LC86" s="477"/>
      <c r="LD86" s="477"/>
      <c r="LE86" s="477"/>
      <c r="LF86" s="477"/>
      <c r="LG86" s="11"/>
      <c r="LH86" s="11"/>
      <c r="LI86" s="11"/>
      <c r="LJ86" s="11"/>
      <c r="LK86" s="11"/>
      <c r="LL86" s="11"/>
      <c r="LM86" s="20"/>
      <c r="LN86" s="27"/>
      <c r="LO86" s="20"/>
      <c r="LP86" s="20"/>
      <c r="LQ86" s="28"/>
      <c r="LR86" s="28"/>
      <c r="LS86" s="28"/>
      <c r="LT86" s="28"/>
      <c r="LU86" s="28"/>
      <c r="LV86" s="28"/>
      <c r="LW86" s="28"/>
      <c r="LX86" s="28"/>
      <c r="LY86" s="28"/>
      <c r="LZ86" s="28"/>
      <c r="MA86" s="7"/>
      <c r="MB86" s="28"/>
      <c r="MC86" s="28"/>
      <c r="MD86" s="28"/>
      <c r="ME86" s="28"/>
      <c r="MF86" s="93"/>
      <c r="MH86" s="7">
        <f t="shared" si="417"/>
        <v>0</v>
      </c>
      <c r="MI86" s="28">
        <f t="shared" si="418"/>
        <v>0</v>
      </c>
      <c r="MJ86" s="28">
        <f t="shared" si="419"/>
        <v>0</v>
      </c>
      <c r="MK86" s="28">
        <f t="shared" si="420"/>
        <v>0</v>
      </c>
      <c r="ML86" s="28">
        <f t="shared" si="421"/>
        <v>0</v>
      </c>
    </row>
    <row r="87" spans="2:350" x14ac:dyDescent="0.3">
      <c r="B87" s="524"/>
      <c r="C87" s="5" t="s">
        <v>93</v>
      </c>
      <c r="D87" s="94"/>
      <c r="E87" s="27"/>
      <c r="F87" s="27"/>
      <c r="G87" s="58"/>
      <c r="H87" s="27"/>
      <c r="I87" s="11"/>
      <c r="J87" s="28"/>
      <c r="K87" s="27"/>
      <c r="L87" s="58"/>
      <c r="M87" s="27"/>
      <c r="N87" s="7"/>
      <c r="O87" s="58"/>
      <c r="P87" s="58"/>
      <c r="Q87" s="58"/>
      <c r="R87" s="58"/>
      <c r="S87" s="3"/>
      <c r="T87" s="3"/>
      <c r="U87" s="3"/>
      <c r="V87" s="3"/>
      <c r="W87" s="3"/>
      <c r="X87" s="7">
        <v>0</v>
      </c>
      <c r="Y87" s="28">
        <v>0</v>
      </c>
      <c r="Z87" s="28">
        <v>0</v>
      </c>
      <c r="AA87" s="28">
        <v>0</v>
      </c>
      <c r="AB87" s="28">
        <v>0</v>
      </c>
      <c r="AC87" s="104"/>
      <c r="AD87" s="37"/>
      <c r="AE87" s="37"/>
      <c r="AF87" s="58"/>
      <c r="AG87" s="37"/>
      <c r="AH87" s="7"/>
      <c r="AI87" s="37"/>
      <c r="AJ87" s="37"/>
      <c r="AK87" s="58"/>
      <c r="AL87" s="37"/>
      <c r="AM87" s="11"/>
      <c r="AN87" s="28"/>
      <c r="AO87" s="28"/>
      <c r="AP87" s="28"/>
      <c r="AQ87" s="28"/>
      <c r="AR87" s="41"/>
      <c r="AS87" s="28"/>
      <c r="AT87" s="28"/>
      <c r="AU87" s="64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M87" s="7">
        <f t="shared" si="401"/>
        <v>0</v>
      </c>
      <c r="BN87" s="28">
        <f t="shared" si="401"/>
        <v>0</v>
      </c>
      <c r="BO87" s="28">
        <f t="shared" si="401"/>
        <v>0</v>
      </c>
      <c r="BP87" s="28">
        <f t="shared" si="401"/>
        <v>0</v>
      </c>
      <c r="BQ87" s="28">
        <f t="shared" si="401"/>
        <v>0</v>
      </c>
      <c r="BS87" s="64"/>
      <c r="BT87" s="49"/>
      <c r="BU87" s="49"/>
      <c r="BV87" s="49"/>
      <c r="BW87" s="49"/>
      <c r="BX87" s="7"/>
      <c r="BY87" s="58"/>
      <c r="BZ87" s="58"/>
      <c r="CA87" s="58"/>
      <c r="CB87" s="58"/>
      <c r="CC87" s="3"/>
      <c r="CD87" s="3"/>
      <c r="CE87" s="3"/>
      <c r="CF87" s="3"/>
      <c r="CG87" s="3"/>
      <c r="CH87" s="7"/>
      <c r="CI87" s="7"/>
      <c r="CJ87" s="7"/>
      <c r="CK87" s="7"/>
      <c r="CL87" s="7"/>
      <c r="CM87" s="7"/>
      <c r="CN87" s="27"/>
      <c r="CO87" s="27"/>
      <c r="CP87" s="27"/>
      <c r="CQ87" s="27"/>
      <c r="CR87" s="7"/>
      <c r="CS87" s="37"/>
      <c r="CT87" s="37"/>
      <c r="CU87" s="58"/>
      <c r="CV87" s="37"/>
      <c r="CW87" s="11"/>
      <c r="CX87" s="28"/>
      <c r="CY87" s="28"/>
      <c r="CZ87" s="28"/>
      <c r="DA87" s="28"/>
      <c r="DB87" s="11">
        <v>48</v>
      </c>
      <c r="DC87" s="27">
        <v>182352</v>
      </c>
      <c r="DD87" s="27">
        <v>111234.71999999999</v>
      </c>
      <c r="DE87" s="27">
        <v>13348.32</v>
      </c>
      <c r="DF87" s="27">
        <v>124582.00000000004</v>
      </c>
      <c r="DG87" s="11">
        <v>54</v>
      </c>
      <c r="DH87" s="92">
        <v>279646</v>
      </c>
      <c r="DI87" s="92">
        <v>170584.06000000017</v>
      </c>
      <c r="DJ87" s="92">
        <v>20224.020000000008</v>
      </c>
      <c r="DK87" s="92">
        <v>188757</v>
      </c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B87" s="7">
        <f t="shared" si="402"/>
        <v>102</v>
      </c>
      <c r="EC87" s="28">
        <f t="shared" si="403"/>
        <v>461998</v>
      </c>
      <c r="ED87" s="28">
        <f t="shared" si="404"/>
        <v>281818.78000000014</v>
      </c>
      <c r="EE87" s="28">
        <f t="shared" si="405"/>
        <v>33572.340000000011</v>
      </c>
      <c r="EF87" s="28">
        <f t="shared" si="406"/>
        <v>313339.00000000006</v>
      </c>
      <c r="EH87" s="11">
        <v>38</v>
      </c>
      <c r="EI87" s="92">
        <v>215562</v>
      </c>
      <c r="EJ87" s="92">
        <v>131492.82</v>
      </c>
      <c r="EK87" s="92">
        <v>11975.32</v>
      </c>
      <c r="EL87" s="92">
        <v>111768.99999999991</v>
      </c>
      <c r="EM87" s="7"/>
      <c r="EN87" s="58"/>
      <c r="EO87" s="58"/>
      <c r="EP87" s="58"/>
      <c r="EQ87" s="58"/>
      <c r="ER87" s="3">
        <v>1</v>
      </c>
      <c r="ES87" s="49">
        <v>4999</v>
      </c>
      <c r="ET87" s="49">
        <v>3049.39</v>
      </c>
      <c r="EU87" s="49">
        <v>365.93</v>
      </c>
      <c r="EV87" s="49">
        <v>3415</v>
      </c>
      <c r="EW87" s="58">
        <v>95</v>
      </c>
      <c r="EX87" s="27">
        <v>384505</v>
      </c>
      <c r="EY87" s="27">
        <v>234548.05000000005</v>
      </c>
      <c r="EZ87" s="27">
        <v>28146.029999999988</v>
      </c>
      <c r="FA87" s="27">
        <v>262694.00000000017</v>
      </c>
      <c r="FB87" s="11">
        <v>194</v>
      </c>
      <c r="FC87" s="27">
        <v>707106</v>
      </c>
      <c r="FD87" s="27">
        <v>431334.6600000005</v>
      </c>
      <c r="FE87" s="27">
        <v>51760.640000000021</v>
      </c>
      <c r="FF87" s="27">
        <v>483095.99999999988</v>
      </c>
      <c r="FG87" s="11">
        <v>313</v>
      </c>
      <c r="FH87" s="92">
        <v>959387</v>
      </c>
      <c r="FI87" s="92">
        <v>585226.07000000158</v>
      </c>
      <c r="FJ87" s="92">
        <v>70227.280000000086</v>
      </c>
      <c r="FK87" s="92">
        <v>655452.99999999988</v>
      </c>
      <c r="FL87" s="7">
        <v>140</v>
      </c>
      <c r="FM87" s="58">
        <v>428760</v>
      </c>
      <c r="FN87">
        <v>261543.60000000073</v>
      </c>
      <c r="FO87" s="104">
        <v>31385.679999999971</v>
      </c>
      <c r="FP87" s="58">
        <v>292929.99999999971</v>
      </c>
      <c r="FQ87" s="41">
        <v>167</v>
      </c>
      <c r="FR87" s="28">
        <v>663433</v>
      </c>
      <c r="FS87" s="28">
        <v>404693.81000000122</v>
      </c>
      <c r="FT87" s="28">
        <v>48563.690000000017</v>
      </c>
      <c r="FU87" s="28">
        <v>453256.99999999994</v>
      </c>
      <c r="FV87" s="11">
        <v>241</v>
      </c>
      <c r="FW87" s="28">
        <v>878559</v>
      </c>
      <c r="FX87" s="28">
        <v>475795.82000000071</v>
      </c>
      <c r="FY87" s="28">
        <v>57095.819999999971</v>
      </c>
      <c r="FZ87" s="28">
        <v>532891.00000000035</v>
      </c>
      <c r="GA87" s="41">
        <v>-5</v>
      </c>
      <c r="GB87" s="28">
        <v>-17895</v>
      </c>
      <c r="GC87" s="28">
        <v>-1169.52</v>
      </c>
      <c r="GD87" s="28">
        <v>-9746.48</v>
      </c>
      <c r="GE87" s="28">
        <v>-10916</v>
      </c>
      <c r="GF87" s="28"/>
      <c r="GG87" s="28"/>
      <c r="GH87" s="28"/>
      <c r="GI87" s="28"/>
      <c r="GJ87" s="28"/>
      <c r="GK87" s="28"/>
      <c r="GL87" s="28"/>
      <c r="GM87" s="28"/>
      <c r="GN87" s="28"/>
      <c r="GO87" s="28"/>
      <c r="GQ87" s="7">
        <f t="shared" si="407"/>
        <v>1184</v>
      </c>
      <c r="GR87" s="28">
        <f t="shared" si="408"/>
        <v>4224416</v>
      </c>
      <c r="GS87" s="28">
        <f t="shared" si="409"/>
        <v>2526514.7000000048</v>
      </c>
      <c r="GT87" s="28">
        <f t="shared" si="410"/>
        <v>289773.91000000003</v>
      </c>
      <c r="GU87" s="28">
        <f t="shared" si="411"/>
        <v>2784589</v>
      </c>
      <c r="GX87" s="11"/>
      <c r="GY87" s="92"/>
      <c r="GZ87" s="92"/>
      <c r="HA87" s="92"/>
      <c r="HB87" s="92"/>
      <c r="HC87" s="7"/>
      <c r="HD87" s="28"/>
      <c r="HE87" s="28"/>
      <c r="HF87" s="28"/>
      <c r="HG87" s="28"/>
      <c r="HH87" s="73"/>
      <c r="HI87" s="28"/>
      <c r="HJ87" s="28"/>
      <c r="HK87" s="28"/>
      <c r="HL87" s="28"/>
      <c r="HM87" s="7"/>
      <c r="HN87" s="28"/>
      <c r="HO87" s="28"/>
      <c r="HP87" s="28"/>
      <c r="HQ87" s="28"/>
      <c r="HR87" s="11">
        <v>125</v>
      </c>
      <c r="HS87" s="27">
        <v>276675</v>
      </c>
      <c r="HT87" s="27">
        <v>168771.7500000002</v>
      </c>
      <c r="HU87" s="27">
        <f>HS87-HV87</f>
        <v>89014.999999999971</v>
      </c>
      <c r="HV87" s="27">
        <v>187660.00000000003</v>
      </c>
      <c r="HW87" s="57">
        <v>643</v>
      </c>
      <c r="HX87" s="27">
        <v>840157</v>
      </c>
      <c r="HY87" s="27">
        <v>478379.34000000241</v>
      </c>
      <c r="HZ87" s="27">
        <f>HX87-IA87</f>
        <v>310045.00000000047</v>
      </c>
      <c r="IA87" s="27">
        <v>530111.99999999953</v>
      </c>
      <c r="IB87" s="7">
        <v>972</v>
      </c>
      <c r="IC87" s="28">
        <v>2296528</v>
      </c>
      <c r="ID87" s="28">
        <v>1400881.6300000041</v>
      </c>
      <c r="IE87" s="28">
        <v>727540.00000000186</v>
      </c>
      <c r="IF87" s="28">
        <v>1568987.9999999981</v>
      </c>
      <c r="IG87" s="41">
        <v>493</v>
      </c>
      <c r="IH87" s="28">
        <v>1675307</v>
      </c>
      <c r="II87" s="28">
        <v>1022085.0900000045</v>
      </c>
      <c r="IJ87" s="28">
        <v>531521.0000000021</v>
      </c>
      <c r="IK87" s="28">
        <v>1143785.9999999979</v>
      </c>
      <c r="IL87" s="11">
        <v>37</v>
      </c>
      <c r="IM87" s="28">
        <v>153963</v>
      </c>
      <c r="IN87" s="28">
        <v>93917.43</v>
      </c>
      <c r="IO87" s="28">
        <v>11270.210000000003</v>
      </c>
      <c r="IP87" s="28">
        <v>105188.00000000001</v>
      </c>
      <c r="IQ87" s="11">
        <v>26</v>
      </c>
      <c r="IR87" s="20">
        <v>60374</v>
      </c>
      <c r="IS87" s="27">
        <v>36828.139999999992</v>
      </c>
      <c r="IT87" s="20">
        <f>IR87-IU87</f>
        <v>19126</v>
      </c>
      <c r="IU87" s="20">
        <v>41248</v>
      </c>
      <c r="IV87" s="40">
        <v>137</v>
      </c>
      <c r="IW87" s="28">
        <v>536463</v>
      </c>
      <c r="IX87" s="28">
        <v>261793.67</v>
      </c>
      <c r="IY87" s="28">
        <v>243421.99999999988</v>
      </c>
      <c r="IZ87" s="28">
        <v>293041.00000000012</v>
      </c>
      <c r="JA87" s="11">
        <v>166</v>
      </c>
      <c r="JB87" s="27">
        <v>388534</v>
      </c>
      <c r="JC87" s="27">
        <v>237005.38000000056</v>
      </c>
      <c r="JD87" s="27">
        <v>123796.00000000017</v>
      </c>
      <c r="JE87" s="27">
        <v>264737.99999999983</v>
      </c>
      <c r="JF87" s="7"/>
      <c r="JG87" s="28"/>
      <c r="JH87" s="28"/>
      <c r="JI87" s="28"/>
      <c r="JJ87" s="28"/>
      <c r="JK87" s="93"/>
      <c r="JM87" s="7">
        <f t="shared" si="422"/>
        <v>2599</v>
      </c>
      <c r="JN87" s="28">
        <f t="shared" si="423"/>
        <v>6228001</v>
      </c>
      <c r="JO87" s="28">
        <f t="shared" si="424"/>
        <v>3699662.4300000118</v>
      </c>
      <c r="JP87" s="28">
        <f t="shared" si="425"/>
        <v>2055735.2100000044</v>
      </c>
      <c r="JQ87" s="28">
        <f t="shared" si="426"/>
        <v>4134760.9999999953</v>
      </c>
      <c r="JS87" s="7">
        <v>73</v>
      </c>
      <c r="JT87" s="477">
        <v>178327</v>
      </c>
      <c r="JU87" s="477">
        <v>74768.999999999971</v>
      </c>
      <c r="JV87" s="477">
        <v>103558.00000000004</v>
      </c>
      <c r="JW87" s="477">
        <v>92462.439999999988</v>
      </c>
      <c r="JX87" s="476">
        <v>320</v>
      </c>
      <c r="JY87" s="477">
        <v>496280</v>
      </c>
      <c r="JZ87" s="477">
        <v>208581.99999999997</v>
      </c>
      <c r="KA87" s="477">
        <v>287698.00000000017</v>
      </c>
      <c r="KB87" s="477">
        <v>256862.45999999996</v>
      </c>
      <c r="KC87" s="476">
        <v>326</v>
      </c>
      <c r="KD87" s="477">
        <v>885274</v>
      </c>
      <c r="KE87" s="477">
        <v>366414.00000000023</v>
      </c>
      <c r="KF87" s="477">
        <v>518859.9999999993</v>
      </c>
      <c r="KG87" s="477">
        <v>463267.27999999945</v>
      </c>
      <c r="KH87" s="476">
        <v>89</v>
      </c>
      <c r="KI87" s="477">
        <v>150311</v>
      </c>
      <c r="KJ87" s="477">
        <v>63664.000000000073</v>
      </c>
      <c r="KK87" s="477">
        <v>86647.000000000015</v>
      </c>
      <c r="KL87" s="477">
        <v>82520.460000000036</v>
      </c>
      <c r="KM87" s="477">
        <v>674</v>
      </c>
      <c r="KN87" s="477">
        <v>1457376</v>
      </c>
      <c r="KO87" s="477">
        <v>465688.00000000064</v>
      </c>
      <c r="KP87" s="477">
        <v>991688.00000000128</v>
      </c>
      <c r="KQ87" s="477">
        <v>888999.80000000657</v>
      </c>
      <c r="KR87" s="477">
        <v>306</v>
      </c>
      <c r="KS87" s="477">
        <v>538294</v>
      </c>
      <c r="KT87" s="477">
        <v>176778.00000000006</v>
      </c>
      <c r="KU87" s="477">
        <v>361515.99999999994</v>
      </c>
      <c r="KV87" s="477">
        <v>328360.02000000101</v>
      </c>
      <c r="KW87" s="476">
        <v>338</v>
      </c>
      <c r="KX87" s="477">
        <v>829262</v>
      </c>
      <c r="KY87" s="477">
        <v>262711.00000000017</v>
      </c>
      <c r="KZ87" s="477">
        <v>566550.99999999942</v>
      </c>
      <c r="LA87" s="477">
        <v>505849.84000000218</v>
      </c>
      <c r="LB87" s="476">
        <v>176</v>
      </c>
      <c r="LC87" s="477">
        <v>396824</v>
      </c>
      <c r="LD87" s="477">
        <v>125713.99999999988</v>
      </c>
      <c r="LE87" s="477">
        <v>271109.99999999971</v>
      </c>
      <c r="LF87" s="477">
        <v>242062.62000000017</v>
      </c>
      <c r="LG87" s="11"/>
      <c r="LH87" s="28"/>
      <c r="LI87" s="28"/>
      <c r="LJ87" s="28"/>
      <c r="LK87" s="28"/>
      <c r="LL87" s="11"/>
      <c r="LM87" s="20"/>
      <c r="LN87" s="27"/>
      <c r="LO87" s="20"/>
      <c r="LP87" s="20"/>
      <c r="LQ87" s="40"/>
      <c r="LR87" s="28"/>
      <c r="LS87" s="28"/>
      <c r="LT87" s="28"/>
      <c r="LU87" s="28"/>
      <c r="LV87" s="11"/>
      <c r="LW87" s="27"/>
      <c r="LX87" s="27"/>
      <c r="LY87" s="27"/>
      <c r="LZ87" s="27"/>
      <c r="MA87" s="7"/>
      <c r="MB87" s="28"/>
      <c r="MC87" s="28"/>
      <c r="MD87" s="28"/>
      <c r="ME87" s="28"/>
      <c r="MF87" s="93"/>
      <c r="MH87" s="7">
        <f t="shared" si="417"/>
        <v>2302</v>
      </c>
      <c r="MI87" s="28">
        <f t="shared" si="418"/>
        <v>4931948</v>
      </c>
      <c r="MJ87" s="28">
        <f t="shared" si="419"/>
        <v>1744320.0000000009</v>
      </c>
      <c r="MK87" s="28">
        <f t="shared" si="420"/>
        <v>3187628</v>
      </c>
      <c r="ML87" s="28">
        <f t="shared" si="421"/>
        <v>2860384.9200000092</v>
      </c>
    </row>
    <row r="88" spans="2:350" x14ac:dyDescent="0.3">
      <c r="B88" s="524"/>
      <c r="C88" s="71" t="s">
        <v>63</v>
      </c>
      <c r="D88" s="94"/>
      <c r="E88" s="27"/>
      <c r="F88" s="27"/>
      <c r="G88" s="58"/>
      <c r="H88" s="27"/>
      <c r="I88" s="11"/>
      <c r="J88" s="28"/>
      <c r="K88" s="27"/>
      <c r="L88" s="58"/>
      <c r="M88" s="27"/>
      <c r="N88" s="7"/>
      <c r="O88" s="58"/>
      <c r="P88" s="58"/>
      <c r="Q88" s="58"/>
      <c r="R88" s="58"/>
      <c r="S88" s="3"/>
      <c r="T88" s="3"/>
      <c r="U88" s="3"/>
      <c r="V88" s="3"/>
      <c r="W88" s="3"/>
      <c r="X88" s="7">
        <v>0</v>
      </c>
      <c r="Y88" s="28">
        <v>0</v>
      </c>
      <c r="Z88" s="28">
        <v>0</v>
      </c>
      <c r="AA88" s="28">
        <v>0</v>
      </c>
      <c r="AB88" s="28">
        <v>0</v>
      </c>
      <c r="AC88" s="104"/>
      <c r="AD88" s="37"/>
      <c r="AE88" s="37"/>
      <c r="AF88" s="58"/>
      <c r="AG88" s="37"/>
      <c r="AH88" s="7"/>
      <c r="AI88" s="37"/>
      <c r="AJ88" s="37"/>
      <c r="AK88" s="58"/>
      <c r="AL88" s="37"/>
      <c r="AM88" s="11"/>
      <c r="AN88" s="28"/>
      <c r="AO88" s="28"/>
      <c r="AP88" s="28"/>
      <c r="AQ88" s="28"/>
      <c r="AR88" s="11">
        <v>10</v>
      </c>
      <c r="AS88" s="58">
        <v>3000</v>
      </c>
      <c r="AT88" s="58">
        <v>1750</v>
      </c>
      <c r="AU88" s="58">
        <v>87.5</v>
      </c>
      <c r="AV88" s="58">
        <v>1838</v>
      </c>
      <c r="AW88" s="11">
        <v>10</v>
      </c>
      <c r="AX88" s="58">
        <v>3000</v>
      </c>
      <c r="AY88" s="58">
        <v>1750.5</v>
      </c>
      <c r="AZ88" s="58">
        <v>87.5</v>
      </c>
      <c r="BA88" s="58">
        <v>1838</v>
      </c>
      <c r="BB88" s="28"/>
      <c r="BC88" s="28"/>
      <c r="BD88" s="28"/>
      <c r="BE88" s="28"/>
      <c r="BF88" s="28"/>
      <c r="BG88" s="11">
        <v>24</v>
      </c>
      <c r="BH88" s="58">
        <v>7200</v>
      </c>
      <c r="BI88" s="58">
        <v>4200</v>
      </c>
      <c r="BJ88" s="58">
        <v>210</v>
      </c>
      <c r="BK88" s="58">
        <v>4410</v>
      </c>
      <c r="BM88" s="7">
        <f t="shared" ref="BM88:BM141" si="427">D88+I88+N88+S88+X88+AC88+AH88+AM88+AR88+AW88+BB88+BG88</f>
        <v>44</v>
      </c>
      <c r="BN88" s="28">
        <f t="shared" ref="BN88:BN141" si="428">E88+J88+O88+T88+Y88+AD88+AI88+AN88+AS88+AX88+BC88+BH88</f>
        <v>13200</v>
      </c>
      <c r="BO88" s="28">
        <f t="shared" ref="BO88:BO127" si="429">F88+K88+P88+U88+Z88+AE88+AJ88+AO88+AT88+AY88+BD88+BK88</f>
        <v>7910.5</v>
      </c>
      <c r="BP88" s="28">
        <f t="shared" ref="BP88:BP141" si="430">G88+L88+Q88+V88+AA88+AF88+AK88+AP88+AU88+AZ88+BE88+BJ88</f>
        <v>385</v>
      </c>
      <c r="BQ88" s="28">
        <f t="shared" ref="BQ88:BQ141" si="431">H88+M88+R88+W88+AB88+AG88+AL88+AQ88+AV88+BA88+BF88+BK88</f>
        <v>8086</v>
      </c>
      <c r="BS88" s="64"/>
      <c r="BT88" s="49"/>
      <c r="BU88" s="49"/>
      <c r="BV88" s="49"/>
      <c r="BW88" s="49"/>
      <c r="BX88" s="7"/>
      <c r="BY88" s="58"/>
      <c r="BZ88" s="58"/>
      <c r="CA88" s="58"/>
      <c r="CB88" s="58"/>
      <c r="CC88" s="3"/>
      <c r="CD88" s="3"/>
      <c r="CE88" s="3"/>
      <c r="CF88" s="3"/>
      <c r="CG88" s="3"/>
      <c r="CH88" s="7">
        <v>48</v>
      </c>
      <c r="CI88" s="28">
        <v>14400</v>
      </c>
      <c r="CJ88" s="28">
        <v>8400</v>
      </c>
      <c r="CK88" s="28">
        <v>420</v>
      </c>
      <c r="CL88" s="28">
        <v>8820</v>
      </c>
      <c r="CM88" s="7"/>
      <c r="CN88" s="27"/>
      <c r="CO88" s="27"/>
      <c r="CP88" s="27"/>
      <c r="CQ88" s="27"/>
      <c r="CR88" s="7"/>
      <c r="CS88" s="37"/>
      <c r="CT88" s="37"/>
      <c r="CU88" s="58"/>
      <c r="CV88" s="37"/>
      <c r="CW88" s="11"/>
      <c r="CX88" s="28"/>
      <c r="CY88" s="28"/>
      <c r="CZ88" s="28"/>
      <c r="DA88" s="28"/>
      <c r="DB88" s="11"/>
      <c r="DC88" s="27"/>
      <c r="DD88" s="27"/>
      <c r="DE88" s="27"/>
      <c r="DF88" s="27"/>
      <c r="DG88" s="11"/>
      <c r="DH88" s="58"/>
      <c r="DI88" s="58"/>
      <c r="DJ88" s="58"/>
      <c r="DK88" s="58"/>
      <c r="DL88" s="28"/>
      <c r="DM88" s="28"/>
      <c r="DN88" s="28"/>
      <c r="DO88" s="28"/>
      <c r="DP88" s="28"/>
      <c r="DQ88" s="11"/>
      <c r="DR88" s="58"/>
      <c r="DS88" s="58"/>
      <c r="DT88" s="58"/>
      <c r="DU88" s="58"/>
      <c r="DV88" s="11"/>
      <c r="DW88" s="58"/>
      <c r="DX88" s="58"/>
      <c r="DY88" s="58"/>
      <c r="DZ88" s="58"/>
      <c r="EB88" s="7">
        <f t="shared" si="402"/>
        <v>48</v>
      </c>
      <c r="EC88" s="28">
        <f t="shared" si="403"/>
        <v>14400</v>
      </c>
      <c r="ED88" s="28">
        <f t="shared" si="404"/>
        <v>8400</v>
      </c>
      <c r="EE88" s="28">
        <f t="shared" si="405"/>
        <v>420</v>
      </c>
      <c r="EF88" s="28">
        <f t="shared" si="406"/>
        <v>8820</v>
      </c>
      <c r="EH88" s="64"/>
      <c r="EI88" s="49"/>
      <c r="EJ88" s="49"/>
      <c r="EK88" s="49"/>
      <c r="EL88" s="49"/>
      <c r="EM88" s="7"/>
      <c r="EN88" s="58"/>
      <c r="EO88" s="58"/>
      <c r="EP88" s="58"/>
      <c r="EQ88" s="58"/>
      <c r="ER88" s="3"/>
      <c r="ES88" s="49"/>
      <c r="ET88" s="49"/>
      <c r="EU88" s="49"/>
      <c r="EV88" s="49"/>
      <c r="EW88" s="7"/>
      <c r="EX88" s="28"/>
      <c r="EY88" s="28"/>
      <c r="EZ88" s="28"/>
      <c r="FA88" s="28"/>
      <c r="FB88" s="7"/>
      <c r="FC88" s="27"/>
      <c r="FD88" s="27"/>
      <c r="FE88" s="27"/>
      <c r="FF88" s="27"/>
      <c r="FG88" s="7"/>
      <c r="FH88" s="37"/>
      <c r="FI88" s="37"/>
      <c r="FJ88" s="58"/>
      <c r="FK88" s="37"/>
      <c r="FL88" s="7"/>
      <c r="FM88" s="28"/>
      <c r="FN88" s="134"/>
      <c r="FO88" s="28"/>
      <c r="FP88" s="28"/>
      <c r="FQ88" s="41"/>
      <c r="FR88" s="28"/>
      <c r="FS88" s="28"/>
      <c r="FT88" s="28"/>
      <c r="FU88" s="28"/>
      <c r="FV88" s="11"/>
      <c r="FW88" s="28"/>
      <c r="FX88" s="28"/>
      <c r="FY88" s="28"/>
      <c r="FZ88" s="28"/>
      <c r="GA88" s="41"/>
      <c r="GB88" s="28"/>
      <c r="GC88" s="28"/>
      <c r="GD88" s="28"/>
      <c r="GE88" s="28"/>
      <c r="GF88" s="11"/>
      <c r="GG88" s="58"/>
      <c r="GH88" s="58"/>
      <c r="GI88" s="58"/>
      <c r="GJ88" s="58"/>
      <c r="GK88" s="11"/>
      <c r="GL88" s="58"/>
      <c r="GM88" s="58"/>
      <c r="GN88" s="58"/>
      <c r="GO88" s="58"/>
      <c r="GQ88" s="7">
        <f t="shared" si="407"/>
        <v>0</v>
      </c>
      <c r="GR88" s="28">
        <f t="shared" si="408"/>
        <v>0</v>
      </c>
      <c r="GS88" s="28">
        <f t="shared" si="409"/>
        <v>0</v>
      </c>
      <c r="GT88" s="28">
        <f t="shared" si="410"/>
        <v>0</v>
      </c>
      <c r="GU88" s="28">
        <f t="shared" si="411"/>
        <v>0</v>
      </c>
      <c r="GX88" s="64"/>
      <c r="GY88" s="49"/>
      <c r="GZ88" s="49"/>
      <c r="HA88" s="49"/>
      <c r="HB88" s="49"/>
      <c r="HC88" s="7"/>
      <c r="HD88" s="28"/>
      <c r="HE88" s="28"/>
      <c r="HF88" s="28"/>
      <c r="HG88" s="28"/>
      <c r="HH88" s="73"/>
      <c r="HI88" s="28"/>
      <c r="HJ88" s="28"/>
      <c r="HK88" s="28"/>
      <c r="HL88" s="28"/>
      <c r="HM88" s="7"/>
      <c r="HN88" s="28"/>
      <c r="HO88" s="28"/>
      <c r="HP88" s="28"/>
      <c r="HQ88" s="28"/>
      <c r="HR88" s="7"/>
      <c r="HS88" s="27"/>
      <c r="HT88" s="27"/>
      <c r="HU88" s="27"/>
      <c r="HV88" s="27"/>
      <c r="HW88" s="16"/>
      <c r="HX88" s="27"/>
      <c r="HY88" s="27"/>
      <c r="HZ88" s="27"/>
      <c r="IA88" s="27"/>
      <c r="IB88" s="7"/>
      <c r="IC88" s="28"/>
      <c r="ID88" s="28"/>
      <c r="IE88" s="28"/>
      <c r="IF88" s="28"/>
      <c r="IG88" s="41"/>
      <c r="IH88" s="28"/>
      <c r="II88" s="28"/>
      <c r="IJ88" s="28"/>
      <c r="IK88" s="28"/>
      <c r="IL88" s="11"/>
      <c r="IM88" s="28"/>
      <c r="IN88" s="28"/>
      <c r="IO88" s="28"/>
      <c r="IP88" s="28"/>
      <c r="IQ88" s="11"/>
      <c r="IR88" s="20"/>
      <c r="IS88" s="27"/>
      <c r="IT88" s="58"/>
      <c r="IU88" s="20"/>
      <c r="IV88" s="40"/>
      <c r="IW88" s="28"/>
      <c r="IX88" s="28"/>
      <c r="IY88" s="28"/>
      <c r="IZ88" s="28"/>
      <c r="JA88" s="11"/>
      <c r="JB88" s="27"/>
      <c r="JC88" s="27"/>
      <c r="JD88" s="27"/>
      <c r="JE88" s="27"/>
      <c r="JF88" s="7"/>
      <c r="JG88" s="28"/>
      <c r="JH88" s="28"/>
      <c r="JI88" s="28"/>
      <c r="JJ88" s="28"/>
      <c r="JM88" s="7">
        <f t="shared" si="422"/>
        <v>0</v>
      </c>
      <c r="JN88" s="28">
        <f t="shared" si="423"/>
        <v>0</v>
      </c>
      <c r="JO88" s="28">
        <f t="shared" si="424"/>
        <v>0</v>
      </c>
      <c r="JP88" s="28">
        <f t="shared" si="425"/>
        <v>0</v>
      </c>
      <c r="JQ88" s="28">
        <f t="shared" si="426"/>
        <v>0</v>
      </c>
      <c r="JS88" s="7"/>
      <c r="JT88" s="477"/>
      <c r="JU88" s="477"/>
      <c r="JV88" s="477"/>
      <c r="JW88" s="477"/>
      <c r="JX88" s="476"/>
      <c r="JY88" s="477"/>
      <c r="JZ88" s="477"/>
      <c r="KA88" s="477"/>
      <c r="KB88" s="477"/>
      <c r="KC88" s="476"/>
      <c r="KD88" s="477"/>
      <c r="KE88" s="477"/>
      <c r="KF88" s="477"/>
      <c r="KG88" s="477"/>
      <c r="KH88" s="476"/>
      <c r="KI88" s="477"/>
      <c r="KJ88" s="477"/>
      <c r="KK88" s="477"/>
      <c r="KL88" s="477"/>
      <c r="KM88" s="477"/>
      <c r="KN88" s="477"/>
      <c r="KO88" s="477"/>
      <c r="KP88" s="477"/>
      <c r="KQ88" s="477"/>
      <c r="KR88" s="477"/>
      <c r="KS88" s="477"/>
      <c r="KT88" s="477"/>
      <c r="KU88" s="477"/>
      <c r="KV88" s="477"/>
      <c r="KW88" s="476"/>
      <c r="KX88" s="477"/>
      <c r="KY88" s="477"/>
      <c r="KZ88" s="477"/>
      <c r="LA88" s="477"/>
      <c r="LB88" s="476"/>
      <c r="LC88" s="477"/>
      <c r="LD88" s="477"/>
      <c r="LE88" s="477"/>
      <c r="LF88" s="477"/>
      <c r="LG88" s="11"/>
      <c r="LH88" s="28"/>
      <c r="LI88" s="28"/>
      <c r="LJ88" s="28"/>
      <c r="LK88" s="28"/>
      <c r="LL88" s="11"/>
      <c r="LM88" s="20"/>
      <c r="LN88" s="27"/>
      <c r="LO88" s="58"/>
      <c r="LP88" s="20"/>
      <c r="LQ88" s="40"/>
      <c r="LR88" s="28"/>
      <c r="LS88" s="28"/>
      <c r="LT88" s="28"/>
      <c r="LU88" s="28"/>
      <c r="LV88" s="11"/>
      <c r="LW88" s="27"/>
      <c r="LX88" s="27"/>
      <c r="LY88" s="27"/>
      <c r="LZ88" s="27"/>
      <c r="MA88" s="7"/>
      <c r="MB88" s="28"/>
      <c r="MC88" s="28"/>
      <c r="MD88" s="28"/>
      <c r="ME88" s="28"/>
      <c r="MH88" s="7">
        <f t="shared" si="417"/>
        <v>0</v>
      </c>
      <c r="MI88" s="28">
        <f t="shared" si="418"/>
        <v>0</v>
      </c>
      <c r="MJ88" s="28">
        <f t="shared" si="419"/>
        <v>0</v>
      </c>
      <c r="MK88" s="28">
        <f t="shared" si="420"/>
        <v>0</v>
      </c>
      <c r="ML88" s="28">
        <f t="shared" si="421"/>
        <v>0</v>
      </c>
    </row>
    <row r="89" spans="2:350" x14ac:dyDescent="0.3">
      <c r="B89" s="524"/>
      <c r="C89" s="71" t="s">
        <v>64</v>
      </c>
      <c r="D89" s="94"/>
      <c r="E89" s="27"/>
      <c r="F89" s="27"/>
      <c r="G89" s="58"/>
      <c r="H89" s="27"/>
      <c r="I89" s="11"/>
      <c r="J89" s="28"/>
      <c r="K89" s="27"/>
      <c r="L89" s="58"/>
      <c r="M89" s="27"/>
      <c r="N89" s="7"/>
      <c r="O89" s="58"/>
      <c r="P89" s="58"/>
      <c r="Q89" s="58"/>
      <c r="R89" s="58"/>
      <c r="S89" s="3"/>
      <c r="T89" s="3"/>
      <c r="U89" s="3"/>
      <c r="V89" s="3"/>
      <c r="W89" s="3"/>
      <c r="X89" s="7">
        <v>0</v>
      </c>
      <c r="Y89" s="28">
        <v>0</v>
      </c>
      <c r="Z89" s="28">
        <v>0</v>
      </c>
      <c r="AA89" s="28">
        <v>0</v>
      </c>
      <c r="AB89" s="28">
        <v>0</v>
      </c>
      <c r="AC89" s="104"/>
      <c r="AD89" s="27"/>
      <c r="AE89" s="27"/>
      <c r="AF89" s="58"/>
      <c r="AG89" s="27"/>
      <c r="AH89" s="7"/>
      <c r="AI89" s="27"/>
      <c r="AJ89" s="27"/>
      <c r="AK89" s="58"/>
      <c r="AL89" s="27"/>
      <c r="AM89" s="11"/>
      <c r="AN89" s="28"/>
      <c r="AO89" s="28"/>
      <c r="AP89" s="28"/>
      <c r="AQ89" s="28"/>
      <c r="AR89" s="41"/>
      <c r="AS89" s="28"/>
      <c r="AT89" s="28"/>
      <c r="AU89" s="64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58"/>
      <c r="BJ89" s="58"/>
      <c r="BK89" s="28"/>
      <c r="BM89" s="7">
        <f t="shared" si="427"/>
        <v>0</v>
      </c>
      <c r="BN89" s="28">
        <f t="shared" si="428"/>
        <v>0</v>
      </c>
      <c r="BO89" s="28">
        <f t="shared" si="429"/>
        <v>0</v>
      </c>
      <c r="BP89" s="28">
        <f t="shared" si="430"/>
        <v>0</v>
      </c>
      <c r="BQ89" s="28">
        <f t="shared" si="431"/>
        <v>0</v>
      </c>
      <c r="BS89" s="64"/>
      <c r="BT89" s="49"/>
      <c r="BU89" s="49"/>
      <c r="BV89" s="49"/>
      <c r="BW89" s="49"/>
      <c r="BX89" s="7"/>
      <c r="BY89" s="58"/>
      <c r="BZ89" s="58"/>
      <c r="CA89" s="58"/>
      <c r="CB89" s="58"/>
      <c r="CC89" s="3"/>
      <c r="CD89" s="3"/>
      <c r="CE89" s="3"/>
      <c r="CF89" s="3"/>
      <c r="CG89" s="3"/>
      <c r="CH89" s="7">
        <v>27</v>
      </c>
      <c r="CI89" s="28">
        <v>8100</v>
      </c>
      <c r="CJ89" s="28">
        <v>4725</v>
      </c>
      <c r="CK89" s="28">
        <v>236.25</v>
      </c>
      <c r="CL89" s="28">
        <v>4961</v>
      </c>
      <c r="CM89" s="7"/>
      <c r="CN89" s="27"/>
      <c r="CO89" s="27"/>
      <c r="CP89" s="27"/>
      <c r="CQ89" s="27"/>
      <c r="CR89" s="7"/>
      <c r="CS89" s="27"/>
      <c r="CT89" s="27"/>
      <c r="CU89" s="58"/>
      <c r="CV89" s="27"/>
      <c r="CW89" s="11"/>
      <c r="CX89" s="28"/>
      <c r="CY89" s="28"/>
      <c r="CZ89" s="28"/>
      <c r="DA89" s="28"/>
      <c r="DB89" s="41"/>
      <c r="DC89" s="28"/>
      <c r="DD89" s="28"/>
      <c r="DE89" s="49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58"/>
      <c r="DT89" s="58"/>
      <c r="DU89" s="28"/>
      <c r="DV89" s="28"/>
      <c r="DW89" s="28"/>
      <c r="DX89" s="58"/>
      <c r="DY89" s="58"/>
      <c r="DZ89" s="28"/>
      <c r="EB89" s="7">
        <f t="shared" si="402"/>
        <v>27</v>
      </c>
      <c r="EC89" s="28">
        <f t="shared" si="403"/>
        <v>8100</v>
      </c>
      <c r="ED89" s="28">
        <f t="shared" si="404"/>
        <v>4725</v>
      </c>
      <c r="EE89" s="28">
        <f t="shared" si="405"/>
        <v>236.25</v>
      </c>
      <c r="EF89" s="28">
        <f t="shared" si="406"/>
        <v>4961</v>
      </c>
      <c r="EH89" s="64"/>
      <c r="EI89" s="49"/>
      <c r="EJ89" s="49"/>
      <c r="EK89" s="49"/>
      <c r="EL89" s="49"/>
      <c r="EM89" s="7"/>
      <c r="EN89" s="58"/>
      <c r="EO89" s="58"/>
      <c r="EP89" s="58"/>
      <c r="EQ89" s="58"/>
      <c r="ER89" s="3"/>
      <c r="ES89" s="49"/>
      <c r="ET89" s="49"/>
      <c r="EU89" s="49"/>
      <c r="EV89" s="49"/>
      <c r="EW89" s="7"/>
      <c r="EX89" s="28"/>
      <c r="EY89" s="28"/>
      <c r="EZ89" s="28"/>
      <c r="FA89" s="28"/>
      <c r="FB89" s="7"/>
      <c r="FC89" s="27"/>
      <c r="FD89" s="27"/>
      <c r="FE89" s="27"/>
      <c r="FF89" s="27"/>
      <c r="FG89" s="7"/>
      <c r="FH89" s="27"/>
      <c r="FI89" s="27"/>
      <c r="FJ89" s="58"/>
      <c r="FK89" s="27"/>
      <c r="FL89" s="7"/>
      <c r="FM89" s="28"/>
      <c r="FN89" s="135"/>
      <c r="FO89" s="28"/>
      <c r="FP89" s="28"/>
      <c r="FQ89" s="41"/>
      <c r="FR89" s="28"/>
      <c r="FS89" s="28"/>
      <c r="FT89" s="28"/>
      <c r="FU89" s="28"/>
      <c r="FV89" s="11"/>
      <c r="FW89" s="28"/>
      <c r="FX89" s="28"/>
      <c r="FY89" s="28"/>
      <c r="FZ89" s="28"/>
      <c r="GA89" s="41"/>
      <c r="GB89" s="28"/>
      <c r="GC89" s="28"/>
      <c r="GD89" s="28"/>
      <c r="GE89" s="28"/>
      <c r="GF89" s="28"/>
      <c r="GG89" s="28"/>
      <c r="GH89" s="58"/>
      <c r="GI89" s="58"/>
      <c r="GJ89" s="28"/>
      <c r="GK89" s="28"/>
      <c r="GL89" s="28"/>
      <c r="GM89" s="58"/>
      <c r="GN89" s="58"/>
      <c r="GO89" s="28"/>
      <c r="GQ89" s="7">
        <f t="shared" si="407"/>
        <v>0</v>
      </c>
      <c r="GR89" s="28">
        <f t="shared" si="408"/>
        <v>0</v>
      </c>
      <c r="GS89" s="28">
        <f t="shared" si="409"/>
        <v>0</v>
      </c>
      <c r="GT89" s="28">
        <f t="shared" si="410"/>
        <v>0</v>
      </c>
      <c r="GU89" s="28">
        <f t="shared" si="411"/>
        <v>0</v>
      </c>
      <c r="GX89" s="64"/>
      <c r="GY89" s="49"/>
      <c r="GZ89" s="49"/>
      <c r="HA89" s="49"/>
      <c r="HB89" s="49"/>
      <c r="HC89" s="7"/>
      <c r="HD89" s="28"/>
      <c r="HE89" s="28"/>
      <c r="HF89" s="28"/>
      <c r="HG89" s="28"/>
      <c r="HH89" s="73"/>
      <c r="HI89" s="28"/>
      <c r="HJ89" s="28"/>
      <c r="HK89" s="28"/>
      <c r="HL89" s="28"/>
      <c r="HM89" s="7"/>
      <c r="HN89" s="28"/>
      <c r="HO89" s="28"/>
      <c r="HP89" s="28"/>
      <c r="HQ89" s="28"/>
      <c r="HR89" s="7"/>
      <c r="HS89" s="27"/>
      <c r="HT89" s="27"/>
      <c r="HU89" s="27"/>
      <c r="HV89" s="27"/>
      <c r="HW89" s="16"/>
      <c r="HX89" s="27"/>
      <c r="HY89" s="27"/>
      <c r="HZ89" s="27"/>
      <c r="IA89" s="27"/>
      <c r="IB89" s="7"/>
      <c r="IC89" s="28"/>
      <c r="ID89" s="28"/>
      <c r="IE89" s="28"/>
      <c r="IF89" s="28"/>
      <c r="IG89" s="41"/>
      <c r="IH89" s="28"/>
      <c r="II89" s="28"/>
      <c r="IJ89" s="28"/>
      <c r="IK89" s="28"/>
      <c r="IL89" s="11"/>
      <c r="IM89" s="28"/>
      <c r="IN89" s="28"/>
      <c r="IO89" s="28"/>
      <c r="IP89" s="28"/>
      <c r="IQ89" s="41"/>
      <c r="IR89" s="28"/>
      <c r="IS89" s="27"/>
      <c r="IT89" s="58"/>
      <c r="IU89" s="28"/>
      <c r="IV89" s="40"/>
      <c r="IW89" s="28"/>
      <c r="IX89" s="28"/>
      <c r="IY89" s="28"/>
      <c r="IZ89" s="28"/>
      <c r="JA89" s="28"/>
      <c r="JB89" s="28"/>
      <c r="JC89" s="27"/>
      <c r="JD89" s="27"/>
      <c r="JE89" s="28"/>
      <c r="JF89" s="7"/>
      <c r="JG89" s="28"/>
      <c r="JH89" s="28"/>
      <c r="JI89" s="28"/>
      <c r="JJ89" s="28"/>
      <c r="JK89" s="93"/>
      <c r="JM89" s="7">
        <f t="shared" si="422"/>
        <v>0</v>
      </c>
      <c r="JN89" s="28">
        <f t="shared" si="423"/>
        <v>0</v>
      </c>
      <c r="JO89" s="28">
        <f t="shared" si="424"/>
        <v>0</v>
      </c>
      <c r="JP89" s="28">
        <f t="shared" si="425"/>
        <v>0</v>
      </c>
      <c r="JQ89" s="28">
        <f t="shared" si="426"/>
        <v>0</v>
      </c>
      <c r="JS89" s="7"/>
      <c r="JT89" s="477"/>
      <c r="JU89" s="477"/>
      <c r="JV89" s="477"/>
      <c r="JW89" s="477"/>
      <c r="JX89" s="476"/>
      <c r="JY89" s="477"/>
      <c r="JZ89" s="477"/>
      <c r="KA89" s="477"/>
      <c r="KB89" s="477"/>
      <c r="KC89" s="476"/>
      <c r="KD89" s="477"/>
      <c r="KE89" s="477"/>
      <c r="KF89" s="477"/>
      <c r="KG89" s="477"/>
      <c r="KH89" s="476"/>
      <c r="KI89" s="477"/>
      <c r="KJ89" s="477"/>
      <c r="KK89" s="477"/>
      <c r="KL89" s="477"/>
      <c r="KM89" s="477"/>
      <c r="KN89" s="477"/>
      <c r="KO89" s="477"/>
      <c r="KP89" s="477"/>
      <c r="KQ89" s="477"/>
      <c r="KR89" s="477"/>
      <c r="KS89" s="477"/>
      <c r="KT89" s="477"/>
      <c r="KU89" s="477"/>
      <c r="KV89" s="477"/>
      <c r="KW89" s="476"/>
      <c r="KX89" s="477"/>
      <c r="KY89" s="477"/>
      <c r="KZ89" s="477"/>
      <c r="LA89" s="477"/>
      <c r="LB89" s="476"/>
      <c r="LC89" s="477"/>
      <c r="LD89" s="477"/>
      <c r="LE89" s="477"/>
      <c r="LF89" s="477"/>
      <c r="LG89" s="11"/>
      <c r="LH89" s="28"/>
      <c r="LI89" s="28"/>
      <c r="LJ89" s="28"/>
      <c r="LK89" s="28"/>
      <c r="LL89" s="41"/>
      <c r="LM89" s="28"/>
      <c r="LN89" s="27"/>
      <c r="LO89" s="58"/>
      <c r="LP89" s="28"/>
      <c r="LQ89" s="40"/>
      <c r="LR89" s="28"/>
      <c r="LS89" s="28"/>
      <c r="LT89" s="28"/>
      <c r="LU89" s="28"/>
      <c r="LV89" s="28"/>
      <c r="LW89" s="28"/>
      <c r="LX89" s="27"/>
      <c r="LY89" s="27"/>
      <c r="LZ89" s="28"/>
      <c r="MA89" s="7"/>
      <c r="MB89" s="28"/>
      <c r="MC89" s="28"/>
      <c r="MD89" s="28"/>
      <c r="ME89" s="28"/>
      <c r="MF89" s="93"/>
      <c r="MH89" s="7">
        <f t="shared" si="417"/>
        <v>0</v>
      </c>
      <c r="MI89" s="28">
        <f t="shared" si="418"/>
        <v>0</v>
      </c>
      <c r="MJ89" s="28">
        <f t="shared" si="419"/>
        <v>0</v>
      </c>
      <c r="MK89" s="28">
        <f t="shared" si="420"/>
        <v>0</v>
      </c>
      <c r="ML89" s="28">
        <f t="shared" si="421"/>
        <v>0</v>
      </c>
    </row>
    <row r="90" spans="2:350" x14ac:dyDescent="0.3">
      <c r="B90" s="524"/>
      <c r="C90" s="71" t="s">
        <v>268</v>
      </c>
      <c r="D90" s="94"/>
      <c r="E90" s="27"/>
      <c r="F90" s="27"/>
      <c r="G90" s="58"/>
      <c r="H90" s="58"/>
      <c r="I90" s="11"/>
      <c r="J90" s="28"/>
      <c r="K90" s="27"/>
      <c r="L90" s="58"/>
      <c r="M90" s="27"/>
      <c r="N90" s="7"/>
      <c r="O90" s="58"/>
      <c r="P90" s="58"/>
      <c r="Q90" s="58"/>
      <c r="R90" s="58"/>
      <c r="S90" s="3"/>
      <c r="T90" s="3"/>
      <c r="U90" s="3"/>
      <c r="V90" s="3"/>
      <c r="W90" s="3"/>
      <c r="X90" s="7">
        <v>0</v>
      </c>
      <c r="Y90" s="28">
        <v>0</v>
      </c>
      <c r="Z90" s="28">
        <v>0</v>
      </c>
      <c r="AA90" s="28">
        <v>0</v>
      </c>
      <c r="AB90" s="28">
        <v>0</v>
      </c>
      <c r="AC90" s="104"/>
      <c r="AD90" s="27"/>
      <c r="AE90" s="27"/>
      <c r="AF90" s="58"/>
      <c r="AG90" s="27"/>
      <c r="AH90" s="91"/>
      <c r="AI90" s="42"/>
      <c r="AJ90" s="42"/>
      <c r="AK90" s="58"/>
      <c r="AL90" s="42"/>
      <c r="AM90" s="11"/>
      <c r="AN90" s="28"/>
      <c r="AO90" s="28"/>
      <c r="AP90" s="28"/>
      <c r="AQ90" s="28"/>
      <c r="AR90" s="41"/>
      <c r="AS90" s="28"/>
      <c r="AT90" s="28"/>
      <c r="AU90" s="64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58"/>
      <c r="BJ90" s="58"/>
      <c r="BK90" s="28"/>
      <c r="BM90" s="7">
        <f t="shared" si="427"/>
        <v>0</v>
      </c>
      <c r="BN90" s="28">
        <f t="shared" si="428"/>
        <v>0</v>
      </c>
      <c r="BO90" s="28">
        <f t="shared" si="429"/>
        <v>0</v>
      </c>
      <c r="BP90" s="28">
        <f t="shared" si="430"/>
        <v>0</v>
      </c>
      <c r="BQ90" s="28">
        <f t="shared" si="431"/>
        <v>0</v>
      </c>
      <c r="BS90" s="64"/>
      <c r="BT90" s="49"/>
      <c r="BU90" s="49"/>
      <c r="BV90" s="49"/>
      <c r="BW90" s="49"/>
      <c r="BX90" s="64">
        <v>44</v>
      </c>
      <c r="BY90" s="49">
        <v>12406</v>
      </c>
      <c r="BZ90" s="49">
        <v>7325</v>
      </c>
      <c r="CA90" s="49">
        <v>366.25</v>
      </c>
      <c r="CB90" s="49">
        <v>7691</v>
      </c>
      <c r="CC90" s="3">
        <v>40</v>
      </c>
      <c r="CD90" s="49">
        <v>11160</v>
      </c>
      <c r="CE90" s="49">
        <v>6600</v>
      </c>
      <c r="CF90" s="49">
        <v>330</v>
      </c>
      <c r="CG90" s="49">
        <v>6930</v>
      </c>
      <c r="CH90" s="7"/>
      <c r="CI90" s="28"/>
      <c r="CJ90" s="28"/>
      <c r="CK90" s="28"/>
      <c r="CL90" s="28"/>
      <c r="CM90" s="7"/>
      <c r="CN90" s="27"/>
      <c r="CO90" s="27"/>
      <c r="CP90" s="27"/>
      <c r="CQ90" s="27"/>
      <c r="CR90" s="91"/>
      <c r="CS90" s="42"/>
      <c r="CT90" s="42"/>
      <c r="CU90" s="58"/>
      <c r="CV90" s="42"/>
      <c r="CW90" s="11"/>
      <c r="CX90" s="28"/>
      <c r="CY90" s="28"/>
      <c r="CZ90" s="28"/>
      <c r="DA90" s="28"/>
      <c r="DB90" s="41"/>
      <c r="DC90" s="28"/>
      <c r="DD90" s="28"/>
      <c r="DE90" s="49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58"/>
      <c r="DT90" s="58"/>
      <c r="DU90" s="28"/>
      <c r="DV90" s="28"/>
      <c r="DW90" s="28"/>
      <c r="DX90" s="58"/>
      <c r="DY90" s="58"/>
      <c r="DZ90" s="28"/>
      <c r="EB90" s="7">
        <f t="shared" si="402"/>
        <v>84</v>
      </c>
      <c r="EC90" s="28">
        <f t="shared" si="403"/>
        <v>23566</v>
      </c>
      <c r="ED90" s="28">
        <f t="shared" si="404"/>
        <v>13925</v>
      </c>
      <c r="EE90" s="28">
        <f t="shared" si="405"/>
        <v>696.25</v>
      </c>
      <c r="EF90" s="28">
        <f t="shared" si="406"/>
        <v>14621</v>
      </c>
      <c r="EH90" s="64"/>
      <c r="EI90" s="49"/>
      <c r="EJ90" s="49"/>
      <c r="EK90" s="49"/>
      <c r="EL90" s="49"/>
      <c r="EM90" s="64"/>
      <c r="EN90" s="49"/>
      <c r="EO90" s="49"/>
      <c r="EP90" s="49"/>
      <c r="EQ90" s="49"/>
      <c r="ER90" s="3"/>
      <c r="ES90" s="49"/>
      <c r="ET90" s="49"/>
      <c r="EU90" s="49"/>
      <c r="EV90" s="49"/>
      <c r="EW90" s="7"/>
      <c r="EX90" s="28"/>
      <c r="EY90" s="28"/>
      <c r="EZ90" s="28"/>
      <c r="FA90" s="28"/>
      <c r="FB90" s="7"/>
      <c r="FC90" s="27"/>
      <c r="FD90" s="27"/>
      <c r="FE90" s="27"/>
      <c r="FF90" s="27"/>
      <c r="FG90" s="91"/>
      <c r="FH90" s="42"/>
      <c r="FI90" s="42"/>
      <c r="FJ90" s="58"/>
      <c r="FK90" s="42"/>
      <c r="FL90" s="7"/>
      <c r="FM90" s="28"/>
      <c r="FN90" s="28"/>
      <c r="FO90" s="28"/>
      <c r="FP90" s="28"/>
      <c r="FQ90" s="41"/>
      <c r="FR90" s="28"/>
      <c r="FS90" s="28"/>
      <c r="FT90" s="28"/>
      <c r="FU90" s="28"/>
      <c r="FV90" s="11"/>
      <c r="FW90" s="28"/>
      <c r="FX90" s="28"/>
      <c r="FY90" s="28"/>
      <c r="FZ90" s="28"/>
      <c r="GA90" s="41"/>
      <c r="GB90" s="28"/>
      <c r="GC90" s="28"/>
      <c r="GD90" s="28"/>
      <c r="GE90" s="28"/>
      <c r="GF90" s="28"/>
      <c r="GG90" s="28"/>
      <c r="GH90" s="58"/>
      <c r="GI90" s="58"/>
      <c r="GJ90" s="28"/>
      <c r="GK90" s="28"/>
      <c r="GL90" s="28"/>
      <c r="GM90" s="58"/>
      <c r="GN90" s="58"/>
      <c r="GO90" s="28"/>
      <c r="GQ90" s="7">
        <f t="shared" si="407"/>
        <v>0</v>
      </c>
      <c r="GR90" s="28">
        <f t="shared" si="408"/>
        <v>0</v>
      </c>
      <c r="GS90" s="28">
        <f t="shared" si="409"/>
        <v>0</v>
      </c>
      <c r="GT90" s="28">
        <f t="shared" si="410"/>
        <v>0</v>
      </c>
      <c r="GU90" s="28">
        <f t="shared" si="411"/>
        <v>0</v>
      </c>
      <c r="GX90" s="11"/>
      <c r="GY90" s="58"/>
      <c r="GZ90" s="58"/>
      <c r="HA90" s="58"/>
      <c r="HB90" s="58"/>
      <c r="HC90" s="7">
        <v>47</v>
      </c>
      <c r="HD90" s="28">
        <v>141153</v>
      </c>
      <c r="HE90" s="28">
        <v>34441.469999999972</v>
      </c>
      <c r="HF90" s="28">
        <v>-1722.5299999999988</v>
      </c>
      <c r="HG90" s="28">
        <v>36163.999999999971</v>
      </c>
      <c r="HH90" s="73"/>
      <c r="HI90" s="28"/>
      <c r="HJ90" s="28"/>
      <c r="HK90" s="28"/>
      <c r="HL90" s="28"/>
      <c r="HM90" s="7"/>
      <c r="HN90" s="28"/>
      <c r="HO90" s="28"/>
      <c r="HP90" s="28"/>
      <c r="HQ90" s="28"/>
      <c r="HR90" s="7"/>
      <c r="HS90" s="27"/>
      <c r="HT90" s="27"/>
      <c r="HU90" s="27"/>
      <c r="HV90" s="27"/>
      <c r="HW90" s="137"/>
      <c r="HX90" s="42"/>
      <c r="HY90" s="42"/>
      <c r="HZ90" s="27"/>
      <c r="IA90" s="42"/>
      <c r="IB90" s="7"/>
      <c r="IC90" s="28"/>
      <c r="ID90" s="28"/>
      <c r="IE90" s="28"/>
      <c r="IF90" s="28"/>
      <c r="IG90" s="41"/>
      <c r="IH90" s="28"/>
      <c r="II90" s="28"/>
      <c r="IJ90" s="28"/>
      <c r="IK90" s="28"/>
      <c r="IL90" s="11"/>
      <c r="IM90" s="28"/>
      <c r="IN90" s="28"/>
      <c r="IO90" s="28"/>
      <c r="IP90" s="28"/>
      <c r="IQ90" s="41"/>
      <c r="IR90" s="28"/>
      <c r="IS90" s="27"/>
      <c r="IT90" s="58"/>
      <c r="IU90" s="28"/>
      <c r="IV90" s="40"/>
      <c r="IW90" s="28"/>
      <c r="IX90" s="28"/>
      <c r="IY90" s="28"/>
      <c r="IZ90" s="28"/>
      <c r="JA90" s="28"/>
      <c r="JB90" s="28"/>
      <c r="JC90" s="27"/>
      <c r="JD90" s="27"/>
      <c r="JE90" s="28"/>
      <c r="JF90" s="7"/>
      <c r="JG90" s="28"/>
      <c r="JH90" s="28"/>
      <c r="JI90" s="28"/>
      <c r="JJ90" s="28"/>
      <c r="JK90" s="93"/>
      <c r="JM90" s="7">
        <f t="shared" si="422"/>
        <v>47</v>
      </c>
      <c r="JN90" s="28">
        <f t="shared" si="423"/>
        <v>141153</v>
      </c>
      <c r="JO90" s="28">
        <f t="shared" si="424"/>
        <v>34441.469999999972</v>
      </c>
      <c r="JP90" s="28">
        <f t="shared" si="425"/>
        <v>-1722.5299999999988</v>
      </c>
      <c r="JQ90" s="28">
        <f t="shared" si="426"/>
        <v>36163.999999999971</v>
      </c>
      <c r="JS90" s="7"/>
      <c r="JT90" s="477"/>
      <c r="JU90" s="477"/>
      <c r="JV90" s="477"/>
      <c r="JW90" s="477"/>
      <c r="JX90" s="476"/>
      <c r="JY90" s="477"/>
      <c r="JZ90" s="477"/>
      <c r="KA90" s="477"/>
      <c r="KB90" s="477"/>
      <c r="KC90" s="476"/>
      <c r="KD90" s="477"/>
      <c r="KE90" s="477"/>
      <c r="KF90" s="477"/>
      <c r="KG90" s="477"/>
      <c r="KH90" s="476"/>
      <c r="KI90" s="477"/>
      <c r="KJ90" s="477"/>
      <c r="KK90" s="477"/>
      <c r="KL90" s="477"/>
      <c r="KM90" s="477"/>
      <c r="KN90" s="477"/>
      <c r="KO90" s="477"/>
      <c r="KP90" s="477"/>
      <c r="KQ90" s="477"/>
      <c r="KR90" s="477"/>
      <c r="KS90" s="477"/>
      <c r="KT90" s="477"/>
      <c r="KU90" s="477"/>
      <c r="KV90" s="477"/>
      <c r="KW90" s="476"/>
      <c r="KX90" s="477"/>
      <c r="KY90" s="477"/>
      <c r="KZ90" s="477"/>
      <c r="LA90" s="477"/>
      <c r="LB90" s="476">
        <v>35</v>
      </c>
      <c r="LC90" s="477">
        <v>99765</v>
      </c>
      <c r="LD90" s="477">
        <v>56304.999999999964</v>
      </c>
      <c r="LE90" s="477">
        <v>43460.000000000036</v>
      </c>
      <c r="LF90" s="477">
        <v>39905.999999999971</v>
      </c>
      <c r="LG90" s="11"/>
      <c r="LH90" s="28"/>
      <c r="LI90" s="28"/>
      <c r="LJ90" s="28"/>
      <c r="LK90" s="28"/>
      <c r="LL90" s="41"/>
      <c r="LM90" s="28"/>
      <c r="LN90" s="27"/>
      <c r="LO90" s="58"/>
      <c r="LP90" s="28"/>
      <c r="LQ90" s="40"/>
      <c r="LR90" s="28"/>
      <c r="LS90" s="28"/>
      <c r="LT90" s="28"/>
      <c r="LU90" s="28"/>
      <c r="LV90" s="28"/>
      <c r="LW90" s="28"/>
      <c r="LX90" s="27"/>
      <c r="LY90" s="27"/>
      <c r="LZ90" s="28"/>
      <c r="MA90" s="7"/>
      <c r="MB90" s="28"/>
      <c r="MC90" s="28"/>
      <c r="MD90" s="28"/>
      <c r="ME90" s="28"/>
      <c r="MF90" s="93"/>
      <c r="MH90" s="7">
        <f t="shared" si="417"/>
        <v>35</v>
      </c>
      <c r="MI90" s="28">
        <f t="shared" si="418"/>
        <v>99765</v>
      </c>
      <c r="MJ90" s="28">
        <f t="shared" si="419"/>
        <v>56304.999999999964</v>
      </c>
      <c r="MK90" s="28">
        <f t="shared" si="420"/>
        <v>43460.000000000036</v>
      </c>
      <c r="ML90" s="28">
        <f t="shared" si="421"/>
        <v>39905.999999999971</v>
      </c>
    </row>
    <row r="91" spans="2:350" x14ac:dyDescent="0.3">
      <c r="B91" s="524"/>
      <c r="C91" s="71" t="s">
        <v>120</v>
      </c>
      <c r="D91" s="94"/>
      <c r="E91" s="27"/>
      <c r="F91" s="27"/>
      <c r="G91" s="58"/>
      <c r="H91" s="58"/>
      <c r="I91" s="11"/>
      <c r="J91" s="28"/>
      <c r="K91" s="27"/>
      <c r="L91" s="58"/>
      <c r="M91" s="27"/>
      <c r="N91" s="7"/>
      <c r="O91" s="58"/>
      <c r="P91" s="58"/>
      <c r="Q91" s="58"/>
      <c r="R91" s="58"/>
      <c r="S91" s="3"/>
      <c r="T91" s="3"/>
      <c r="U91" s="3"/>
      <c r="V91" s="3"/>
      <c r="W91" s="3"/>
      <c r="X91" s="7">
        <v>0</v>
      </c>
      <c r="Y91" s="28">
        <v>0</v>
      </c>
      <c r="Z91" s="28">
        <v>0</v>
      </c>
      <c r="AA91" s="28">
        <v>0</v>
      </c>
      <c r="AB91" s="28">
        <v>0</v>
      </c>
      <c r="AC91" s="104"/>
      <c r="AD91" s="27"/>
      <c r="AE91" s="27"/>
      <c r="AF91" s="58"/>
      <c r="AG91" s="27"/>
      <c r="AH91" s="91"/>
      <c r="AI91" s="42"/>
      <c r="AJ91" s="42"/>
      <c r="AK91" s="58"/>
      <c r="AL91" s="42"/>
      <c r="AM91" s="11"/>
      <c r="AN91" s="28"/>
      <c r="AO91" s="28"/>
      <c r="AP91" s="28"/>
      <c r="AQ91" s="28"/>
      <c r="AR91" s="11">
        <v>2</v>
      </c>
      <c r="AS91" s="58">
        <v>4798</v>
      </c>
      <c r="AT91" s="58">
        <v>2926.78</v>
      </c>
      <c r="AU91" s="58">
        <v>351.22</v>
      </c>
      <c r="AV91" s="58">
        <v>3278</v>
      </c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58"/>
      <c r="BJ91" s="58"/>
      <c r="BK91" s="28"/>
      <c r="BM91" s="7">
        <f t="shared" si="427"/>
        <v>2</v>
      </c>
      <c r="BN91" s="28">
        <f t="shared" si="428"/>
        <v>4798</v>
      </c>
      <c r="BO91" s="28">
        <f t="shared" si="429"/>
        <v>2926.78</v>
      </c>
      <c r="BP91" s="28">
        <f t="shared" si="430"/>
        <v>351.22</v>
      </c>
      <c r="BQ91" s="28">
        <f t="shared" si="431"/>
        <v>3278</v>
      </c>
      <c r="BS91" s="64"/>
      <c r="BT91" s="49"/>
      <c r="BU91" s="49"/>
      <c r="BV91" s="49"/>
      <c r="BW91" s="49"/>
      <c r="BX91" s="7"/>
      <c r="BY91" s="58"/>
      <c r="BZ91" s="58"/>
      <c r="CA91" s="58"/>
      <c r="CB91" s="58"/>
      <c r="CC91" s="3"/>
      <c r="CD91" s="49"/>
      <c r="CE91" s="49"/>
      <c r="CF91" s="49"/>
      <c r="CG91" s="49"/>
      <c r="CH91" s="7"/>
      <c r="CI91" s="28"/>
      <c r="CJ91" s="28"/>
      <c r="CK91" s="28"/>
      <c r="CL91" s="28"/>
      <c r="CM91" s="7"/>
      <c r="CN91" s="27"/>
      <c r="CO91" s="27"/>
      <c r="CP91" s="27"/>
      <c r="CQ91" s="27"/>
      <c r="CR91" s="91"/>
      <c r="CS91" s="42"/>
      <c r="CT91" s="42"/>
      <c r="CU91" s="58"/>
      <c r="CV91" s="42"/>
      <c r="CW91" s="11"/>
      <c r="CX91" s="28"/>
      <c r="CY91" s="28"/>
      <c r="CZ91" s="28"/>
      <c r="DA91" s="28"/>
      <c r="DB91" s="11"/>
      <c r="DC91" s="27"/>
      <c r="DD91" s="27"/>
      <c r="DE91" s="27"/>
      <c r="DF91" s="27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58"/>
      <c r="DT91" s="58"/>
      <c r="DU91" s="28"/>
      <c r="DV91" s="28"/>
      <c r="DW91" s="28"/>
      <c r="DX91" s="58"/>
      <c r="DY91" s="58"/>
      <c r="DZ91" s="28"/>
      <c r="EB91" s="7">
        <f t="shared" si="402"/>
        <v>0</v>
      </c>
      <c r="EC91" s="28">
        <f t="shared" si="403"/>
        <v>0</v>
      </c>
      <c r="ED91" s="28">
        <f t="shared" si="404"/>
        <v>0</v>
      </c>
      <c r="EE91" s="28">
        <f t="shared" si="405"/>
        <v>0</v>
      </c>
      <c r="EF91" s="28">
        <f t="shared" si="406"/>
        <v>0</v>
      </c>
      <c r="EH91" s="64"/>
      <c r="EI91" s="49"/>
      <c r="EJ91" s="49"/>
      <c r="EK91" s="49"/>
      <c r="EL91" s="49"/>
      <c r="EM91" s="7"/>
      <c r="EN91" s="58"/>
      <c r="EO91" s="58"/>
      <c r="EP91" s="58"/>
      <c r="EQ91" s="58"/>
      <c r="ER91" s="3"/>
      <c r="ES91" s="49"/>
      <c r="ET91" s="49"/>
      <c r="EU91" s="49"/>
      <c r="EV91" s="49"/>
      <c r="EW91" s="7"/>
      <c r="EX91" s="28"/>
      <c r="EY91" s="28"/>
      <c r="EZ91" s="28"/>
      <c r="FA91" s="28"/>
      <c r="FB91" s="7"/>
      <c r="FC91" s="27"/>
      <c r="FD91" s="27"/>
      <c r="FE91" s="27"/>
      <c r="FF91" s="27"/>
      <c r="FG91" s="91"/>
      <c r="FH91" s="42"/>
      <c r="FI91" s="42"/>
      <c r="FJ91" s="58"/>
      <c r="FK91" s="42"/>
      <c r="FL91" s="7"/>
      <c r="FM91" s="28"/>
      <c r="FN91" s="28"/>
      <c r="FO91" s="28"/>
      <c r="FP91" s="28"/>
      <c r="FQ91" s="41"/>
      <c r="FR91" s="28"/>
      <c r="FS91" s="28"/>
      <c r="FT91" s="28"/>
      <c r="FU91" s="28"/>
      <c r="FV91" s="11"/>
      <c r="FW91" s="28"/>
      <c r="FX91" s="28"/>
      <c r="FY91" s="28"/>
      <c r="FZ91" s="28"/>
      <c r="GA91" s="41"/>
      <c r="GB91" s="28"/>
      <c r="GC91" s="28"/>
      <c r="GD91" s="28"/>
      <c r="GE91" s="28"/>
      <c r="GF91" s="28"/>
      <c r="GG91" s="28"/>
      <c r="GH91" s="58"/>
      <c r="GI91" s="58"/>
      <c r="GJ91" s="28"/>
      <c r="GK91" s="11">
        <v>52</v>
      </c>
      <c r="GL91" s="92">
        <v>72848</v>
      </c>
      <c r="GM91" s="92">
        <v>44932.679999999978</v>
      </c>
      <c r="GN91" s="92">
        <v>3625.2200000000012</v>
      </c>
      <c r="GO91" s="92">
        <v>48558</v>
      </c>
      <c r="GQ91" s="7">
        <f t="shared" si="407"/>
        <v>52</v>
      </c>
      <c r="GR91" s="28">
        <f t="shared" si="408"/>
        <v>72848</v>
      </c>
      <c r="GS91" s="28">
        <f t="shared" si="409"/>
        <v>44932.679999999978</v>
      </c>
      <c r="GT91" s="28">
        <f t="shared" si="410"/>
        <v>3625.2200000000012</v>
      </c>
      <c r="GU91" s="28">
        <f t="shared" si="411"/>
        <v>48558</v>
      </c>
      <c r="GX91" s="58"/>
      <c r="GY91" s="58"/>
      <c r="GZ91" s="58"/>
      <c r="HA91" s="58"/>
      <c r="HB91" s="58"/>
      <c r="HC91" s="7"/>
      <c r="HD91" s="28"/>
      <c r="HE91" s="28"/>
      <c r="HF91" s="28"/>
      <c r="HG91" s="28"/>
      <c r="HH91" s="73"/>
      <c r="HI91" s="28"/>
      <c r="HJ91" s="28"/>
      <c r="HK91" s="28"/>
      <c r="HL91" s="28"/>
      <c r="HM91" s="7"/>
      <c r="HN91" s="28"/>
      <c r="HO91" s="28"/>
      <c r="HP91" s="28"/>
      <c r="HQ91" s="28"/>
      <c r="HR91" s="7"/>
      <c r="HS91" s="27"/>
      <c r="HT91" s="27"/>
      <c r="HU91" s="27"/>
      <c r="HV91" s="27"/>
      <c r="HW91" s="137"/>
      <c r="HX91" s="42"/>
      <c r="HY91" s="42"/>
      <c r="HZ91" s="27"/>
      <c r="IA91" s="42"/>
      <c r="IB91" s="7"/>
      <c r="IC91" s="28"/>
      <c r="ID91" s="28"/>
      <c r="IE91" s="28"/>
      <c r="IF91" s="28"/>
      <c r="IG91" s="41">
        <v>15</v>
      </c>
      <c r="IH91" s="28">
        <v>29985</v>
      </c>
      <c r="II91" s="28">
        <v>4050</v>
      </c>
      <c r="IJ91" s="28">
        <v>25206</v>
      </c>
      <c r="IK91" s="28">
        <v>4779</v>
      </c>
      <c r="IL91" s="11"/>
      <c r="IM91" s="28"/>
      <c r="IN91" s="28"/>
      <c r="IO91" s="28"/>
      <c r="IP91" s="28"/>
      <c r="IQ91" s="41"/>
      <c r="IR91" s="28"/>
      <c r="IS91" s="27"/>
      <c r="IT91" s="58"/>
      <c r="IU91" s="28"/>
      <c r="IV91" s="40"/>
      <c r="IW91" s="28"/>
      <c r="IX91" s="28"/>
      <c r="IY91" s="28"/>
      <c r="IZ91" s="28"/>
      <c r="JA91" s="11"/>
      <c r="JB91" s="27"/>
      <c r="JC91" s="27"/>
      <c r="JD91" s="27"/>
      <c r="JE91" s="27"/>
      <c r="JF91" s="7"/>
      <c r="JG91" s="28"/>
      <c r="JH91" s="28"/>
      <c r="JI91" s="28"/>
      <c r="JJ91" s="28"/>
      <c r="JK91" s="147"/>
      <c r="JM91" s="7">
        <f t="shared" si="422"/>
        <v>15</v>
      </c>
      <c r="JN91" s="28">
        <f t="shared" si="423"/>
        <v>29985</v>
      </c>
      <c r="JO91" s="28">
        <f t="shared" si="424"/>
        <v>4050</v>
      </c>
      <c r="JP91" s="28">
        <f t="shared" si="425"/>
        <v>25206</v>
      </c>
      <c r="JQ91" s="28">
        <f t="shared" si="426"/>
        <v>4779</v>
      </c>
      <c r="JS91" s="7"/>
      <c r="JT91" s="477"/>
      <c r="JU91" s="477"/>
      <c r="JV91" s="477"/>
      <c r="JW91" s="477"/>
      <c r="JX91" s="476"/>
      <c r="JY91" s="477"/>
      <c r="JZ91" s="477"/>
      <c r="KA91" s="477"/>
      <c r="KB91" s="477"/>
      <c r="KC91" s="476"/>
      <c r="KD91" s="477"/>
      <c r="KE91" s="477"/>
      <c r="KF91" s="477"/>
      <c r="KG91" s="477"/>
      <c r="KH91" s="476"/>
      <c r="KI91" s="477"/>
      <c r="KJ91" s="477"/>
      <c r="KK91" s="477"/>
      <c r="KL91" s="477"/>
      <c r="KM91" s="477"/>
      <c r="KN91" s="477"/>
      <c r="KO91" s="477"/>
      <c r="KP91" s="477"/>
      <c r="KQ91" s="477"/>
      <c r="KR91" s="477"/>
      <c r="KS91" s="477"/>
      <c r="KT91" s="477"/>
      <c r="KU91" s="477"/>
      <c r="KV91" s="477"/>
      <c r="KW91" s="476"/>
      <c r="KX91" s="477"/>
      <c r="KY91" s="477"/>
      <c r="KZ91" s="477"/>
      <c r="LA91" s="477"/>
      <c r="LB91" s="476"/>
      <c r="LC91" s="477"/>
      <c r="LD91" s="477"/>
      <c r="LE91" s="477"/>
      <c r="LF91" s="477"/>
      <c r="LG91" s="11"/>
      <c r="LH91" s="28"/>
      <c r="LI91" s="28"/>
      <c r="LJ91" s="28"/>
      <c r="LK91" s="28"/>
      <c r="LL91" s="41"/>
      <c r="LM91" s="28"/>
      <c r="LN91" s="27"/>
      <c r="LO91" s="58"/>
      <c r="LP91" s="28"/>
      <c r="LQ91" s="40"/>
      <c r="LR91" s="28"/>
      <c r="LS91" s="28"/>
      <c r="LT91" s="28"/>
      <c r="LU91" s="28"/>
      <c r="LV91" s="11"/>
      <c r="LW91" s="27"/>
      <c r="LX91" s="27"/>
      <c r="LY91" s="27"/>
      <c r="LZ91" s="27"/>
      <c r="MA91" s="7"/>
      <c r="MB91" s="28"/>
      <c r="MC91" s="28"/>
      <c r="MD91" s="28"/>
      <c r="ME91" s="28"/>
      <c r="MF91" s="147"/>
      <c r="MH91" s="7">
        <f t="shared" si="417"/>
        <v>0</v>
      </c>
      <c r="MI91" s="28">
        <f t="shared" si="418"/>
        <v>0</v>
      </c>
      <c r="MJ91" s="28">
        <f t="shared" si="419"/>
        <v>0</v>
      </c>
      <c r="MK91" s="28">
        <f t="shared" si="420"/>
        <v>0</v>
      </c>
      <c r="ML91" s="28">
        <f t="shared" si="421"/>
        <v>0</v>
      </c>
    </row>
    <row r="92" spans="2:350" x14ac:dyDescent="0.3">
      <c r="B92" s="524"/>
      <c r="C92" s="71" t="s">
        <v>121</v>
      </c>
      <c r="D92" s="94"/>
      <c r="E92" s="27"/>
      <c r="F92" s="27"/>
      <c r="G92" s="58"/>
      <c r="H92" s="58"/>
      <c r="I92" s="11"/>
      <c r="J92" s="28"/>
      <c r="K92" s="27"/>
      <c r="L92" s="58"/>
      <c r="M92" s="27"/>
      <c r="N92" s="7"/>
      <c r="O92" s="58"/>
      <c r="P92" s="58"/>
      <c r="Q92" s="58"/>
      <c r="R92" s="58"/>
      <c r="S92" s="3"/>
      <c r="T92" s="3"/>
      <c r="U92" s="3"/>
      <c r="V92" s="3"/>
      <c r="W92" s="3"/>
      <c r="X92" s="7">
        <v>0</v>
      </c>
      <c r="Y92" s="28">
        <v>0</v>
      </c>
      <c r="Z92" s="28">
        <v>0</v>
      </c>
      <c r="AA92" s="28">
        <v>0</v>
      </c>
      <c r="AB92" s="28">
        <v>0</v>
      </c>
      <c r="AC92" s="104"/>
      <c r="AD92" s="27"/>
      <c r="AE92" s="27"/>
      <c r="AF92" s="58"/>
      <c r="AG92" s="27"/>
      <c r="AH92" s="91">
        <v>129</v>
      </c>
      <c r="AI92" s="34">
        <v>309871</v>
      </c>
      <c r="AJ92" s="34">
        <v>189021.31000000035</v>
      </c>
      <c r="AK92" s="34">
        <v>18737.559999999998</v>
      </c>
      <c r="AL92" s="34">
        <v>194406.00000000003</v>
      </c>
      <c r="AM92" s="11">
        <v>126</v>
      </c>
      <c r="AN92" s="28">
        <v>354374</v>
      </c>
      <c r="AO92" s="28">
        <v>216168.14000000036</v>
      </c>
      <c r="AP92" s="28">
        <v>25940.309999999994</v>
      </c>
      <c r="AQ92" s="28">
        <v>242108.99999999991</v>
      </c>
      <c r="AR92" s="41"/>
      <c r="AS92" s="28"/>
      <c r="AT92" s="28"/>
      <c r="AU92" s="64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58"/>
      <c r="BJ92" s="58"/>
      <c r="BK92" s="28"/>
      <c r="BM92" s="7">
        <f t="shared" si="427"/>
        <v>255</v>
      </c>
      <c r="BN92" s="28">
        <f t="shared" si="428"/>
        <v>664245</v>
      </c>
      <c r="BO92" s="28">
        <f t="shared" si="429"/>
        <v>405189.45000000071</v>
      </c>
      <c r="BP92" s="28">
        <f t="shared" si="430"/>
        <v>44677.869999999995</v>
      </c>
      <c r="BQ92" s="28">
        <f t="shared" si="431"/>
        <v>436514.99999999994</v>
      </c>
      <c r="BS92" s="64"/>
      <c r="BT92" s="49"/>
      <c r="BU92" s="49"/>
      <c r="BV92" s="49"/>
      <c r="BW92" s="49"/>
      <c r="BX92" s="7"/>
      <c r="BY92" s="58"/>
      <c r="BZ92" s="58"/>
      <c r="CA92" s="58"/>
      <c r="CB92" s="58"/>
      <c r="CC92" s="3"/>
      <c r="CD92" s="49"/>
      <c r="CE92" s="49"/>
      <c r="CF92" s="49"/>
      <c r="CG92" s="49"/>
      <c r="CH92" s="7"/>
      <c r="CI92" s="28"/>
      <c r="CJ92" s="28"/>
      <c r="CK92" s="28"/>
      <c r="CL92" s="28"/>
      <c r="CM92" s="7"/>
      <c r="CN92" s="27"/>
      <c r="CO92" s="27"/>
      <c r="CP92" s="27"/>
      <c r="CQ92" s="27"/>
      <c r="CR92" s="91"/>
      <c r="CS92" s="34"/>
      <c r="CT92" s="34"/>
      <c r="CU92" s="34"/>
      <c r="CV92" s="34"/>
      <c r="CW92" s="11"/>
      <c r="CX92" s="28"/>
      <c r="CY92" s="28"/>
      <c r="CZ92" s="28"/>
      <c r="DA92" s="28"/>
      <c r="DB92" s="41"/>
      <c r="DC92" s="28"/>
      <c r="DD92" s="28"/>
      <c r="DE92" s="49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58"/>
      <c r="DT92" s="58"/>
      <c r="DU92" s="28"/>
      <c r="DV92" s="28"/>
      <c r="DW92" s="28"/>
      <c r="DX92" s="58"/>
      <c r="DY92" s="58"/>
      <c r="DZ92" s="28"/>
      <c r="EB92" s="7">
        <f t="shared" si="402"/>
        <v>0</v>
      </c>
      <c r="EC92" s="28">
        <f t="shared" si="403"/>
        <v>0</v>
      </c>
      <c r="ED92" s="28">
        <f t="shared" si="404"/>
        <v>0</v>
      </c>
      <c r="EE92" s="28">
        <f t="shared" si="405"/>
        <v>0</v>
      </c>
      <c r="EF92" s="28">
        <f t="shared" si="406"/>
        <v>0</v>
      </c>
      <c r="EH92" s="64"/>
      <c r="EI92" s="49"/>
      <c r="EJ92" s="49"/>
      <c r="EK92" s="49"/>
      <c r="EL92" s="49"/>
      <c r="EM92" s="7"/>
      <c r="EN92" s="58"/>
      <c r="EO92" s="58"/>
      <c r="EP92" s="58"/>
      <c r="EQ92" s="58"/>
      <c r="ER92" s="3"/>
      <c r="ES92" s="49"/>
      <c r="ET92" s="49"/>
      <c r="EU92" s="49"/>
      <c r="EV92" s="49"/>
      <c r="EW92" s="7"/>
      <c r="EX92" s="28"/>
      <c r="EY92" s="28"/>
      <c r="EZ92" s="28"/>
      <c r="FA92" s="28"/>
      <c r="FB92" s="7"/>
      <c r="FC92" s="27"/>
      <c r="FD92" s="27"/>
      <c r="FE92" s="27"/>
      <c r="FF92" s="27"/>
      <c r="FG92" s="91"/>
      <c r="FH92" s="34"/>
      <c r="FI92" s="34"/>
      <c r="FJ92" s="34"/>
      <c r="FK92" s="34"/>
      <c r="FL92" s="7"/>
      <c r="FM92" s="28"/>
      <c r="FN92" s="28"/>
      <c r="FO92" s="28"/>
      <c r="FP92" s="28"/>
      <c r="FQ92" s="41"/>
      <c r="FR92" s="28"/>
      <c r="FS92" s="28"/>
      <c r="FT92" s="28"/>
      <c r="FU92" s="28"/>
      <c r="FV92" s="11"/>
      <c r="FW92" s="28"/>
      <c r="FX92" s="28"/>
      <c r="FY92" s="28"/>
      <c r="FZ92" s="28"/>
      <c r="GA92" s="41"/>
      <c r="GB92" s="28"/>
      <c r="GC92" s="28"/>
      <c r="GD92" s="28"/>
      <c r="GE92" s="28"/>
      <c r="GF92" s="28"/>
      <c r="GG92" s="28"/>
      <c r="GH92" s="58"/>
      <c r="GI92" s="58"/>
      <c r="GJ92" s="28"/>
      <c r="GK92" s="28"/>
      <c r="GL92" s="28"/>
      <c r="GM92" s="58"/>
      <c r="GN92" s="58"/>
      <c r="GO92" s="28"/>
      <c r="GQ92" s="7">
        <f t="shared" si="407"/>
        <v>0</v>
      </c>
      <c r="GR92" s="28">
        <f t="shared" si="408"/>
        <v>0</v>
      </c>
      <c r="GS92" s="28">
        <f t="shared" si="409"/>
        <v>0</v>
      </c>
      <c r="GT92" s="28">
        <f t="shared" si="410"/>
        <v>0</v>
      </c>
      <c r="GU92" s="28">
        <f t="shared" si="411"/>
        <v>0</v>
      </c>
      <c r="GX92" s="64"/>
      <c r="GY92" s="49"/>
      <c r="GZ92" s="49"/>
      <c r="HA92" s="49"/>
      <c r="HB92" s="49"/>
      <c r="HC92" s="7"/>
      <c r="HD92" s="28"/>
      <c r="HE92" s="28"/>
      <c r="HF92" s="28"/>
      <c r="HG92" s="28"/>
      <c r="HH92" s="73"/>
      <c r="HI92" s="28"/>
      <c r="HJ92" s="28"/>
      <c r="HK92" s="28"/>
      <c r="HL92" s="28"/>
      <c r="HM92" s="7"/>
      <c r="HN92" s="28"/>
      <c r="HO92" s="28"/>
      <c r="HP92" s="28"/>
      <c r="HQ92" s="28"/>
      <c r="HR92" s="7"/>
      <c r="HS92" s="27"/>
      <c r="HT92" s="27"/>
      <c r="HU92" s="27"/>
      <c r="HV92" s="27"/>
      <c r="HW92" s="137"/>
      <c r="HX92" s="34"/>
      <c r="HY92" s="34"/>
      <c r="HZ92" s="34"/>
      <c r="IA92" s="34"/>
      <c r="IB92" s="7"/>
      <c r="IC92" s="28"/>
      <c r="ID92" s="28"/>
      <c r="IE92" s="28"/>
      <c r="IF92" s="28"/>
      <c r="IG92" s="41">
        <v>28</v>
      </c>
      <c r="IH92" s="28">
        <v>46672</v>
      </c>
      <c r="II92" s="28">
        <v>27046.409999999993</v>
      </c>
      <c r="IJ92" s="28">
        <v>18054.000000000004</v>
      </c>
      <c r="IK92" s="28">
        <v>28617.999999999996</v>
      </c>
      <c r="IL92" s="11"/>
      <c r="IM92" s="28"/>
      <c r="IN92" s="28"/>
      <c r="IO92" s="28"/>
      <c r="IP92" s="28"/>
      <c r="IQ92" s="41"/>
      <c r="IR92" s="28"/>
      <c r="IS92" s="27"/>
      <c r="IT92" s="58"/>
      <c r="IU92" s="28"/>
      <c r="IV92" s="40"/>
      <c r="IW92" s="28"/>
      <c r="IX92" s="28"/>
      <c r="IY92" s="28"/>
      <c r="IZ92" s="28"/>
      <c r="JA92" s="28"/>
      <c r="JB92" s="28"/>
      <c r="JC92" s="27"/>
      <c r="JD92" s="27"/>
      <c r="JE92" s="28"/>
      <c r="JF92" s="7"/>
      <c r="JG92" s="28"/>
      <c r="JH92" s="28"/>
      <c r="JI92" s="28"/>
      <c r="JJ92" s="28"/>
      <c r="JK92" s="93"/>
      <c r="JM92" s="7">
        <f t="shared" si="422"/>
        <v>28</v>
      </c>
      <c r="JN92" s="28">
        <f t="shared" si="423"/>
        <v>46672</v>
      </c>
      <c r="JO92" s="28">
        <f t="shared" si="424"/>
        <v>27046.409999999993</v>
      </c>
      <c r="JP92" s="28">
        <f t="shared" si="425"/>
        <v>18054.000000000004</v>
      </c>
      <c r="JQ92" s="28">
        <f t="shared" si="426"/>
        <v>28617.999999999996</v>
      </c>
      <c r="JS92" s="7"/>
      <c r="JT92" s="477"/>
      <c r="JU92" s="477"/>
      <c r="JV92" s="477"/>
      <c r="JW92" s="477"/>
      <c r="JX92" s="476"/>
      <c r="JY92" s="477"/>
      <c r="JZ92" s="477"/>
      <c r="KA92" s="477"/>
      <c r="KB92" s="477"/>
      <c r="KC92" s="476"/>
      <c r="KD92" s="477"/>
      <c r="KE92" s="477"/>
      <c r="KF92" s="477"/>
      <c r="KG92" s="477"/>
      <c r="KH92" s="476"/>
      <c r="KI92" s="477"/>
      <c r="KJ92" s="477"/>
      <c r="KK92" s="477"/>
      <c r="KL92" s="477"/>
      <c r="KM92" s="477"/>
      <c r="KN92" s="477"/>
      <c r="KO92" s="477"/>
      <c r="KP92" s="477"/>
      <c r="KQ92" s="477"/>
      <c r="KR92" s="477"/>
      <c r="KS92" s="477"/>
      <c r="KT92" s="477"/>
      <c r="KU92" s="477"/>
      <c r="KV92" s="477"/>
      <c r="KW92" s="476"/>
      <c r="KX92" s="477"/>
      <c r="KY92" s="477"/>
      <c r="KZ92" s="477"/>
      <c r="LA92" s="477"/>
      <c r="LB92" s="476"/>
      <c r="LC92" s="477"/>
      <c r="LD92" s="477"/>
      <c r="LE92" s="477"/>
      <c r="LF92" s="477"/>
      <c r="LG92" s="11"/>
      <c r="LH92" s="28"/>
      <c r="LI92" s="28"/>
      <c r="LJ92" s="28"/>
      <c r="LK92" s="28"/>
      <c r="LL92" s="41"/>
      <c r="LM92" s="28"/>
      <c r="LN92" s="27"/>
      <c r="LO92" s="58"/>
      <c r="LP92" s="28"/>
      <c r="LQ92" s="40"/>
      <c r="LR92" s="28"/>
      <c r="LS92" s="28"/>
      <c r="LT92" s="28"/>
      <c r="LU92" s="28"/>
      <c r="LV92" s="28"/>
      <c r="LW92" s="28"/>
      <c r="LX92" s="27"/>
      <c r="LY92" s="27"/>
      <c r="LZ92" s="28"/>
      <c r="MA92" s="7"/>
      <c r="MB92" s="28"/>
      <c r="MC92" s="28"/>
      <c r="MD92" s="28"/>
      <c r="ME92" s="28"/>
      <c r="MF92" s="93"/>
      <c r="MH92" s="7">
        <f t="shared" si="417"/>
        <v>0</v>
      </c>
      <c r="MI92" s="28">
        <f t="shared" si="418"/>
        <v>0</v>
      </c>
      <c r="MJ92" s="28">
        <f t="shared" si="419"/>
        <v>0</v>
      </c>
      <c r="MK92" s="28">
        <f t="shared" si="420"/>
        <v>0</v>
      </c>
      <c r="ML92" s="28">
        <f t="shared" si="421"/>
        <v>0</v>
      </c>
    </row>
    <row r="93" spans="2:350" x14ac:dyDescent="0.3">
      <c r="B93" s="524"/>
      <c r="C93" s="70" t="s">
        <v>103</v>
      </c>
      <c r="D93" s="94"/>
      <c r="E93" s="27"/>
      <c r="F93" s="27"/>
      <c r="G93" s="58"/>
      <c r="H93" s="58"/>
      <c r="I93" s="11"/>
      <c r="J93" s="11"/>
      <c r="K93" s="11"/>
      <c r="L93" s="11"/>
      <c r="M93" s="11"/>
      <c r="N93" s="91">
        <v>5</v>
      </c>
      <c r="O93" s="34">
        <v>1446</v>
      </c>
      <c r="P93" s="34">
        <v>850</v>
      </c>
      <c r="Q93" s="34">
        <v>38.270000000000003</v>
      </c>
      <c r="R93" s="34">
        <v>803</v>
      </c>
      <c r="S93" s="3"/>
      <c r="T93" s="3"/>
      <c r="U93" s="3"/>
      <c r="V93" s="3"/>
      <c r="W93" s="3"/>
      <c r="X93" s="7">
        <v>0</v>
      </c>
      <c r="Y93" s="28">
        <v>0</v>
      </c>
      <c r="Z93" s="28">
        <v>0</v>
      </c>
      <c r="AA93" s="28">
        <v>0</v>
      </c>
      <c r="AB93" s="28">
        <v>0</v>
      </c>
      <c r="AC93" s="104"/>
      <c r="AD93" s="27"/>
      <c r="AE93" s="27"/>
      <c r="AF93" s="58"/>
      <c r="AG93" s="27"/>
      <c r="AH93" s="91"/>
      <c r="AI93" s="42"/>
      <c r="AJ93" s="42"/>
      <c r="AK93" s="27"/>
      <c r="AL93" s="42"/>
      <c r="AM93" s="11"/>
      <c r="AN93" s="28"/>
      <c r="AO93" s="28"/>
      <c r="AP93" s="28"/>
      <c r="AQ93" s="28"/>
      <c r="AR93" s="41"/>
      <c r="AS93" s="28"/>
      <c r="AT93" s="28"/>
      <c r="AU93" s="64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58"/>
      <c r="BJ93" s="58"/>
      <c r="BK93" s="28"/>
      <c r="BM93" s="7">
        <f t="shared" si="427"/>
        <v>5</v>
      </c>
      <c r="BN93" s="28">
        <f t="shared" si="428"/>
        <v>1446</v>
      </c>
      <c r="BO93" s="28">
        <f t="shared" si="429"/>
        <v>850</v>
      </c>
      <c r="BP93" s="28">
        <f t="shared" si="430"/>
        <v>38.270000000000003</v>
      </c>
      <c r="BQ93" s="28">
        <f t="shared" si="431"/>
        <v>803</v>
      </c>
      <c r="BS93" s="64"/>
      <c r="BT93" s="49"/>
      <c r="BU93" s="49"/>
      <c r="BV93" s="49"/>
      <c r="BW93" s="49"/>
      <c r="BX93" s="91"/>
      <c r="BY93" s="34"/>
      <c r="BZ93" s="34"/>
      <c r="CA93" s="34"/>
      <c r="CB93" s="34"/>
      <c r="CC93" s="3"/>
      <c r="CD93" s="49"/>
      <c r="CE93" s="49"/>
      <c r="CF93" s="49"/>
      <c r="CG93" s="49"/>
      <c r="CH93" s="7"/>
      <c r="CI93" s="28"/>
      <c r="CJ93" s="28"/>
      <c r="CK93" s="28"/>
      <c r="CL93" s="28"/>
      <c r="CM93" s="7"/>
      <c r="CN93" s="27"/>
      <c r="CO93" s="27"/>
      <c r="CP93" s="27"/>
      <c r="CQ93" s="27"/>
      <c r="CR93" s="91"/>
      <c r="CS93" s="42"/>
      <c r="CT93" s="42"/>
      <c r="CU93" s="27"/>
      <c r="CV93" s="42"/>
      <c r="CW93" s="11"/>
      <c r="CX93" s="28"/>
      <c r="CY93" s="28"/>
      <c r="CZ93" s="28"/>
      <c r="DA93" s="28"/>
      <c r="DB93" s="41"/>
      <c r="DC93" s="28"/>
      <c r="DD93" s="28"/>
      <c r="DE93" s="49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58"/>
      <c r="DT93" s="58"/>
      <c r="DU93" s="28"/>
      <c r="DV93" s="28"/>
      <c r="DW93" s="28"/>
      <c r="DX93" s="58"/>
      <c r="DY93" s="58"/>
      <c r="DZ93" s="28"/>
      <c r="EB93" s="7">
        <f t="shared" si="402"/>
        <v>0</v>
      </c>
      <c r="EC93" s="28">
        <f t="shared" si="403"/>
        <v>0</v>
      </c>
      <c r="ED93" s="28">
        <f t="shared" si="404"/>
        <v>0</v>
      </c>
      <c r="EE93" s="28">
        <f t="shared" si="405"/>
        <v>0</v>
      </c>
      <c r="EF93" s="28">
        <f t="shared" si="406"/>
        <v>0</v>
      </c>
      <c r="EH93" s="64"/>
      <c r="EI93" s="49"/>
      <c r="EJ93" s="49"/>
      <c r="EK93" s="49"/>
      <c r="EL93" s="49"/>
      <c r="EM93" s="91"/>
      <c r="EN93" s="34"/>
      <c r="EO93" s="34"/>
      <c r="EP93" s="34"/>
      <c r="EQ93" s="34"/>
      <c r="ER93" s="3"/>
      <c r="ES93" s="49"/>
      <c r="ET93" s="49"/>
      <c r="EU93" s="49"/>
      <c r="EV93" s="49"/>
      <c r="EW93" s="7"/>
      <c r="EX93" s="28"/>
      <c r="EY93" s="28"/>
      <c r="EZ93" s="28"/>
      <c r="FA93" s="28"/>
      <c r="FB93" s="7"/>
      <c r="FC93" s="27"/>
      <c r="FD93" s="27"/>
      <c r="FE93" s="27"/>
      <c r="FF93" s="27"/>
      <c r="FG93" s="91"/>
      <c r="FH93" s="42"/>
      <c r="FI93" s="42"/>
      <c r="FJ93" s="27"/>
      <c r="FK93" s="42"/>
      <c r="FL93" s="7"/>
      <c r="FM93" s="28"/>
      <c r="FN93" s="28"/>
      <c r="FO93" s="28"/>
      <c r="FP93" s="28"/>
      <c r="FQ93" s="41"/>
      <c r="FR93" s="28"/>
      <c r="FS93" s="28"/>
      <c r="FT93" s="28"/>
      <c r="FU93" s="28"/>
      <c r="FV93" s="11"/>
      <c r="FW93" s="28"/>
      <c r="FX93" s="28"/>
      <c r="FY93" s="28"/>
      <c r="FZ93" s="28"/>
      <c r="GA93" s="41"/>
      <c r="GB93" s="28"/>
      <c r="GC93" s="28"/>
      <c r="GD93" s="28"/>
      <c r="GE93" s="28"/>
      <c r="GF93" s="28"/>
      <c r="GG93" s="28"/>
      <c r="GH93" s="58"/>
      <c r="GI93" s="58"/>
      <c r="GJ93" s="28"/>
      <c r="GK93" s="28"/>
      <c r="GL93" s="28"/>
      <c r="GM93" s="58"/>
      <c r="GN93" s="58"/>
      <c r="GO93" s="28"/>
      <c r="GQ93" s="7">
        <f t="shared" si="407"/>
        <v>0</v>
      </c>
      <c r="GR93" s="28">
        <f t="shared" si="408"/>
        <v>0</v>
      </c>
      <c r="GS93" s="28">
        <f t="shared" si="409"/>
        <v>0</v>
      </c>
      <c r="GT93" s="28">
        <f t="shared" si="410"/>
        <v>0</v>
      </c>
      <c r="GU93" s="28">
        <f t="shared" si="411"/>
        <v>0</v>
      </c>
      <c r="GX93" s="64"/>
      <c r="GY93" s="49"/>
      <c r="GZ93" s="49"/>
      <c r="HA93" s="49"/>
      <c r="HB93" s="49"/>
      <c r="HC93" s="7"/>
      <c r="HD93" s="28"/>
      <c r="HE93" s="28"/>
      <c r="HF93" s="28"/>
      <c r="HG93" s="28"/>
      <c r="HH93" s="73"/>
      <c r="HI93" s="28"/>
      <c r="HJ93" s="28"/>
      <c r="HK93" s="28"/>
      <c r="HL93" s="28"/>
      <c r="HM93" s="7"/>
      <c r="HN93" s="28"/>
      <c r="HO93" s="28"/>
      <c r="HP93" s="28"/>
      <c r="HQ93" s="28"/>
      <c r="HR93" s="7"/>
      <c r="HS93" s="27"/>
      <c r="HT93" s="27"/>
      <c r="HU93" s="27"/>
      <c r="HV93" s="27"/>
      <c r="HW93" s="137"/>
      <c r="HX93" s="42"/>
      <c r="HY93" s="42"/>
      <c r="HZ93" s="27"/>
      <c r="IA93" s="42"/>
      <c r="IB93" s="7"/>
      <c r="IC93" s="28"/>
      <c r="ID93" s="28"/>
      <c r="IE93" s="28"/>
      <c r="IF93" s="28"/>
      <c r="IG93" s="41"/>
      <c r="IH93" s="28"/>
      <c r="II93" s="28"/>
      <c r="IJ93" s="28"/>
      <c r="IK93" s="28"/>
      <c r="IL93" s="11"/>
      <c r="IM93" s="28"/>
      <c r="IN93" s="28"/>
      <c r="IO93" s="28"/>
      <c r="IP93" s="28"/>
      <c r="IQ93" s="41"/>
      <c r="IR93" s="28"/>
      <c r="IS93" s="27"/>
      <c r="IT93" s="58"/>
      <c r="IU93" s="28"/>
      <c r="IV93" s="40"/>
      <c r="IW93" s="28"/>
      <c r="IX93" s="28"/>
      <c r="IY93" s="28"/>
      <c r="IZ93" s="28"/>
      <c r="JA93" s="28"/>
      <c r="JB93" s="28"/>
      <c r="JC93" s="27"/>
      <c r="JD93" s="27"/>
      <c r="JE93" s="28"/>
      <c r="JF93" s="7"/>
      <c r="JG93" s="28"/>
      <c r="JH93" s="28"/>
      <c r="JI93" s="28"/>
      <c r="JJ93" s="28"/>
      <c r="JK93" s="93"/>
      <c r="JM93" s="7">
        <f t="shared" si="422"/>
        <v>0</v>
      </c>
      <c r="JN93" s="28">
        <f t="shared" si="423"/>
        <v>0</v>
      </c>
      <c r="JO93" s="28">
        <f t="shared" si="424"/>
        <v>0</v>
      </c>
      <c r="JP93" s="28">
        <f t="shared" si="425"/>
        <v>0</v>
      </c>
      <c r="JQ93" s="28">
        <f t="shared" si="426"/>
        <v>0</v>
      </c>
      <c r="JS93" s="7"/>
      <c r="JT93" s="477"/>
      <c r="JU93" s="477"/>
      <c r="JV93" s="477"/>
      <c r="JW93" s="477"/>
      <c r="JX93" s="476"/>
      <c r="JY93" s="477"/>
      <c r="JZ93" s="477"/>
      <c r="KA93" s="477"/>
      <c r="KB93" s="477"/>
      <c r="KC93" s="476"/>
      <c r="KD93" s="477"/>
      <c r="KE93" s="477"/>
      <c r="KF93" s="477"/>
      <c r="KG93" s="477"/>
      <c r="KH93" s="476"/>
      <c r="KI93" s="477"/>
      <c r="KJ93" s="477"/>
      <c r="KK93" s="477"/>
      <c r="KL93" s="477"/>
      <c r="KM93" s="477"/>
      <c r="KN93" s="477"/>
      <c r="KO93" s="477"/>
      <c r="KP93" s="477"/>
      <c r="KQ93" s="477"/>
      <c r="KR93" s="477"/>
      <c r="KS93" s="477"/>
      <c r="KT93" s="477"/>
      <c r="KU93" s="477"/>
      <c r="KV93" s="477"/>
      <c r="KW93" s="476"/>
      <c r="KX93" s="477"/>
      <c r="KY93" s="477"/>
      <c r="KZ93" s="477"/>
      <c r="LA93" s="477"/>
      <c r="LB93" s="476"/>
      <c r="LC93" s="477"/>
      <c r="LD93" s="477"/>
      <c r="LE93" s="477"/>
      <c r="LF93" s="477"/>
      <c r="LG93" s="11"/>
      <c r="LH93" s="28"/>
      <c r="LI93" s="28"/>
      <c r="LJ93" s="28"/>
      <c r="LK93" s="28"/>
      <c r="LL93" s="41"/>
      <c r="LM93" s="28"/>
      <c r="LN93" s="27"/>
      <c r="LO93" s="58"/>
      <c r="LP93" s="28"/>
      <c r="LQ93" s="40"/>
      <c r="LR93" s="28"/>
      <c r="LS93" s="28"/>
      <c r="LT93" s="28"/>
      <c r="LU93" s="28"/>
      <c r="LV93" s="28"/>
      <c r="LW93" s="28"/>
      <c r="LX93" s="27"/>
      <c r="LY93" s="27"/>
      <c r="LZ93" s="28"/>
      <c r="MA93" s="7"/>
      <c r="MB93" s="28"/>
      <c r="MC93" s="28"/>
      <c r="MD93" s="28"/>
      <c r="ME93" s="28"/>
      <c r="MF93" s="93"/>
      <c r="MH93" s="7">
        <f t="shared" si="417"/>
        <v>0</v>
      </c>
      <c r="MI93" s="28">
        <f t="shared" si="418"/>
        <v>0</v>
      </c>
      <c r="MJ93" s="28">
        <f t="shared" si="419"/>
        <v>0</v>
      </c>
      <c r="MK93" s="28">
        <f t="shared" si="420"/>
        <v>0</v>
      </c>
      <c r="ML93" s="28">
        <f t="shared" si="421"/>
        <v>0</v>
      </c>
    </row>
    <row r="94" spans="2:350" x14ac:dyDescent="0.3">
      <c r="B94" s="524"/>
      <c r="C94" s="71" t="s">
        <v>116</v>
      </c>
      <c r="D94" s="94"/>
      <c r="E94" s="27"/>
      <c r="F94" s="27"/>
      <c r="G94" s="58"/>
      <c r="H94" s="58"/>
      <c r="I94" s="11"/>
      <c r="J94" s="11"/>
      <c r="K94" s="11"/>
      <c r="L94" s="11"/>
      <c r="M94" s="11"/>
      <c r="N94" s="91">
        <v>40</v>
      </c>
      <c r="O94" s="34">
        <v>11990</v>
      </c>
      <c r="P94" s="34">
        <v>7000</v>
      </c>
      <c r="Q94" s="34">
        <v>350</v>
      </c>
      <c r="R94" s="34">
        <v>7350</v>
      </c>
      <c r="S94" s="3"/>
      <c r="T94" s="3"/>
      <c r="U94" s="3"/>
      <c r="V94" s="3"/>
      <c r="W94" s="3"/>
      <c r="X94" s="7">
        <v>0</v>
      </c>
      <c r="Y94" s="28">
        <v>0</v>
      </c>
      <c r="Z94" s="28">
        <v>0</v>
      </c>
      <c r="AA94" s="28">
        <v>0</v>
      </c>
      <c r="AB94" s="28">
        <v>0</v>
      </c>
      <c r="AC94" s="104"/>
      <c r="AD94" s="27"/>
      <c r="AE94" s="27"/>
      <c r="AF94" s="58"/>
      <c r="AG94" s="27"/>
      <c r="AH94" s="91"/>
      <c r="AI94" s="42"/>
      <c r="AJ94" s="42"/>
      <c r="AK94" s="27"/>
      <c r="AL94" s="42"/>
      <c r="AM94" s="11"/>
      <c r="AN94" s="28"/>
      <c r="AO94" s="28"/>
      <c r="AP94" s="28"/>
      <c r="AQ94" s="28"/>
      <c r="AR94" s="41"/>
      <c r="AS94" s="28"/>
      <c r="AT94" s="28"/>
      <c r="AU94" s="64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58"/>
      <c r="BJ94" s="58"/>
      <c r="BK94" s="28"/>
      <c r="BM94" s="7">
        <f t="shared" si="427"/>
        <v>40</v>
      </c>
      <c r="BN94" s="28">
        <f t="shared" si="428"/>
        <v>11990</v>
      </c>
      <c r="BO94" s="28">
        <f t="shared" si="429"/>
        <v>7000</v>
      </c>
      <c r="BP94" s="28">
        <f t="shared" si="430"/>
        <v>350</v>
      </c>
      <c r="BQ94" s="28">
        <f t="shared" si="431"/>
        <v>7350</v>
      </c>
      <c r="BS94" s="64"/>
      <c r="BT94" s="49"/>
      <c r="BU94" s="49"/>
      <c r="BV94" s="49"/>
      <c r="BW94" s="49"/>
      <c r="BX94" s="91"/>
      <c r="BY94" s="34"/>
      <c r="BZ94" s="34"/>
      <c r="CA94" s="34"/>
      <c r="CB94" s="34"/>
      <c r="CC94" s="3"/>
      <c r="CD94" s="49"/>
      <c r="CE94" s="49"/>
      <c r="CF94" s="49"/>
      <c r="CG94" s="49"/>
      <c r="CH94" s="7"/>
      <c r="CI94" s="28"/>
      <c r="CJ94" s="28"/>
      <c r="CK94" s="28"/>
      <c r="CL94" s="28"/>
      <c r="CM94" s="7"/>
      <c r="CN94" s="27"/>
      <c r="CO94" s="27"/>
      <c r="CP94" s="27"/>
      <c r="CQ94" s="27"/>
      <c r="CR94" s="91"/>
      <c r="CS94" s="42"/>
      <c r="CT94" s="42"/>
      <c r="CU94" s="27"/>
      <c r="CV94" s="42"/>
      <c r="CW94" s="11"/>
      <c r="CX94" s="28"/>
      <c r="CY94" s="28"/>
      <c r="CZ94" s="28"/>
      <c r="DA94" s="28"/>
      <c r="DB94" s="41"/>
      <c r="DC94" s="28"/>
      <c r="DD94" s="28"/>
      <c r="DE94" s="49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58"/>
      <c r="DT94" s="58"/>
      <c r="DU94" s="28"/>
      <c r="DV94" s="28"/>
      <c r="DW94" s="28"/>
      <c r="DX94" s="58"/>
      <c r="DY94" s="58"/>
      <c r="DZ94" s="28"/>
      <c r="EB94" s="7">
        <f t="shared" si="402"/>
        <v>0</v>
      </c>
      <c r="EC94" s="28">
        <f t="shared" si="403"/>
        <v>0</v>
      </c>
      <c r="ED94" s="28">
        <f t="shared" si="404"/>
        <v>0</v>
      </c>
      <c r="EE94" s="28">
        <f t="shared" si="405"/>
        <v>0</v>
      </c>
      <c r="EF94" s="28">
        <f t="shared" si="406"/>
        <v>0</v>
      </c>
      <c r="EH94" s="64"/>
      <c r="EI94" s="49"/>
      <c r="EJ94" s="49"/>
      <c r="EK94" s="49"/>
      <c r="EL94" s="49"/>
      <c r="EM94" s="91"/>
      <c r="EN94" s="34"/>
      <c r="EO94" s="34"/>
      <c r="EP94" s="34"/>
      <c r="EQ94" s="34"/>
      <c r="ER94" s="3"/>
      <c r="ES94" s="49"/>
      <c r="ET94" s="49"/>
      <c r="EU94" s="49"/>
      <c r="EV94" s="49"/>
      <c r="EW94" s="7"/>
      <c r="EX94" s="28"/>
      <c r="EY94" s="28"/>
      <c r="EZ94" s="28"/>
      <c r="FA94" s="28"/>
      <c r="FB94" s="7"/>
      <c r="FC94" s="27"/>
      <c r="FD94" s="27"/>
      <c r="FE94" s="27"/>
      <c r="FF94" s="27"/>
      <c r="FG94" s="91"/>
      <c r="FH94" s="42"/>
      <c r="FI94" s="42"/>
      <c r="FJ94" s="27"/>
      <c r="FK94" s="42"/>
      <c r="FL94" s="7"/>
      <c r="FM94" s="28"/>
      <c r="FN94" s="28"/>
      <c r="FO94" s="28"/>
      <c r="FP94" s="28"/>
      <c r="FQ94" s="41"/>
      <c r="FR94" s="28"/>
      <c r="FS94" s="28"/>
      <c r="FT94" s="28"/>
      <c r="FU94" s="28"/>
      <c r="FV94" s="11"/>
      <c r="FW94" s="28"/>
      <c r="FX94" s="28"/>
      <c r="FY94" s="28"/>
      <c r="FZ94" s="28"/>
      <c r="GA94" s="41"/>
      <c r="GB94" s="28"/>
      <c r="GC94" s="28"/>
      <c r="GD94" s="28"/>
      <c r="GE94" s="28"/>
      <c r="GF94" s="28"/>
      <c r="GG94" s="28"/>
      <c r="GH94" s="58"/>
      <c r="GI94" s="58"/>
      <c r="GJ94" s="28"/>
      <c r="GK94" s="28"/>
      <c r="GL94" s="28"/>
      <c r="GM94" s="58"/>
      <c r="GN94" s="58"/>
      <c r="GO94" s="28"/>
      <c r="GQ94" s="7">
        <f t="shared" si="407"/>
        <v>0</v>
      </c>
      <c r="GR94" s="28">
        <f t="shared" si="408"/>
        <v>0</v>
      </c>
      <c r="GS94" s="28">
        <f t="shared" si="409"/>
        <v>0</v>
      </c>
      <c r="GT94" s="28">
        <f t="shared" si="410"/>
        <v>0</v>
      </c>
      <c r="GU94" s="28">
        <f t="shared" si="411"/>
        <v>0</v>
      </c>
      <c r="GX94" s="64"/>
      <c r="GY94" s="49"/>
      <c r="GZ94" s="49"/>
      <c r="HA94" s="49"/>
      <c r="HB94" s="49"/>
      <c r="HC94" s="7"/>
      <c r="HD94" s="28"/>
      <c r="HE94" s="28"/>
      <c r="HF94" s="28"/>
      <c r="HG94" s="28"/>
      <c r="HH94" s="73"/>
      <c r="HI94" s="28"/>
      <c r="HJ94" s="28"/>
      <c r="HK94" s="28"/>
      <c r="HL94" s="28"/>
      <c r="HM94" s="7">
        <v>40</v>
      </c>
      <c r="HN94" s="28">
        <v>37173.600000000013</v>
      </c>
      <c r="HO94" s="28">
        <v>89360</v>
      </c>
      <c r="HP94" s="28">
        <v>2924.2100000000009</v>
      </c>
      <c r="HQ94" s="28">
        <v>40098.000000000007</v>
      </c>
      <c r="HR94" s="11">
        <v>359</v>
      </c>
      <c r="HS94" s="27">
        <v>856741</v>
      </c>
      <c r="HT94" s="27">
        <v>299858.78999999986</v>
      </c>
      <c r="HU94" s="27">
        <f>HS94-HV94</f>
        <v>541889.99999999919</v>
      </c>
      <c r="HV94" s="27">
        <v>314851.00000000081</v>
      </c>
      <c r="HW94" s="137"/>
      <c r="HX94" s="42"/>
      <c r="HY94" s="42"/>
      <c r="HZ94" s="27"/>
      <c r="IA94" s="42"/>
      <c r="IB94" s="7"/>
      <c r="IC94" s="28"/>
      <c r="ID94" s="28"/>
      <c r="IE94" s="28"/>
      <c r="IF94" s="28"/>
      <c r="IG94" s="41"/>
      <c r="IH94" s="28"/>
      <c r="II94" s="28"/>
      <c r="IJ94" s="28"/>
      <c r="IK94" s="28"/>
      <c r="IL94" s="11">
        <v>-17</v>
      </c>
      <c r="IM94" s="28">
        <v>-30083</v>
      </c>
      <c r="IN94" s="28">
        <v>-10689.510000000002</v>
      </c>
      <c r="IO94" s="28">
        <v>-534.49</v>
      </c>
      <c r="IP94" s="28">
        <v>-11224.000000000002</v>
      </c>
      <c r="IQ94" s="41"/>
      <c r="IR94" s="28"/>
      <c r="IS94" s="27"/>
      <c r="IT94" s="58"/>
      <c r="IU94" s="28"/>
      <c r="IV94" s="40"/>
      <c r="IW94" s="28"/>
      <c r="IX94" s="28"/>
      <c r="IY94" s="28"/>
      <c r="IZ94" s="28"/>
      <c r="JA94" s="28"/>
      <c r="JB94" s="28"/>
      <c r="JC94" s="27"/>
      <c r="JD94" s="27"/>
      <c r="JE94" s="28"/>
      <c r="JF94" s="7"/>
      <c r="JG94" s="28"/>
      <c r="JH94" s="28"/>
      <c r="JI94" s="28"/>
      <c r="JJ94" s="28"/>
      <c r="JK94" s="93"/>
      <c r="JM94" s="7">
        <f t="shared" si="422"/>
        <v>382</v>
      </c>
      <c r="JN94" s="28">
        <f t="shared" si="423"/>
        <v>863831.6</v>
      </c>
      <c r="JO94" s="28">
        <f t="shared" si="424"/>
        <v>378529.27999999985</v>
      </c>
      <c r="JP94" s="28">
        <f t="shared" si="425"/>
        <v>544279.71999999916</v>
      </c>
      <c r="JQ94" s="28">
        <f t="shared" si="426"/>
        <v>343725.00000000081</v>
      </c>
      <c r="JS94" s="7"/>
      <c r="JT94" s="477"/>
      <c r="JU94" s="477"/>
      <c r="JV94" s="477"/>
      <c r="JW94" s="477"/>
      <c r="JX94" s="476"/>
      <c r="JY94" s="477"/>
      <c r="JZ94" s="477"/>
      <c r="KA94" s="477"/>
      <c r="KB94" s="477"/>
      <c r="KC94" s="476">
        <v>399</v>
      </c>
      <c r="KD94" s="477">
        <v>421401</v>
      </c>
      <c r="KE94" s="477">
        <v>298539.00000000035</v>
      </c>
      <c r="KF94" s="477">
        <v>122862.00000000028</v>
      </c>
      <c r="KG94" s="477">
        <v>117011.37999999999</v>
      </c>
      <c r="KH94" s="476"/>
      <c r="KI94" s="477"/>
      <c r="KJ94" s="477">
        <v>2159</v>
      </c>
      <c r="KK94" s="477">
        <v>-2159</v>
      </c>
      <c r="KL94" s="477">
        <v>-2056.17</v>
      </c>
      <c r="KM94" s="477"/>
      <c r="KN94" s="477"/>
      <c r="KO94" s="477"/>
      <c r="KP94" s="477"/>
      <c r="KQ94" s="477"/>
      <c r="KR94" s="477"/>
      <c r="KS94" s="477"/>
      <c r="KT94" s="477"/>
      <c r="KU94" s="477"/>
      <c r="KV94" s="477"/>
      <c r="KW94" s="476"/>
      <c r="KX94" s="477"/>
      <c r="KY94" s="477"/>
      <c r="KZ94" s="477"/>
      <c r="LA94" s="477"/>
      <c r="LB94" s="476"/>
      <c r="LC94" s="477"/>
      <c r="LD94" s="477"/>
      <c r="LE94" s="477"/>
      <c r="LF94" s="477"/>
      <c r="LG94" s="11"/>
      <c r="LH94" s="28"/>
      <c r="LI94" s="28"/>
      <c r="LJ94" s="28"/>
      <c r="LK94" s="28"/>
      <c r="LL94" s="41"/>
      <c r="LM94" s="28"/>
      <c r="LN94" s="27"/>
      <c r="LO94" s="58"/>
      <c r="LP94" s="28"/>
      <c r="LQ94" s="40"/>
      <c r="LR94" s="28"/>
      <c r="LS94" s="28"/>
      <c r="LT94" s="28"/>
      <c r="LU94" s="28"/>
      <c r="LV94" s="28"/>
      <c r="LW94" s="28"/>
      <c r="LX94" s="27"/>
      <c r="LY94" s="27"/>
      <c r="LZ94" s="28"/>
      <c r="MA94" s="7"/>
      <c r="MB94" s="28"/>
      <c r="MC94" s="28"/>
      <c r="MD94" s="28"/>
      <c r="ME94" s="28"/>
      <c r="MF94" s="93"/>
      <c r="MH94" s="7">
        <f t="shared" si="417"/>
        <v>399</v>
      </c>
      <c r="MI94" s="28">
        <f t="shared" si="418"/>
        <v>421401</v>
      </c>
      <c r="MJ94" s="28">
        <f t="shared" si="419"/>
        <v>300698.00000000035</v>
      </c>
      <c r="MK94" s="28">
        <f t="shared" si="420"/>
        <v>120703.00000000028</v>
      </c>
      <c r="ML94" s="28">
        <f t="shared" si="421"/>
        <v>114955.20999999999</v>
      </c>
    </row>
    <row r="95" spans="2:350" x14ac:dyDescent="0.3">
      <c r="B95" s="524"/>
      <c r="C95" s="71" t="s">
        <v>32</v>
      </c>
      <c r="D95" s="94"/>
      <c r="E95" s="27"/>
      <c r="F95" s="27"/>
      <c r="G95" s="58"/>
      <c r="H95" s="58"/>
      <c r="I95" s="11"/>
      <c r="J95" s="11"/>
      <c r="K95" s="11"/>
      <c r="L95" s="11"/>
      <c r="M95" s="11"/>
      <c r="N95" s="91">
        <v>20</v>
      </c>
      <c r="O95" s="34">
        <v>5700</v>
      </c>
      <c r="P95" s="34">
        <v>3350</v>
      </c>
      <c r="Q95" s="34">
        <v>167.5</v>
      </c>
      <c r="R95" s="34">
        <v>3518</v>
      </c>
      <c r="S95" s="3"/>
      <c r="T95" s="3"/>
      <c r="U95" s="3"/>
      <c r="V95" s="3"/>
      <c r="W95" s="3"/>
      <c r="X95" s="7">
        <v>0</v>
      </c>
      <c r="Y95" s="28">
        <v>0</v>
      </c>
      <c r="Z95" s="28">
        <v>0</v>
      </c>
      <c r="AA95" s="28">
        <v>0</v>
      </c>
      <c r="AB95" s="28">
        <v>0</v>
      </c>
      <c r="AC95" s="104"/>
      <c r="AD95" s="27"/>
      <c r="AE95" s="27"/>
      <c r="AF95" s="58"/>
      <c r="AG95" s="27"/>
      <c r="AH95" s="91"/>
      <c r="AI95" s="42"/>
      <c r="AJ95" s="42"/>
      <c r="AK95" s="27"/>
      <c r="AL95" s="42"/>
      <c r="AM95" s="11"/>
      <c r="AN95" s="28"/>
      <c r="AO95" s="28"/>
      <c r="AP95" s="28"/>
      <c r="AQ95" s="28"/>
      <c r="AR95" s="41"/>
      <c r="AS95" s="28"/>
      <c r="AT95" s="28"/>
      <c r="AU95" s="64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58"/>
      <c r="BJ95" s="58"/>
      <c r="BK95" s="28"/>
      <c r="BM95" s="7">
        <f t="shared" si="427"/>
        <v>20</v>
      </c>
      <c r="BN95" s="28">
        <f t="shared" si="428"/>
        <v>5700</v>
      </c>
      <c r="BO95" s="28">
        <f t="shared" si="429"/>
        <v>3350</v>
      </c>
      <c r="BP95" s="28">
        <f t="shared" si="430"/>
        <v>167.5</v>
      </c>
      <c r="BQ95" s="28">
        <f t="shared" si="431"/>
        <v>3518</v>
      </c>
      <c r="BS95" s="64"/>
      <c r="BT95" s="49"/>
      <c r="BU95" s="49"/>
      <c r="BV95" s="49"/>
      <c r="BW95" s="49"/>
      <c r="BX95" s="91"/>
      <c r="BY95" s="34"/>
      <c r="BZ95" s="34"/>
      <c r="CA95" s="34"/>
      <c r="CB95" s="34"/>
      <c r="CC95" s="3"/>
      <c r="CD95" s="49"/>
      <c r="CE95" s="49"/>
      <c r="CF95" s="49"/>
      <c r="CG95" s="49"/>
      <c r="CH95" s="7"/>
      <c r="CI95" s="28"/>
      <c r="CJ95" s="28"/>
      <c r="CK95" s="28"/>
      <c r="CL95" s="28"/>
      <c r="CM95" s="7"/>
      <c r="CN95" s="27"/>
      <c r="CO95" s="27"/>
      <c r="CP95" s="27"/>
      <c r="CQ95" s="27"/>
      <c r="CR95" s="91"/>
      <c r="CS95" s="42"/>
      <c r="CT95" s="42"/>
      <c r="CU95" s="27"/>
      <c r="CV95" s="42"/>
      <c r="CW95" s="11"/>
      <c r="CX95" s="28"/>
      <c r="CY95" s="28"/>
      <c r="CZ95" s="28"/>
      <c r="DA95" s="28"/>
      <c r="DB95" s="41"/>
      <c r="DC95" s="28"/>
      <c r="DD95" s="28"/>
      <c r="DE95" s="49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58"/>
      <c r="DT95" s="58"/>
      <c r="DU95" s="28"/>
      <c r="DV95" s="28"/>
      <c r="DW95" s="28"/>
      <c r="DX95" s="58"/>
      <c r="DY95" s="58"/>
      <c r="DZ95" s="28"/>
      <c r="EB95" s="7">
        <f t="shared" si="402"/>
        <v>0</v>
      </c>
      <c r="EC95" s="28">
        <f t="shared" si="403"/>
        <v>0</v>
      </c>
      <c r="ED95" s="28">
        <f t="shared" si="404"/>
        <v>0</v>
      </c>
      <c r="EE95" s="28">
        <f t="shared" si="405"/>
        <v>0</v>
      </c>
      <c r="EF95" s="28">
        <f t="shared" si="406"/>
        <v>0</v>
      </c>
      <c r="EH95" s="64"/>
      <c r="EI95" s="49"/>
      <c r="EJ95" s="49"/>
      <c r="EK95" s="49"/>
      <c r="EL95" s="49"/>
      <c r="EM95" s="91"/>
      <c r="EN95" s="34"/>
      <c r="EO95" s="34"/>
      <c r="EP95" s="34"/>
      <c r="EQ95" s="34"/>
      <c r="ER95" s="3"/>
      <c r="ES95" s="49"/>
      <c r="ET95" s="49"/>
      <c r="EU95" s="49"/>
      <c r="EV95" s="49"/>
      <c r="EW95" s="7"/>
      <c r="EX95" s="28"/>
      <c r="EY95" s="28"/>
      <c r="EZ95" s="28"/>
      <c r="FA95" s="28"/>
      <c r="FB95" s="7"/>
      <c r="FC95" s="27"/>
      <c r="FD95" s="27"/>
      <c r="FE95" s="27"/>
      <c r="FF95" s="27"/>
      <c r="FG95" s="91"/>
      <c r="FH95" s="42"/>
      <c r="FI95" s="42"/>
      <c r="FJ95" s="27"/>
      <c r="FK95" s="42"/>
      <c r="FL95" s="7"/>
      <c r="FM95" s="28"/>
      <c r="FN95" s="28"/>
      <c r="FO95" s="28"/>
      <c r="FP95" s="28"/>
      <c r="FQ95" s="41"/>
      <c r="FR95" s="28"/>
      <c r="FS95" s="28"/>
      <c r="FT95" s="28"/>
      <c r="FU95" s="28"/>
      <c r="FV95" s="11"/>
      <c r="FW95" s="28"/>
      <c r="FX95" s="28"/>
      <c r="FY95" s="28"/>
      <c r="FZ95" s="28"/>
      <c r="GA95" s="41"/>
      <c r="GB95" s="28"/>
      <c r="GC95" s="28"/>
      <c r="GD95" s="28"/>
      <c r="GE95" s="28"/>
      <c r="GF95" s="28"/>
      <c r="GG95" s="28"/>
      <c r="GH95" s="58"/>
      <c r="GI95" s="58"/>
      <c r="GJ95" s="28"/>
      <c r="GK95" s="28"/>
      <c r="GL95" s="28"/>
      <c r="GM95" s="58"/>
      <c r="GN95" s="58"/>
      <c r="GO95" s="28"/>
      <c r="GQ95" s="7">
        <f t="shared" si="407"/>
        <v>0</v>
      </c>
      <c r="GR95" s="28">
        <f t="shared" si="408"/>
        <v>0</v>
      </c>
      <c r="GS95" s="28">
        <f t="shared" si="409"/>
        <v>0</v>
      </c>
      <c r="GT95" s="28">
        <f t="shared" si="410"/>
        <v>0</v>
      </c>
      <c r="GU95" s="28">
        <f t="shared" si="411"/>
        <v>0</v>
      </c>
      <c r="GX95" s="64"/>
      <c r="GY95" s="49"/>
      <c r="GZ95" s="49"/>
      <c r="HA95" s="49"/>
      <c r="HB95" s="49"/>
      <c r="HC95" s="7"/>
      <c r="HD95" s="28"/>
      <c r="HE95" s="28"/>
      <c r="HF95" s="28"/>
      <c r="HG95" s="28"/>
      <c r="HH95" s="73"/>
      <c r="HI95" s="28"/>
      <c r="HJ95" s="28"/>
      <c r="HK95" s="28"/>
      <c r="HL95" s="28"/>
      <c r="HM95" s="7"/>
      <c r="HN95" s="28"/>
      <c r="HO95" s="28"/>
      <c r="HP95" s="28"/>
      <c r="HQ95" s="28"/>
      <c r="HR95" s="7"/>
      <c r="HS95" s="27"/>
      <c r="HT95" s="27"/>
      <c r="HU95" s="27"/>
      <c r="HV95" s="27"/>
      <c r="HW95" s="137"/>
      <c r="HX95" s="42"/>
      <c r="HY95" s="42"/>
      <c r="HZ95" s="27"/>
      <c r="IA95" s="42"/>
      <c r="IB95" s="7"/>
      <c r="IC95" s="28"/>
      <c r="ID95" s="28"/>
      <c r="IE95" s="28"/>
      <c r="IF95" s="28"/>
      <c r="IG95" s="41"/>
      <c r="IH95" s="28"/>
      <c r="II95" s="28"/>
      <c r="IJ95" s="28"/>
      <c r="IK95" s="28"/>
      <c r="IL95" s="11"/>
      <c r="IM95" s="28"/>
      <c r="IN95" s="28"/>
      <c r="IO95" s="28"/>
      <c r="IP95" s="28"/>
      <c r="IQ95" s="41"/>
      <c r="IR95" s="28"/>
      <c r="IS95" s="27"/>
      <c r="IT95" s="58"/>
      <c r="IU95" s="28"/>
      <c r="IV95" s="40"/>
      <c r="IW95" s="28"/>
      <c r="IX95" s="28"/>
      <c r="IY95" s="28"/>
      <c r="IZ95" s="28"/>
      <c r="JA95" s="28"/>
      <c r="JB95" s="28"/>
      <c r="JC95" s="27"/>
      <c r="JD95" s="27"/>
      <c r="JE95" s="28"/>
      <c r="JF95" s="7"/>
      <c r="JG95" s="28"/>
      <c r="JH95" s="28"/>
      <c r="JI95" s="28"/>
      <c r="JJ95" s="28"/>
      <c r="JK95" s="93"/>
      <c r="JM95" s="7">
        <f t="shared" si="422"/>
        <v>0</v>
      </c>
      <c r="JN95" s="28">
        <f t="shared" si="423"/>
        <v>0</v>
      </c>
      <c r="JO95" s="28">
        <f t="shared" si="424"/>
        <v>0</v>
      </c>
      <c r="JP95" s="28">
        <f t="shared" si="425"/>
        <v>0</v>
      </c>
      <c r="JQ95" s="28">
        <f t="shared" si="426"/>
        <v>0</v>
      </c>
      <c r="JS95" s="7"/>
      <c r="JT95" s="477"/>
      <c r="JU95" s="477"/>
      <c r="JV95" s="477"/>
      <c r="JW95" s="477"/>
      <c r="JX95" s="476"/>
      <c r="JY95" s="477"/>
      <c r="JZ95" s="477"/>
      <c r="KA95" s="477"/>
      <c r="KB95" s="477"/>
      <c r="KC95" s="476"/>
      <c r="KD95" s="477"/>
      <c r="KE95" s="477"/>
      <c r="KF95" s="477"/>
      <c r="KG95" s="477"/>
      <c r="KH95" s="476"/>
      <c r="KI95" s="477"/>
      <c r="KJ95" s="477"/>
      <c r="KK95" s="477"/>
      <c r="KL95" s="477"/>
      <c r="KM95" s="477"/>
      <c r="KN95" s="477"/>
      <c r="KO95" s="477"/>
      <c r="KP95" s="477"/>
      <c r="KQ95" s="477"/>
      <c r="KR95" s="477"/>
      <c r="KS95" s="477"/>
      <c r="KT95" s="477"/>
      <c r="KU95" s="477"/>
      <c r="KV95" s="477"/>
      <c r="KW95" s="476"/>
      <c r="KX95" s="477"/>
      <c r="KY95" s="477"/>
      <c r="KZ95" s="477"/>
      <c r="LA95" s="477"/>
      <c r="LB95" s="476"/>
      <c r="LC95" s="477"/>
      <c r="LD95" s="477"/>
      <c r="LE95" s="477"/>
      <c r="LF95" s="477"/>
      <c r="LG95" s="11"/>
      <c r="LH95" s="28"/>
      <c r="LI95" s="28"/>
      <c r="LJ95" s="28"/>
      <c r="LK95" s="28"/>
      <c r="LL95" s="41"/>
      <c r="LM95" s="28"/>
      <c r="LN95" s="27"/>
      <c r="LO95" s="58"/>
      <c r="LP95" s="28"/>
      <c r="LQ95" s="40"/>
      <c r="LR95" s="28"/>
      <c r="LS95" s="28"/>
      <c r="LT95" s="28"/>
      <c r="LU95" s="28"/>
      <c r="LV95" s="28"/>
      <c r="LW95" s="28"/>
      <c r="LX95" s="27"/>
      <c r="LY95" s="27"/>
      <c r="LZ95" s="28"/>
      <c r="MA95" s="7"/>
      <c r="MB95" s="28"/>
      <c r="MC95" s="28"/>
      <c r="MD95" s="28"/>
      <c r="ME95" s="28"/>
      <c r="MF95" s="93"/>
      <c r="MH95" s="7">
        <f t="shared" si="417"/>
        <v>0</v>
      </c>
      <c r="MI95" s="28">
        <f t="shared" si="418"/>
        <v>0</v>
      </c>
      <c r="MJ95" s="28">
        <f t="shared" si="419"/>
        <v>0</v>
      </c>
      <c r="MK95" s="28">
        <f t="shared" si="420"/>
        <v>0</v>
      </c>
      <c r="ML95" s="28">
        <f t="shared" si="421"/>
        <v>0</v>
      </c>
    </row>
    <row r="96" spans="2:350" x14ac:dyDescent="0.3">
      <c r="B96" s="524"/>
      <c r="C96" s="5" t="s">
        <v>32</v>
      </c>
      <c r="D96" s="94"/>
      <c r="E96" s="27"/>
      <c r="F96" s="27"/>
      <c r="G96" s="58"/>
      <c r="H96" s="58"/>
      <c r="I96" s="11">
        <v>27</v>
      </c>
      <c r="J96" s="28">
        <v>7800</v>
      </c>
      <c r="K96" s="28">
        <v>4575</v>
      </c>
      <c r="L96" s="28">
        <v>228.75</v>
      </c>
      <c r="M96" s="28">
        <v>4804</v>
      </c>
      <c r="N96" s="91">
        <v>69</v>
      </c>
      <c r="O96" s="34">
        <v>19730</v>
      </c>
      <c r="P96" s="34">
        <v>11600</v>
      </c>
      <c r="Q96" s="34">
        <v>580</v>
      </c>
      <c r="R96" s="34">
        <v>12180</v>
      </c>
      <c r="S96" s="7">
        <v>54</v>
      </c>
      <c r="T96" s="7">
        <v>15900</v>
      </c>
      <c r="U96" s="7">
        <v>9300</v>
      </c>
      <c r="V96" s="7">
        <v>465</v>
      </c>
      <c r="W96" s="7">
        <v>9765</v>
      </c>
      <c r="X96" s="7">
        <v>0</v>
      </c>
      <c r="Y96" s="28">
        <v>0</v>
      </c>
      <c r="Z96" s="28">
        <v>0</v>
      </c>
      <c r="AA96" s="28">
        <v>0</v>
      </c>
      <c r="AB96" s="28">
        <v>0</v>
      </c>
      <c r="AC96" s="104"/>
      <c r="AD96" s="27"/>
      <c r="AE96" s="27"/>
      <c r="AF96" s="58"/>
      <c r="AG96" s="27"/>
      <c r="AH96" s="91"/>
      <c r="AI96" s="42"/>
      <c r="AJ96" s="42"/>
      <c r="AK96" s="27"/>
      <c r="AL96" s="42"/>
      <c r="AM96" s="11">
        <v>-62</v>
      </c>
      <c r="AN96" s="28">
        <v>-15485</v>
      </c>
      <c r="AO96" s="28">
        <v>-9286</v>
      </c>
      <c r="AP96" s="28">
        <v>-464.3</v>
      </c>
      <c r="AQ96" s="28">
        <v>-9750</v>
      </c>
      <c r="AR96" s="41"/>
      <c r="AS96" s="28"/>
      <c r="AT96" s="28"/>
      <c r="AU96" s="64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58"/>
      <c r="BJ96" s="58"/>
      <c r="BK96" s="28"/>
      <c r="BM96" s="7">
        <f t="shared" si="427"/>
        <v>88</v>
      </c>
      <c r="BN96" s="28">
        <f t="shared" si="428"/>
        <v>27945</v>
      </c>
      <c r="BO96" s="28">
        <f t="shared" si="429"/>
        <v>16189</v>
      </c>
      <c r="BP96" s="28">
        <f t="shared" si="430"/>
        <v>809.45</v>
      </c>
      <c r="BQ96" s="28">
        <f t="shared" si="431"/>
        <v>16999</v>
      </c>
      <c r="BS96" s="64"/>
      <c r="BT96" s="49"/>
      <c r="BU96" s="49"/>
      <c r="BV96" s="49"/>
      <c r="BW96" s="49"/>
      <c r="BX96" s="91"/>
      <c r="BY96" s="34"/>
      <c r="BZ96" s="34"/>
      <c r="CA96" s="34"/>
      <c r="CB96" s="34"/>
      <c r="CC96" s="3"/>
      <c r="CD96" s="49"/>
      <c r="CE96" s="49"/>
      <c r="CF96" s="49"/>
      <c r="CG96" s="49"/>
      <c r="CH96" s="7"/>
      <c r="CI96" s="28"/>
      <c r="CJ96" s="28"/>
      <c r="CK96" s="28"/>
      <c r="CL96" s="28"/>
      <c r="CM96" s="7"/>
      <c r="CN96" s="27"/>
      <c r="CO96" s="27"/>
      <c r="CP96" s="27"/>
      <c r="CQ96" s="27"/>
      <c r="CR96" s="91"/>
      <c r="CS96" s="42"/>
      <c r="CT96" s="42"/>
      <c r="CU96" s="27"/>
      <c r="CV96" s="42"/>
      <c r="CW96" s="11"/>
      <c r="CX96" s="28"/>
      <c r="CY96" s="28"/>
      <c r="CZ96" s="28"/>
      <c r="DA96" s="28"/>
      <c r="DB96" s="41"/>
      <c r="DC96" s="28"/>
      <c r="DD96" s="28"/>
      <c r="DE96" s="49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58"/>
      <c r="DT96" s="58"/>
      <c r="DU96" s="28"/>
      <c r="DV96" s="28"/>
      <c r="DW96" s="28"/>
      <c r="DX96" s="58"/>
      <c r="DY96" s="58"/>
      <c r="DZ96" s="28"/>
      <c r="EB96" s="7">
        <f t="shared" si="402"/>
        <v>0</v>
      </c>
      <c r="EC96" s="28">
        <f t="shared" si="403"/>
        <v>0</v>
      </c>
      <c r="ED96" s="28">
        <f t="shared" si="404"/>
        <v>0</v>
      </c>
      <c r="EE96" s="28">
        <f t="shared" si="405"/>
        <v>0</v>
      </c>
      <c r="EF96" s="28">
        <f t="shared" si="406"/>
        <v>0</v>
      </c>
      <c r="EH96" s="64"/>
      <c r="EI96" s="49"/>
      <c r="EJ96" s="49"/>
      <c r="EK96" s="49"/>
      <c r="EL96" s="49"/>
      <c r="EM96" s="91"/>
      <c r="EN96" s="34"/>
      <c r="EO96" s="34"/>
      <c r="EP96" s="34"/>
      <c r="EQ96" s="34"/>
      <c r="ER96" s="3"/>
      <c r="ES96" s="49"/>
      <c r="ET96" s="49"/>
      <c r="EU96" s="49"/>
      <c r="EV96" s="49"/>
      <c r="EW96" s="7"/>
      <c r="EX96" s="28"/>
      <c r="EY96" s="28"/>
      <c r="EZ96" s="28"/>
      <c r="FA96" s="28"/>
      <c r="FB96" s="7"/>
      <c r="FC96" s="27"/>
      <c r="FD96" s="27"/>
      <c r="FE96" s="27"/>
      <c r="FF96" s="27"/>
      <c r="FG96" s="91"/>
      <c r="FH96" s="42"/>
      <c r="FI96" s="42"/>
      <c r="FJ96" s="27"/>
      <c r="FK96" s="42"/>
      <c r="FL96" s="7"/>
      <c r="FM96" s="28"/>
      <c r="FN96" s="28"/>
      <c r="FO96" s="28"/>
      <c r="FP96" s="28"/>
      <c r="FQ96" s="41"/>
      <c r="FR96" s="28"/>
      <c r="FS96" s="28"/>
      <c r="FT96" s="28"/>
      <c r="FU96" s="28"/>
      <c r="FV96" s="11"/>
      <c r="FW96" s="28"/>
      <c r="FX96" s="28"/>
      <c r="FY96" s="28"/>
      <c r="FZ96" s="28"/>
      <c r="GA96" s="41"/>
      <c r="GB96" s="28"/>
      <c r="GC96" s="28"/>
      <c r="GD96" s="28"/>
      <c r="GE96" s="28"/>
      <c r="GF96" s="28"/>
      <c r="GG96" s="28"/>
      <c r="GH96" s="58"/>
      <c r="GI96" s="58"/>
      <c r="GJ96" s="28"/>
      <c r="GK96" s="28"/>
      <c r="GL96" s="28"/>
      <c r="GM96" s="58"/>
      <c r="GN96" s="58"/>
      <c r="GO96" s="28"/>
      <c r="GQ96" s="7">
        <f t="shared" si="407"/>
        <v>0</v>
      </c>
      <c r="GR96" s="28">
        <f t="shared" si="408"/>
        <v>0</v>
      </c>
      <c r="GS96" s="28">
        <f t="shared" si="409"/>
        <v>0</v>
      </c>
      <c r="GT96" s="28">
        <f t="shared" si="410"/>
        <v>0</v>
      </c>
      <c r="GU96" s="28">
        <f t="shared" si="411"/>
        <v>0</v>
      </c>
      <c r="GX96" s="64"/>
      <c r="GY96" s="49"/>
      <c r="GZ96" s="49"/>
      <c r="HA96" s="49"/>
      <c r="HB96" s="49"/>
      <c r="HC96" s="7"/>
      <c r="HD96" s="28"/>
      <c r="HE96" s="28"/>
      <c r="HF96" s="28"/>
      <c r="HG96" s="28"/>
      <c r="HH96" s="73"/>
      <c r="HI96" s="28"/>
      <c r="HJ96" s="28"/>
      <c r="HK96" s="28"/>
      <c r="HL96" s="28"/>
      <c r="HM96" s="7"/>
      <c r="HN96" s="28"/>
      <c r="HO96" s="28"/>
      <c r="HP96" s="28"/>
      <c r="HQ96" s="28"/>
      <c r="HR96" s="7"/>
      <c r="HS96" s="27"/>
      <c r="HT96" s="27"/>
      <c r="HU96" s="27"/>
      <c r="HV96" s="27"/>
      <c r="HW96" s="137"/>
      <c r="HX96" s="42"/>
      <c r="HY96" s="42"/>
      <c r="HZ96" s="27"/>
      <c r="IA96" s="42"/>
      <c r="IB96" s="7"/>
      <c r="IC96" s="28"/>
      <c r="ID96" s="28"/>
      <c r="IE96" s="28"/>
      <c r="IF96" s="28"/>
      <c r="IG96" s="41"/>
      <c r="IH96" s="28"/>
      <c r="II96" s="28"/>
      <c r="IJ96" s="28"/>
      <c r="IK96" s="28"/>
      <c r="IL96" s="11">
        <v>617</v>
      </c>
      <c r="IM96" s="28">
        <v>1535033</v>
      </c>
      <c r="IN96" s="28">
        <v>986981.32999999821</v>
      </c>
      <c r="IO96" s="28">
        <v>116394.9499999996</v>
      </c>
      <c r="IP96" s="28">
        <v>1103375.9999999988</v>
      </c>
      <c r="IQ96" s="41"/>
      <c r="IR96" s="28"/>
      <c r="IS96" s="27"/>
      <c r="IT96" s="58"/>
      <c r="IU96" s="28"/>
      <c r="IV96" s="40"/>
      <c r="IW96" s="28"/>
      <c r="IX96" s="28"/>
      <c r="IY96" s="28"/>
      <c r="IZ96" s="28"/>
      <c r="JA96" s="11">
        <v>411</v>
      </c>
      <c r="JB96" s="27">
        <v>603539</v>
      </c>
      <c r="JC96" s="27">
        <v>394759.26000000065</v>
      </c>
      <c r="JD96" s="27">
        <v>174769.00000000023</v>
      </c>
      <c r="JE96" s="27">
        <v>428769.99999999977</v>
      </c>
      <c r="JF96" s="7"/>
      <c r="JG96" s="28"/>
      <c r="JH96" s="28"/>
      <c r="JI96" s="28"/>
      <c r="JJ96" s="28"/>
      <c r="JK96" s="93"/>
      <c r="JM96" s="7">
        <f t="shared" si="422"/>
        <v>1028</v>
      </c>
      <c r="JN96" s="28">
        <f t="shared" si="423"/>
        <v>2138572</v>
      </c>
      <c r="JO96" s="28">
        <f t="shared" si="424"/>
        <v>1381740.5899999989</v>
      </c>
      <c r="JP96" s="28">
        <f t="shared" si="425"/>
        <v>291163.94999999984</v>
      </c>
      <c r="JQ96" s="28">
        <f t="shared" si="426"/>
        <v>1532145.9999999986</v>
      </c>
      <c r="JS96" s="7"/>
      <c r="JT96" s="477"/>
      <c r="JU96" s="477"/>
      <c r="JV96" s="477"/>
      <c r="JW96" s="477"/>
      <c r="JX96" s="476"/>
      <c r="JY96" s="477"/>
      <c r="JZ96" s="477"/>
      <c r="KA96" s="477"/>
      <c r="KB96" s="477"/>
      <c r="KC96" s="476"/>
      <c r="KD96" s="477"/>
      <c r="KE96" s="477"/>
      <c r="KF96" s="477"/>
      <c r="KG96" s="477"/>
      <c r="KH96" s="476"/>
      <c r="KI96" s="477"/>
      <c r="KJ96" s="477"/>
      <c r="KK96" s="477"/>
      <c r="KL96" s="477"/>
      <c r="KM96" s="477"/>
      <c r="KN96" s="477"/>
      <c r="KO96" s="477"/>
      <c r="KP96" s="477"/>
      <c r="KQ96" s="477"/>
      <c r="KR96" s="477"/>
      <c r="KS96" s="477"/>
      <c r="KT96" s="477"/>
      <c r="KU96" s="477"/>
      <c r="KV96" s="477"/>
      <c r="KW96" s="476"/>
      <c r="KX96" s="477"/>
      <c r="KY96" s="477"/>
      <c r="KZ96" s="477"/>
      <c r="LA96" s="477"/>
      <c r="LB96" s="476"/>
      <c r="LC96" s="477"/>
      <c r="LD96" s="477"/>
      <c r="LE96" s="477"/>
      <c r="LF96" s="477"/>
      <c r="LG96" s="11"/>
      <c r="LH96" s="28"/>
      <c r="LI96" s="28"/>
      <c r="LJ96" s="28"/>
      <c r="LK96" s="28"/>
      <c r="LL96" s="41"/>
      <c r="LM96" s="28"/>
      <c r="LN96" s="27"/>
      <c r="LO96" s="58"/>
      <c r="LP96" s="28"/>
      <c r="LQ96" s="40"/>
      <c r="LR96" s="28"/>
      <c r="LS96" s="28"/>
      <c r="LT96" s="28"/>
      <c r="LU96" s="28"/>
      <c r="LV96" s="11"/>
      <c r="LW96" s="27"/>
      <c r="LX96" s="27"/>
      <c r="LY96" s="27"/>
      <c r="LZ96" s="27"/>
      <c r="MA96" s="7"/>
      <c r="MB96" s="28"/>
      <c r="MC96" s="28"/>
      <c r="MD96" s="28"/>
      <c r="ME96" s="28"/>
      <c r="MF96" s="93"/>
      <c r="MH96" s="7">
        <f t="shared" si="417"/>
        <v>0</v>
      </c>
      <c r="MI96" s="28">
        <f t="shared" si="418"/>
        <v>0</v>
      </c>
      <c r="MJ96" s="28">
        <f t="shared" si="419"/>
        <v>0</v>
      </c>
      <c r="MK96" s="28">
        <f t="shared" si="420"/>
        <v>0</v>
      </c>
      <c r="ML96" s="28">
        <f t="shared" si="421"/>
        <v>0</v>
      </c>
    </row>
    <row r="97" spans="2:350" x14ac:dyDescent="0.3">
      <c r="B97" s="524"/>
      <c r="C97" s="70" t="s">
        <v>107</v>
      </c>
      <c r="D97" s="94"/>
      <c r="E97" s="27"/>
      <c r="F97" s="27"/>
      <c r="G97" s="58"/>
      <c r="H97" s="58"/>
      <c r="I97" s="11"/>
      <c r="J97" s="28"/>
      <c r="K97" s="28"/>
      <c r="L97" s="28"/>
      <c r="M97" s="28"/>
      <c r="N97" s="91">
        <v>22</v>
      </c>
      <c r="O97" s="34">
        <v>6485</v>
      </c>
      <c r="P97" s="34">
        <v>3800</v>
      </c>
      <c r="Q97" s="34">
        <v>190</v>
      </c>
      <c r="R97" s="34">
        <v>3990</v>
      </c>
      <c r="S97" s="7">
        <v>-8</v>
      </c>
      <c r="T97" s="7">
        <v>-2392</v>
      </c>
      <c r="U97" s="7">
        <v>-1400</v>
      </c>
      <c r="V97" s="7">
        <v>-70</v>
      </c>
      <c r="W97" s="7">
        <v>-1470</v>
      </c>
      <c r="X97" s="7">
        <v>0</v>
      </c>
      <c r="Y97" s="28">
        <v>0</v>
      </c>
      <c r="Z97" s="28">
        <v>0</v>
      </c>
      <c r="AA97" s="28">
        <v>0</v>
      </c>
      <c r="AB97" s="28">
        <v>0</v>
      </c>
      <c r="AC97" s="104"/>
      <c r="AD97" s="27"/>
      <c r="AE97" s="27"/>
      <c r="AF97" s="58"/>
      <c r="AG97" s="27"/>
      <c r="AH97" s="91"/>
      <c r="AI97" s="42"/>
      <c r="AJ97" s="42"/>
      <c r="AK97" s="27"/>
      <c r="AL97" s="42"/>
      <c r="AM97" s="11"/>
      <c r="AN97" s="28"/>
      <c r="AO97" s="28"/>
      <c r="AP97" s="28"/>
      <c r="AQ97" s="28"/>
      <c r="AR97" s="41"/>
      <c r="AS97" s="28"/>
      <c r="AT97" s="28"/>
      <c r="AU97" s="64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58"/>
      <c r="BJ97" s="58"/>
      <c r="BK97" s="28"/>
      <c r="BM97" s="7">
        <f t="shared" si="427"/>
        <v>14</v>
      </c>
      <c r="BN97" s="28">
        <f t="shared" si="428"/>
        <v>4093</v>
      </c>
      <c r="BO97" s="28">
        <f t="shared" si="429"/>
        <v>2400</v>
      </c>
      <c r="BP97" s="28">
        <f t="shared" si="430"/>
        <v>120</v>
      </c>
      <c r="BQ97" s="28">
        <f t="shared" si="431"/>
        <v>2520</v>
      </c>
      <c r="BS97" s="64"/>
      <c r="BT97" s="49"/>
      <c r="BU97" s="49"/>
      <c r="BV97" s="49"/>
      <c r="BW97" s="49"/>
      <c r="BX97" s="91"/>
      <c r="BY97" s="34"/>
      <c r="BZ97" s="34"/>
      <c r="CA97" s="34"/>
      <c r="CB97" s="34"/>
      <c r="CC97" s="3"/>
      <c r="CD97" s="49"/>
      <c r="CE97" s="49"/>
      <c r="CF97" s="49"/>
      <c r="CG97" s="49"/>
      <c r="CH97" s="7"/>
      <c r="CI97" s="28"/>
      <c r="CJ97" s="28"/>
      <c r="CK97" s="28"/>
      <c r="CL97" s="28"/>
      <c r="CM97" s="7"/>
      <c r="CN97" s="27"/>
      <c r="CO97" s="27"/>
      <c r="CP97" s="27"/>
      <c r="CQ97" s="27"/>
      <c r="CR97" s="91"/>
      <c r="CS97" s="42"/>
      <c r="CT97" s="42"/>
      <c r="CU97" s="27"/>
      <c r="CV97" s="42"/>
      <c r="CW97" s="11"/>
      <c r="CX97" s="28"/>
      <c r="CY97" s="28"/>
      <c r="CZ97" s="28"/>
      <c r="DA97" s="28"/>
      <c r="DB97" s="41"/>
      <c r="DC97" s="28"/>
      <c r="DD97" s="28"/>
      <c r="DE97" s="49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58"/>
      <c r="DT97" s="58"/>
      <c r="DU97" s="28"/>
      <c r="DV97" s="28"/>
      <c r="DW97" s="28"/>
      <c r="DX97" s="58"/>
      <c r="DY97" s="58"/>
      <c r="DZ97" s="28"/>
      <c r="EB97" s="7">
        <f t="shared" si="402"/>
        <v>0</v>
      </c>
      <c r="EC97" s="28">
        <f t="shared" si="403"/>
        <v>0</v>
      </c>
      <c r="ED97" s="28">
        <f t="shared" si="404"/>
        <v>0</v>
      </c>
      <c r="EE97" s="28">
        <f t="shared" si="405"/>
        <v>0</v>
      </c>
      <c r="EF97" s="28">
        <f t="shared" si="406"/>
        <v>0</v>
      </c>
      <c r="EH97" s="64"/>
      <c r="EI97" s="49"/>
      <c r="EJ97" s="49"/>
      <c r="EK97" s="49"/>
      <c r="EL97" s="49"/>
      <c r="EM97" s="91"/>
      <c r="EN97" s="34"/>
      <c r="EO97" s="34"/>
      <c r="EP97" s="34"/>
      <c r="EQ97" s="34"/>
      <c r="ER97" s="3"/>
      <c r="ES97" s="49"/>
      <c r="ET97" s="49"/>
      <c r="EU97" s="49"/>
      <c r="EV97" s="49"/>
      <c r="EW97" s="7"/>
      <c r="EX97" s="28"/>
      <c r="EY97" s="28"/>
      <c r="EZ97" s="28"/>
      <c r="FA97" s="28"/>
      <c r="FB97" s="7"/>
      <c r="FC97" s="27"/>
      <c r="FD97" s="27"/>
      <c r="FE97" s="27"/>
      <c r="FF97" s="27"/>
      <c r="FG97" s="91"/>
      <c r="FH97" s="42"/>
      <c r="FI97" s="42"/>
      <c r="FJ97" s="27"/>
      <c r="FK97" s="42"/>
      <c r="FL97" s="7"/>
      <c r="FM97" s="28"/>
      <c r="FN97" s="28"/>
      <c r="FO97" s="28"/>
      <c r="FP97" s="28"/>
      <c r="FQ97" s="41"/>
      <c r="FR97" s="28"/>
      <c r="FS97" s="28"/>
      <c r="FT97" s="28"/>
      <c r="FU97" s="28"/>
      <c r="FV97" s="11"/>
      <c r="FW97" s="28"/>
      <c r="FX97" s="28"/>
      <c r="FY97" s="28"/>
      <c r="FZ97" s="28"/>
      <c r="GA97" s="41"/>
      <c r="GB97" s="28"/>
      <c r="GC97" s="28"/>
      <c r="GD97" s="28"/>
      <c r="GE97" s="28"/>
      <c r="GF97" s="28"/>
      <c r="GG97" s="28"/>
      <c r="GH97" s="58"/>
      <c r="GI97" s="58"/>
      <c r="GJ97" s="28"/>
      <c r="GK97" s="28"/>
      <c r="GL97" s="28"/>
      <c r="GM97" s="58"/>
      <c r="GN97" s="58"/>
      <c r="GO97" s="28"/>
      <c r="GQ97" s="7">
        <f t="shared" si="407"/>
        <v>0</v>
      </c>
      <c r="GR97" s="28">
        <f t="shared" si="408"/>
        <v>0</v>
      </c>
      <c r="GS97" s="28">
        <f t="shared" si="409"/>
        <v>0</v>
      </c>
      <c r="GT97" s="28">
        <f t="shared" si="410"/>
        <v>0</v>
      </c>
      <c r="GU97" s="28">
        <f t="shared" si="411"/>
        <v>0</v>
      </c>
      <c r="GX97" s="64"/>
      <c r="GY97" s="49"/>
      <c r="GZ97" s="49"/>
      <c r="HA97" s="49"/>
      <c r="HB97" s="49"/>
      <c r="HC97" s="7"/>
      <c r="HD97" s="28"/>
      <c r="HE97" s="28"/>
      <c r="HF97" s="28"/>
      <c r="HG97" s="28"/>
      <c r="HH97" s="73"/>
      <c r="HI97" s="28"/>
      <c r="HJ97" s="28"/>
      <c r="HK97" s="28"/>
      <c r="HL97" s="28"/>
      <c r="HM97" s="7"/>
      <c r="HN97" s="28"/>
      <c r="HO97" s="28"/>
      <c r="HP97" s="28"/>
      <c r="HQ97" s="28"/>
      <c r="HR97" s="7"/>
      <c r="HS97" s="27"/>
      <c r="HT97" s="27"/>
      <c r="HU97" s="27"/>
      <c r="HV97" s="27"/>
      <c r="HW97" s="137"/>
      <c r="HX97" s="42"/>
      <c r="HY97" s="42"/>
      <c r="HZ97" s="27"/>
      <c r="IA97" s="42"/>
      <c r="IB97" s="7"/>
      <c r="IC97" s="28"/>
      <c r="ID97" s="28"/>
      <c r="IE97" s="28"/>
      <c r="IF97" s="28"/>
      <c r="IG97" s="41"/>
      <c r="IH97" s="28"/>
      <c r="II97" s="28"/>
      <c r="IJ97" s="28"/>
      <c r="IK97" s="28"/>
      <c r="IL97" s="11"/>
      <c r="IM97" s="28"/>
      <c r="IN97" s="28"/>
      <c r="IO97" s="28"/>
      <c r="IP97" s="28"/>
      <c r="IQ97" s="41"/>
      <c r="IR97" s="28"/>
      <c r="IS97" s="27"/>
      <c r="IT97" s="58"/>
      <c r="IU97" s="28"/>
      <c r="IV97" s="40"/>
      <c r="IW97" s="28"/>
      <c r="IX97" s="28"/>
      <c r="IY97" s="28"/>
      <c r="IZ97" s="28"/>
      <c r="JA97" s="28"/>
      <c r="JB97" s="28"/>
      <c r="JC97" s="27"/>
      <c r="JD97" s="27"/>
      <c r="JE97" s="28"/>
      <c r="JF97" s="7"/>
      <c r="JG97" s="28"/>
      <c r="JH97" s="28"/>
      <c r="JI97" s="28"/>
      <c r="JJ97" s="28"/>
      <c r="JK97" s="93"/>
      <c r="JM97" s="7">
        <f t="shared" si="422"/>
        <v>0</v>
      </c>
      <c r="JN97" s="28">
        <f t="shared" si="423"/>
        <v>0</v>
      </c>
      <c r="JO97" s="28">
        <f t="shared" si="424"/>
        <v>0</v>
      </c>
      <c r="JP97" s="28">
        <f t="shared" si="425"/>
        <v>0</v>
      </c>
      <c r="JQ97" s="28">
        <f t="shared" si="426"/>
        <v>0</v>
      </c>
      <c r="JS97" s="7"/>
      <c r="JT97" s="477"/>
      <c r="JU97" s="477"/>
      <c r="JV97" s="477"/>
      <c r="JW97" s="477"/>
      <c r="JX97" s="476"/>
      <c r="JY97" s="477"/>
      <c r="JZ97" s="477"/>
      <c r="KA97" s="477"/>
      <c r="KB97" s="477"/>
      <c r="KC97" s="476"/>
      <c r="KD97" s="477"/>
      <c r="KE97" s="477"/>
      <c r="KF97" s="477"/>
      <c r="KG97" s="477"/>
      <c r="KH97" s="476"/>
      <c r="KI97" s="477"/>
      <c r="KJ97" s="477"/>
      <c r="KK97" s="477"/>
      <c r="KL97" s="477"/>
      <c r="KM97" s="477"/>
      <c r="KN97" s="477"/>
      <c r="KO97" s="477"/>
      <c r="KP97" s="477"/>
      <c r="KQ97" s="477"/>
      <c r="KR97" s="477"/>
      <c r="KS97" s="477"/>
      <c r="KT97" s="477"/>
      <c r="KU97" s="477"/>
      <c r="KV97" s="477"/>
      <c r="KW97" s="476"/>
      <c r="KX97" s="477"/>
      <c r="KY97" s="477"/>
      <c r="KZ97" s="477"/>
      <c r="LA97" s="477"/>
      <c r="LB97" s="476"/>
      <c r="LC97" s="477"/>
      <c r="LD97" s="477"/>
      <c r="LE97" s="477"/>
      <c r="LF97" s="477"/>
      <c r="LG97" s="11"/>
      <c r="LH97" s="28"/>
      <c r="LI97" s="28"/>
      <c r="LJ97" s="28"/>
      <c r="LK97" s="28"/>
      <c r="LL97" s="41"/>
      <c r="LM97" s="28"/>
      <c r="LN97" s="27"/>
      <c r="LO97" s="58"/>
      <c r="LP97" s="28"/>
      <c r="LQ97" s="40"/>
      <c r="LR97" s="28"/>
      <c r="LS97" s="28"/>
      <c r="LT97" s="28"/>
      <c r="LU97" s="28"/>
      <c r="LV97" s="28"/>
      <c r="LW97" s="28"/>
      <c r="LX97" s="27"/>
      <c r="LY97" s="27"/>
      <c r="LZ97" s="28"/>
      <c r="MA97" s="7"/>
      <c r="MB97" s="28"/>
      <c r="MC97" s="28"/>
      <c r="MD97" s="28"/>
      <c r="ME97" s="28"/>
      <c r="MF97" s="93"/>
      <c r="MH97" s="7">
        <f t="shared" si="417"/>
        <v>0</v>
      </c>
      <c r="MI97" s="28">
        <f t="shared" si="418"/>
        <v>0</v>
      </c>
      <c r="MJ97" s="28">
        <f t="shared" si="419"/>
        <v>0</v>
      </c>
      <c r="MK97" s="28">
        <f t="shared" si="420"/>
        <v>0</v>
      </c>
      <c r="ML97" s="28">
        <f t="shared" si="421"/>
        <v>0</v>
      </c>
    </row>
    <row r="98" spans="2:350" x14ac:dyDescent="0.3">
      <c r="B98" s="524"/>
      <c r="C98" s="5" t="s">
        <v>53</v>
      </c>
      <c r="D98" s="94"/>
      <c r="E98" s="27"/>
      <c r="F98" s="27"/>
      <c r="G98" s="58"/>
      <c r="H98" s="58"/>
      <c r="I98" s="11"/>
      <c r="J98" s="28"/>
      <c r="K98" s="28"/>
      <c r="L98" s="28"/>
      <c r="M98" s="28"/>
      <c r="N98" s="91">
        <v>41</v>
      </c>
      <c r="O98" s="34">
        <v>12275</v>
      </c>
      <c r="P98" s="34">
        <v>7175</v>
      </c>
      <c r="Q98" s="34">
        <v>358.75</v>
      </c>
      <c r="R98" s="34">
        <v>7534</v>
      </c>
      <c r="S98" s="7"/>
      <c r="T98" s="7"/>
      <c r="U98" s="7"/>
      <c r="V98" s="7"/>
      <c r="W98" s="7"/>
      <c r="X98" s="7">
        <v>200</v>
      </c>
      <c r="Y98" s="28">
        <v>33125</v>
      </c>
      <c r="Z98" s="28">
        <v>3725</v>
      </c>
      <c r="AA98" s="28">
        <v>1490.63</v>
      </c>
      <c r="AB98" s="28">
        <v>31303</v>
      </c>
      <c r="AC98" s="104"/>
      <c r="AD98" s="27"/>
      <c r="AE98" s="27"/>
      <c r="AF98" s="58"/>
      <c r="AG98" s="27"/>
      <c r="AH98" s="91"/>
      <c r="AI98" s="42"/>
      <c r="AJ98" s="42"/>
      <c r="AK98" s="27"/>
      <c r="AL98" s="42"/>
      <c r="AM98" s="11"/>
      <c r="AN98" s="28"/>
      <c r="AO98" s="28"/>
      <c r="AP98" s="28"/>
      <c r="AQ98" s="28"/>
      <c r="AR98" s="41"/>
      <c r="AS98" s="28"/>
      <c r="AT98" s="28"/>
      <c r="AU98" s="64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58"/>
      <c r="BJ98" s="58"/>
      <c r="BK98" s="28"/>
      <c r="BM98" s="7">
        <f t="shared" si="427"/>
        <v>241</v>
      </c>
      <c r="BN98" s="28">
        <f t="shared" si="428"/>
        <v>45400</v>
      </c>
      <c r="BO98" s="28">
        <f t="shared" si="429"/>
        <v>10900</v>
      </c>
      <c r="BP98" s="28">
        <f t="shared" si="430"/>
        <v>1849.38</v>
      </c>
      <c r="BQ98" s="28">
        <f t="shared" si="431"/>
        <v>38837</v>
      </c>
      <c r="BS98" s="64">
        <v>20</v>
      </c>
      <c r="BT98" s="49">
        <v>6000</v>
      </c>
      <c r="BU98" s="49">
        <v>3500</v>
      </c>
      <c r="BV98" s="49">
        <v>175</v>
      </c>
      <c r="BW98" s="49">
        <v>3675</v>
      </c>
      <c r="BX98" s="91"/>
      <c r="BY98" s="34"/>
      <c r="BZ98" s="34"/>
      <c r="CA98" s="34"/>
      <c r="CB98" s="34"/>
      <c r="CC98" s="3"/>
      <c r="CD98" s="49"/>
      <c r="CE98" s="49"/>
      <c r="CF98" s="49"/>
      <c r="CG98" s="49"/>
      <c r="CH98" s="7">
        <v>28</v>
      </c>
      <c r="CI98" s="28">
        <v>8400</v>
      </c>
      <c r="CJ98" s="28">
        <v>4900</v>
      </c>
      <c r="CK98" s="28">
        <v>245</v>
      </c>
      <c r="CL98" s="28">
        <v>5146</v>
      </c>
      <c r="CM98" s="11">
        <v>14</v>
      </c>
      <c r="CN98" s="27">
        <v>4200</v>
      </c>
      <c r="CO98" s="27">
        <v>2450</v>
      </c>
      <c r="CP98" s="27">
        <v>122.5</v>
      </c>
      <c r="CQ98" s="27">
        <v>2573</v>
      </c>
      <c r="CR98" s="58">
        <v>17</v>
      </c>
      <c r="CS98" s="27">
        <v>5100</v>
      </c>
      <c r="CT98" s="27">
        <v>2975</v>
      </c>
      <c r="CU98" s="27">
        <v>148.75</v>
      </c>
      <c r="CV98" s="27">
        <v>3124</v>
      </c>
      <c r="CW98" s="11">
        <v>15</v>
      </c>
      <c r="CX98" s="27">
        <v>4500</v>
      </c>
      <c r="CY98" s="27">
        <v>2625</v>
      </c>
      <c r="CZ98" s="27">
        <v>131.25</v>
      </c>
      <c r="DA98" s="27">
        <v>2756</v>
      </c>
      <c r="DB98" s="41"/>
      <c r="DC98" s="28"/>
      <c r="DD98" s="28"/>
      <c r="DE98" s="49"/>
      <c r="DF98" s="28"/>
      <c r="DG98" s="11">
        <v>75</v>
      </c>
      <c r="DH98" s="92">
        <v>22500</v>
      </c>
      <c r="DI98" s="92">
        <v>13125</v>
      </c>
      <c r="DJ98" s="92">
        <v>656.25</v>
      </c>
      <c r="DK98" s="92">
        <v>13781</v>
      </c>
      <c r="DL98" s="28"/>
      <c r="DM98" s="28"/>
      <c r="DN98" s="28"/>
      <c r="DO98" s="28"/>
      <c r="DP98" s="28"/>
      <c r="DQ98" s="28"/>
      <c r="DR98" s="28"/>
      <c r="DS98" s="58"/>
      <c r="DT98" s="58"/>
      <c r="DU98" s="28"/>
      <c r="DV98" s="28"/>
      <c r="DW98" s="28"/>
      <c r="DX98" s="58"/>
      <c r="DY98" s="58"/>
      <c r="DZ98" s="28"/>
      <c r="EB98" s="7">
        <f t="shared" si="402"/>
        <v>169</v>
      </c>
      <c r="EC98" s="28">
        <f t="shared" si="403"/>
        <v>50700</v>
      </c>
      <c r="ED98" s="28">
        <f t="shared" si="404"/>
        <v>29575</v>
      </c>
      <c r="EE98" s="28">
        <f t="shared" si="405"/>
        <v>1478.75</v>
      </c>
      <c r="EF98" s="28">
        <f t="shared" si="406"/>
        <v>31055</v>
      </c>
      <c r="EH98" s="64"/>
      <c r="EI98" s="49"/>
      <c r="EJ98" s="49"/>
      <c r="EK98" s="49"/>
      <c r="EL98" s="49"/>
      <c r="EM98" s="91"/>
      <c r="EN98" s="34"/>
      <c r="EO98" s="34"/>
      <c r="EP98" s="34"/>
      <c r="EQ98" s="34"/>
      <c r="ER98" s="3"/>
      <c r="ES98" s="49"/>
      <c r="ET98" s="49"/>
      <c r="EU98" s="49"/>
      <c r="EV98" s="49"/>
      <c r="EW98" s="7"/>
      <c r="EX98" s="28"/>
      <c r="EY98" s="28"/>
      <c r="EZ98" s="28"/>
      <c r="FA98" s="28"/>
      <c r="FB98" s="11"/>
      <c r="FC98" s="27"/>
      <c r="FD98" s="27"/>
      <c r="FE98" s="27"/>
      <c r="FF98" s="27"/>
      <c r="FG98" s="58"/>
      <c r="FH98" s="27"/>
      <c r="FI98" s="27"/>
      <c r="FJ98" s="27"/>
      <c r="FK98" s="27"/>
      <c r="FL98" s="7"/>
      <c r="FM98" s="27"/>
      <c r="FN98" s="27"/>
      <c r="FO98" s="27"/>
      <c r="FP98" s="27"/>
      <c r="FQ98" s="41"/>
      <c r="FR98" s="28"/>
      <c r="FS98" s="28"/>
      <c r="FT98" s="28"/>
      <c r="FU98" s="28"/>
      <c r="FV98" s="11"/>
      <c r="FW98" s="28"/>
      <c r="FX98" s="28"/>
      <c r="FY98" s="28"/>
      <c r="FZ98" s="28"/>
      <c r="GA98" s="41"/>
      <c r="GB98" s="28"/>
      <c r="GC98" s="28"/>
      <c r="GD98" s="28"/>
      <c r="GE98" s="28"/>
      <c r="GF98" s="28"/>
      <c r="GG98" s="28"/>
      <c r="GH98" s="58"/>
      <c r="GI98" s="58"/>
      <c r="GJ98" s="28"/>
      <c r="GK98" s="28"/>
      <c r="GL98" s="28"/>
      <c r="GM98" s="58"/>
      <c r="GN98" s="58"/>
      <c r="GO98" s="28"/>
      <c r="GQ98" s="7">
        <f t="shared" si="407"/>
        <v>0</v>
      </c>
      <c r="GR98" s="28">
        <f t="shared" si="408"/>
        <v>0</v>
      </c>
      <c r="GS98" s="28">
        <f t="shared" si="409"/>
        <v>0</v>
      </c>
      <c r="GT98" s="28">
        <f t="shared" si="410"/>
        <v>0</v>
      </c>
      <c r="GU98" s="28">
        <f t="shared" si="411"/>
        <v>0</v>
      </c>
      <c r="GX98" s="64"/>
      <c r="GY98" s="49"/>
      <c r="GZ98" s="49"/>
      <c r="HA98" s="49"/>
      <c r="HB98" s="49"/>
      <c r="HC98" s="7"/>
      <c r="HD98" s="28"/>
      <c r="HE98" s="28"/>
      <c r="HF98" s="28"/>
      <c r="HG98" s="28"/>
      <c r="HH98" s="73"/>
      <c r="HI98" s="28"/>
      <c r="HJ98" s="28"/>
      <c r="HK98" s="28"/>
      <c r="HL98" s="28"/>
      <c r="HM98" s="7"/>
      <c r="HN98" s="28"/>
      <c r="HO98" s="28"/>
      <c r="HP98" s="28"/>
      <c r="HQ98" s="28"/>
      <c r="HR98" s="11"/>
      <c r="HS98" s="27"/>
      <c r="HT98" s="27"/>
      <c r="HU98" s="27"/>
      <c r="HV98" s="27"/>
      <c r="HW98" s="50"/>
      <c r="HX98" s="27"/>
      <c r="HY98" s="27"/>
      <c r="HZ98" s="27"/>
      <c r="IA98" s="27"/>
      <c r="IB98" s="7"/>
      <c r="IC98" s="28"/>
      <c r="ID98" s="28"/>
      <c r="IE98" s="28"/>
      <c r="IF98" s="28"/>
      <c r="IG98" s="41"/>
      <c r="IH98" s="28"/>
      <c r="II98" s="28"/>
      <c r="IJ98" s="28"/>
      <c r="IK98" s="28"/>
      <c r="IL98" s="11"/>
      <c r="IM98" s="28"/>
      <c r="IN98" s="28"/>
      <c r="IO98" s="28"/>
      <c r="IP98" s="28"/>
      <c r="IQ98" s="41"/>
      <c r="IR98" s="28"/>
      <c r="IS98" s="27"/>
      <c r="IT98" s="58"/>
      <c r="IU98" s="28"/>
      <c r="IV98" s="40"/>
      <c r="IW98" s="28"/>
      <c r="IX98" s="28"/>
      <c r="IY98" s="28"/>
      <c r="IZ98" s="28"/>
      <c r="JA98" s="28"/>
      <c r="JB98" s="28"/>
      <c r="JC98" s="27"/>
      <c r="JD98" s="27"/>
      <c r="JE98" s="28"/>
      <c r="JF98" s="7"/>
      <c r="JG98" s="28"/>
      <c r="JH98" s="28"/>
      <c r="JI98" s="28"/>
      <c r="JJ98" s="28"/>
      <c r="JK98" s="93"/>
      <c r="JM98" s="7">
        <f t="shared" si="422"/>
        <v>0</v>
      </c>
      <c r="JN98" s="28">
        <f t="shared" si="423"/>
        <v>0</v>
      </c>
      <c r="JO98" s="28">
        <f t="shared" si="424"/>
        <v>0</v>
      </c>
      <c r="JP98" s="28">
        <f t="shared" si="425"/>
        <v>0</v>
      </c>
      <c r="JQ98" s="28">
        <f t="shared" si="426"/>
        <v>0</v>
      </c>
      <c r="JS98" s="7"/>
      <c r="JT98" s="477"/>
      <c r="JU98" s="477"/>
      <c r="JV98" s="477"/>
      <c r="JW98" s="477"/>
      <c r="JX98" s="476"/>
      <c r="JY98" s="477"/>
      <c r="JZ98" s="477"/>
      <c r="KA98" s="477"/>
      <c r="KB98" s="477"/>
      <c r="KC98" s="476"/>
      <c r="KD98" s="477"/>
      <c r="KE98" s="477"/>
      <c r="KF98" s="477"/>
      <c r="KG98" s="477"/>
      <c r="KH98" s="476"/>
      <c r="KI98" s="477"/>
      <c r="KJ98" s="477"/>
      <c r="KK98" s="477"/>
      <c r="KL98" s="477"/>
      <c r="KM98" s="477"/>
      <c r="KN98" s="477"/>
      <c r="KO98" s="477"/>
      <c r="KP98" s="477"/>
      <c r="KQ98" s="477"/>
      <c r="KR98" s="477"/>
      <c r="KS98" s="477"/>
      <c r="KT98" s="477"/>
      <c r="KU98" s="477"/>
      <c r="KV98" s="477"/>
      <c r="KW98" s="476"/>
      <c r="KX98" s="477"/>
      <c r="KY98" s="477"/>
      <c r="KZ98" s="477"/>
      <c r="LA98" s="477"/>
      <c r="LB98" s="476"/>
      <c r="LC98" s="477"/>
      <c r="LD98" s="477"/>
      <c r="LE98" s="477"/>
      <c r="LF98" s="477"/>
      <c r="LG98" s="11"/>
      <c r="LH98" s="28"/>
      <c r="LI98" s="28"/>
      <c r="LJ98" s="28"/>
      <c r="LK98" s="28"/>
      <c r="LL98" s="41"/>
      <c r="LM98" s="28"/>
      <c r="LN98" s="27"/>
      <c r="LO98" s="58"/>
      <c r="LP98" s="28"/>
      <c r="LQ98" s="40"/>
      <c r="LR98" s="28"/>
      <c r="LS98" s="28"/>
      <c r="LT98" s="28"/>
      <c r="LU98" s="28"/>
      <c r="LV98" s="28"/>
      <c r="LW98" s="28"/>
      <c r="LX98" s="27"/>
      <c r="LY98" s="27"/>
      <c r="LZ98" s="28"/>
      <c r="MA98" s="7"/>
      <c r="MB98" s="28"/>
      <c r="MC98" s="28"/>
      <c r="MD98" s="28"/>
      <c r="ME98" s="28"/>
      <c r="MF98" s="93"/>
      <c r="MH98" s="7">
        <f t="shared" si="417"/>
        <v>0</v>
      </c>
      <c r="MI98" s="28">
        <f t="shared" si="418"/>
        <v>0</v>
      </c>
      <c r="MJ98" s="28">
        <f t="shared" si="419"/>
        <v>0</v>
      </c>
      <c r="MK98" s="28">
        <f t="shared" si="420"/>
        <v>0</v>
      </c>
      <c r="ML98" s="28">
        <f t="shared" si="421"/>
        <v>0</v>
      </c>
    </row>
    <row r="99" spans="2:350" x14ac:dyDescent="0.3">
      <c r="B99" s="524"/>
      <c r="C99" s="5" t="s">
        <v>54</v>
      </c>
      <c r="D99" s="94"/>
      <c r="E99" s="27"/>
      <c r="F99" s="27"/>
      <c r="G99" s="58"/>
      <c r="H99" s="58"/>
      <c r="I99" s="11"/>
      <c r="J99" s="28"/>
      <c r="K99" s="28"/>
      <c r="L99" s="28"/>
      <c r="M99" s="28"/>
      <c r="N99" s="91">
        <v>132</v>
      </c>
      <c r="O99" s="34">
        <v>131868</v>
      </c>
      <c r="P99" s="34">
        <v>85714.200000000012</v>
      </c>
      <c r="Q99" s="34">
        <v>3857.0400000000009</v>
      </c>
      <c r="R99" s="34">
        <v>80999.999999999985</v>
      </c>
      <c r="S99" s="7">
        <v>31</v>
      </c>
      <c r="T99" s="7">
        <v>32219</v>
      </c>
      <c r="U99" s="7">
        <v>20942.349999999995</v>
      </c>
      <c r="V99" s="7">
        <v>1047.1100000000001</v>
      </c>
      <c r="W99" s="7">
        <v>21988.999999999993</v>
      </c>
      <c r="X99" s="7">
        <v>66</v>
      </c>
      <c r="Y99" s="28">
        <v>120922.73999999998</v>
      </c>
      <c r="Z99" s="28">
        <v>73053.599999999991</v>
      </c>
      <c r="AA99" s="28">
        <v>10882.900000000007</v>
      </c>
      <c r="AB99" s="28">
        <v>101574.99999999997</v>
      </c>
      <c r="AC99" s="104"/>
      <c r="AD99" s="27"/>
      <c r="AE99" s="27"/>
      <c r="AF99" s="58"/>
      <c r="AG99" s="27"/>
      <c r="AH99" s="91"/>
      <c r="AI99" s="42"/>
      <c r="AJ99" s="42"/>
      <c r="AK99" s="27"/>
      <c r="AL99" s="42"/>
      <c r="AM99" s="11"/>
      <c r="AN99" s="28"/>
      <c r="AO99" s="28"/>
      <c r="AP99" s="28"/>
      <c r="AQ99" s="28"/>
      <c r="AR99" s="41"/>
      <c r="AS99" s="28"/>
      <c r="AT99" s="28"/>
      <c r="AU99" s="64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58"/>
      <c r="BJ99" s="58"/>
      <c r="BK99" s="28"/>
      <c r="BM99" s="7">
        <f t="shared" si="427"/>
        <v>229</v>
      </c>
      <c r="BN99" s="28">
        <f t="shared" si="428"/>
        <v>285009.74</v>
      </c>
      <c r="BO99" s="28">
        <f t="shared" si="429"/>
        <v>179710.15</v>
      </c>
      <c r="BP99" s="28">
        <f t="shared" si="430"/>
        <v>15787.050000000008</v>
      </c>
      <c r="BQ99" s="28">
        <f t="shared" si="431"/>
        <v>204563.99999999994</v>
      </c>
      <c r="BS99" s="64">
        <v>30</v>
      </c>
      <c r="BT99" s="49">
        <v>14970</v>
      </c>
      <c r="BU99" s="49">
        <v>8470</v>
      </c>
      <c r="BV99" s="49">
        <v>423.5</v>
      </c>
      <c r="BW99" s="49">
        <v>8894</v>
      </c>
      <c r="BX99" s="91"/>
      <c r="BY99" s="34"/>
      <c r="BZ99" s="34"/>
      <c r="CA99" s="34"/>
      <c r="CB99" s="34"/>
      <c r="CC99" s="3"/>
      <c r="CD99" s="49"/>
      <c r="CE99" s="49"/>
      <c r="CF99" s="49"/>
      <c r="CG99" s="49"/>
      <c r="CH99" s="7"/>
      <c r="CI99" s="28"/>
      <c r="CJ99" s="28"/>
      <c r="CK99" s="28"/>
      <c r="CL99" s="28"/>
      <c r="CM99" s="7"/>
      <c r="CN99" s="27"/>
      <c r="CO99" s="27"/>
      <c r="CP99" s="27"/>
      <c r="CQ99" s="27"/>
      <c r="CR99" s="91"/>
      <c r="CS99" s="42"/>
      <c r="CT99" s="42"/>
      <c r="CU99" s="27"/>
      <c r="CV99" s="42"/>
      <c r="CW99" s="11"/>
      <c r="CX99" s="28"/>
      <c r="CY99" s="28"/>
      <c r="CZ99" s="28"/>
      <c r="DA99" s="28"/>
      <c r="DB99" s="41"/>
      <c r="DC99" s="28"/>
      <c r="DD99" s="28"/>
      <c r="DE99" s="49"/>
      <c r="DF99" s="28"/>
      <c r="DG99" s="28"/>
      <c r="DH99" s="28"/>
      <c r="DI99" s="28"/>
      <c r="DJ99" s="28"/>
      <c r="DK99" s="28"/>
      <c r="DL99" s="11">
        <v>6</v>
      </c>
      <c r="DM99" s="27">
        <v>1794</v>
      </c>
      <c r="DN99" s="27">
        <v>1050</v>
      </c>
      <c r="DO99" s="27">
        <v>47.25</v>
      </c>
      <c r="DP99" s="27">
        <v>992</v>
      </c>
      <c r="DQ99" s="28"/>
      <c r="DR99" s="28"/>
      <c r="DS99" s="58"/>
      <c r="DT99" s="58"/>
      <c r="DU99" s="28"/>
      <c r="DV99" s="28"/>
      <c r="DW99" s="28"/>
      <c r="DX99" s="58"/>
      <c r="DY99" s="58"/>
      <c r="DZ99" s="28"/>
      <c r="EB99" s="7">
        <f t="shared" si="402"/>
        <v>36</v>
      </c>
      <c r="EC99" s="28">
        <f t="shared" si="403"/>
        <v>16764</v>
      </c>
      <c r="ED99" s="28">
        <f t="shared" si="404"/>
        <v>9520</v>
      </c>
      <c r="EE99" s="28">
        <f t="shared" si="405"/>
        <v>470.75</v>
      </c>
      <c r="EF99" s="28">
        <f t="shared" si="406"/>
        <v>9886</v>
      </c>
      <c r="EH99" s="64"/>
      <c r="EI99" s="49"/>
      <c r="EJ99" s="49"/>
      <c r="EK99" s="49"/>
      <c r="EL99" s="49"/>
      <c r="EM99" s="91"/>
      <c r="EN99" s="34"/>
      <c r="EO99" s="34"/>
      <c r="EP99" s="34"/>
      <c r="EQ99" s="34"/>
      <c r="ER99" s="3"/>
      <c r="ES99" s="49"/>
      <c r="ET99" s="49"/>
      <c r="EU99" s="49"/>
      <c r="EV99" s="49"/>
      <c r="EW99" s="7"/>
      <c r="EX99" s="28"/>
      <c r="EY99" s="28"/>
      <c r="EZ99" s="28"/>
      <c r="FA99" s="28"/>
      <c r="FB99" s="7"/>
      <c r="FC99" s="27"/>
      <c r="FD99" s="27"/>
      <c r="FE99" s="27"/>
      <c r="FF99" s="27"/>
      <c r="FG99" s="91"/>
      <c r="FH99" s="42"/>
      <c r="FI99" s="42"/>
      <c r="FJ99" s="27"/>
      <c r="FK99" s="42"/>
      <c r="FL99" s="7"/>
      <c r="FM99" s="28"/>
      <c r="FN99" s="28"/>
      <c r="FO99" s="28"/>
      <c r="FP99" s="28"/>
      <c r="FQ99" s="41"/>
      <c r="FR99" s="28"/>
      <c r="FS99" s="28"/>
      <c r="FT99" s="28"/>
      <c r="FU99" s="28"/>
      <c r="FV99" s="11"/>
      <c r="FW99" s="28"/>
      <c r="FX99" s="28"/>
      <c r="FY99" s="28"/>
      <c r="FZ99" s="28"/>
      <c r="GA99" s="41"/>
      <c r="GB99" s="28"/>
      <c r="GC99" s="28"/>
      <c r="GD99" s="28"/>
      <c r="GE99" s="28"/>
      <c r="GF99" s="28"/>
      <c r="GG99" s="28"/>
      <c r="GH99" s="58"/>
      <c r="GI99" s="58"/>
      <c r="GJ99" s="28"/>
      <c r="GK99" s="28"/>
      <c r="GL99" s="28"/>
      <c r="GM99" s="58"/>
      <c r="GN99" s="58"/>
      <c r="GO99" s="28"/>
      <c r="GQ99" s="7">
        <f t="shared" si="407"/>
        <v>0</v>
      </c>
      <c r="GR99" s="28">
        <f t="shared" si="408"/>
        <v>0</v>
      </c>
      <c r="GS99" s="28">
        <f t="shared" si="409"/>
        <v>0</v>
      </c>
      <c r="GT99" s="28">
        <f t="shared" si="410"/>
        <v>0</v>
      </c>
      <c r="GU99" s="28">
        <f t="shared" si="411"/>
        <v>0</v>
      </c>
      <c r="GX99" s="64"/>
      <c r="GY99" s="49"/>
      <c r="GZ99" s="49"/>
      <c r="HA99" s="49"/>
      <c r="HB99" s="49"/>
      <c r="HC99" s="7"/>
      <c r="HD99" s="28"/>
      <c r="HE99" s="28"/>
      <c r="HF99" s="28"/>
      <c r="HG99" s="28"/>
      <c r="HH99" s="73"/>
      <c r="HI99" s="28"/>
      <c r="HJ99" s="28"/>
      <c r="HK99" s="28"/>
      <c r="HL99" s="28"/>
      <c r="HM99" s="7"/>
      <c r="HN99" s="28"/>
      <c r="HO99" s="28"/>
      <c r="HP99" s="28"/>
      <c r="HQ99" s="28"/>
      <c r="HR99" s="7"/>
      <c r="HS99" s="27"/>
      <c r="HT99" s="27"/>
      <c r="HU99" s="27"/>
      <c r="HV99" s="27"/>
      <c r="HW99" s="137"/>
      <c r="HX99" s="42"/>
      <c r="HY99" s="42"/>
      <c r="HZ99" s="27"/>
      <c r="IA99" s="42"/>
      <c r="IB99" s="7"/>
      <c r="IC99" s="28"/>
      <c r="ID99" s="28"/>
      <c r="IE99" s="28"/>
      <c r="IF99" s="28"/>
      <c r="IG99" s="41"/>
      <c r="IH99" s="28"/>
      <c r="II99" s="28"/>
      <c r="IJ99" s="28"/>
      <c r="IK99" s="28"/>
      <c r="IL99" s="11"/>
      <c r="IM99" s="28"/>
      <c r="IN99" s="28"/>
      <c r="IO99" s="28"/>
      <c r="IP99" s="28"/>
      <c r="IQ99" s="41"/>
      <c r="IR99" s="28"/>
      <c r="IS99" s="27"/>
      <c r="IT99" s="58"/>
      <c r="IU99" s="28"/>
      <c r="IV99" s="40"/>
      <c r="IW99" s="28"/>
      <c r="IX99" s="28"/>
      <c r="IY99" s="28"/>
      <c r="IZ99" s="28"/>
      <c r="JA99" s="28"/>
      <c r="JB99" s="28"/>
      <c r="JC99" s="27"/>
      <c r="JD99" s="27"/>
      <c r="JE99" s="28"/>
      <c r="JF99" s="7"/>
      <c r="JG99" s="28"/>
      <c r="JH99" s="28"/>
      <c r="JI99" s="28"/>
      <c r="JJ99" s="28"/>
      <c r="JK99" s="93"/>
      <c r="JM99" s="7">
        <f t="shared" si="422"/>
        <v>0</v>
      </c>
      <c r="JN99" s="28">
        <f t="shared" si="423"/>
        <v>0</v>
      </c>
      <c r="JO99" s="28">
        <f t="shared" si="424"/>
        <v>0</v>
      </c>
      <c r="JP99" s="28">
        <f t="shared" si="425"/>
        <v>0</v>
      </c>
      <c r="JQ99" s="28">
        <f t="shared" si="426"/>
        <v>0</v>
      </c>
      <c r="JS99" s="7"/>
      <c r="JT99" s="477"/>
      <c r="JU99" s="477"/>
      <c r="JV99" s="477"/>
      <c r="JW99" s="477"/>
      <c r="JX99" s="476"/>
      <c r="JY99" s="477"/>
      <c r="JZ99" s="477"/>
      <c r="KA99" s="477"/>
      <c r="KB99" s="477"/>
      <c r="KC99" s="476"/>
      <c r="KD99" s="477"/>
      <c r="KE99" s="477"/>
      <c r="KF99" s="477"/>
      <c r="KG99" s="477"/>
      <c r="KH99" s="476"/>
      <c r="KI99" s="477"/>
      <c r="KJ99" s="477"/>
      <c r="KK99" s="477"/>
      <c r="KL99" s="477"/>
      <c r="KM99" s="477"/>
      <c r="KN99" s="477"/>
      <c r="KO99" s="477"/>
      <c r="KP99" s="477"/>
      <c r="KQ99" s="477"/>
      <c r="KR99" s="477"/>
      <c r="KS99" s="477"/>
      <c r="KT99" s="477"/>
      <c r="KU99" s="477"/>
      <c r="KV99" s="477"/>
      <c r="KW99" s="476"/>
      <c r="KX99" s="477"/>
      <c r="KY99" s="477"/>
      <c r="KZ99" s="477"/>
      <c r="LA99" s="477"/>
      <c r="LB99" s="476"/>
      <c r="LC99" s="477"/>
      <c r="LD99" s="477"/>
      <c r="LE99" s="477"/>
      <c r="LF99" s="477"/>
      <c r="LG99" s="11"/>
      <c r="LH99" s="28"/>
      <c r="LI99" s="28"/>
      <c r="LJ99" s="28"/>
      <c r="LK99" s="28"/>
      <c r="LL99" s="41"/>
      <c r="LM99" s="28"/>
      <c r="LN99" s="27"/>
      <c r="LO99" s="58"/>
      <c r="LP99" s="28"/>
      <c r="LQ99" s="40"/>
      <c r="LR99" s="28"/>
      <c r="LS99" s="28"/>
      <c r="LT99" s="28"/>
      <c r="LU99" s="28"/>
      <c r="LV99" s="28"/>
      <c r="LW99" s="28"/>
      <c r="LX99" s="27"/>
      <c r="LY99" s="27"/>
      <c r="LZ99" s="28"/>
      <c r="MA99" s="7"/>
      <c r="MB99" s="28"/>
      <c r="MC99" s="28"/>
      <c r="MD99" s="28"/>
      <c r="ME99" s="28"/>
      <c r="MF99" s="93"/>
      <c r="MH99" s="7">
        <f t="shared" si="417"/>
        <v>0</v>
      </c>
      <c r="MI99" s="28">
        <f t="shared" si="418"/>
        <v>0</v>
      </c>
      <c r="MJ99" s="28">
        <f t="shared" si="419"/>
        <v>0</v>
      </c>
      <c r="MK99" s="28">
        <f t="shared" si="420"/>
        <v>0</v>
      </c>
      <c r="ML99" s="28">
        <f t="shared" si="421"/>
        <v>0</v>
      </c>
    </row>
    <row r="100" spans="2:350" x14ac:dyDescent="0.3">
      <c r="B100" s="524"/>
      <c r="C100" s="70" t="s">
        <v>104</v>
      </c>
      <c r="D100" s="94"/>
      <c r="E100" s="27"/>
      <c r="F100" s="27"/>
      <c r="G100" s="58"/>
      <c r="H100" s="58"/>
      <c r="I100" s="11"/>
      <c r="J100" s="28"/>
      <c r="K100" s="28"/>
      <c r="L100" s="28"/>
      <c r="M100" s="28"/>
      <c r="N100" s="91">
        <v>25</v>
      </c>
      <c r="O100" s="34">
        <v>6725</v>
      </c>
      <c r="P100" s="34">
        <v>4000</v>
      </c>
      <c r="Q100" s="34">
        <v>200</v>
      </c>
      <c r="R100" s="34">
        <v>4200</v>
      </c>
      <c r="S100" s="7"/>
      <c r="T100" s="7"/>
      <c r="U100" s="7"/>
      <c r="V100" s="7"/>
      <c r="W100" s="7"/>
      <c r="X100" s="7">
        <v>0</v>
      </c>
      <c r="Y100" s="28">
        <v>0</v>
      </c>
      <c r="Z100" s="28">
        <v>0</v>
      </c>
      <c r="AA100" s="28">
        <v>0</v>
      </c>
      <c r="AB100" s="28">
        <v>0</v>
      </c>
      <c r="AC100" s="104"/>
      <c r="AD100" s="27"/>
      <c r="AE100" s="27"/>
      <c r="AF100" s="58"/>
      <c r="AG100" s="27"/>
      <c r="AH100" s="91"/>
      <c r="AI100" s="42"/>
      <c r="AJ100" s="42"/>
      <c r="AK100" s="27"/>
      <c r="AL100" s="42"/>
      <c r="AM100" s="11"/>
      <c r="AN100" s="28"/>
      <c r="AO100" s="28"/>
      <c r="AP100" s="28"/>
      <c r="AQ100" s="28"/>
      <c r="AR100" s="41"/>
      <c r="AS100" s="28"/>
      <c r="AT100" s="28"/>
      <c r="AU100" s="64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58"/>
      <c r="BJ100" s="58"/>
      <c r="BK100" s="28"/>
      <c r="BM100" s="7">
        <f t="shared" si="427"/>
        <v>25</v>
      </c>
      <c r="BN100" s="28">
        <f t="shared" si="428"/>
        <v>6725</v>
      </c>
      <c r="BO100" s="28">
        <f t="shared" si="429"/>
        <v>4000</v>
      </c>
      <c r="BP100" s="28">
        <f t="shared" si="430"/>
        <v>200</v>
      </c>
      <c r="BQ100" s="28">
        <f t="shared" si="431"/>
        <v>4200</v>
      </c>
      <c r="BS100" s="64"/>
      <c r="BT100" s="49"/>
      <c r="BU100" s="49"/>
      <c r="BV100" s="49"/>
      <c r="BW100" s="49"/>
      <c r="BX100" s="91"/>
      <c r="BY100" s="34"/>
      <c r="BZ100" s="34"/>
      <c r="CA100" s="34"/>
      <c r="CB100" s="34"/>
      <c r="CC100" s="3"/>
      <c r="CD100" s="49"/>
      <c r="CE100" s="49"/>
      <c r="CF100" s="49"/>
      <c r="CG100" s="49"/>
      <c r="CH100" s="7"/>
      <c r="CI100" s="28"/>
      <c r="CJ100" s="28"/>
      <c r="CK100" s="28"/>
      <c r="CL100" s="28"/>
      <c r="CM100" s="7"/>
      <c r="CN100" s="27"/>
      <c r="CO100" s="27"/>
      <c r="CP100" s="27"/>
      <c r="CQ100" s="27"/>
      <c r="CR100" s="91"/>
      <c r="CS100" s="42"/>
      <c r="CT100" s="42"/>
      <c r="CU100" s="27"/>
      <c r="CV100" s="42"/>
      <c r="CW100" s="11"/>
      <c r="CX100" s="28"/>
      <c r="CY100" s="28"/>
      <c r="CZ100" s="28"/>
      <c r="DA100" s="28"/>
      <c r="DB100" s="41"/>
      <c r="DC100" s="28"/>
      <c r="DD100" s="28"/>
      <c r="DE100" s="49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58"/>
      <c r="DT100" s="58"/>
      <c r="DU100" s="28"/>
      <c r="DV100" s="28"/>
      <c r="DW100" s="28"/>
      <c r="DX100" s="58"/>
      <c r="DY100" s="58"/>
      <c r="DZ100" s="28"/>
      <c r="EB100" s="7">
        <f t="shared" si="402"/>
        <v>0</v>
      </c>
      <c r="EC100" s="28">
        <f t="shared" si="403"/>
        <v>0</v>
      </c>
      <c r="ED100" s="28">
        <f t="shared" si="404"/>
        <v>0</v>
      </c>
      <c r="EE100" s="28">
        <f t="shared" si="405"/>
        <v>0</v>
      </c>
      <c r="EF100" s="28">
        <f t="shared" si="406"/>
        <v>0</v>
      </c>
      <c r="EH100" s="64"/>
      <c r="EI100" s="49"/>
      <c r="EJ100" s="49"/>
      <c r="EK100" s="49"/>
      <c r="EL100" s="49"/>
      <c r="EM100" s="91"/>
      <c r="EN100" s="34"/>
      <c r="EO100" s="34"/>
      <c r="EP100" s="34"/>
      <c r="EQ100" s="34"/>
      <c r="ER100" s="3"/>
      <c r="ES100" s="49"/>
      <c r="ET100" s="49"/>
      <c r="EU100" s="49"/>
      <c r="EV100" s="49"/>
      <c r="EW100" s="7"/>
      <c r="EX100" s="28"/>
      <c r="EY100" s="28"/>
      <c r="EZ100" s="28"/>
      <c r="FA100" s="28"/>
      <c r="FB100" s="7"/>
      <c r="FC100" s="27"/>
      <c r="FD100" s="27"/>
      <c r="FE100" s="27"/>
      <c r="FF100" s="27"/>
      <c r="FG100" s="91"/>
      <c r="FH100" s="42"/>
      <c r="FI100" s="42"/>
      <c r="FJ100" s="27"/>
      <c r="FK100" s="42"/>
      <c r="FL100" s="7"/>
      <c r="FM100" s="28"/>
      <c r="FN100" s="28"/>
      <c r="FO100" s="28"/>
      <c r="FP100" s="28"/>
      <c r="FQ100" s="41"/>
      <c r="FR100" s="28"/>
      <c r="FS100" s="28"/>
      <c r="FT100" s="28"/>
      <c r="FU100" s="28"/>
      <c r="FV100" s="11"/>
      <c r="FW100" s="28"/>
      <c r="FX100" s="28"/>
      <c r="FY100" s="28"/>
      <c r="FZ100" s="28"/>
      <c r="GA100" s="41"/>
      <c r="GB100" s="28"/>
      <c r="GC100" s="28"/>
      <c r="GD100" s="28"/>
      <c r="GE100" s="28"/>
      <c r="GF100" s="28"/>
      <c r="GG100" s="28"/>
      <c r="GH100" s="58"/>
      <c r="GI100" s="58"/>
      <c r="GJ100" s="28"/>
      <c r="GK100" s="28"/>
      <c r="GL100" s="28"/>
      <c r="GM100" s="58"/>
      <c r="GN100" s="58"/>
      <c r="GO100" s="28"/>
      <c r="GQ100" s="7">
        <f t="shared" si="407"/>
        <v>0</v>
      </c>
      <c r="GR100" s="28">
        <f t="shared" si="408"/>
        <v>0</v>
      </c>
      <c r="GS100" s="28">
        <f t="shared" si="409"/>
        <v>0</v>
      </c>
      <c r="GT100" s="28">
        <f t="shared" si="410"/>
        <v>0</v>
      </c>
      <c r="GU100" s="28">
        <f t="shared" si="411"/>
        <v>0</v>
      </c>
      <c r="GX100" s="64"/>
      <c r="GY100" s="49"/>
      <c r="GZ100" s="49"/>
      <c r="HA100" s="49"/>
      <c r="HB100" s="49"/>
      <c r="HC100" s="7"/>
      <c r="HD100" s="28"/>
      <c r="HE100" s="28"/>
      <c r="HF100" s="28"/>
      <c r="HG100" s="28"/>
      <c r="HH100" s="73"/>
      <c r="HI100" s="28"/>
      <c r="HJ100" s="28"/>
      <c r="HK100" s="28"/>
      <c r="HL100" s="28"/>
      <c r="HM100" s="7"/>
      <c r="HN100" s="28"/>
      <c r="HO100" s="28"/>
      <c r="HP100" s="28"/>
      <c r="HQ100" s="28"/>
      <c r="HR100" s="7"/>
      <c r="HS100" s="27"/>
      <c r="HT100" s="27"/>
      <c r="HU100" s="27"/>
      <c r="HV100" s="27"/>
      <c r="HW100" s="137"/>
      <c r="HX100" s="42"/>
      <c r="HY100" s="42"/>
      <c r="HZ100" s="27"/>
      <c r="IA100" s="42"/>
      <c r="IB100" s="7"/>
      <c r="IC100" s="28"/>
      <c r="ID100" s="28"/>
      <c r="IE100" s="28"/>
      <c r="IF100" s="28"/>
      <c r="IG100" s="41"/>
      <c r="IH100" s="28"/>
      <c r="II100" s="28"/>
      <c r="IJ100" s="28"/>
      <c r="IK100" s="28"/>
      <c r="IL100" s="11"/>
      <c r="IM100" s="28"/>
      <c r="IN100" s="28"/>
      <c r="IO100" s="28"/>
      <c r="IP100" s="28"/>
      <c r="IQ100" s="41"/>
      <c r="IR100" s="28"/>
      <c r="IS100" s="27"/>
      <c r="IT100" s="58"/>
      <c r="IU100" s="28"/>
      <c r="IV100" s="40"/>
      <c r="IW100" s="28"/>
      <c r="IX100" s="28"/>
      <c r="IY100" s="28"/>
      <c r="IZ100" s="28"/>
      <c r="JA100" s="28"/>
      <c r="JB100" s="28"/>
      <c r="JC100" s="27"/>
      <c r="JD100" s="27"/>
      <c r="JE100" s="28"/>
      <c r="JF100" s="7"/>
      <c r="JG100" s="28"/>
      <c r="JH100" s="28"/>
      <c r="JI100" s="28"/>
      <c r="JJ100" s="28"/>
      <c r="JK100" s="93"/>
      <c r="JM100" s="7">
        <f t="shared" si="422"/>
        <v>0</v>
      </c>
      <c r="JN100" s="28">
        <f t="shared" si="423"/>
        <v>0</v>
      </c>
      <c r="JO100" s="28">
        <f t="shared" si="424"/>
        <v>0</v>
      </c>
      <c r="JP100" s="28">
        <f t="shared" si="425"/>
        <v>0</v>
      </c>
      <c r="JQ100" s="28">
        <f t="shared" si="426"/>
        <v>0</v>
      </c>
      <c r="JS100" s="7"/>
      <c r="JT100" s="477"/>
      <c r="JU100" s="477"/>
      <c r="JV100" s="477"/>
      <c r="JW100" s="477"/>
      <c r="JX100" s="476"/>
      <c r="JY100" s="477"/>
      <c r="JZ100" s="477"/>
      <c r="KA100" s="477"/>
      <c r="KB100" s="477"/>
      <c r="KC100" s="476"/>
      <c r="KD100" s="477"/>
      <c r="KE100" s="477"/>
      <c r="KF100" s="477"/>
      <c r="KG100" s="477"/>
      <c r="KH100" s="476"/>
      <c r="KI100" s="477"/>
      <c r="KJ100" s="477"/>
      <c r="KK100" s="477"/>
      <c r="KL100" s="477"/>
      <c r="KM100" s="477"/>
      <c r="KN100" s="477"/>
      <c r="KO100" s="477"/>
      <c r="KP100" s="477"/>
      <c r="KQ100" s="477"/>
      <c r="KR100" s="477"/>
      <c r="KS100" s="477"/>
      <c r="KT100" s="477"/>
      <c r="KU100" s="477"/>
      <c r="KV100" s="477"/>
      <c r="KW100" s="476"/>
      <c r="KX100" s="477"/>
      <c r="KY100" s="477"/>
      <c r="KZ100" s="477"/>
      <c r="LA100" s="477"/>
      <c r="LB100" s="476"/>
      <c r="LC100" s="477"/>
      <c r="LD100" s="477"/>
      <c r="LE100" s="477"/>
      <c r="LF100" s="477"/>
      <c r="LG100" s="11"/>
      <c r="LH100" s="28"/>
      <c r="LI100" s="28"/>
      <c r="LJ100" s="28"/>
      <c r="LK100" s="28"/>
      <c r="LL100" s="41"/>
      <c r="LM100" s="28"/>
      <c r="LN100" s="27"/>
      <c r="LO100" s="58"/>
      <c r="LP100" s="28"/>
      <c r="LQ100" s="40"/>
      <c r="LR100" s="28"/>
      <c r="LS100" s="28"/>
      <c r="LT100" s="28"/>
      <c r="LU100" s="28"/>
      <c r="LV100" s="28"/>
      <c r="LW100" s="28"/>
      <c r="LX100" s="27"/>
      <c r="LY100" s="27"/>
      <c r="LZ100" s="28"/>
      <c r="MA100" s="7"/>
      <c r="MB100" s="28"/>
      <c r="MC100" s="28"/>
      <c r="MD100" s="28"/>
      <c r="ME100" s="28"/>
      <c r="MF100" s="93"/>
      <c r="MH100" s="7">
        <f t="shared" si="417"/>
        <v>0</v>
      </c>
      <c r="MI100" s="28">
        <f t="shared" si="418"/>
        <v>0</v>
      </c>
      <c r="MJ100" s="28">
        <f t="shared" si="419"/>
        <v>0</v>
      </c>
      <c r="MK100" s="28">
        <f t="shared" si="420"/>
        <v>0</v>
      </c>
      <c r="ML100" s="28">
        <f t="shared" si="421"/>
        <v>0</v>
      </c>
    </row>
    <row r="101" spans="2:350" x14ac:dyDescent="0.3">
      <c r="B101" s="524"/>
      <c r="C101" s="70" t="s">
        <v>105</v>
      </c>
      <c r="D101" s="94"/>
      <c r="E101" s="27"/>
      <c r="F101" s="27"/>
      <c r="G101" s="58"/>
      <c r="H101" s="58"/>
      <c r="I101" s="11"/>
      <c r="J101" s="28"/>
      <c r="K101" s="28"/>
      <c r="L101" s="28"/>
      <c r="M101" s="28"/>
      <c r="N101" s="91">
        <v>24</v>
      </c>
      <c r="O101" s="34">
        <v>6985</v>
      </c>
      <c r="P101" s="34">
        <v>4100</v>
      </c>
      <c r="Q101" s="34">
        <v>205</v>
      </c>
      <c r="R101" s="34">
        <v>4305</v>
      </c>
      <c r="S101" s="7"/>
      <c r="T101" s="7"/>
      <c r="U101" s="7"/>
      <c r="V101" s="7"/>
      <c r="W101" s="7"/>
      <c r="X101" s="7">
        <v>0</v>
      </c>
      <c r="Y101" s="28">
        <v>0</v>
      </c>
      <c r="Z101" s="28">
        <v>0</v>
      </c>
      <c r="AA101" s="28">
        <v>0</v>
      </c>
      <c r="AB101" s="28">
        <v>0</v>
      </c>
      <c r="AC101" s="104"/>
      <c r="AD101" s="27"/>
      <c r="AE101" s="27"/>
      <c r="AF101" s="58"/>
      <c r="AG101" s="27"/>
      <c r="AH101" s="91"/>
      <c r="AI101" s="42"/>
      <c r="AJ101" s="42"/>
      <c r="AK101" s="27"/>
      <c r="AL101" s="42"/>
      <c r="AM101" s="11"/>
      <c r="AN101" s="28"/>
      <c r="AO101" s="28"/>
      <c r="AP101" s="28"/>
      <c r="AQ101" s="28"/>
      <c r="AR101" s="41"/>
      <c r="AS101" s="28"/>
      <c r="AT101" s="28"/>
      <c r="AU101" s="64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58"/>
      <c r="BJ101" s="58"/>
      <c r="BK101" s="28"/>
      <c r="BM101" s="7">
        <f t="shared" si="427"/>
        <v>24</v>
      </c>
      <c r="BN101" s="28">
        <f t="shared" si="428"/>
        <v>6985</v>
      </c>
      <c r="BO101" s="28">
        <f t="shared" si="429"/>
        <v>4100</v>
      </c>
      <c r="BP101" s="28">
        <f t="shared" si="430"/>
        <v>205</v>
      </c>
      <c r="BQ101" s="28">
        <f t="shared" si="431"/>
        <v>4305</v>
      </c>
      <c r="BS101" s="64"/>
      <c r="BT101" s="49"/>
      <c r="BU101" s="49"/>
      <c r="BV101" s="49"/>
      <c r="BW101" s="49"/>
      <c r="BX101" s="91"/>
      <c r="BY101" s="34"/>
      <c r="BZ101" s="34"/>
      <c r="CA101" s="34"/>
      <c r="CB101" s="34"/>
      <c r="CC101" s="3"/>
      <c r="CD101" s="49"/>
      <c r="CE101" s="49"/>
      <c r="CF101" s="49"/>
      <c r="CG101" s="49"/>
      <c r="CH101" s="7"/>
      <c r="CI101" s="28"/>
      <c r="CJ101" s="28"/>
      <c r="CK101" s="28"/>
      <c r="CL101" s="28"/>
      <c r="CM101" s="7"/>
      <c r="CN101" s="27"/>
      <c r="CO101" s="27"/>
      <c r="CP101" s="27"/>
      <c r="CQ101" s="27"/>
      <c r="CR101" s="91"/>
      <c r="CS101" s="42"/>
      <c r="CT101" s="42"/>
      <c r="CU101" s="27"/>
      <c r="CV101" s="42"/>
      <c r="CW101" s="11"/>
      <c r="CX101" s="28"/>
      <c r="CY101" s="28"/>
      <c r="CZ101" s="28"/>
      <c r="DA101" s="28"/>
      <c r="DB101" s="41"/>
      <c r="DC101" s="28"/>
      <c r="DD101" s="28"/>
      <c r="DE101" s="49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58"/>
      <c r="DT101" s="58"/>
      <c r="DU101" s="28"/>
      <c r="DV101" s="28"/>
      <c r="DW101" s="28"/>
      <c r="DX101" s="58"/>
      <c r="DY101" s="58"/>
      <c r="DZ101" s="28"/>
      <c r="EB101" s="7">
        <f t="shared" si="402"/>
        <v>0</v>
      </c>
      <c r="EC101" s="28">
        <f t="shared" si="403"/>
        <v>0</v>
      </c>
      <c r="ED101" s="28">
        <f t="shared" si="404"/>
        <v>0</v>
      </c>
      <c r="EE101" s="28">
        <f t="shared" si="405"/>
        <v>0</v>
      </c>
      <c r="EF101" s="28">
        <f t="shared" si="406"/>
        <v>0</v>
      </c>
      <c r="EH101" s="64"/>
      <c r="EI101" s="49"/>
      <c r="EJ101" s="49"/>
      <c r="EK101" s="49"/>
      <c r="EL101" s="49"/>
      <c r="EM101" s="91"/>
      <c r="EN101" s="34"/>
      <c r="EO101" s="34"/>
      <c r="EP101" s="34"/>
      <c r="EQ101" s="34"/>
      <c r="ER101" s="3"/>
      <c r="ES101" s="49"/>
      <c r="ET101" s="49"/>
      <c r="EU101" s="49"/>
      <c r="EV101" s="49"/>
      <c r="EW101" s="7"/>
      <c r="EX101" s="28"/>
      <c r="EY101" s="28"/>
      <c r="EZ101" s="28"/>
      <c r="FA101" s="28"/>
      <c r="FB101" s="7"/>
      <c r="FC101" s="27"/>
      <c r="FD101" s="27"/>
      <c r="FE101" s="27"/>
      <c r="FF101" s="27"/>
      <c r="FG101" s="91"/>
      <c r="FH101" s="42"/>
      <c r="FI101" s="42"/>
      <c r="FJ101" s="27"/>
      <c r="FK101" s="42"/>
      <c r="FL101" s="7"/>
      <c r="FM101" s="28"/>
      <c r="FN101" s="28"/>
      <c r="FO101" s="28"/>
      <c r="FP101" s="28"/>
      <c r="FQ101" s="41"/>
      <c r="FR101" s="28"/>
      <c r="FS101" s="28"/>
      <c r="FT101" s="28"/>
      <c r="FU101" s="28"/>
      <c r="FV101" s="11"/>
      <c r="FW101" s="28"/>
      <c r="FX101" s="28"/>
      <c r="FY101" s="28"/>
      <c r="FZ101" s="28"/>
      <c r="GA101" s="41"/>
      <c r="GB101" s="28"/>
      <c r="GC101" s="28"/>
      <c r="GD101" s="28"/>
      <c r="GE101" s="28"/>
      <c r="GF101" s="28"/>
      <c r="GG101" s="28"/>
      <c r="GH101" s="58"/>
      <c r="GI101" s="58"/>
      <c r="GJ101" s="28"/>
      <c r="GK101" s="28"/>
      <c r="GL101" s="28"/>
      <c r="GM101" s="58"/>
      <c r="GN101" s="58"/>
      <c r="GO101" s="28"/>
      <c r="GQ101" s="7">
        <f t="shared" si="407"/>
        <v>0</v>
      </c>
      <c r="GR101" s="28">
        <f t="shared" si="408"/>
        <v>0</v>
      </c>
      <c r="GS101" s="28">
        <f t="shared" si="409"/>
        <v>0</v>
      </c>
      <c r="GT101" s="28">
        <f t="shared" si="410"/>
        <v>0</v>
      </c>
      <c r="GU101" s="28">
        <f t="shared" si="411"/>
        <v>0</v>
      </c>
      <c r="GX101" s="64"/>
      <c r="GY101" s="49"/>
      <c r="GZ101" s="49"/>
      <c r="HA101" s="49"/>
      <c r="HB101" s="49"/>
      <c r="HC101" s="7"/>
      <c r="HD101" s="28"/>
      <c r="HE101" s="28"/>
      <c r="HF101" s="28"/>
      <c r="HG101" s="28"/>
      <c r="HH101" s="73"/>
      <c r="HI101" s="28"/>
      <c r="HJ101" s="28"/>
      <c r="HK101" s="28"/>
      <c r="HL101" s="28"/>
      <c r="HM101" s="7"/>
      <c r="HN101" s="28"/>
      <c r="HO101" s="28"/>
      <c r="HP101" s="28"/>
      <c r="HQ101" s="28"/>
      <c r="HR101" s="7"/>
      <c r="HS101" s="27"/>
      <c r="HT101" s="27"/>
      <c r="HU101" s="27"/>
      <c r="HV101" s="27"/>
      <c r="HW101" s="137"/>
      <c r="HX101" s="42"/>
      <c r="HY101" s="42"/>
      <c r="HZ101" s="27"/>
      <c r="IA101" s="42"/>
      <c r="IB101" s="7"/>
      <c r="IC101" s="28"/>
      <c r="ID101" s="28"/>
      <c r="IE101" s="28"/>
      <c r="IF101" s="28"/>
      <c r="IG101" s="41"/>
      <c r="IH101" s="28"/>
      <c r="II101" s="28"/>
      <c r="IJ101" s="28"/>
      <c r="IK101" s="28"/>
      <c r="IL101" s="11"/>
      <c r="IM101" s="28"/>
      <c r="IN101" s="28"/>
      <c r="IO101" s="28"/>
      <c r="IP101" s="28"/>
      <c r="IQ101" s="41"/>
      <c r="IR101" s="28"/>
      <c r="IS101" s="27"/>
      <c r="IT101" s="58"/>
      <c r="IU101" s="28"/>
      <c r="IV101" s="40"/>
      <c r="IW101" s="28"/>
      <c r="IX101" s="28"/>
      <c r="IY101" s="28"/>
      <c r="IZ101" s="28"/>
      <c r="JA101" s="28"/>
      <c r="JB101" s="28"/>
      <c r="JC101" s="27"/>
      <c r="JD101" s="27"/>
      <c r="JE101" s="28"/>
      <c r="JF101" s="7"/>
      <c r="JG101" s="28"/>
      <c r="JH101" s="28"/>
      <c r="JI101" s="28"/>
      <c r="JJ101" s="28"/>
      <c r="JK101" s="93"/>
      <c r="JM101" s="7">
        <f t="shared" si="422"/>
        <v>0</v>
      </c>
      <c r="JN101" s="28">
        <f t="shared" si="423"/>
        <v>0</v>
      </c>
      <c r="JO101" s="28">
        <f t="shared" si="424"/>
        <v>0</v>
      </c>
      <c r="JP101" s="28">
        <f t="shared" si="425"/>
        <v>0</v>
      </c>
      <c r="JQ101" s="28">
        <f t="shared" si="426"/>
        <v>0</v>
      </c>
      <c r="JS101" s="7"/>
      <c r="JT101" s="477"/>
      <c r="JU101" s="477"/>
      <c r="JV101" s="477"/>
      <c r="JW101" s="477"/>
      <c r="JX101" s="476"/>
      <c r="JY101" s="477"/>
      <c r="JZ101" s="477"/>
      <c r="KA101" s="477"/>
      <c r="KB101" s="477"/>
      <c r="KC101" s="476"/>
      <c r="KD101" s="477"/>
      <c r="KE101" s="477"/>
      <c r="KF101" s="477"/>
      <c r="KG101" s="477"/>
      <c r="KH101" s="476"/>
      <c r="KI101" s="477"/>
      <c r="KJ101" s="477"/>
      <c r="KK101" s="477"/>
      <c r="KL101" s="477"/>
      <c r="KM101" s="477"/>
      <c r="KN101" s="477"/>
      <c r="KO101" s="477"/>
      <c r="KP101" s="477"/>
      <c r="KQ101" s="477"/>
      <c r="KR101" s="477"/>
      <c r="KS101" s="477"/>
      <c r="KT101" s="477"/>
      <c r="KU101" s="477"/>
      <c r="KV101" s="477"/>
      <c r="KW101" s="476"/>
      <c r="KX101" s="477"/>
      <c r="KY101" s="477"/>
      <c r="KZ101" s="477"/>
      <c r="LA101" s="477"/>
      <c r="LB101" s="476"/>
      <c r="LC101" s="477"/>
      <c r="LD101" s="477"/>
      <c r="LE101" s="477"/>
      <c r="LF101" s="477"/>
      <c r="LG101" s="11"/>
      <c r="LH101" s="28"/>
      <c r="LI101" s="28"/>
      <c r="LJ101" s="28"/>
      <c r="LK101" s="28"/>
      <c r="LL101" s="41"/>
      <c r="LM101" s="28"/>
      <c r="LN101" s="27"/>
      <c r="LO101" s="58"/>
      <c r="LP101" s="28"/>
      <c r="LQ101" s="40"/>
      <c r="LR101" s="28"/>
      <c r="LS101" s="28"/>
      <c r="LT101" s="28"/>
      <c r="LU101" s="28"/>
      <c r="LV101" s="28"/>
      <c r="LW101" s="28"/>
      <c r="LX101" s="27"/>
      <c r="LY101" s="27"/>
      <c r="LZ101" s="28"/>
      <c r="MA101" s="7"/>
      <c r="MB101" s="28"/>
      <c r="MC101" s="28"/>
      <c r="MD101" s="28"/>
      <c r="ME101" s="28"/>
      <c r="MF101" s="93"/>
      <c r="MH101" s="7">
        <f t="shared" si="417"/>
        <v>0</v>
      </c>
      <c r="MI101" s="28">
        <f t="shared" si="418"/>
        <v>0</v>
      </c>
      <c r="MJ101" s="28">
        <f t="shared" si="419"/>
        <v>0</v>
      </c>
      <c r="MK101" s="28">
        <f t="shared" si="420"/>
        <v>0</v>
      </c>
      <c r="ML101" s="28">
        <f t="shared" si="421"/>
        <v>0</v>
      </c>
    </row>
    <row r="102" spans="2:350" x14ac:dyDescent="0.3">
      <c r="B102" s="524"/>
      <c r="C102" s="5" t="s">
        <v>106</v>
      </c>
      <c r="D102" s="94"/>
      <c r="E102" s="27"/>
      <c r="F102" s="27"/>
      <c r="G102" s="58"/>
      <c r="H102" s="58"/>
      <c r="I102" s="11"/>
      <c r="J102" s="28"/>
      <c r="K102" s="28"/>
      <c r="L102" s="28"/>
      <c r="M102" s="28"/>
      <c r="N102" s="91">
        <v>50</v>
      </c>
      <c r="O102" s="34">
        <v>14500</v>
      </c>
      <c r="P102" s="34">
        <v>8500</v>
      </c>
      <c r="Q102" s="34">
        <v>425</v>
      </c>
      <c r="R102" s="34">
        <v>8925</v>
      </c>
      <c r="S102" s="7"/>
      <c r="T102" s="7"/>
      <c r="U102" s="7"/>
      <c r="V102" s="7"/>
      <c r="W102" s="7"/>
      <c r="X102" s="7">
        <v>0</v>
      </c>
      <c r="Y102" s="28">
        <v>0</v>
      </c>
      <c r="Z102" s="28">
        <v>0</v>
      </c>
      <c r="AA102" s="28">
        <v>0</v>
      </c>
      <c r="AB102" s="28">
        <v>0</v>
      </c>
      <c r="AC102" s="104"/>
      <c r="AD102" s="27"/>
      <c r="AE102" s="27"/>
      <c r="AF102" s="58"/>
      <c r="AG102" s="27"/>
      <c r="AH102" s="91"/>
      <c r="AI102" s="42"/>
      <c r="AJ102" s="42"/>
      <c r="AK102" s="27"/>
      <c r="AL102" s="42"/>
      <c r="AM102" s="11"/>
      <c r="AN102" s="28"/>
      <c r="AO102" s="28"/>
      <c r="AP102" s="28"/>
      <c r="AQ102" s="28"/>
      <c r="AR102" s="41"/>
      <c r="AS102" s="28"/>
      <c r="AT102" s="28"/>
      <c r="AU102" s="64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58"/>
      <c r="BJ102" s="58"/>
      <c r="BK102" s="28"/>
      <c r="BM102" s="7">
        <f t="shared" si="427"/>
        <v>50</v>
      </c>
      <c r="BN102" s="28">
        <f t="shared" si="428"/>
        <v>14500</v>
      </c>
      <c r="BO102" s="28">
        <f t="shared" si="429"/>
        <v>8500</v>
      </c>
      <c r="BP102" s="28">
        <f t="shared" si="430"/>
        <v>425</v>
      </c>
      <c r="BQ102" s="28">
        <f t="shared" si="431"/>
        <v>8925</v>
      </c>
      <c r="BS102" s="64"/>
      <c r="BT102" s="49"/>
      <c r="BU102" s="49"/>
      <c r="BV102" s="49"/>
      <c r="BW102" s="49"/>
      <c r="BX102" s="91"/>
      <c r="BY102" s="34"/>
      <c r="BZ102" s="34"/>
      <c r="CA102" s="34"/>
      <c r="CB102" s="34"/>
      <c r="CC102" s="3"/>
      <c r="CD102" s="49"/>
      <c r="CE102" s="49"/>
      <c r="CF102" s="49"/>
      <c r="CG102" s="49"/>
      <c r="CH102" s="7"/>
      <c r="CI102" s="28"/>
      <c r="CJ102" s="28"/>
      <c r="CK102" s="28"/>
      <c r="CL102" s="28"/>
      <c r="CM102" s="7"/>
      <c r="CN102" s="27"/>
      <c r="CO102" s="27"/>
      <c r="CP102" s="27"/>
      <c r="CQ102" s="27"/>
      <c r="CR102" s="91"/>
      <c r="CS102" s="42"/>
      <c r="CT102" s="42"/>
      <c r="CU102" s="27"/>
      <c r="CV102" s="42"/>
      <c r="CW102" s="11"/>
      <c r="CX102" s="28"/>
      <c r="CY102" s="28"/>
      <c r="CZ102" s="28"/>
      <c r="DA102" s="28"/>
      <c r="DB102" s="41"/>
      <c r="DC102" s="28"/>
      <c r="DD102" s="28"/>
      <c r="DE102" s="49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58"/>
      <c r="DT102" s="58"/>
      <c r="DU102" s="28"/>
      <c r="DV102" s="28"/>
      <c r="DW102" s="28"/>
      <c r="DX102" s="58"/>
      <c r="DY102" s="58"/>
      <c r="DZ102" s="28"/>
      <c r="EB102" s="7">
        <f t="shared" si="402"/>
        <v>0</v>
      </c>
      <c r="EC102" s="28">
        <f t="shared" si="403"/>
        <v>0</v>
      </c>
      <c r="ED102" s="28">
        <f t="shared" si="404"/>
        <v>0</v>
      </c>
      <c r="EE102" s="28">
        <f t="shared" si="405"/>
        <v>0</v>
      </c>
      <c r="EF102" s="28">
        <f t="shared" si="406"/>
        <v>0</v>
      </c>
      <c r="EH102" s="64"/>
      <c r="EI102" s="49"/>
      <c r="EJ102" s="49"/>
      <c r="EK102" s="49"/>
      <c r="EL102" s="49"/>
      <c r="EM102" s="91"/>
      <c r="EN102" s="34"/>
      <c r="EO102" s="34"/>
      <c r="EP102" s="34"/>
      <c r="EQ102" s="34"/>
      <c r="ER102" s="3"/>
      <c r="ES102" s="49"/>
      <c r="ET102" s="49"/>
      <c r="EU102" s="49"/>
      <c r="EV102" s="49"/>
      <c r="EW102" s="7"/>
      <c r="EX102" s="28"/>
      <c r="EY102" s="28"/>
      <c r="EZ102" s="28"/>
      <c r="FA102" s="28"/>
      <c r="FB102" s="7"/>
      <c r="FC102" s="27"/>
      <c r="FD102" s="27"/>
      <c r="FE102" s="27"/>
      <c r="FF102" s="27"/>
      <c r="FG102" s="91"/>
      <c r="FH102" s="42"/>
      <c r="FI102" s="42"/>
      <c r="FJ102" s="27"/>
      <c r="FK102" s="42"/>
      <c r="FL102" s="7"/>
      <c r="FM102" s="28"/>
      <c r="FN102" s="28"/>
      <c r="FO102" s="28"/>
      <c r="FP102" s="28"/>
      <c r="FQ102" s="41"/>
      <c r="FR102" s="28"/>
      <c r="FS102" s="28"/>
      <c r="FT102" s="28"/>
      <c r="FU102" s="28"/>
      <c r="FV102" s="11"/>
      <c r="FW102" s="28"/>
      <c r="FX102" s="28"/>
      <c r="FY102" s="28"/>
      <c r="FZ102" s="28"/>
      <c r="GA102" s="41"/>
      <c r="GB102" s="28"/>
      <c r="GC102" s="28"/>
      <c r="GD102" s="28"/>
      <c r="GE102" s="28"/>
      <c r="GF102" s="28"/>
      <c r="GG102" s="28"/>
      <c r="GH102" s="58"/>
      <c r="GI102" s="58"/>
      <c r="GJ102" s="28"/>
      <c r="GK102" s="28"/>
      <c r="GL102" s="28"/>
      <c r="GM102" s="58"/>
      <c r="GN102" s="58"/>
      <c r="GO102" s="28"/>
      <c r="GQ102" s="7">
        <f t="shared" si="407"/>
        <v>0</v>
      </c>
      <c r="GR102" s="28">
        <f t="shared" si="408"/>
        <v>0</v>
      </c>
      <c r="GS102" s="28">
        <f t="shared" si="409"/>
        <v>0</v>
      </c>
      <c r="GT102" s="28">
        <f t="shared" si="410"/>
        <v>0</v>
      </c>
      <c r="GU102" s="28">
        <f t="shared" si="411"/>
        <v>0</v>
      </c>
      <c r="GX102" s="64"/>
      <c r="GY102" s="49"/>
      <c r="GZ102" s="49"/>
      <c r="HA102" s="49"/>
      <c r="HB102" s="49"/>
      <c r="HC102" s="7"/>
      <c r="HD102" s="28"/>
      <c r="HE102" s="28"/>
      <c r="HF102" s="28"/>
      <c r="HG102" s="28"/>
      <c r="HH102" s="73"/>
      <c r="HI102" s="28"/>
      <c r="HJ102" s="28"/>
      <c r="HK102" s="28"/>
      <c r="HL102" s="28"/>
      <c r="HM102" s="7"/>
      <c r="HN102" s="28"/>
      <c r="HO102" s="28"/>
      <c r="HP102" s="28"/>
      <c r="HQ102" s="28"/>
      <c r="HR102" s="7"/>
      <c r="HS102" s="27"/>
      <c r="HT102" s="27"/>
      <c r="HU102" s="27"/>
      <c r="HV102" s="27"/>
      <c r="HW102" s="137"/>
      <c r="HX102" s="42"/>
      <c r="HY102" s="42"/>
      <c r="HZ102" s="27"/>
      <c r="IA102" s="42"/>
      <c r="IB102" s="7"/>
      <c r="IC102" s="28"/>
      <c r="ID102" s="28"/>
      <c r="IE102" s="28"/>
      <c r="IF102" s="28"/>
      <c r="IG102" s="41"/>
      <c r="IH102" s="28"/>
      <c r="II102" s="28"/>
      <c r="IJ102" s="28"/>
      <c r="IK102" s="28"/>
      <c r="IL102" s="11"/>
      <c r="IM102" s="28"/>
      <c r="IN102" s="28"/>
      <c r="IO102" s="28"/>
      <c r="IP102" s="28"/>
      <c r="IQ102" s="41"/>
      <c r="IR102" s="28"/>
      <c r="IS102" s="27"/>
      <c r="IT102" s="58"/>
      <c r="IU102" s="28"/>
      <c r="IV102" s="40"/>
      <c r="IW102" s="28"/>
      <c r="IX102" s="28"/>
      <c r="IY102" s="28"/>
      <c r="IZ102" s="28"/>
      <c r="JA102" s="28"/>
      <c r="JB102" s="28"/>
      <c r="JC102" s="27"/>
      <c r="JD102" s="27"/>
      <c r="JE102" s="28"/>
      <c r="JF102" s="7"/>
      <c r="JG102" s="28"/>
      <c r="JH102" s="28"/>
      <c r="JI102" s="28"/>
      <c r="JJ102" s="28"/>
      <c r="JK102" s="93"/>
      <c r="JM102" s="7">
        <f t="shared" si="422"/>
        <v>0</v>
      </c>
      <c r="JN102" s="28">
        <f t="shared" si="423"/>
        <v>0</v>
      </c>
      <c r="JO102" s="28">
        <f t="shared" si="424"/>
        <v>0</v>
      </c>
      <c r="JP102" s="28">
        <f t="shared" si="425"/>
        <v>0</v>
      </c>
      <c r="JQ102" s="28">
        <f t="shared" si="426"/>
        <v>0</v>
      </c>
      <c r="JS102" s="7"/>
      <c r="JT102" s="477"/>
      <c r="JU102" s="477"/>
      <c r="JV102" s="477"/>
      <c r="JW102" s="477"/>
      <c r="JX102" s="476"/>
      <c r="JY102" s="477"/>
      <c r="JZ102" s="477"/>
      <c r="KA102" s="477"/>
      <c r="KB102" s="477"/>
      <c r="KC102" s="476"/>
      <c r="KD102" s="477"/>
      <c r="KE102" s="477"/>
      <c r="KF102" s="477"/>
      <c r="KG102" s="477"/>
      <c r="KH102" s="476"/>
      <c r="KI102" s="477"/>
      <c r="KJ102" s="477"/>
      <c r="KK102" s="477"/>
      <c r="KL102" s="477"/>
      <c r="KM102" s="477"/>
      <c r="KN102" s="477"/>
      <c r="KO102" s="477"/>
      <c r="KP102" s="477"/>
      <c r="KQ102" s="477"/>
      <c r="KR102" s="477"/>
      <c r="KS102" s="477"/>
      <c r="KT102" s="477"/>
      <c r="KU102" s="477"/>
      <c r="KV102" s="477"/>
      <c r="KW102" s="476"/>
      <c r="KX102" s="477"/>
      <c r="KY102" s="477"/>
      <c r="KZ102" s="477"/>
      <c r="LA102" s="477"/>
      <c r="LB102" s="476"/>
      <c r="LC102" s="477"/>
      <c r="LD102" s="477"/>
      <c r="LE102" s="477"/>
      <c r="LF102" s="477"/>
      <c r="LG102" s="11"/>
      <c r="LH102" s="28"/>
      <c r="LI102" s="28"/>
      <c r="LJ102" s="28"/>
      <c r="LK102" s="28"/>
      <c r="LL102" s="41"/>
      <c r="LM102" s="28"/>
      <c r="LN102" s="27"/>
      <c r="LO102" s="58"/>
      <c r="LP102" s="28"/>
      <c r="LQ102" s="40"/>
      <c r="LR102" s="28"/>
      <c r="LS102" s="28"/>
      <c r="LT102" s="28"/>
      <c r="LU102" s="28"/>
      <c r="LV102" s="28"/>
      <c r="LW102" s="28"/>
      <c r="LX102" s="27"/>
      <c r="LY102" s="27"/>
      <c r="LZ102" s="28"/>
      <c r="MA102" s="7"/>
      <c r="MB102" s="28"/>
      <c r="MC102" s="28"/>
      <c r="MD102" s="28"/>
      <c r="ME102" s="28"/>
      <c r="MF102" s="93"/>
      <c r="MH102" s="7">
        <f t="shared" si="417"/>
        <v>0</v>
      </c>
      <c r="MI102" s="28">
        <f t="shared" si="418"/>
        <v>0</v>
      </c>
      <c r="MJ102" s="28">
        <f t="shared" si="419"/>
        <v>0</v>
      </c>
      <c r="MK102" s="28">
        <f t="shared" si="420"/>
        <v>0</v>
      </c>
      <c r="ML102" s="28">
        <f t="shared" si="421"/>
        <v>0</v>
      </c>
    </row>
    <row r="103" spans="2:350" x14ac:dyDescent="0.3">
      <c r="B103" s="524"/>
      <c r="C103" s="5" t="s">
        <v>62</v>
      </c>
      <c r="D103" s="94"/>
      <c r="E103" s="27"/>
      <c r="F103" s="27"/>
      <c r="G103" s="58"/>
      <c r="H103" s="58"/>
      <c r="I103" s="11"/>
      <c r="J103" s="28"/>
      <c r="K103" s="28"/>
      <c r="L103" s="28"/>
      <c r="M103" s="28"/>
      <c r="N103" s="91">
        <v>31</v>
      </c>
      <c r="O103" s="34">
        <v>8800</v>
      </c>
      <c r="P103" s="34">
        <v>5175</v>
      </c>
      <c r="Q103" s="34">
        <v>258.75</v>
      </c>
      <c r="R103" s="34">
        <v>5434</v>
      </c>
      <c r="S103" s="7"/>
      <c r="T103" s="7"/>
      <c r="U103" s="7"/>
      <c r="V103" s="7"/>
      <c r="W103" s="7"/>
      <c r="X103" s="7">
        <v>0</v>
      </c>
      <c r="Y103" s="28">
        <v>0</v>
      </c>
      <c r="Z103" s="28">
        <v>0</v>
      </c>
      <c r="AA103" s="28">
        <v>0</v>
      </c>
      <c r="AB103" s="28">
        <v>0</v>
      </c>
      <c r="AC103" s="104"/>
      <c r="AD103" s="27"/>
      <c r="AE103" s="27"/>
      <c r="AF103" s="58"/>
      <c r="AG103" s="27"/>
      <c r="AH103" s="91"/>
      <c r="AI103" s="42"/>
      <c r="AJ103" s="42"/>
      <c r="AK103" s="27"/>
      <c r="AL103" s="42"/>
      <c r="AM103" s="11"/>
      <c r="AN103" s="28"/>
      <c r="AO103" s="28"/>
      <c r="AP103" s="28"/>
      <c r="AQ103" s="28"/>
      <c r="AR103" s="41"/>
      <c r="AS103" s="28"/>
      <c r="AT103" s="28"/>
      <c r="AU103" s="64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58"/>
      <c r="BJ103" s="58"/>
      <c r="BK103" s="28"/>
      <c r="BM103" s="7">
        <f t="shared" si="427"/>
        <v>31</v>
      </c>
      <c r="BN103" s="28">
        <f t="shared" si="428"/>
        <v>8800</v>
      </c>
      <c r="BO103" s="28">
        <f t="shared" si="429"/>
        <v>5175</v>
      </c>
      <c r="BP103" s="28">
        <f t="shared" si="430"/>
        <v>258.75</v>
      </c>
      <c r="BQ103" s="28">
        <f t="shared" si="431"/>
        <v>5434</v>
      </c>
      <c r="BS103" s="64"/>
      <c r="BT103" s="49"/>
      <c r="BU103" s="49"/>
      <c r="BV103" s="49"/>
      <c r="BW103" s="49"/>
      <c r="BX103" s="91"/>
      <c r="BY103" s="34"/>
      <c r="BZ103" s="34"/>
      <c r="CA103" s="34"/>
      <c r="CB103" s="34"/>
      <c r="CC103" s="3">
        <v>21</v>
      </c>
      <c r="CD103" s="49">
        <v>6279</v>
      </c>
      <c r="CE103" s="49">
        <v>3675</v>
      </c>
      <c r="CF103" s="49">
        <v>183.75</v>
      </c>
      <c r="CG103" s="49">
        <v>3859</v>
      </c>
      <c r="CH103" s="7"/>
      <c r="CI103" s="28"/>
      <c r="CJ103" s="28"/>
      <c r="CK103" s="28"/>
      <c r="CL103" s="28"/>
      <c r="CM103" s="7"/>
      <c r="CN103" s="27"/>
      <c r="CO103" s="27"/>
      <c r="CP103" s="27"/>
      <c r="CQ103" s="27"/>
      <c r="CR103" s="91"/>
      <c r="CS103" s="42"/>
      <c r="CT103" s="42"/>
      <c r="CU103" s="27"/>
      <c r="CV103" s="42"/>
      <c r="CW103" s="11"/>
      <c r="CX103" s="28"/>
      <c r="CY103" s="28"/>
      <c r="CZ103" s="28"/>
      <c r="DA103" s="28"/>
      <c r="DB103" s="41"/>
      <c r="DC103" s="28"/>
      <c r="DD103" s="28"/>
      <c r="DE103" s="49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58"/>
      <c r="DT103" s="58"/>
      <c r="DU103" s="28"/>
      <c r="DV103" s="28"/>
      <c r="DW103" s="28"/>
      <c r="DX103" s="58"/>
      <c r="DY103" s="58"/>
      <c r="DZ103" s="28"/>
      <c r="EB103" s="7">
        <f t="shared" si="402"/>
        <v>21</v>
      </c>
      <c r="EC103" s="28">
        <f t="shared" si="403"/>
        <v>6279</v>
      </c>
      <c r="ED103" s="28">
        <f t="shared" si="404"/>
        <v>3675</v>
      </c>
      <c r="EE103" s="28">
        <f t="shared" si="405"/>
        <v>183.75</v>
      </c>
      <c r="EF103" s="28">
        <f t="shared" si="406"/>
        <v>3859</v>
      </c>
      <c r="EH103" s="64"/>
      <c r="EI103" s="49"/>
      <c r="EJ103" s="49"/>
      <c r="EK103" s="49"/>
      <c r="EL103" s="49"/>
      <c r="EM103" s="91"/>
      <c r="EN103" s="34"/>
      <c r="EO103" s="34"/>
      <c r="EP103" s="34"/>
      <c r="EQ103" s="34"/>
      <c r="ER103" s="3"/>
      <c r="ES103" s="49"/>
      <c r="ET103" s="49"/>
      <c r="EU103" s="49"/>
      <c r="EV103" s="49"/>
      <c r="EW103" s="7"/>
      <c r="EX103" s="28"/>
      <c r="EY103" s="28"/>
      <c r="EZ103" s="28"/>
      <c r="FA103" s="28"/>
      <c r="FB103" s="7"/>
      <c r="FC103" s="27"/>
      <c r="FD103" s="27"/>
      <c r="FE103" s="27"/>
      <c r="FF103" s="27"/>
      <c r="FG103" s="91"/>
      <c r="FH103" s="42"/>
      <c r="FI103" s="42"/>
      <c r="FJ103" s="27"/>
      <c r="FK103" s="42"/>
      <c r="FL103" s="7"/>
      <c r="FM103" s="28"/>
      <c r="FN103" s="28"/>
      <c r="FO103" s="28"/>
      <c r="FP103" s="28"/>
      <c r="FQ103" s="41"/>
      <c r="FR103" s="28"/>
      <c r="FS103" s="28"/>
      <c r="FT103" s="28"/>
      <c r="FU103" s="28"/>
      <c r="FV103" s="11"/>
      <c r="FW103" s="28"/>
      <c r="FX103" s="28"/>
      <c r="FY103" s="28"/>
      <c r="FZ103" s="28"/>
      <c r="GA103" s="41"/>
      <c r="GB103" s="28"/>
      <c r="GC103" s="28"/>
      <c r="GD103" s="28"/>
      <c r="GE103" s="28"/>
      <c r="GF103" s="28"/>
      <c r="GG103" s="28"/>
      <c r="GH103" s="58"/>
      <c r="GI103" s="58"/>
      <c r="GJ103" s="28"/>
      <c r="GK103" s="28"/>
      <c r="GL103" s="28"/>
      <c r="GM103" s="58"/>
      <c r="GN103" s="58"/>
      <c r="GO103" s="28"/>
      <c r="GQ103" s="7">
        <f t="shared" si="407"/>
        <v>0</v>
      </c>
      <c r="GR103" s="28">
        <f t="shared" si="408"/>
        <v>0</v>
      </c>
      <c r="GS103" s="28">
        <f t="shared" si="409"/>
        <v>0</v>
      </c>
      <c r="GT103" s="28">
        <f t="shared" si="410"/>
        <v>0</v>
      </c>
      <c r="GU103" s="28">
        <f t="shared" si="411"/>
        <v>0</v>
      </c>
      <c r="GX103" s="64"/>
      <c r="GY103" s="49"/>
      <c r="GZ103" s="49"/>
      <c r="HA103" s="49"/>
      <c r="HB103" s="49"/>
      <c r="HC103" s="7"/>
      <c r="HD103" s="28"/>
      <c r="HE103" s="28"/>
      <c r="HF103" s="28"/>
      <c r="HG103" s="28"/>
      <c r="HH103" s="73"/>
      <c r="HI103" s="28"/>
      <c r="HJ103" s="28"/>
      <c r="HK103" s="28"/>
      <c r="HL103" s="28"/>
      <c r="HM103" s="7"/>
      <c r="HN103" s="28"/>
      <c r="HO103" s="28"/>
      <c r="HP103" s="28"/>
      <c r="HQ103" s="28"/>
      <c r="HR103" s="7"/>
      <c r="HS103" s="27"/>
      <c r="HT103" s="27"/>
      <c r="HU103" s="27"/>
      <c r="HV103" s="27"/>
      <c r="HW103" s="137"/>
      <c r="HX103" s="42"/>
      <c r="HY103" s="42"/>
      <c r="HZ103" s="27"/>
      <c r="IA103" s="42"/>
      <c r="IB103" s="7"/>
      <c r="IC103" s="28"/>
      <c r="ID103" s="28"/>
      <c r="IE103" s="28"/>
      <c r="IF103" s="28"/>
      <c r="IG103" s="41"/>
      <c r="IH103" s="28"/>
      <c r="II103" s="28"/>
      <c r="IJ103" s="28"/>
      <c r="IK103" s="28"/>
      <c r="IL103" s="11"/>
      <c r="IM103" s="28"/>
      <c r="IN103" s="28"/>
      <c r="IO103" s="28"/>
      <c r="IP103" s="28"/>
      <c r="IQ103" s="41"/>
      <c r="IR103" s="28"/>
      <c r="IS103" s="27"/>
      <c r="IT103" s="58"/>
      <c r="IU103" s="28"/>
      <c r="IV103" s="40"/>
      <c r="IW103" s="28"/>
      <c r="IX103" s="28"/>
      <c r="IY103" s="28"/>
      <c r="IZ103" s="28"/>
      <c r="JA103" s="28"/>
      <c r="JB103" s="28"/>
      <c r="JC103" s="27"/>
      <c r="JD103" s="27"/>
      <c r="JE103" s="28"/>
      <c r="JF103" s="7"/>
      <c r="JG103" s="28"/>
      <c r="JH103" s="28"/>
      <c r="JI103" s="28"/>
      <c r="JJ103" s="28"/>
      <c r="JK103" s="93"/>
      <c r="JM103" s="7">
        <f t="shared" si="422"/>
        <v>0</v>
      </c>
      <c r="JN103" s="28">
        <f t="shared" si="423"/>
        <v>0</v>
      </c>
      <c r="JO103" s="28">
        <f t="shared" si="424"/>
        <v>0</v>
      </c>
      <c r="JP103" s="28">
        <f t="shared" si="425"/>
        <v>0</v>
      </c>
      <c r="JQ103" s="28">
        <f t="shared" si="426"/>
        <v>0</v>
      </c>
      <c r="JS103" s="7"/>
      <c r="JT103" s="477"/>
      <c r="JU103" s="477"/>
      <c r="JV103" s="477"/>
      <c r="JW103" s="477"/>
      <c r="JX103" s="476"/>
      <c r="JY103" s="477"/>
      <c r="JZ103" s="477"/>
      <c r="KA103" s="477"/>
      <c r="KB103" s="477"/>
      <c r="KC103" s="476"/>
      <c r="KD103" s="477"/>
      <c r="KE103" s="477"/>
      <c r="KF103" s="477"/>
      <c r="KG103" s="477"/>
      <c r="KH103" s="476"/>
      <c r="KI103" s="477"/>
      <c r="KJ103" s="477"/>
      <c r="KK103" s="477"/>
      <c r="KL103" s="477"/>
      <c r="KM103" s="477"/>
      <c r="KN103" s="477"/>
      <c r="KO103" s="477"/>
      <c r="KP103" s="477"/>
      <c r="KQ103" s="477"/>
      <c r="KR103" s="477"/>
      <c r="KS103" s="477"/>
      <c r="KT103" s="477"/>
      <c r="KU103" s="477"/>
      <c r="KV103" s="477"/>
      <c r="KW103" s="476"/>
      <c r="KX103" s="477"/>
      <c r="KY103" s="477"/>
      <c r="KZ103" s="477"/>
      <c r="LA103" s="477"/>
      <c r="LB103" s="476"/>
      <c r="LC103" s="477"/>
      <c r="LD103" s="477"/>
      <c r="LE103" s="477"/>
      <c r="LF103" s="477"/>
      <c r="LG103" s="11"/>
      <c r="LH103" s="28"/>
      <c r="LI103" s="28"/>
      <c r="LJ103" s="28"/>
      <c r="LK103" s="28"/>
      <c r="LL103" s="41"/>
      <c r="LM103" s="28"/>
      <c r="LN103" s="27"/>
      <c r="LO103" s="58"/>
      <c r="LP103" s="28"/>
      <c r="LQ103" s="40"/>
      <c r="LR103" s="28"/>
      <c r="LS103" s="28"/>
      <c r="LT103" s="28"/>
      <c r="LU103" s="28"/>
      <c r="LV103" s="28"/>
      <c r="LW103" s="28"/>
      <c r="LX103" s="27"/>
      <c r="LY103" s="27"/>
      <c r="LZ103" s="28"/>
      <c r="MA103" s="7"/>
      <c r="MB103" s="28"/>
      <c r="MC103" s="28"/>
      <c r="MD103" s="28"/>
      <c r="ME103" s="28"/>
      <c r="MF103" s="93"/>
      <c r="MH103" s="7">
        <f t="shared" si="417"/>
        <v>0</v>
      </c>
      <c r="MI103" s="28">
        <f t="shared" si="418"/>
        <v>0</v>
      </c>
      <c r="MJ103" s="28">
        <f t="shared" si="419"/>
        <v>0</v>
      </c>
      <c r="MK103" s="28">
        <f t="shared" si="420"/>
        <v>0</v>
      </c>
      <c r="ML103" s="28">
        <f t="shared" si="421"/>
        <v>0</v>
      </c>
    </row>
    <row r="104" spans="2:350" x14ac:dyDescent="0.3">
      <c r="B104" s="524"/>
      <c r="C104" s="69" t="s">
        <v>269</v>
      </c>
      <c r="D104" s="94"/>
      <c r="E104" s="27"/>
      <c r="F104" s="27"/>
      <c r="G104" s="58"/>
      <c r="H104" s="58"/>
      <c r="I104" s="11"/>
      <c r="J104" s="28"/>
      <c r="K104" s="28"/>
      <c r="L104" s="28"/>
      <c r="M104" s="28"/>
      <c r="N104" s="91">
        <v>80</v>
      </c>
      <c r="O104" s="34">
        <v>22420</v>
      </c>
      <c r="P104" s="34">
        <v>13250</v>
      </c>
      <c r="Q104" s="34">
        <v>662.5</v>
      </c>
      <c r="R104" s="34">
        <v>13913</v>
      </c>
      <c r="S104" s="7"/>
      <c r="T104" s="7"/>
      <c r="U104" s="7"/>
      <c r="V104" s="7"/>
      <c r="W104" s="7"/>
      <c r="X104" s="7">
        <v>0</v>
      </c>
      <c r="Y104" s="28">
        <v>0</v>
      </c>
      <c r="Z104" s="28">
        <v>0</v>
      </c>
      <c r="AA104" s="28">
        <v>0</v>
      </c>
      <c r="AB104" s="28">
        <v>0</v>
      </c>
      <c r="AC104" s="104"/>
      <c r="AD104" s="27"/>
      <c r="AE104" s="27"/>
      <c r="AF104" s="58"/>
      <c r="AG104" s="27"/>
      <c r="AH104" s="91"/>
      <c r="AI104" s="42"/>
      <c r="AJ104" s="42"/>
      <c r="AK104" s="27"/>
      <c r="AL104" s="42"/>
      <c r="AM104" s="11"/>
      <c r="AN104" s="28"/>
      <c r="AO104" s="28"/>
      <c r="AP104" s="28"/>
      <c r="AQ104" s="28"/>
      <c r="AR104" s="41"/>
      <c r="AS104" s="28"/>
      <c r="AT104" s="28"/>
      <c r="AU104" s="64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58"/>
      <c r="BJ104" s="58"/>
      <c r="BK104" s="28"/>
      <c r="BM104" s="7">
        <f t="shared" si="427"/>
        <v>80</v>
      </c>
      <c r="BN104" s="28">
        <f t="shared" si="428"/>
        <v>22420</v>
      </c>
      <c r="BO104" s="28">
        <f t="shared" si="429"/>
        <v>13250</v>
      </c>
      <c r="BP104" s="28">
        <f t="shared" si="430"/>
        <v>662.5</v>
      </c>
      <c r="BQ104" s="28">
        <f t="shared" si="431"/>
        <v>13913</v>
      </c>
      <c r="BS104" s="64"/>
      <c r="BT104" s="49"/>
      <c r="BU104" s="49"/>
      <c r="BV104" s="49"/>
      <c r="BW104" s="49"/>
      <c r="BX104" s="91"/>
      <c r="BY104" s="34"/>
      <c r="BZ104" s="34"/>
      <c r="CA104" s="34"/>
      <c r="CB104" s="34"/>
      <c r="CC104" s="3"/>
      <c r="CD104" s="49"/>
      <c r="CE104" s="49"/>
      <c r="CF104" s="49"/>
      <c r="CG104" s="49"/>
      <c r="CH104" s="7"/>
      <c r="CI104" s="28"/>
      <c r="CJ104" s="28"/>
      <c r="CK104" s="28"/>
      <c r="CL104" s="28"/>
      <c r="CM104" s="7"/>
      <c r="CN104" s="27"/>
      <c r="CO104" s="27"/>
      <c r="CP104" s="27"/>
      <c r="CQ104" s="27"/>
      <c r="CR104" s="91"/>
      <c r="CS104" s="42"/>
      <c r="CT104" s="42"/>
      <c r="CU104" s="27"/>
      <c r="CV104" s="42"/>
      <c r="CW104" s="11"/>
      <c r="CX104" s="28"/>
      <c r="CY104" s="28"/>
      <c r="CZ104" s="28"/>
      <c r="DA104" s="28"/>
      <c r="DB104" s="41"/>
      <c r="DC104" s="28"/>
      <c r="DD104" s="28"/>
      <c r="DE104" s="49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58"/>
      <c r="DT104" s="58"/>
      <c r="DU104" s="28"/>
      <c r="DV104" s="28"/>
      <c r="DW104" s="28"/>
      <c r="DX104" s="58"/>
      <c r="DY104" s="58"/>
      <c r="DZ104" s="28"/>
      <c r="EB104" s="7">
        <f t="shared" si="402"/>
        <v>0</v>
      </c>
      <c r="EC104" s="28">
        <f t="shared" si="403"/>
        <v>0</v>
      </c>
      <c r="ED104" s="28">
        <f t="shared" si="404"/>
        <v>0</v>
      </c>
      <c r="EE104" s="28">
        <f t="shared" si="405"/>
        <v>0</v>
      </c>
      <c r="EF104" s="28">
        <f t="shared" si="406"/>
        <v>0</v>
      </c>
      <c r="EH104" s="64"/>
      <c r="EI104" s="49"/>
      <c r="EJ104" s="49"/>
      <c r="EK104" s="49"/>
      <c r="EL104" s="49"/>
      <c r="EM104" s="91"/>
      <c r="EN104" s="34"/>
      <c r="EO104" s="34"/>
      <c r="EP104" s="34"/>
      <c r="EQ104" s="34"/>
      <c r="ER104" s="3"/>
      <c r="ES104" s="49"/>
      <c r="ET104" s="49"/>
      <c r="EU104" s="49"/>
      <c r="EV104" s="49"/>
      <c r="EW104" s="7"/>
      <c r="EX104" s="28"/>
      <c r="EY104" s="28"/>
      <c r="EZ104" s="28"/>
      <c r="FA104" s="28"/>
      <c r="FB104" s="7"/>
      <c r="FC104" s="27"/>
      <c r="FD104" s="27"/>
      <c r="FE104" s="27"/>
      <c r="FF104" s="27"/>
      <c r="FG104" s="91"/>
      <c r="FH104" s="42"/>
      <c r="FI104" s="42"/>
      <c r="FJ104" s="27"/>
      <c r="FK104" s="42"/>
      <c r="FL104" s="7"/>
      <c r="FM104" s="28"/>
      <c r="FN104" s="28"/>
      <c r="FO104" s="28"/>
      <c r="FP104" s="28"/>
      <c r="FQ104" s="41"/>
      <c r="FR104" s="28"/>
      <c r="FS104" s="28"/>
      <c r="FT104" s="28"/>
      <c r="FU104" s="28"/>
      <c r="FV104" s="11"/>
      <c r="FW104" s="28"/>
      <c r="FX104" s="28"/>
      <c r="FY104" s="28"/>
      <c r="FZ104" s="28"/>
      <c r="GA104" s="41"/>
      <c r="GB104" s="28"/>
      <c r="GC104" s="28"/>
      <c r="GD104" s="28"/>
      <c r="GE104" s="28"/>
      <c r="GF104" s="28"/>
      <c r="GG104" s="28"/>
      <c r="GH104" s="58"/>
      <c r="GI104" s="58"/>
      <c r="GJ104" s="28"/>
      <c r="GK104" s="28"/>
      <c r="GL104" s="28"/>
      <c r="GM104" s="58"/>
      <c r="GN104" s="58"/>
      <c r="GO104" s="28"/>
      <c r="GQ104" s="7">
        <f t="shared" si="407"/>
        <v>0</v>
      </c>
      <c r="GR104" s="28">
        <f t="shared" si="408"/>
        <v>0</v>
      </c>
      <c r="GS104" s="28">
        <f t="shared" si="409"/>
        <v>0</v>
      </c>
      <c r="GT104" s="28">
        <f t="shared" si="410"/>
        <v>0</v>
      </c>
      <c r="GU104" s="28">
        <f t="shared" si="411"/>
        <v>0</v>
      </c>
      <c r="GX104" s="64"/>
      <c r="GY104" s="49"/>
      <c r="GZ104" s="49"/>
      <c r="HA104" s="49"/>
      <c r="HB104" s="49"/>
      <c r="HC104" s="7"/>
      <c r="HD104" s="28"/>
      <c r="HE104" s="28"/>
      <c r="HF104" s="28"/>
      <c r="HG104" s="28"/>
      <c r="HH104" s="73"/>
      <c r="HI104" s="28"/>
      <c r="HJ104" s="28"/>
      <c r="HK104" s="28"/>
      <c r="HL104" s="28"/>
      <c r="HM104" s="7"/>
      <c r="HN104" s="28"/>
      <c r="HO104" s="28"/>
      <c r="HP104" s="28"/>
      <c r="HQ104" s="28"/>
      <c r="HR104" s="7"/>
      <c r="HS104" s="27"/>
      <c r="HT104" s="27"/>
      <c r="HU104" s="27"/>
      <c r="HV104" s="27"/>
      <c r="HW104" s="137"/>
      <c r="HX104" s="42"/>
      <c r="HY104" s="42"/>
      <c r="HZ104" s="27"/>
      <c r="IA104" s="42"/>
      <c r="IB104" s="7"/>
      <c r="IC104" s="28"/>
      <c r="ID104" s="28"/>
      <c r="IE104" s="28"/>
      <c r="IF104" s="28"/>
      <c r="IG104" s="41"/>
      <c r="IH104" s="28"/>
      <c r="II104" s="28"/>
      <c r="IJ104" s="28"/>
      <c r="IK104" s="28"/>
      <c r="IL104" s="11"/>
      <c r="IM104" s="28"/>
      <c r="IN104" s="28"/>
      <c r="IO104" s="28"/>
      <c r="IP104" s="28"/>
      <c r="IQ104" s="41"/>
      <c r="IR104" s="28"/>
      <c r="IS104" s="27"/>
      <c r="IT104" s="58"/>
      <c r="IU104" s="28"/>
      <c r="IV104" s="40"/>
      <c r="IW104" s="28"/>
      <c r="IX104" s="28"/>
      <c r="IY104" s="28"/>
      <c r="IZ104" s="28"/>
      <c r="JA104" s="28"/>
      <c r="JB104" s="28"/>
      <c r="JC104" s="27"/>
      <c r="JD104" s="27"/>
      <c r="JE104" s="28"/>
      <c r="JF104" s="7"/>
      <c r="JG104" s="28"/>
      <c r="JH104" s="28"/>
      <c r="JI104" s="28"/>
      <c r="JJ104" s="28"/>
      <c r="JK104" s="93"/>
      <c r="JM104" s="7">
        <f t="shared" si="422"/>
        <v>0</v>
      </c>
      <c r="JN104" s="28">
        <f t="shared" si="423"/>
        <v>0</v>
      </c>
      <c r="JO104" s="28">
        <f t="shared" si="424"/>
        <v>0</v>
      </c>
      <c r="JP104" s="28">
        <f t="shared" si="425"/>
        <v>0</v>
      </c>
      <c r="JQ104" s="28">
        <f t="shared" si="426"/>
        <v>0</v>
      </c>
      <c r="JS104" s="7"/>
      <c r="JT104" s="477"/>
      <c r="JU104" s="477"/>
      <c r="JV104" s="477"/>
      <c r="JW104" s="477"/>
      <c r="JX104" s="476"/>
      <c r="JY104" s="477"/>
      <c r="JZ104" s="477"/>
      <c r="KA104" s="477"/>
      <c r="KB104" s="477"/>
      <c r="KC104" s="476"/>
      <c r="KD104" s="477"/>
      <c r="KE104" s="477"/>
      <c r="KF104" s="477"/>
      <c r="KG104" s="477"/>
      <c r="KH104" s="476">
        <v>16</v>
      </c>
      <c r="KI104" s="477">
        <v>56384</v>
      </c>
      <c r="KJ104" s="477">
        <v>24808.999999999996</v>
      </c>
      <c r="KK104" s="477">
        <v>31575.000000000004</v>
      </c>
      <c r="KL104" s="477">
        <v>28191.96</v>
      </c>
      <c r="KM104" s="477">
        <v>31</v>
      </c>
      <c r="KN104" s="477">
        <v>111569</v>
      </c>
      <c r="KO104" s="477">
        <v>49089.999999999985</v>
      </c>
      <c r="KP104" s="477">
        <v>62479.000000000015</v>
      </c>
      <c r="KQ104" s="477">
        <v>55784.5</v>
      </c>
      <c r="KR104" s="477">
        <v>28</v>
      </c>
      <c r="KS104" s="477">
        <v>97572</v>
      </c>
      <c r="KT104" s="477">
        <v>43457</v>
      </c>
      <c r="KU104" s="477">
        <v>54115</v>
      </c>
      <c r="KV104" s="477">
        <v>48316.76</v>
      </c>
      <c r="KW104" s="476">
        <v>28</v>
      </c>
      <c r="KX104" s="477">
        <v>97772</v>
      </c>
      <c r="KY104" s="477">
        <v>41376.999999999993</v>
      </c>
      <c r="KZ104" s="477">
        <v>56395</v>
      </c>
      <c r="LA104" s="477">
        <v>50352.61</v>
      </c>
      <c r="LB104" s="476">
        <v>100</v>
      </c>
      <c r="LC104" s="477">
        <v>350500</v>
      </c>
      <c r="LD104" s="477">
        <v>170316</v>
      </c>
      <c r="LE104" s="477">
        <v>180184</v>
      </c>
      <c r="LF104" s="477">
        <v>160879.00000000003</v>
      </c>
      <c r="LG104" s="11"/>
      <c r="LH104" s="28"/>
      <c r="LI104" s="28"/>
      <c r="LJ104" s="28"/>
      <c r="LK104" s="28"/>
      <c r="LL104" s="41"/>
      <c r="LM104" s="28"/>
      <c r="LN104" s="27"/>
      <c r="LO104" s="58"/>
      <c r="LP104" s="28"/>
      <c r="LQ104" s="40"/>
      <c r="LR104" s="28"/>
      <c r="LS104" s="28"/>
      <c r="LT104" s="28"/>
      <c r="LU104" s="28"/>
      <c r="LV104" s="28"/>
      <c r="LW104" s="28"/>
      <c r="LX104" s="27"/>
      <c r="LY104" s="27"/>
      <c r="LZ104" s="28"/>
      <c r="MA104" s="7"/>
      <c r="MB104" s="28"/>
      <c r="MC104" s="28"/>
      <c r="MD104" s="28"/>
      <c r="ME104" s="28"/>
      <c r="MF104" s="93"/>
      <c r="MH104" s="7">
        <f t="shared" si="417"/>
        <v>203</v>
      </c>
      <c r="MI104" s="28">
        <f t="shared" si="418"/>
        <v>713797</v>
      </c>
      <c r="MJ104" s="28">
        <f t="shared" si="419"/>
        <v>329049</v>
      </c>
      <c r="MK104" s="28">
        <f t="shared" si="420"/>
        <v>384748</v>
      </c>
      <c r="ML104" s="28">
        <f t="shared" si="421"/>
        <v>343524.83000000007</v>
      </c>
    </row>
    <row r="105" spans="2:350" x14ac:dyDescent="0.3">
      <c r="B105" s="524"/>
      <c r="C105" s="5" t="s">
        <v>55</v>
      </c>
      <c r="D105" s="94"/>
      <c r="E105" s="27"/>
      <c r="F105" s="27"/>
      <c r="G105" s="58"/>
      <c r="H105" s="58"/>
      <c r="I105" s="11"/>
      <c r="J105" s="28"/>
      <c r="K105" s="28"/>
      <c r="L105" s="28"/>
      <c r="M105" s="28"/>
      <c r="N105" s="91">
        <v>23</v>
      </c>
      <c r="O105" s="34">
        <v>6900</v>
      </c>
      <c r="P105" s="34">
        <v>4025</v>
      </c>
      <c r="Q105" s="34">
        <v>201.25</v>
      </c>
      <c r="R105" s="34">
        <v>4226</v>
      </c>
      <c r="S105" s="7"/>
      <c r="T105" s="7"/>
      <c r="U105" s="7"/>
      <c r="V105" s="7"/>
      <c r="W105" s="7"/>
      <c r="X105" s="7">
        <v>35</v>
      </c>
      <c r="Y105" s="28">
        <v>6125</v>
      </c>
      <c r="Z105" s="28">
        <v>1225</v>
      </c>
      <c r="AA105" s="28">
        <v>306.25</v>
      </c>
      <c r="AB105" s="28">
        <v>6431</v>
      </c>
      <c r="AC105" s="104"/>
      <c r="AD105" s="27"/>
      <c r="AE105" s="27"/>
      <c r="AF105" s="58"/>
      <c r="AG105" s="27"/>
      <c r="AH105" s="91"/>
      <c r="AI105" s="42"/>
      <c r="AJ105" s="42"/>
      <c r="AK105" s="27"/>
      <c r="AL105" s="42"/>
      <c r="AM105" s="11"/>
      <c r="AN105" s="28"/>
      <c r="AO105" s="28"/>
      <c r="AP105" s="28"/>
      <c r="AQ105" s="28"/>
      <c r="AR105" s="41"/>
      <c r="AS105" s="28"/>
      <c r="AT105" s="28"/>
      <c r="AU105" s="64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58"/>
      <c r="BJ105" s="58"/>
      <c r="BK105" s="28"/>
      <c r="BM105" s="7">
        <f t="shared" si="427"/>
        <v>58</v>
      </c>
      <c r="BN105" s="28">
        <f t="shared" si="428"/>
        <v>13025</v>
      </c>
      <c r="BO105" s="28">
        <f t="shared" si="429"/>
        <v>5250</v>
      </c>
      <c r="BP105" s="28">
        <f t="shared" si="430"/>
        <v>507.5</v>
      </c>
      <c r="BQ105" s="28">
        <f t="shared" si="431"/>
        <v>10657</v>
      </c>
      <c r="BS105" s="64">
        <v>124</v>
      </c>
      <c r="BT105" s="49">
        <v>35176</v>
      </c>
      <c r="BU105" s="49">
        <v>20750</v>
      </c>
      <c r="BV105" s="49">
        <v>986.65</v>
      </c>
      <c r="BW105" s="49">
        <v>20719</v>
      </c>
      <c r="BX105" s="91"/>
      <c r="BY105" s="34"/>
      <c r="BZ105" s="34"/>
      <c r="CA105" s="34"/>
      <c r="CB105" s="34"/>
      <c r="CC105" s="3"/>
      <c r="CD105" s="49"/>
      <c r="CE105" s="49"/>
      <c r="CF105" s="49"/>
      <c r="CG105" s="49"/>
      <c r="CH105" s="7"/>
      <c r="CI105" s="28"/>
      <c r="CJ105" s="28"/>
      <c r="CK105" s="28"/>
      <c r="CL105" s="28"/>
      <c r="CM105" s="7"/>
      <c r="CN105" s="27"/>
      <c r="CO105" s="27"/>
      <c r="CP105" s="27"/>
      <c r="CQ105" s="27"/>
      <c r="CR105" s="91"/>
      <c r="CS105" s="42"/>
      <c r="CT105" s="42"/>
      <c r="CU105" s="27"/>
      <c r="CV105" s="42"/>
      <c r="CW105" s="11"/>
      <c r="CX105" s="28"/>
      <c r="CY105" s="28"/>
      <c r="CZ105" s="28"/>
      <c r="DA105" s="28"/>
      <c r="DB105" s="41"/>
      <c r="DC105" s="28"/>
      <c r="DD105" s="28"/>
      <c r="DE105" s="49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58"/>
      <c r="DT105" s="58"/>
      <c r="DU105" s="28"/>
      <c r="DV105" s="28"/>
      <c r="DW105" s="28"/>
      <c r="DX105" s="58"/>
      <c r="DY105" s="58"/>
      <c r="DZ105" s="28"/>
      <c r="EB105" s="7">
        <f t="shared" si="402"/>
        <v>124</v>
      </c>
      <c r="EC105" s="28">
        <f t="shared" si="403"/>
        <v>35176</v>
      </c>
      <c r="ED105" s="28">
        <f t="shared" si="404"/>
        <v>20750</v>
      </c>
      <c r="EE105" s="28">
        <f t="shared" si="405"/>
        <v>986.65</v>
      </c>
      <c r="EF105" s="28">
        <f t="shared" si="406"/>
        <v>20719</v>
      </c>
      <c r="EH105" s="64"/>
      <c r="EI105" s="49"/>
      <c r="EJ105" s="49"/>
      <c r="EK105" s="49"/>
      <c r="EL105" s="49"/>
      <c r="EM105" s="91"/>
      <c r="EN105" s="34"/>
      <c r="EO105" s="34"/>
      <c r="EP105" s="34"/>
      <c r="EQ105" s="34"/>
      <c r="ER105" s="3"/>
      <c r="ES105" s="49"/>
      <c r="ET105" s="49"/>
      <c r="EU105" s="49"/>
      <c r="EV105" s="49"/>
      <c r="EW105" s="7"/>
      <c r="EX105" s="28"/>
      <c r="EY105" s="28"/>
      <c r="EZ105" s="28"/>
      <c r="FA105" s="28"/>
      <c r="FB105" s="7"/>
      <c r="FC105" s="27"/>
      <c r="FD105" s="27"/>
      <c r="FE105" s="27"/>
      <c r="FF105" s="27"/>
      <c r="FG105" s="91"/>
      <c r="FH105" s="42"/>
      <c r="FI105" s="42"/>
      <c r="FJ105" s="27"/>
      <c r="FK105" s="42"/>
      <c r="FL105" s="7"/>
      <c r="FM105" s="28"/>
      <c r="FN105" s="28"/>
      <c r="FO105" s="28"/>
      <c r="FP105" s="28"/>
      <c r="FQ105" s="41"/>
      <c r="FR105" s="28"/>
      <c r="FS105" s="28"/>
      <c r="FT105" s="28"/>
      <c r="FU105" s="28"/>
      <c r="FV105" s="11"/>
      <c r="FW105" s="28"/>
      <c r="FX105" s="28"/>
      <c r="FY105" s="28"/>
      <c r="FZ105" s="28"/>
      <c r="GA105" s="41"/>
      <c r="GB105" s="28"/>
      <c r="GC105" s="28"/>
      <c r="GD105" s="28"/>
      <c r="GE105" s="28"/>
      <c r="GF105" s="28"/>
      <c r="GG105" s="28"/>
      <c r="GH105" s="58"/>
      <c r="GI105" s="58"/>
      <c r="GJ105" s="28"/>
      <c r="GK105" s="28"/>
      <c r="GL105" s="28"/>
      <c r="GM105" s="58"/>
      <c r="GN105" s="58"/>
      <c r="GO105" s="28"/>
      <c r="GQ105" s="7">
        <f t="shared" si="407"/>
        <v>0</v>
      </c>
      <c r="GR105" s="28">
        <f t="shared" si="408"/>
        <v>0</v>
      </c>
      <c r="GS105" s="28">
        <f t="shared" si="409"/>
        <v>0</v>
      </c>
      <c r="GT105" s="28">
        <f t="shared" si="410"/>
        <v>0</v>
      </c>
      <c r="GU105" s="28">
        <f t="shared" si="411"/>
        <v>0</v>
      </c>
      <c r="GX105" s="64"/>
      <c r="GY105" s="49"/>
      <c r="GZ105" s="49"/>
      <c r="HA105" s="49"/>
      <c r="HB105" s="49"/>
      <c r="HC105" s="7"/>
      <c r="HD105" s="28"/>
      <c r="HE105" s="28"/>
      <c r="HF105" s="28"/>
      <c r="HG105" s="28"/>
      <c r="HH105" s="73"/>
      <c r="HI105" s="28"/>
      <c r="HJ105" s="28"/>
      <c r="HK105" s="28"/>
      <c r="HL105" s="28"/>
      <c r="HM105" s="7"/>
      <c r="HN105" s="28"/>
      <c r="HO105" s="28"/>
      <c r="HP105" s="28"/>
      <c r="HQ105" s="28"/>
      <c r="HR105" s="7"/>
      <c r="HS105" s="27"/>
      <c r="HT105" s="27"/>
      <c r="HU105" s="27"/>
      <c r="HV105" s="27"/>
      <c r="HW105" s="137"/>
      <c r="HX105" s="42"/>
      <c r="HY105" s="42"/>
      <c r="HZ105" s="27"/>
      <c r="IA105" s="42"/>
      <c r="IB105" s="7"/>
      <c r="IC105" s="28"/>
      <c r="ID105" s="28"/>
      <c r="IE105" s="28"/>
      <c r="IF105" s="28"/>
      <c r="IG105" s="41"/>
      <c r="IH105" s="28"/>
      <c r="II105" s="28"/>
      <c r="IJ105" s="28"/>
      <c r="IK105" s="28"/>
      <c r="IL105" s="11"/>
      <c r="IM105" s="28"/>
      <c r="IN105" s="28"/>
      <c r="IO105" s="28"/>
      <c r="IP105" s="28"/>
      <c r="IQ105" s="41"/>
      <c r="IR105" s="28"/>
      <c r="IS105" s="27"/>
      <c r="IT105" s="58"/>
      <c r="IU105" s="28"/>
      <c r="IV105" s="40"/>
      <c r="IW105" s="28"/>
      <c r="IX105" s="28"/>
      <c r="IY105" s="28"/>
      <c r="IZ105" s="28"/>
      <c r="JA105" s="28"/>
      <c r="JB105" s="28"/>
      <c r="JC105" s="27"/>
      <c r="JD105" s="27"/>
      <c r="JE105" s="28"/>
      <c r="JF105" s="7"/>
      <c r="JG105" s="28"/>
      <c r="JH105" s="28"/>
      <c r="JI105" s="28"/>
      <c r="JJ105" s="28"/>
      <c r="JK105" s="93"/>
      <c r="JM105" s="7">
        <f t="shared" si="422"/>
        <v>0</v>
      </c>
      <c r="JN105" s="28">
        <f t="shared" si="423"/>
        <v>0</v>
      </c>
      <c r="JO105" s="28">
        <f t="shared" si="424"/>
        <v>0</v>
      </c>
      <c r="JP105" s="28">
        <f t="shared" si="425"/>
        <v>0</v>
      </c>
      <c r="JQ105" s="28">
        <f t="shared" si="426"/>
        <v>0</v>
      </c>
      <c r="JS105" s="7"/>
      <c r="JT105" s="477"/>
      <c r="JU105" s="477"/>
      <c r="JV105" s="477"/>
      <c r="JW105" s="477"/>
      <c r="JX105" s="476"/>
      <c r="JY105" s="477"/>
      <c r="JZ105" s="477"/>
      <c r="KA105" s="477"/>
      <c r="KB105" s="477"/>
      <c r="KC105" s="476"/>
      <c r="KD105" s="477"/>
      <c r="KE105" s="477"/>
      <c r="KF105" s="477"/>
      <c r="KG105" s="477"/>
      <c r="KH105" s="476"/>
      <c r="KI105" s="477"/>
      <c r="KJ105" s="477"/>
      <c r="KK105" s="477"/>
      <c r="KL105" s="477"/>
      <c r="KM105" s="477"/>
      <c r="KN105" s="477"/>
      <c r="KO105" s="477"/>
      <c r="KP105" s="477"/>
      <c r="KQ105" s="477"/>
      <c r="KR105" s="477"/>
      <c r="KS105" s="477"/>
      <c r="KT105" s="477"/>
      <c r="KU105" s="477"/>
      <c r="KV105" s="477"/>
      <c r="KW105" s="476"/>
      <c r="KX105" s="477"/>
      <c r="KY105" s="477"/>
      <c r="KZ105" s="477"/>
      <c r="LA105" s="477"/>
      <c r="LB105" s="476"/>
      <c r="LC105" s="477"/>
      <c r="LD105" s="477"/>
      <c r="LE105" s="477"/>
      <c r="LF105" s="477"/>
      <c r="LG105" s="11"/>
      <c r="LH105" s="28"/>
      <c r="LI105" s="28"/>
      <c r="LJ105" s="28"/>
      <c r="LK105" s="28"/>
      <c r="LL105" s="41"/>
      <c r="LM105" s="28"/>
      <c r="LN105" s="27"/>
      <c r="LO105" s="58"/>
      <c r="LP105" s="28"/>
      <c r="LQ105" s="40"/>
      <c r="LR105" s="28"/>
      <c r="LS105" s="28"/>
      <c r="LT105" s="28"/>
      <c r="LU105" s="28"/>
      <c r="LV105" s="28"/>
      <c r="LW105" s="28"/>
      <c r="LX105" s="27"/>
      <c r="LY105" s="27"/>
      <c r="LZ105" s="28"/>
      <c r="MA105" s="7"/>
      <c r="MB105" s="28"/>
      <c r="MC105" s="28"/>
      <c r="MD105" s="28"/>
      <c r="ME105" s="28"/>
      <c r="MF105" s="93"/>
      <c r="MH105" s="7">
        <f t="shared" si="417"/>
        <v>0</v>
      </c>
      <c r="MI105" s="28">
        <f t="shared" si="418"/>
        <v>0</v>
      </c>
      <c r="MJ105" s="28">
        <f t="shared" si="419"/>
        <v>0</v>
      </c>
      <c r="MK105" s="28">
        <f t="shared" si="420"/>
        <v>0</v>
      </c>
      <c r="ML105" s="28">
        <f t="shared" si="421"/>
        <v>0</v>
      </c>
    </row>
    <row r="106" spans="2:350" x14ac:dyDescent="0.3">
      <c r="B106" s="524"/>
      <c r="C106" s="70" t="s">
        <v>48</v>
      </c>
      <c r="D106" s="94"/>
      <c r="E106" s="27"/>
      <c r="F106" s="27"/>
      <c r="G106" s="58"/>
      <c r="H106" s="58"/>
      <c r="I106" s="11">
        <v>25</v>
      </c>
      <c r="J106" s="28">
        <v>7250</v>
      </c>
      <c r="K106" s="28">
        <v>4250</v>
      </c>
      <c r="L106" s="28">
        <v>212.5</v>
      </c>
      <c r="M106" s="28">
        <v>4463</v>
      </c>
      <c r="N106" s="91"/>
      <c r="O106" s="34"/>
      <c r="P106" s="34"/>
      <c r="Q106" s="34"/>
      <c r="R106" s="34"/>
      <c r="S106" s="7"/>
      <c r="T106" s="7"/>
      <c r="U106" s="7"/>
      <c r="V106" s="7"/>
      <c r="W106" s="7"/>
      <c r="X106" s="7">
        <v>0</v>
      </c>
      <c r="Y106" s="28">
        <v>0</v>
      </c>
      <c r="Z106" s="28">
        <v>0</v>
      </c>
      <c r="AA106" s="28">
        <v>0</v>
      </c>
      <c r="AB106" s="28">
        <v>0</v>
      </c>
      <c r="AC106" s="104"/>
      <c r="AD106" s="27"/>
      <c r="AE106" s="27"/>
      <c r="AF106" s="58"/>
      <c r="AG106" s="27"/>
      <c r="AH106" s="91"/>
      <c r="AI106" s="42"/>
      <c r="AJ106" s="42"/>
      <c r="AK106" s="27"/>
      <c r="AL106" s="42"/>
      <c r="AM106" s="11">
        <v>20</v>
      </c>
      <c r="AN106" s="28">
        <v>6000</v>
      </c>
      <c r="AO106" s="28">
        <v>3500</v>
      </c>
      <c r="AP106" s="28">
        <v>175</v>
      </c>
      <c r="AQ106" s="28">
        <v>3675</v>
      </c>
      <c r="AR106" s="41"/>
      <c r="AS106" s="28"/>
      <c r="AT106" s="28"/>
      <c r="AU106" s="64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58"/>
      <c r="BJ106" s="58"/>
      <c r="BK106" s="28"/>
      <c r="BM106" s="7">
        <f t="shared" si="427"/>
        <v>45</v>
      </c>
      <c r="BN106" s="28">
        <f t="shared" si="428"/>
        <v>13250</v>
      </c>
      <c r="BO106" s="28">
        <f t="shared" si="429"/>
        <v>7750</v>
      </c>
      <c r="BP106" s="28">
        <f t="shared" si="430"/>
        <v>387.5</v>
      </c>
      <c r="BQ106" s="28">
        <f t="shared" si="431"/>
        <v>8138</v>
      </c>
      <c r="BS106" s="64">
        <v>102</v>
      </c>
      <c r="BT106" s="49">
        <v>31103</v>
      </c>
      <c r="BU106" s="49">
        <v>18410</v>
      </c>
      <c r="BV106" s="49">
        <v>920.5</v>
      </c>
      <c r="BW106" s="49">
        <v>19331</v>
      </c>
      <c r="BX106" s="91"/>
      <c r="BY106" s="34"/>
      <c r="BZ106" s="34"/>
      <c r="CA106" s="34"/>
      <c r="CB106" s="34"/>
      <c r="CC106" s="3">
        <v>22</v>
      </c>
      <c r="CD106" s="49">
        <v>8578</v>
      </c>
      <c r="CE106" s="49">
        <v>5020</v>
      </c>
      <c r="CF106" s="49">
        <v>251</v>
      </c>
      <c r="CG106" s="49">
        <v>5271</v>
      </c>
      <c r="CH106" s="7">
        <v>41</v>
      </c>
      <c r="CI106" s="28">
        <v>11524</v>
      </c>
      <c r="CJ106" s="28">
        <v>6775</v>
      </c>
      <c r="CK106" s="28">
        <v>338.75</v>
      </c>
      <c r="CL106" s="28">
        <v>7114</v>
      </c>
      <c r="CM106" s="7"/>
      <c r="CN106" s="27"/>
      <c r="CO106" s="27"/>
      <c r="CP106" s="27"/>
      <c r="CQ106" s="27"/>
      <c r="CR106" s="91"/>
      <c r="CS106" s="42"/>
      <c r="CT106" s="42"/>
      <c r="CU106" s="27"/>
      <c r="CV106" s="42"/>
      <c r="CW106" s="11"/>
      <c r="CX106" s="28"/>
      <c r="CY106" s="28"/>
      <c r="CZ106" s="28"/>
      <c r="DA106" s="28"/>
      <c r="DB106" s="41"/>
      <c r="DC106" s="28"/>
      <c r="DD106" s="28"/>
      <c r="DE106" s="49"/>
      <c r="DF106" s="28"/>
      <c r="DG106" s="28"/>
      <c r="DH106" s="28"/>
      <c r="DI106" s="28"/>
      <c r="DJ106" s="28"/>
      <c r="DK106" s="28"/>
      <c r="DL106" s="11">
        <v>19</v>
      </c>
      <c r="DM106" s="27">
        <v>5681</v>
      </c>
      <c r="DN106" s="27">
        <v>3325</v>
      </c>
      <c r="DO106" s="27">
        <v>166.25</v>
      </c>
      <c r="DP106" s="27">
        <v>3491</v>
      </c>
      <c r="DQ106" s="28"/>
      <c r="DR106" s="28"/>
      <c r="DS106" s="58"/>
      <c r="DT106" s="58"/>
      <c r="DU106" s="28"/>
      <c r="DV106" s="28"/>
      <c r="DW106" s="28"/>
      <c r="DX106" s="58"/>
      <c r="DY106" s="58"/>
      <c r="DZ106" s="28"/>
      <c r="EB106" s="7">
        <f t="shared" si="402"/>
        <v>184</v>
      </c>
      <c r="EC106" s="28">
        <f t="shared" si="403"/>
        <v>56886</v>
      </c>
      <c r="ED106" s="28">
        <f t="shared" si="404"/>
        <v>33530</v>
      </c>
      <c r="EE106" s="28">
        <f t="shared" si="405"/>
        <v>1676.5</v>
      </c>
      <c r="EF106" s="28">
        <f t="shared" si="406"/>
        <v>35207</v>
      </c>
      <c r="EH106" s="64"/>
      <c r="EI106" s="49"/>
      <c r="EJ106" s="49"/>
      <c r="EK106" s="49"/>
      <c r="EL106" s="49"/>
      <c r="EM106" s="91"/>
      <c r="EN106" s="34"/>
      <c r="EO106" s="34"/>
      <c r="EP106" s="34"/>
      <c r="EQ106" s="34"/>
      <c r="ER106" s="3"/>
      <c r="ES106" s="49"/>
      <c r="ET106" s="49"/>
      <c r="EU106" s="49"/>
      <c r="EV106" s="49"/>
      <c r="EW106" s="7"/>
      <c r="EX106" s="28"/>
      <c r="EY106" s="28"/>
      <c r="EZ106" s="28"/>
      <c r="FA106" s="28"/>
      <c r="FB106" s="7"/>
      <c r="FC106" s="27"/>
      <c r="FD106" s="27"/>
      <c r="FE106" s="27"/>
      <c r="FF106" s="27"/>
      <c r="FG106" s="91"/>
      <c r="FH106" s="42"/>
      <c r="FI106" s="42"/>
      <c r="FJ106" s="27"/>
      <c r="FK106" s="42"/>
      <c r="FL106" s="7"/>
      <c r="FM106" s="28"/>
      <c r="FN106" s="28"/>
      <c r="FO106" s="28"/>
      <c r="FP106" s="28"/>
      <c r="FQ106" s="41"/>
      <c r="FR106" s="28"/>
      <c r="FS106" s="28"/>
      <c r="FT106" s="28"/>
      <c r="FU106" s="28"/>
      <c r="FV106" s="11"/>
      <c r="FW106" s="28"/>
      <c r="FX106" s="28"/>
      <c r="FY106" s="28"/>
      <c r="FZ106" s="28"/>
      <c r="GA106" s="41"/>
      <c r="GB106" s="28"/>
      <c r="GC106" s="28"/>
      <c r="GD106" s="28"/>
      <c r="GE106" s="28"/>
      <c r="GF106" s="28"/>
      <c r="GG106" s="28"/>
      <c r="GH106" s="58"/>
      <c r="GI106" s="58"/>
      <c r="GJ106" s="28"/>
      <c r="GK106" s="28"/>
      <c r="GL106" s="28"/>
      <c r="GM106" s="58"/>
      <c r="GN106" s="58"/>
      <c r="GO106" s="28"/>
      <c r="GQ106" s="7">
        <f t="shared" si="407"/>
        <v>0</v>
      </c>
      <c r="GR106" s="28">
        <f t="shared" si="408"/>
        <v>0</v>
      </c>
      <c r="GS106" s="28">
        <f t="shared" si="409"/>
        <v>0</v>
      </c>
      <c r="GT106" s="28">
        <f t="shared" si="410"/>
        <v>0</v>
      </c>
      <c r="GU106" s="28">
        <f t="shared" si="411"/>
        <v>0</v>
      </c>
      <c r="GX106" s="64"/>
      <c r="GY106" s="49"/>
      <c r="GZ106" s="49"/>
      <c r="HA106" s="49"/>
      <c r="HB106" s="49"/>
      <c r="HC106" s="7"/>
      <c r="HD106" s="28"/>
      <c r="HE106" s="28"/>
      <c r="HF106" s="28"/>
      <c r="HG106" s="28"/>
      <c r="HH106" s="73"/>
      <c r="HI106" s="28"/>
      <c r="HJ106" s="28"/>
      <c r="HK106" s="28"/>
      <c r="HL106" s="28"/>
      <c r="HM106" s="7"/>
      <c r="HN106" s="28"/>
      <c r="HO106" s="28"/>
      <c r="HP106" s="28"/>
      <c r="HQ106" s="28"/>
      <c r="HR106" s="7"/>
      <c r="HS106" s="27"/>
      <c r="HT106" s="27"/>
      <c r="HU106" s="27"/>
      <c r="HV106" s="27"/>
      <c r="HW106" s="137"/>
      <c r="HX106" s="42"/>
      <c r="HY106" s="42"/>
      <c r="HZ106" s="27"/>
      <c r="IA106" s="42"/>
      <c r="IB106" s="7"/>
      <c r="IC106" s="28"/>
      <c r="ID106" s="28"/>
      <c r="IE106" s="28"/>
      <c r="IF106" s="28"/>
      <c r="IG106" s="41"/>
      <c r="IH106" s="28"/>
      <c r="II106" s="28"/>
      <c r="IJ106" s="28"/>
      <c r="IK106" s="28"/>
      <c r="IL106" s="11"/>
      <c r="IM106" s="28"/>
      <c r="IN106" s="28"/>
      <c r="IO106" s="28"/>
      <c r="IP106" s="28"/>
      <c r="IQ106" s="41"/>
      <c r="IR106" s="28"/>
      <c r="IS106" s="27"/>
      <c r="IT106" s="58"/>
      <c r="IU106" s="28"/>
      <c r="IV106" s="40"/>
      <c r="IW106" s="28"/>
      <c r="IX106" s="28"/>
      <c r="IY106" s="28"/>
      <c r="IZ106" s="28"/>
      <c r="JA106" s="28"/>
      <c r="JB106" s="28"/>
      <c r="JC106" s="27"/>
      <c r="JD106" s="27"/>
      <c r="JE106" s="28"/>
      <c r="JF106" s="7"/>
      <c r="JG106" s="28"/>
      <c r="JH106" s="28"/>
      <c r="JI106" s="28"/>
      <c r="JJ106" s="28"/>
      <c r="JK106" s="93"/>
      <c r="JM106" s="7">
        <f t="shared" si="422"/>
        <v>0</v>
      </c>
      <c r="JN106" s="28">
        <f t="shared" si="423"/>
        <v>0</v>
      </c>
      <c r="JO106" s="28">
        <f t="shared" si="424"/>
        <v>0</v>
      </c>
      <c r="JP106" s="28">
        <f t="shared" si="425"/>
        <v>0</v>
      </c>
      <c r="JQ106" s="28">
        <f t="shared" si="426"/>
        <v>0</v>
      </c>
      <c r="JS106" s="7"/>
      <c r="JT106" s="477"/>
      <c r="JU106" s="477"/>
      <c r="JV106" s="477"/>
      <c r="JW106" s="477"/>
      <c r="JX106" s="476"/>
      <c r="JY106" s="477"/>
      <c r="JZ106" s="477"/>
      <c r="KA106" s="477"/>
      <c r="KB106" s="477"/>
      <c r="KC106" s="476"/>
      <c r="KD106" s="477"/>
      <c r="KE106" s="477"/>
      <c r="KF106" s="477"/>
      <c r="KG106" s="477"/>
      <c r="KH106" s="476"/>
      <c r="KI106" s="477"/>
      <c r="KJ106" s="477"/>
      <c r="KK106" s="477"/>
      <c r="KL106" s="477"/>
      <c r="KM106" s="477"/>
      <c r="KN106" s="477"/>
      <c r="KO106" s="477"/>
      <c r="KP106" s="477"/>
      <c r="KQ106" s="477"/>
      <c r="KR106" s="477"/>
      <c r="KS106" s="477"/>
      <c r="KT106" s="477"/>
      <c r="KU106" s="477"/>
      <c r="KV106" s="477"/>
      <c r="KW106" s="476"/>
      <c r="KX106" s="477"/>
      <c r="KY106" s="477"/>
      <c r="KZ106" s="477"/>
      <c r="LA106" s="477"/>
      <c r="LB106" s="476"/>
      <c r="LC106" s="477"/>
      <c r="LD106" s="477"/>
      <c r="LE106" s="477"/>
      <c r="LF106" s="477"/>
      <c r="LG106" s="11"/>
      <c r="LH106" s="28"/>
      <c r="LI106" s="28"/>
      <c r="LJ106" s="28"/>
      <c r="LK106" s="28"/>
      <c r="LL106" s="41"/>
      <c r="LM106" s="28"/>
      <c r="LN106" s="27"/>
      <c r="LO106" s="58"/>
      <c r="LP106" s="28"/>
      <c r="LQ106" s="40"/>
      <c r="LR106" s="28"/>
      <c r="LS106" s="28"/>
      <c r="LT106" s="28"/>
      <c r="LU106" s="28"/>
      <c r="LV106" s="28"/>
      <c r="LW106" s="28"/>
      <c r="LX106" s="27"/>
      <c r="LY106" s="27"/>
      <c r="LZ106" s="28"/>
      <c r="MA106" s="7"/>
      <c r="MB106" s="28"/>
      <c r="MC106" s="28"/>
      <c r="MD106" s="28"/>
      <c r="ME106" s="28"/>
      <c r="MF106" s="93"/>
      <c r="MH106" s="7">
        <f t="shared" si="417"/>
        <v>0</v>
      </c>
      <c r="MI106" s="28">
        <f t="shared" si="418"/>
        <v>0</v>
      </c>
      <c r="MJ106" s="28">
        <f t="shared" si="419"/>
        <v>0</v>
      </c>
      <c r="MK106" s="28">
        <f t="shared" si="420"/>
        <v>0</v>
      </c>
      <c r="ML106" s="28">
        <f t="shared" si="421"/>
        <v>0</v>
      </c>
    </row>
    <row r="107" spans="2:350" x14ac:dyDescent="0.3">
      <c r="B107" s="524"/>
      <c r="C107" s="70" t="s">
        <v>43</v>
      </c>
      <c r="D107" s="94"/>
      <c r="E107" s="27"/>
      <c r="F107" s="27"/>
      <c r="G107" s="58"/>
      <c r="H107" s="58"/>
      <c r="I107" s="11">
        <v>16</v>
      </c>
      <c r="J107" s="28">
        <v>4500</v>
      </c>
      <c r="K107" s="28">
        <v>2650</v>
      </c>
      <c r="L107" s="28">
        <v>132.5</v>
      </c>
      <c r="M107" s="28">
        <v>2783</v>
      </c>
      <c r="N107" s="91"/>
      <c r="O107" s="34"/>
      <c r="P107" s="34"/>
      <c r="Q107" s="34"/>
      <c r="R107" s="34"/>
      <c r="S107" s="7"/>
      <c r="T107" s="7"/>
      <c r="U107" s="7"/>
      <c r="V107" s="7"/>
      <c r="W107" s="7"/>
      <c r="X107" s="7">
        <v>0</v>
      </c>
      <c r="Y107" s="28">
        <v>0</v>
      </c>
      <c r="Z107" s="28">
        <v>0</v>
      </c>
      <c r="AA107" s="28">
        <v>0</v>
      </c>
      <c r="AB107" s="28">
        <v>0</v>
      </c>
      <c r="AC107" s="104"/>
      <c r="AD107" s="27"/>
      <c r="AE107" s="27"/>
      <c r="AF107" s="58"/>
      <c r="AG107" s="27"/>
      <c r="AH107" s="91"/>
      <c r="AI107" s="42"/>
      <c r="AJ107" s="42"/>
      <c r="AK107" s="27"/>
      <c r="AL107" s="42"/>
      <c r="AM107" s="11"/>
      <c r="AN107" s="28"/>
      <c r="AO107" s="28"/>
      <c r="AP107" s="28"/>
      <c r="AQ107" s="28"/>
      <c r="AR107" s="41"/>
      <c r="AS107" s="28"/>
      <c r="AT107" s="28"/>
      <c r="AU107" s="64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58"/>
      <c r="BJ107" s="58"/>
      <c r="BK107" s="28"/>
      <c r="BM107" s="7">
        <f t="shared" si="427"/>
        <v>16</v>
      </c>
      <c r="BN107" s="28">
        <f t="shared" si="428"/>
        <v>4500</v>
      </c>
      <c r="BO107" s="28">
        <f t="shared" si="429"/>
        <v>2650</v>
      </c>
      <c r="BP107" s="28">
        <f t="shared" si="430"/>
        <v>132.5</v>
      </c>
      <c r="BQ107" s="28">
        <f t="shared" si="431"/>
        <v>2783</v>
      </c>
      <c r="BS107" s="64"/>
      <c r="BT107" s="49"/>
      <c r="BU107" s="49"/>
      <c r="BV107" s="49"/>
      <c r="BW107" s="49"/>
      <c r="BX107" s="91"/>
      <c r="BY107" s="34"/>
      <c r="BZ107" s="34"/>
      <c r="CA107" s="34"/>
      <c r="CB107" s="34"/>
      <c r="CC107" s="3"/>
      <c r="CD107" s="49"/>
      <c r="CE107" s="49"/>
      <c r="CF107" s="49"/>
      <c r="CG107" s="49"/>
      <c r="CH107" s="7"/>
      <c r="CI107" s="28"/>
      <c r="CJ107" s="28"/>
      <c r="CK107" s="28"/>
      <c r="CL107" s="28"/>
      <c r="CM107" s="7"/>
      <c r="CN107" s="27"/>
      <c r="CO107" s="27"/>
      <c r="CP107" s="27"/>
      <c r="CQ107" s="27"/>
      <c r="CR107" s="91"/>
      <c r="CS107" s="42"/>
      <c r="CT107" s="42"/>
      <c r="CU107" s="27"/>
      <c r="CV107" s="42"/>
      <c r="CW107" s="11"/>
      <c r="CX107" s="28"/>
      <c r="CY107" s="28"/>
      <c r="CZ107" s="28"/>
      <c r="DA107" s="28"/>
      <c r="DB107" s="41"/>
      <c r="DC107" s="28"/>
      <c r="DD107" s="28"/>
      <c r="DE107" s="49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58"/>
      <c r="DT107" s="58"/>
      <c r="DU107" s="28"/>
      <c r="DV107" s="28"/>
      <c r="DW107" s="28"/>
      <c r="DX107" s="58"/>
      <c r="DY107" s="58"/>
      <c r="DZ107" s="28"/>
      <c r="EB107" s="7">
        <f t="shared" si="402"/>
        <v>0</v>
      </c>
      <c r="EC107" s="28">
        <f t="shared" si="403"/>
        <v>0</v>
      </c>
      <c r="ED107" s="28">
        <f t="shared" si="404"/>
        <v>0</v>
      </c>
      <c r="EE107" s="28">
        <f t="shared" si="405"/>
        <v>0</v>
      </c>
      <c r="EF107" s="28">
        <f t="shared" si="406"/>
        <v>0</v>
      </c>
      <c r="EH107" s="64"/>
      <c r="EI107" s="49"/>
      <c r="EJ107" s="49"/>
      <c r="EK107" s="49"/>
      <c r="EL107" s="49"/>
      <c r="EM107" s="91"/>
      <c r="EN107" s="34"/>
      <c r="EO107" s="34"/>
      <c r="EP107" s="34"/>
      <c r="EQ107" s="34"/>
      <c r="ER107" s="3"/>
      <c r="ES107" s="49"/>
      <c r="ET107" s="49"/>
      <c r="EU107" s="49"/>
      <c r="EV107" s="49"/>
      <c r="EW107" s="7"/>
      <c r="EX107" s="28"/>
      <c r="EY107" s="28"/>
      <c r="EZ107" s="28"/>
      <c r="FA107" s="28"/>
      <c r="FB107" s="7"/>
      <c r="FC107" s="27"/>
      <c r="FD107" s="27"/>
      <c r="FE107" s="27"/>
      <c r="FF107" s="27"/>
      <c r="FG107" s="91"/>
      <c r="FH107" s="42"/>
      <c r="FI107" s="42"/>
      <c r="FJ107" s="27"/>
      <c r="FK107" s="42"/>
      <c r="FL107" s="7"/>
      <c r="FM107" s="28"/>
      <c r="FN107" s="28"/>
      <c r="FO107" s="28"/>
      <c r="FP107" s="28"/>
      <c r="FQ107" s="41"/>
      <c r="FR107" s="28"/>
      <c r="FS107" s="28"/>
      <c r="FT107" s="28"/>
      <c r="FU107" s="28"/>
      <c r="FV107" s="11"/>
      <c r="FW107" s="28"/>
      <c r="FX107" s="28"/>
      <c r="FY107" s="28"/>
      <c r="FZ107" s="28"/>
      <c r="GA107" s="41"/>
      <c r="GB107" s="28"/>
      <c r="GC107" s="28"/>
      <c r="GD107" s="28"/>
      <c r="GE107" s="28"/>
      <c r="GF107" s="28"/>
      <c r="GG107" s="28"/>
      <c r="GH107" s="58"/>
      <c r="GI107" s="58"/>
      <c r="GJ107" s="28"/>
      <c r="GK107" s="28"/>
      <c r="GL107" s="28"/>
      <c r="GM107" s="58"/>
      <c r="GN107" s="58"/>
      <c r="GO107" s="28"/>
      <c r="GQ107" s="7">
        <f t="shared" si="407"/>
        <v>0</v>
      </c>
      <c r="GR107" s="28">
        <f t="shared" si="408"/>
        <v>0</v>
      </c>
      <c r="GS107" s="28">
        <f t="shared" si="409"/>
        <v>0</v>
      </c>
      <c r="GT107" s="28">
        <f t="shared" si="410"/>
        <v>0</v>
      </c>
      <c r="GU107" s="28">
        <f t="shared" si="411"/>
        <v>0</v>
      </c>
      <c r="GX107" s="64"/>
      <c r="GY107" s="49"/>
      <c r="GZ107" s="49"/>
      <c r="HA107" s="49"/>
      <c r="HB107" s="49"/>
      <c r="HC107" s="7"/>
      <c r="HD107" s="28"/>
      <c r="HE107" s="28"/>
      <c r="HF107" s="28"/>
      <c r="HG107" s="28"/>
      <c r="HH107" s="73"/>
      <c r="HI107" s="28"/>
      <c r="HJ107" s="28"/>
      <c r="HK107" s="28"/>
      <c r="HL107" s="28"/>
      <c r="HM107" s="7"/>
      <c r="HN107" s="28"/>
      <c r="HO107" s="28"/>
      <c r="HP107" s="28"/>
      <c r="HQ107" s="28"/>
      <c r="HR107" s="7"/>
      <c r="HS107" s="27"/>
      <c r="HT107" s="27"/>
      <c r="HU107" s="27"/>
      <c r="HV107" s="27"/>
      <c r="HW107" s="137"/>
      <c r="HX107" s="42"/>
      <c r="HY107" s="42"/>
      <c r="HZ107" s="27"/>
      <c r="IA107" s="42"/>
      <c r="IB107" s="7"/>
      <c r="IC107" s="28"/>
      <c r="ID107" s="28"/>
      <c r="IE107" s="28"/>
      <c r="IF107" s="28"/>
      <c r="IG107" s="41"/>
      <c r="IH107" s="28"/>
      <c r="II107" s="28"/>
      <c r="IJ107" s="28"/>
      <c r="IK107" s="28"/>
      <c r="IL107" s="11"/>
      <c r="IM107" s="28"/>
      <c r="IN107" s="28"/>
      <c r="IO107" s="28"/>
      <c r="IP107" s="28"/>
      <c r="IQ107" s="41"/>
      <c r="IR107" s="28"/>
      <c r="IS107" s="27"/>
      <c r="IT107" s="58"/>
      <c r="IU107" s="28"/>
      <c r="IV107" s="40"/>
      <c r="IW107" s="28"/>
      <c r="IX107" s="28"/>
      <c r="IY107" s="28"/>
      <c r="IZ107" s="28"/>
      <c r="JA107" s="28"/>
      <c r="JB107" s="28"/>
      <c r="JC107" s="27"/>
      <c r="JD107" s="27"/>
      <c r="JE107" s="28"/>
      <c r="JF107" s="7"/>
      <c r="JG107" s="28"/>
      <c r="JH107" s="28"/>
      <c r="JI107" s="28"/>
      <c r="JJ107" s="28"/>
      <c r="JK107" s="93"/>
      <c r="JM107" s="7">
        <f t="shared" si="422"/>
        <v>0</v>
      </c>
      <c r="JN107" s="28">
        <f t="shared" si="423"/>
        <v>0</v>
      </c>
      <c r="JO107" s="28">
        <f t="shared" si="424"/>
        <v>0</v>
      </c>
      <c r="JP107" s="28">
        <f t="shared" si="425"/>
        <v>0</v>
      </c>
      <c r="JQ107" s="28">
        <f t="shared" si="426"/>
        <v>0</v>
      </c>
      <c r="JS107" s="7"/>
      <c r="JT107" s="477"/>
      <c r="JU107" s="477"/>
      <c r="JV107" s="477"/>
      <c r="JW107" s="477"/>
      <c r="JX107" s="476"/>
      <c r="JY107" s="477"/>
      <c r="JZ107" s="477"/>
      <c r="KA107" s="477"/>
      <c r="KB107" s="477"/>
      <c r="KC107" s="476"/>
      <c r="KD107" s="477"/>
      <c r="KE107" s="477"/>
      <c r="KF107" s="477"/>
      <c r="KG107" s="477"/>
      <c r="KH107" s="476"/>
      <c r="KI107" s="477"/>
      <c r="KJ107" s="477"/>
      <c r="KK107" s="477"/>
      <c r="KL107" s="477"/>
      <c r="KM107" s="477"/>
      <c r="KN107" s="477"/>
      <c r="KO107" s="477"/>
      <c r="KP107" s="477"/>
      <c r="KQ107" s="477"/>
      <c r="KR107" s="477"/>
      <c r="KS107" s="477"/>
      <c r="KT107" s="477"/>
      <c r="KU107" s="477"/>
      <c r="KV107" s="477"/>
      <c r="KW107" s="476"/>
      <c r="KX107" s="477"/>
      <c r="KY107" s="477"/>
      <c r="KZ107" s="477"/>
      <c r="LA107" s="477"/>
      <c r="LB107" s="476"/>
      <c r="LC107" s="477"/>
      <c r="LD107" s="477"/>
      <c r="LE107" s="477"/>
      <c r="LF107" s="477"/>
      <c r="LG107" s="11"/>
      <c r="LH107" s="28"/>
      <c r="LI107" s="28"/>
      <c r="LJ107" s="28"/>
      <c r="LK107" s="28"/>
      <c r="LL107" s="41"/>
      <c r="LM107" s="28"/>
      <c r="LN107" s="27"/>
      <c r="LO107" s="58"/>
      <c r="LP107" s="28"/>
      <c r="LQ107" s="40"/>
      <c r="LR107" s="28"/>
      <c r="LS107" s="28"/>
      <c r="LT107" s="28"/>
      <c r="LU107" s="28"/>
      <c r="LV107" s="28"/>
      <c r="LW107" s="28"/>
      <c r="LX107" s="27"/>
      <c r="LY107" s="27"/>
      <c r="LZ107" s="28"/>
      <c r="MA107" s="7"/>
      <c r="MB107" s="28"/>
      <c r="MC107" s="28"/>
      <c r="MD107" s="28"/>
      <c r="ME107" s="28"/>
      <c r="MF107" s="93"/>
      <c r="MH107" s="7">
        <f t="shared" si="417"/>
        <v>0</v>
      </c>
      <c r="MI107" s="28">
        <f t="shared" si="418"/>
        <v>0</v>
      </c>
      <c r="MJ107" s="28">
        <f t="shared" si="419"/>
        <v>0</v>
      </c>
      <c r="MK107" s="28">
        <f t="shared" si="420"/>
        <v>0</v>
      </c>
      <c r="ML107" s="28">
        <f t="shared" si="421"/>
        <v>0</v>
      </c>
    </row>
    <row r="108" spans="2:350" x14ac:dyDescent="0.3">
      <c r="B108" s="524"/>
      <c r="C108" s="70" t="s">
        <v>46</v>
      </c>
      <c r="D108" s="94"/>
      <c r="E108" s="27"/>
      <c r="F108" s="27"/>
      <c r="G108" s="58"/>
      <c r="H108" s="58"/>
      <c r="I108" s="11">
        <v>40</v>
      </c>
      <c r="J108" s="28">
        <v>11500</v>
      </c>
      <c r="K108" s="28">
        <v>6750</v>
      </c>
      <c r="L108" s="28">
        <v>337.5</v>
      </c>
      <c r="M108" s="28">
        <v>7088</v>
      </c>
      <c r="N108" s="91"/>
      <c r="O108" s="34"/>
      <c r="P108" s="34"/>
      <c r="Q108" s="34"/>
      <c r="R108" s="34"/>
      <c r="S108" s="7"/>
      <c r="T108" s="7"/>
      <c r="U108" s="7"/>
      <c r="V108" s="7"/>
      <c r="W108" s="7"/>
      <c r="X108" s="7">
        <v>0</v>
      </c>
      <c r="Y108" s="28">
        <v>0</v>
      </c>
      <c r="Z108" s="28">
        <v>0</v>
      </c>
      <c r="AA108" s="28">
        <v>0</v>
      </c>
      <c r="AB108" s="28">
        <v>0</v>
      </c>
      <c r="AC108" s="104"/>
      <c r="AD108" s="27"/>
      <c r="AE108" s="27"/>
      <c r="AF108" s="58"/>
      <c r="AG108" s="27"/>
      <c r="AH108" s="91"/>
      <c r="AI108" s="42"/>
      <c r="AJ108" s="42"/>
      <c r="AK108" s="27"/>
      <c r="AL108" s="42"/>
      <c r="AM108" s="11"/>
      <c r="AN108" s="28"/>
      <c r="AO108" s="28"/>
      <c r="AP108" s="28"/>
      <c r="AQ108" s="28"/>
      <c r="AR108" s="41"/>
      <c r="AS108" s="28"/>
      <c r="AT108" s="28"/>
      <c r="AU108" s="64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58"/>
      <c r="BJ108" s="58"/>
      <c r="BK108" s="28"/>
      <c r="BM108" s="7">
        <f t="shared" si="427"/>
        <v>40</v>
      </c>
      <c r="BN108" s="28">
        <f t="shared" si="428"/>
        <v>11500</v>
      </c>
      <c r="BO108" s="28">
        <f t="shared" si="429"/>
        <v>6750</v>
      </c>
      <c r="BP108" s="28">
        <f t="shared" si="430"/>
        <v>337.5</v>
      </c>
      <c r="BQ108" s="28">
        <f t="shared" si="431"/>
        <v>7088</v>
      </c>
      <c r="BS108" s="64"/>
      <c r="BT108" s="49"/>
      <c r="BU108" s="49"/>
      <c r="BV108" s="49"/>
      <c r="BW108" s="49"/>
      <c r="BX108" s="91"/>
      <c r="BY108" s="34"/>
      <c r="BZ108" s="34"/>
      <c r="CA108" s="34"/>
      <c r="CB108" s="34"/>
      <c r="CC108" s="3"/>
      <c r="CD108" s="49"/>
      <c r="CE108" s="49"/>
      <c r="CF108" s="49"/>
      <c r="CG108" s="49"/>
      <c r="CH108" s="7"/>
      <c r="CI108" s="28"/>
      <c r="CJ108" s="28"/>
      <c r="CK108" s="28"/>
      <c r="CL108" s="28"/>
      <c r="CM108" s="7"/>
      <c r="CN108" s="27"/>
      <c r="CO108" s="27"/>
      <c r="CP108" s="27"/>
      <c r="CQ108" s="27"/>
      <c r="CR108" s="91"/>
      <c r="CS108" s="42"/>
      <c r="CT108" s="42"/>
      <c r="CU108" s="27"/>
      <c r="CV108" s="42"/>
      <c r="CW108" s="11"/>
      <c r="CX108" s="28"/>
      <c r="CY108" s="28"/>
      <c r="CZ108" s="28"/>
      <c r="DA108" s="28"/>
      <c r="DB108" s="41"/>
      <c r="DC108" s="28"/>
      <c r="DD108" s="28"/>
      <c r="DE108" s="49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58"/>
      <c r="DT108" s="58"/>
      <c r="DU108" s="28"/>
      <c r="DV108" s="28"/>
      <c r="DW108" s="28"/>
      <c r="DX108" s="58"/>
      <c r="DY108" s="58"/>
      <c r="DZ108" s="28"/>
      <c r="EB108" s="7">
        <f t="shared" si="402"/>
        <v>0</v>
      </c>
      <c r="EC108" s="28">
        <f t="shared" si="403"/>
        <v>0</v>
      </c>
      <c r="ED108" s="28">
        <f t="shared" si="404"/>
        <v>0</v>
      </c>
      <c r="EE108" s="28">
        <f t="shared" si="405"/>
        <v>0</v>
      </c>
      <c r="EF108" s="28">
        <f t="shared" si="406"/>
        <v>0</v>
      </c>
      <c r="EH108" s="64"/>
      <c r="EI108" s="49"/>
      <c r="EJ108" s="49"/>
      <c r="EK108" s="49"/>
      <c r="EL108" s="49"/>
      <c r="EM108" s="91"/>
      <c r="EN108" s="34"/>
      <c r="EO108" s="34"/>
      <c r="EP108" s="34"/>
      <c r="EQ108" s="34"/>
      <c r="ER108" s="3"/>
      <c r="ES108" s="49"/>
      <c r="ET108" s="49"/>
      <c r="EU108" s="49"/>
      <c r="EV108" s="49"/>
      <c r="EW108" s="7"/>
      <c r="EX108" s="28"/>
      <c r="EY108" s="28"/>
      <c r="EZ108" s="28"/>
      <c r="FA108" s="28"/>
      <c r="FB108" s="7"/>
      <c r="FC108" s="27"/>
      <c r="FD108" s="27"/>
      <c r="FE108" s="27"/>
      <c r="FF108" s="27"/>
      <c r="FG108" s="91"/>
      <c r="FH108" s="42"/>
      <c r="FI108" s="42"/>
      <c r="FJ108" s="27"/>
      <c r="FK108" s="42"/>
      <c r="FL108" s="7"/>
      <c r="FM108" s="28"/>
      <c r="FN108" s="28"/>
      <c r="FO108" s="28"/>
      <c r="FP108" s="28"/>
      <c r="FQ108" s="41"/>
      <c r="FR108" s="28"/>
      <c r="FS108" s="28"/>
      <c r="FT108" s="28"/>
      <c r="FU108" s="28"/>
      <c r="FV108" s="11"/>
      <c r="FW108" s="28"/>
      <c r="FX108" s="28"/>
      <c r="FY108" s="28"/>
      <c r="FZ108" s="28"/>
      <c r="GA108" s="41"/>
      <c r="GB108" s="28"/>
      <c r="GC108" s="28"/>
      <c r="GD108" s="28"/>
      <c r="GE108" s="28"/>
      <c r="GF108" s="28"/>
      <c r="GG108" s="28"/>
      <c r="GH108" s="58"/>
      <c r="GI108" s="58"/>
      <c r="GJ108" s="28"/>
      <c r="GK108" s="28"/>
      <c r="GL108" s="28"/>
      <c r="GM108" s="58"/>
      <c r="GN108" s="58"/>
      <c r="GO108" s="28"/>
      <c r="GQ108" s="7">
        <f t="shared" si="407"/>
        <v>0</v>
      </c>
      <c r="GR108" s="28">
        <f t="shared" si="408"/>
        <v>0</v>
      </c>
      <c r="GS108" s="28">
        <f t="shared" si="409"/>
        <v>0</v>
      </c>
      <c r="GT108" s="28">
        <f t="shared" si="410"/>
        <v>0</v>
      </c>
      <c r="GU108" s="28">
        <f t="shared" si="411"/>
        <v>0</v>
      </c>
      <c r="GX108" s="64"/>
      <c r="GY108" s="49"/>
      <c r="GZ108" s="49"/>
      <c r="HA108" s="49"/>
      <c r="HB108" s="49"/>
      <c r="HC108" s="7"/>
      <c r="HD108" s="28"/>
      <c r="HE108" s="28"/>
      <c r="HF108" s="28"/>
      <c r="HG108" s="28"/>
      <c r="HH108" s="73"/>
      <c r="HI108" s="28"/>
      <c r="HJ108" s="28"/>
      <c r="HK108" s="28"/>
      <c r="HL108" s="28"/>
      <c r="HM108" s="7"/>
      <c r="HN108" s="28"/>
      <c r="HO108" s="28"/>
      <c r="HP108" s="28"/>
      <c r="HQ108" s="28"/>
      <c r="HR108" s="7"/>
      <c r="HS108" s="27"/>
      <c r="HT108" s="27"/>
      <c r="HU108" s="27"/>
      <c r="HV108" s="27"/>
      <c r="HW108" s="137"/>
      <c r="HX108" s="42"/>
      <c r="HY108" s="42"/>
      <c r="HZ108" s="27"/>
      <c r="IA108" s="42"/>
      <c r="IB108" s="7"/>
      <c r="IC108" s="28"/>
      <c r="ID108" s="28"/>
      <c r="IE108" s="28"/>
      <c r="IF108" s="28"/>
      <c r="IG108" s="41"/>
      <c r="IH108" s="28"/>
      <c r="II108" s="28"/>
      <c r="IJ108" s="28"/>
      <c r="IK108" s="28"/>
      <c r="IL108" s="11"/>
      <c r="IM108" s="28"/>
      <c r="IN108" s="28"/>
      <c r="IO108" s="28"/>
      <c r="IP108" s="28"/>
      <c r="IQ108" s="41"/>
      <c r="IR108" s="28"/>
      <c r="IS108" s="27"/>
      <c r="IT108" s="58"/>
      <c r="IU108" s="28"/>
      <c r="IV108" s="40"/>
      <c r="IW108" s="28"/>
      <c r="IX108" s="28"/>
      <c r="IY108" s="28"/>
      <c r="IZ108" s="28"/>
      <c r="JA108" s="28"/>
      <c r="JB108" s="28"/>
      <c r="JC108" s="27"/>
      <c r="JD108" s="27"/>
      <c r="JE108" s="28"/>
      <c r="JF108" s="7"/>
      <c r="JG108" s="28"/>
      <c r="JH108" s="28"/>
      <c r="JI108" s="28"/>
      <c r="JJ108" s="28"/>
      <c r="JK108" s="93"/>
      <c r="JM108" s="7">
        <f t="shared" si="422"/>
        <v>0</v>
      </c>
      <c r="JN108" s="28">
        <f t="shared" si="423"/>
        <v>0</v>
      </c>
      <c r="JO108" s="28">
        <f t="shared" si="424"/>
        <v>0</v>
      </c>
      <c r="JP108" s="28">
        <f t="shared" si="425"/>
        <v>0</v>
      </c>
      <c r="JQ108" s="28">
        <f t="shared" si="426"/>
        <v>0</v>
      </c>
      <c r="JS108" s="7"/>
      <c r="JT108" s="477"/>
      <c r="JU108" s="477"/>
      <c r="JV108" s="477"/>
      <c r="JW108" s="477"/>
      <c r="JX108" s="476"/>
      <c r="JY108" s="477"/>
      <c r="JZ108" s="477"/>
      <c r="KA108" s="477"/>
      <c r="KB108" s="477"/>
      <c r="KC108" s="476"/>
      <c r="KD108" s="477"/>
      <c r="KE108" s="477"/>
      <c r="KF108" s="477"/>
      <c r="KG108" s="477"/>
      <c r="KH108" s="476"/>
      <c r="KI108" s="477"/>
      <c r="KJ108" s="477"/>
      <c r="KK108" s="477"/>
      <c r="KL108" s="477"/>
      <c r="KM108" s="477"/>
      <c r="KN108" s="477"/>
      <c r="KO108" s="477"/>
      <c r="KP108" s="477"/>
      <c r="KQ108" s="477"/>
      <c r="KR108" s="477"/>
      <c r="KS108" s="477"/>
      <c r="KT108" s="477"/>
      <c r="KU108" s="477"/>
      <c r="KV108" s="477"/>
      <c r="KW108" s="476"/>
      <c r="KX108" s="477"/>
      <c r="KY108" s="477"/>
      <c r="KZ108" s="477"/>
      <c r="LA108" s="477"/>
      <c r="LB108" s="476"/>
      <c r="LC108" s="477"/>
      <c r="LD108" s="477"/>
      <c r="LE108" s="477"/>
      <c r="LF108" s="477"/>
      <c r="LG108" s="11"/>
      <c r="LH108" s="28"/>
      <c r="LI108" s="28"/>
      <c r="LJ108" s="28"/>
      <c r="LK108" s="28"/>
      <c r="LL108" s="41"/>
      <c r="LM108" s="28"/>
      <c r="LN108" s="27"/>
      <c r="LO108" s="58"/>
      <c r="LP108" s="28"/>
      <c r="LQ108" s="40"/>
      <c r="LR108" s="28"/>
      <c r="LS108" s="28"/>
      <c r="LT108" s="28"/>
      <c r="LU108" s="28"/>
      <c r="LV108" s="28"/>
      <c r="LW108" s="28"/>
      <c r="LX108" s="27"/>
      <c r="LY108" s="27"/>
      <c r="LZ108" s="28"/>
      <c r="MA108" s="7"/>
      <c r="MB108" s="28"/>
      <c r="MC108" s="28"/>
      <c r="MD108" s="28"/>
      <c r="ME108" s="28"/>
      <c r="MF108" s="93"/>
      <c r="MH108" s="7">
        <f t="shared" si="417"/>
        <v>0</v>
      </c>
      <c r="MI108" s="28">
        <f t="shared" si="418"/>
        <v>0</v>
      </c>
      <c r="MJ108" s="28">
        <f t="shared" si="419"/>
        <v>0</v>
      </c>
      <c r="MK108" s="28">
        <f t="shared" si="420"/>
        <v>0</v>
      </c>
      <c r="ML108" s="28">
        <f t="shared" si="421"/>
        <v>0</v>
      </c>
    </row>
    <row r="109" spans="2:350" x14ac:dyDescent="0.3">
      <c r="B109" s="524"/>
      <c r="C109" s="5" t="s">
        <v>37</v>
      </c>
      <c r="D109" s="94"/>
      <c r="E109" s="27"/>
      <c r="F109" s="27"/>
      <c r="G109" s="58"/>
      <c r="H109" s="58"/>
      <c r="I109" s="11"/>
      <c r="J109" s="28"/>
      <c r="K109" s="28"/>
      <c r="L109" s="28"/>
      <c r="M109" s="28"/>
      <c r="N109" s="91">
        <v>55</v>
      </c>
      <c r="O109" s="34">
        <v>15900</v>
      </c>
      <c r="P109" s="34">
        <v>9325</v>
      </c>
      <c r="Q109" s="34">
        <v>466.25</v>
      </c>
      <c r="R109" s="34">
        <v>9791</v>
      </c>
      <c r="S109" s="7">
        <v>65</v>
      </c>
      <c r="T109" s="29">
        <v>19475</v>
      </c>
      <c r="U109" s="29">
        <v>11375</v>
      </c>
      <c r="V109" s="29">
        <v>568.75</v>
      </c>
      <c r="W109" s="29">
        <v>11944</v>
      </c>
      <c r="X109" s="7">
        <v>0</v>
      </c>
      <c r="Y109" s="28">
        <v>0</v>
      </c>
      <c r="Z109" s="28">
        <v>0</v>
      </c>
      <c r="AA109" s="28">
        <v>0</v>
      </c>
      <c r="AB109" s="28">
        <v>0</v>
      </c>
      <c r="AC109" s="104"/>
      <c r="AD109" s="27"/>
      <c r="AE109" s="27"/>
      <c r="AF109" s="58"/>
      <c r="AG109" s="27"/>
      <c r="AH109" s="91">
        <v>50</v>
      </c>
      <c r="AI109" s="34">
        <v>14730</v>
      </c>
      <c r="AJ109" s="34">
        <v>8650</v>
      </c>
      <c r="AK109" s="34">
        <v>432.5</v>
      </c>
      <c r="AL109" s="34">
        <v>9083</v>
      </c>
      <c r="AM109" s="11"/>
      <c r="AN109" s="28"/>
      <c r="AO109" s="28"/>
      <c r="AP109" s="28"/>
      <c r="AQ109" s="28"/>
      <c r="AR109" s="11">
        <v>50</v>
      </c>
      <c r="AS109" s="58">
        <v>14725</v>
      </c>
      <c r="AT109" s="58">
        <v>8625</v>
      </c>
      <c r="AU109" s="58">
        <v>431.25</v>
      </c>
      <c r="AV109" s="58">
        <v>9056</v>
      </c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11">
        <v>120</v>
      </c>
      <c r="BH109" s="58">
        <v>34970</v>
      </c>
      <c r="BI109" s="58">
        <v>20500</v>
      </c>
      <c r="BJ109" s="58">
        <v>1025</v>
      </c>
      <c r="BK109" s="58">
        <v>21525</v>
      </c>
      <c r="BM109" s="7">
        <f t="shared" si="427"/>
        <v>340</v>
      </c>
      <c r="BN109" s="28">
        <f t="shared" si="428"/>
        <v>99800</v>
      </c>
      <c r="BO109" s="28">
        <f t="shared" si="429"/>
        <v>59500</v>
      </c>
      <c r="BP109" s="28">
        <f t="shared" si="430"/>
        <v>2923.75</v>
      </c>
      <c r="BQ109" s="28">
        <f t="shared" si="431"/>
        <v>61399</v>
      </c>
      <c r="BS109" s="64"/>
      <c r="BT109" s="49"/>
      <c r="BU109" s="49"/>
      <c r="BV109" s="49"/>
      <c r="BW109" s="49"/>
      <c r="BX109" s="91"/>
      <c r="BY109" s="34"/>
      <c r="BZ109" s="34"/>
      <c r="CA109" s="34"/>
      <c r="CB109" s="34"/>
      <c r="CC109" s="3"/>
      <c r="CD109" s="49"/>
      <c r="CE109" s="49"/>
      <c r="CF109" s="49"/>
      <c r="CG109" s="49"/>
      <c r="CH109" s="7"/>
      <c r="CI109" s="28"/>
      <c r="CJ109" s="28"/>
      <c r="CK109" s="28"/>
      <c r="CL109" s="28"/>
      <c r="CM109" s="7"/>
      <c r="CN109" s="27"/>
      <c r="CO109" s="27"/>
      <c r="CP109" s="27"/>
      <c r="CQ109" s="27"/>
      <c r="CR109" s="91"/>
      <c r="CS109" s="34"/>
      <c r="CT109" s="34"/>
      <c r="CU109" s="34"/>
      <c r="CV109" s="34"/>
      <c r="CW109" s="11"/>
      <c r="CX109" s="28"/>
      <c r="CY109" s="28"/>
      <c r="CZ109" s="28"/>
      <c r="DA109" s="28"/>
      <c r="DB109" s="11"/>
      <c r="DC109" s="27"/>
      <c r="DD109" s="27"/>
      <c r="DE109" s="27"/>
      <c r="DF109" s="27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11"/>
      <c r="DR109" s="58"/>
      <c r="DS109" s="58"/>
      <c r="DT109" s="58"/>
      <c r="DU109" s="58"/>
      <c r="DV109" s="11"/>
      <c r="DW109" s="58"/>
      <c r="DX109" s="58"/>
      <c r="DY109" s="58"/>
      <c r="DZ109" s="58"/>
      <c r="EB109" s="7">
        <f t="shared" si="402"/>
        <v>0</v>
      </c>
      <c r="EC109" s="28">
        <f t="shared" si="403"/>
        <v>0</v>
      </c>
      <c r="ED109" s="28">
        <f t="shared" si="404"/>
        <v>0</v>
      </c>
      <c r="EE109" s="28">
        <f t="shared" si="405"/>
        <v>0</v>
      </c>
      <c r="EF109" s="28">
        <f t="shared" si="406"/>
        <v>0</v>
      </c>
      <c r="EH109" s="64"/>
      <c r="EI109" s="49"/>
      <c r="EJ109" s="49"/>
      <c r="EK109" s="49"/>
      <c r="EL109" s="49"/>
      <c r="EM109" s="91"/>
      <c r="EN109" s="34"/>
      <c r="EO109" s="34"/>
      <c r="EP109" s="34"/>
      <c r="EQ109" s="34"/>
      <c r="ER109" s="3"/>
      <c r="ES109" s="49"/>
      <c r="ET109" s="49"/>
      <c r="EU109" s="49"/>
      <c r="EV109" s="49"/>
      <c r="EW109" s="7"/>
      <c r="EX109" s="28"/>
      <c r="EY109" s="28"/>
      <c r="EZ109" s="28"/>
      <c r="FA109" s="28"/>
      <c r="FB109" s="7"/>
      <c r="FC109" s="27"/>
      <c r="FD109" s="27"/>
      <c r="FE109" s="27"/>
      <c r="FF109" s="27"/>
      <c r="FG109" s="91"/>
      <c r="FH109" s="34"/>
      <c r="FI109" s="34"/>
      <c r="FJ109" s="34"/>
      <c r="FK109" s="34"/>
      <c r="FL109" s="7"/>
      <c r="FM109" s="28"/>
      <c r="FN109" s="28"/>
      <c r="FO109" s="28"/>
      <c r="FP109" s="28"/>
      <c r="FQ109" s="41"/>
      <c r="FR109" s="28"/>
      <c r="FS109" s="28"/>
      <c r="FT109" s="28"/>
      <c r="FU109" s="28"/>
      <c r="FV109" s="11">
        <v>118</v>
      </c>
      <c r="FW109" s="28">
        <v>282182</v>
      </c>
      <c r="FX109" s="28">
        <v>176364.34</v>
      </c>
      <c r="FY109" s="28">
        <v>19765.04</v>
      </c>
      <c r="FZ109" s="28">
        <v>196129</v>
      </c>
      <c r="GA109" s="41">
        <v>30</v>
      </c>
      <c r="GB109" s="28">
        <v>132570</v>
      </c>
      <c r="GC109" s="28">
        <v>9942.9000000000033</v>
      </c>
      <c r="GD109" s="28">
        <v>82856.400000000009</v>
      </c>
      <c r="GE109" s="28">
        <v>92798.999999999971</v>
      </c>
      <c r="GF109" s="11"/>
      <c r="GG109" s="58"/>
      <c r="GH109" s="58"/>
      <c r="GI109" s="58"/>
      <c r="GJ109" s="58"/>
      <c r="GK109" s="11"/>
      <c r="GL109" s="58"/>
      <c r="GM109" s="58"/>
      <c r="GN109" s="58"/>
      <c r="GO109" s="58"/>
      <c r="GQ109" s="7">
        <f t="shared" si="407"/>
        <v>148</v>
      </c>
      <c r="GR109" s="28">
        <f t="shared" si="408"/>
        <v>414752</v>
      </c>
      <c r="GS109" s="28">
        <f t="shared" si="409"/>
        <v>186307.24</v>
      </c>
      <c r="GT109" s="28">
        <f t="shared" si="410"/>
        <v>102621.44</v>
      </c>
      <c r="GU109" s="28">
        <f t="shared" si="411"/>
        <v>288928</v>
      </c>
      <c r="GX109" s="11">
        <v>150</v>
      </c>
      <c r="GY109" s="27">
        <v>341250</v>
      </c>
      <c r="GZ109" s="27">
        <v>213281.31</v>
      </c>
      <c r="HA109" s="27">
        <f>GY109-HB109</f>
        <v>106046.99999999991</v>
      </c>
      <c r="HB109" s="27">
        <v>235203.00000000009</v>
      </c>
      <c r="HC109" s="7"/>
      <c r="HD109" s="28"/>
      <c r="HE109" s="28"/>
      <c r="HF109" s="28"/>
      <c r="HG109" s="28"/>
      <c r="HH109" s="73"/>
      <c r="HI109" s="28"/>
      <c r="HJ109" s="28"/>
      <c r="HK109" s="28"/>
      <c r="HL109" s="28"/>
      <c r="HM109" s="7"/>
      <c r="HN109" s="28"/>
      <c r="HO109" s="28"/>
      <c r="HP109" s="28"/>
      <c r="HQ109" s="28"/>
      <c r="HR109" s="7"/>
      <c r="HS109" s="27"/>
      <c r="HT109" s="27"/>
      <c r="HU109" s="27"/>
      <c r="HV109" s="27"/>
      <c r="HW109" s="137"/>
      <c r="HX109" s="34"/>
      <c r="HY109" s="34"/>
      <c r="HZ109" s="34"/>
      <c r="IA109" s="34"/>
      <c r="IB109" s="7">
        <v>123</v>
      </c>
      <c r="IC109" s="28">
        <v>433477</v>
      </c>
      <c r="ID109" s="28">
        <v>270923.25000000012</v>
      </c>
      <c r="IE109" s="28">
        <v>130043.00000000012</v>
      </c>
      <c r="IF109" s="28">
        <v>303433.99999999988</v>
      </c>
      <c r="IG109" s="41">
        <v>183</v>
      </c>
      <c r="IH109" s="28">
        <v>396417</v>
      </c>
      <c r="II109" s="28">
        <v>247761.44000000053</v>
      </c>
      <c r="IJ109" s="28">
        <v>118923.00000000029</v>
      </c>
      <c r="IK109" s="28">
        <v>277493.99999999971</v>
      </c>
      <c r="IL109" s="11">
        <v>-1</v>
      </c>
      <c r="IM109" s="28">
        <v>-1999</v>
      </c>
      <c r="IN109" s="28">
        <v>-1249.07</v>
      </c>
      <c r="IO109" s="28">
        <v>-149.93</v>
      </c>
      <c r="IP109" s="28">
        <v>-1399</v>
      </c>
      <c r="IQ109" s="41"/>
      <c r="IR109" s="28"/>
      <c r="IS109" s="27"/>
      <c r="IT109" s="58"/>
      <c r="IU109" s="28"/>
      <c r="IV109" s="40"/>
      <c r="IW109" s="28"/>
      <c r="IX109" s="28"/>
      <c r="IY109" s="28"/>
      <c r="IZ109" s="28"/>
      <c r="JA109" s="11"/>
      <c r="JB109" s="27"/>
      <c r="JC109" s="27"/>
      <c r="JD109" s="27"/>
      <c r="JE109" s="27"/>
      <c r="JF109" s="7"/>
      <c r="JG109" s="28"/>
      <c r="JH109" s="28"/>
      <c r="JI109" s="28"/>
      <c r="JJ109" s="28"/>
      <c r="JM109" s="7">
        <f t="shared" si="422"/>
        <v>455</v>
      </c>
      <c r="JN109" s="28">
        <f t="shared" si="423"/>
        <v>1169145</v>
      </c>
      <c r="JO109" s="28">
        <f t="shared" si="424"/>
        <v>730716.93000000075</v>
      </c>
      <c r="JP109" s="28">
        <f t="shared" si="425"/>
        <v>354863.07000000036</v>
      </c>
      <c r="JQ109" s="28">
        <f t="shared" si="426"/>
        <v>814731.99999999977</v>
      </c>
      <c r="JS109" s="7"/>
      <c r="JT109" s="477"/>
      <c r="JU109" s="477"/>
      <c r="JV109" s="477"/>
      <c r="JW109" s="477"/>
      <c r="JX109" s="476"/>
      <c r="JY109" s="477"/>
      <c r="JZ109" s="477"/>
      <c r="KA109" s="477"/>
      <c r="KB109" s="477"/>
      <c r="KC109" s="476"/>
      <c r="KD109" s="477"/>
      <c r="KE109" s="477"/>
      <c r="KF109" s="477"/>
      <c r="KG109" s="477"/>
      <c r="KH109" s="476">
        <v>14</v>
      </c>
      <c r="KI109" s="477">
        <v>100486</v>
      </c>
      <c r="KJ109" s="477">
        <v>30145.999999999985</v>
      </c>
      <c r="KK109" s="477">
        <v>70340</v>
      </c>
      <c r="KL109" s="477">
        <v>62803.819999999985</v>
      </c>
      <c r="KM109" s="477">
        <v>1</v>
      </c>
      <c r="KN109" s="477">
        <v>6999</v>
      </c>
      <c r="KO109" s="477">
        <v>2100</v>
      </c>
      <c r="KP109" s="477">
        <v>4899</v>
      </c>
      <c r="KQ109" s="477">
        <v>4374.07</v>
      </c>
      <c r="KR109" s="477"/>
      <c r="KS109" s="477"/>
      <c r="KT109" s="477"/>
      <c r="KU109" s="477"/>
      <c r="KV109" s="477"/>
      <c r="KW109" s="476"/>
      <c r="KX109" s="477"/>
      <c r="KY109" s="477"/>
      <c r="KZ109" s="477"/>
      <c r="LA109" s="477"/>
      <c r="LB109" s="476"/>
      <c r="LC109" s="477"/>
      <c r="LD109" s="477"/>
      <c r="LE109" s="477"/>
      <c r="LF109" s="477"/>
      <c r="LG109" s="11"/>
      <c r="LH109" s="28"/>
      <c r="LI109" s="28"/>
      <c r="LJ109" s="28"/>
      <c r="LK109" s="28"/>
      <c r="LL109" s="41"/>
      <c r="LM109" s="28"/>
      <c r="LN109" s="27"/>
      <c r="LO109" s="58"/>
      <c r="LP109" s="28"/>
      <c r="LQ109" s="40"/>
      <c r="LR109" s="28"/>
      <c r="LS109" s="28"/>
      <c r="LT109" s="28"/>
      <c r="LU109" s="28"/>
      <c r="LV109" s="11"/>
      <c r="LW109" s="27"/>
      <c r="LX109" s="27"/>
      <c r="LY109" s="27"/>
      <c r="LZ109" s="27"/>
      <c r="MA109" s="7"/>
      <c r="MB109" s="28"/>
      <c r="MC109" s="28"/>
      <c r="MD109" s="28"/>
      <c r="ME109" s="28"/>
      <c r="MH109" s="7">
        <f t="shared" si="417"/>
        <v>15</v>
      </c>
      <c r="MI109" s="28">
        <f t="shared" si="418"/>
        <v>107485</v>
      </c>
      <c r="MJ109" s="28">
        <f t="shared" si="419"/>
        <v>32245.999999999985</v>
      </c>
      <c r="MK109" s="28">
        <f t="shared" si="420"/>
        <v>75239</v>
      </c>
      <c r="ML109" s="28">
        <f t="shared" si="421"/>
        <v>67177.889999999985</v>
      </c>
    </row>
    <row r="110" spans="2:350" x14ac:dyDescent="0.3">
      <c r="B110" s="524"/>
      <c r="C110" s="71" t="s">
        <v>111</v>
      </c>
      <c r="D110" s="94"/>
      <c r="E110" s="27"/>
      <c r="F110" s="27"/>
      <c r="G110" s="58"/>
      <c r="H110" s="58"/>
      <c r="I110" s="11"/>
      <c r="J110" s="28"/>
      <c r="K110" s="27"/>
      <c r="L110" s="27"/>
      <c r="M110" s="27"/>
      <c r="N110" s="7"/>
      <c r="O110" s="27"/>
      <c r="P110" s="27"/>
      <c r="Q110" s="27"/>
      <c r="R110" s="27"/>
      <c r="S110" s="7"/>
      <c r="T110" s="7"/>
      <c r="U110" s="7"/>
      <c r="V110" s="7"/>
      <c r="W110" s="7"/>
      <c r="X110" s="7">
        <v>0</v>
      </c>
      <c r="Y110" s="28">
        <v>0</v>
      </c>
      <c r="Z110" s="28">
        <v>0</v>
      </c>
      <c r="AA110" s="28">
        <v>0</v>
      </c>
      <c r="AB110" s="28">
        <v>0</v>
      </c>
      <c r="AC110" s="104"/>
      <c r="AD110" s="27"/>
      <c r="AE110" s="27"/>
      <c r="AF110" s="58"/>
      <c r="AG110" s="27"/>
      <c r="AH110" s="91"/>
      <c r="AI110" s="42"/>
      <c r="AJ110" s="42"/>
      <c r="AK110" s="27"/>
      <c r="AL110" s="42"/>
      <c r="AM110" s="11"/>
      <c r="AN110" s="28"/>
      <c r="AO110" s="28"/>
      <c r="AP110" s="28"/>
      <c r="AQ110" s="28"/>
      <c r="AR110" s="41"/>
      <c r="AS110" s="28"/>
      <c r="AT110" s="28"/>
      <c r="AU110" s="64"/>
      <c r="AV110" s="28"/>
      <c r="AW110" s="91"/>
      <c r="AX110" s="120"/>
      <c r="AY110" s="120"/>
      <c r="AZ110" s="120"/>
      <c r="BA110" s="120"/>
      <c r="BB110" s="91"/>
      <c r="BC110" s="120"/>
      <c r="BD110" s="120"/>
      <c r="BE110" s="120"/>
      <c r="BF110" s="120"/>
      <c r="BG110" s="91"/>
      <c r="BH110" s="120"/>
      <c r="BI110" s="58"/>
      <c r="BJ110" s="58"/>
      <c r="BK110" s="120"/>
      <c r="BM110" s="7">
        <f t="shared" si="427"/>
        <v>0</v>
      </c>
      <c r="BN110" s="28">
        <f t="shared" si="428"/>
        <v>0</v>
      </c>
      <c r="BO110" s="28">
        <f t="shared" si="429"/>
        <v>0</v>
      </c>
      <c r="BP110" s="28">
        <f t="shared" si="430"/>
        <v>0</v>
      </c>
      <c r="BQ110" s="28">
        <f t="shared" si="431"/>
        <v>0</v>
      </c>
      <c r="BS110" s="64"/>
      <c r="BT110" s="49"/>
      <c r="BU110" s="49"/>
      <c r="BV110" s="49"/>
      <c r="BW110" s="49"/>
      <c r="BX110" s="7"/>
      <c r="BY110" s="27"/>
      <c r="BZ110" s="27"/>
      <c r="CA110" s="27"/>
      <c r="CB110" s="27"/>
      <c r="CC110" s="3"/>
      <c r="CD110" s="49"/>
      <c r="CE110" s="49"/>
      <c r="CF110" s="49"/>
      <c r="CG110" s="49"/>
      <c r="CH110" s="7"/>
      <c r="CI110" s="28"/>
      <c r="CJ110" s="28"/>
      <c r="CK110" s="28"/>
      <c r="CL110" s="28"/>
      <c r="CM110" s="7"/>
      <c r="CN110" s="27"/>
      <c r="CO110" s="27"/>
      <c r="CP110" s="27"/>
      <c r="CQ110" s="27"/>
      <c r="CR110" s="91"/>
      <c r="CS110" s="42"/>
      <c r="CT110" s="42"/>
      <c r="CU110" s="27"/>
      <c r="CV110" s="42"/>
      <c r="CW110" s="11"/>
      <c r="CX110" s="28"/>
      <c r="CY110" s="28"/>
      <c r="CZ110" s="28"/>
      <c r="DA110" s="28"/>
      <c r="DB110" s="41"/>
      <c r="DC110" s="28"/>
      <c r="DD110" s="28"/>
      <c r="DE110" s="49"/>
      <c r="DF110" s="28"/>
      <c r="DG110" s="91"/>
      <c r="DH110" s="120"/>
      <c r="DI110" s="120"/>
      <c r="DJ110" s="120"/>
      <c r="DK110" s="120"/>
      <c r="DL110" s="91"/>
      <c r="DM110" s="30"/>
      <c r="DN110" s="30"/>
      <c r="DO110" s="30"/>
      <c r="DP110" s="30"/>
      <c r="DQ110" s="91"/>
      <c r="DR110" s="120"/>
      <c r="DS110" s="58"/>
      <c r="DT110" s="58"/>
      <c r="DU110" s="120"/>
      <c r="DV110" s="91"/>
      <c r="DW110" s="120"/>
      <c r="DX110" s="58"/>
      <c r="DY110" s="58"/>
      <c r="DZ110" s="120"/>
      <c r="EB110" s="7">
        <f t="shared" si="402"/>
        <v>0</v>
      </c>
      <c r="EC110" s="28">
        <f t="shared" si="403"/>
        <v>0</v>
      </c>
      <c r="ED110" s="28">
        <f t="shared" si="404"/>
        <v>0</v>
      </c>
      <c r="EE110" s="28">
        <f t="shared" si="405"/>
        <v>0</v>
      </c>
      <c r="EF110" s="28">
        <f t="shared" si="406"/>
        <v>0</v>
      </c>
      <c r="EH110" s="64"/>
      <c r="EI110" s="49"/>
      <c r="EJ110" s="49"/>
      <c r="EK110" s="49"/>
      <c r="EL110" s="49"/>
      <c r="EM110" s="7"/>
      <c r="EN110" s="27"/>
      <c r="EO110" s="27"/>
      <c r="EP110" s="27"/>
      <c r="EQ110" s="27"/>
      <c r="ER110" s="3"/>
      <c r="ES110" s="49"/>
      <c r="ET110" s="49"/>
      <c r="EU110" s="49"/>
      <c r="EV110" s="49"/>
      <c r="EW110" s="7"/>
      <c r="EX110" s="28"/>
      <c r="EY110" s="28"/>
      <c r="EZ110" s="28"/>
      <c r="FA110" s="28"/>
      <c r="FB110" s="7"/>
      <c r="FC110" s="27"/>
      <c r="FD110" s="27"/>
      <c r="FE110" s="27"/>
      <c r="FF110" s="27"/>
      <c r="FG110" s="91"/>
      <c r="FH110" s="42"/>
      <c r="FI110" s="42"/>
      <c r="FJ110" s="27"/>
      <c r="FK110" s="42"/>
      <c r="FL110" s="7"/>
      <c r="FM110" s="28"/>
      <c r="FN110" s="28"/>
      <c r="FO110" s="28"/>
      <c r="FP110" s="28"/>
      <c r="FQ110" s="41"/>
      <c r="FR110" s="28"/>
      <c r="FS110" s="28"/>
      <c r="FT110" s="28"/>
      <c r="FU110" s="28"/>
      <c r="FV110" s="11">
        <v>25</v>
      </c>
      <c r="FW110" s="28">
        <v>49975</v>
      </c>
      <c r="FX110" s="28">
        <v>4375.5</v>
      </c>
      <c r="FY110" s="28">
        <v>787.5</v>
      </c>
      <c r="FZ110" s="28">
        <v>5163</v>
      </c>
      <c r="GA110" s="41"/>
      <c r="GB110" s="28"/>
      <c r="GC110" s="28"/>
      <c r="GD110" s="28"/>
      <c r="GE110" s="28"/>
      <c r="GF110" s="91"/>
      <c r="GG110" s="120"/>
      <c r="GH110" s="58"/>
      <c r="GI110" s="58"/>
      <c r="GJ110" s="120"/>
      <c r="GK110" s="91"/>
      <c r="GL110" s="120"/>
      <c r="GM110" s="58"/>
      <c r="GN110" s="58"/>
      <c r="GO110" s="120"/>
      <c r="GQ110" s="7">
        <f t="shared" si="407"/>
        <v>25</v>
      </c>
      <c r="GR110" s="28">
        <f t="shared" si="408"/>
        <v>49975</v>
      </c>
      <c r="GS110" s="28">
        <f t="shared" si="409"/>
        <v>4375.5</v>
      </c>
      <c r="GT110" s="28">
        <f t="shared" si="410"/>
        <v>787.5</v>
      </c>
      <c r="GU110" s="28">
        <f t="shared" si="411"/>
        <v>5163</v>
      </c>
      <c r="GX110" s="64"/>
      <c r="GY110" s="49"/>
      <c r="GZ110" s="49"/>
      <c r="HA110" s="49"/>
      <c r="HB110" s="49"/>
      <c r="HC110" s="7">
        <v>99</v>
      </c>
      <c r="HD110" s="28">
        <v>139301</v>
      </c>
      <c r="HE110" s="28">
        <v>42492.890000000014</v>
      </c>
      <c r="HF110" s="28">
        <v>-2124.1099999999278</v>
      </c>
      <c r="HG110" s="28">
        <v>44616.999999999942</v>
      </c>
      <c r="HH110" s="73"/>
      <c r="HI110" s="28"/>
      <c r="HJ110" s="28"/>
      <c r="HK110" s="28"/>
      <c r="HL110" s="28"/>
      <c r="HM110" s="7"/>
      <c r="HN110" s="28"/>
      <c r="HO110" s="28"/>
      <c r="HP110" s="28"/>
      <c r="HQ110" s="28"/>
      <c r="HR110" s="7"/>
      <c r="HS110" s="27"/>
      <c r="HT110" s="27"/>
      <c r="HU110" s="27"/>
      <c r="HV110" s="27"/>
      <c r="HW110" s="137"/>
      <c r="HX110" s="42"/>
      <c r="HY110" s="42"/>
      <c r="HZ110" s="27"/>
      <c r="IA110" s="42"/>
      <c r="IB110" s="7"/>
      <c r="IC110" s="28"/>
      <c r="ID110" s="28"/>
      <c r="IE110" s="28"/>
      <c r="IF110" s="28"/>
      <c r="IG110" s="41"/>
      <c r="IH110" s="28"/>
      <c r="II110" s="28"/>
      <c r="IJ110" s="28"/>
      <c r="IK110" s="28"/>
      <c r="IL110" s="11"/>
      <c r="IM110" s="11"/>
      <c r="IN110" s="11"/>
      <c r="IO110" s="11"/>
      <c r="IP110" s="11"/>
      <c r="IQ110" s="41"/>
      <c r="IR110" s="28"/>
      <c r="IS110" s="27"/>
      <c r="IT110" s="58"/>
      <c r="IU110" s="28"/>
      <c r="IV110" s="40"/>
      <c r="IW110" s="28"/>
      <c r="IX110" s="28"/>
      <c r="IY110" s="28"/>
      <c r="IZ110" s="28"/>
      <c r="JA110" s="91"/>
      <c r="JB110" s="30"/>
      <c r="JC110" s="27"/>
      <c r="JD110" s="27"/>
      <c r="JE110" s="30"/>
      <c r="JF110" s="7"/>
      <c r="JG110" s="28"/>
      <c r="JH110" s="28"/>
      <c r="JI110" s="28"/>
      <c r="JJ110" s="28"/>
      <c r="JK110" s="148"/>
      <c r="JM110" s="7">
        <f t="shared" si="422"/>
        <v>99</v>
      </c>
      <c r="JN110" s="28">
        <f t="shared" si="423"/>
        <v>139301</v>
      </c>
      <c r="JO110" s="28">
        <f t="shared" si="424"/>
        <v>42492.890000000014</v>
      </c>
      <c r="JP110" s="28">
        <f t="shared" si="425"/>
        <v>-2124.1099999999278</v>
      </c>
      <c r="JQ110" s="28">
        <f t="shared" si="426"/>
        <v>44616.999999999942</v>
      </c>
      <c r="JS110" s="7"/>
      <c r="JT110" s="477"/>
      <c r="JU110" s="477"/>
      <c r="JV110" s="477"/>
      <c r="JW110" s="477"/>
      <c r="JX110" s="476"/>
      <c r="JY110" s="477"/>
      <c r="JZ110" s="477"/>
      <c r="KA110" s="477"/>
      <c r="KB110" s="477"/>
      <c r="KC110" s="476"/>
      <c r="KD110" s="477"/>
      <c r="KE110" s="477"/>
      <c r="KF110" s="477"/>
      <c r="KG110" s="477"/>
      <c r="KH110" s="476"/>
      <c r="KI110" s="477"/>
      <c r="KJ110" s="477"/>
      <c r="KK110" s="477"/>
      <c r="KL110" s="477"/>
      <c r="KM110" s="477"/>
      <c r="KN110" s="477"/>
      <c r="KO110" s="477"/>
      <c r="KP110" s="477"/>
      <c r="KQ110" s="477"/>
      <c r="KR110" s="477"/>
      <c r="KS110" s="477"/>
      <c r="KT110" s="477"/>
      <c r="KU110" s="477"/>
      <c r="KV110" s="477"/>
      <c r="KW110" s="476"/>
      <c r="KX110" s="477"/>
      <c r="KY110" s="477"/>
      <c r="KZ110" s="477"/>
      <c r="LA110" s="477"/>
      <c r="LB110" s="476"/>
      <c r="LC110" s="477"/>
      <c r="LD110" s="477"/>
      <c r="LE110" s="477"/>
      <c r="LF110" s="477"/>
      <c r="LG110" s="11"/>
      <c r="LH110" s="11"/>
      <c r="LI110" s="11"/>
      <c r="LJ110" s="11"/>
      <c r="LK110" s="11"/>
      <c r="LL110" s="41"/>
      <c r="LM110" s="28"/>
      <c r="LN110" s="27"/>
      <c r="LO110" s="58"/>
      <c r="LP110" s="28"/>
      <c r="LQ110" s="40"/>
      <c r="LR110" s="28"/>
      <c r="LS110" s="28"/>
      <c r="LT110" s="28"/>
      <c r="LU110" s="28"/>
      <c r="LV110" s="91"/>
      <c r="LW110" s="30"/>
      <c r="LX110" s="27"/>
      <c r="LY110" s="27"/>
      <c r="LZ110" s="30"/>
      <c r="MA110" s="7"/>
      <c r="MB110" s="28"/>
      <c r="MC110" s="28"/>
      <c r="MD110" s="28"/>
      <c r="ME110" s="28"/>
      <c r="MF110" s="148"/>
      <c r="MH110" s="7">
        <f t="shared" si="417"/>
        <v>0</v>
      </c>
      <c r="MI110" s="28">
        <f t="shared" si="418"/>
        <v>0</v>
      </c>
      <c r="MJ110" s="28">
        <f t="shared" si="419"/>
        <v>0</v>
      </c>
      <c r="MK110" s="28">
        <f t="shared" si="420"/>
        <v>0</v>
      </c>
      <c r="ML110" s="28">
        <f t="shared" si="421"/>
        <v>0</v>
      </c>
    </row>
    <row r="111" spans="2:350" x14ac:dyDescent="0.3">
      <c r="B111" s="524"/>
      <c r="C111" s="71" t="s">
        <v>110</v>
      </c>
      <c r="D111" s="94"/>
      <c r="E111" s="27"/>
      <c r="F111" s="27"/>
      <c r="G111" s="58"/>
      <c r="H111" s="58"/>
      <c r="I111" s="11"/>
      <c r="J111" s="28"/>
      <c r="K111" s="27"/>
      <c r="L111" s="27"/>
      <c r="M111" s="27"/>
      <c r="N111" s="7"/>
      <c r="O111" s="27"/>
      <c r="P111" s="27"/>
      <c r="Q111" s="27"/>
      <c r="R111" s="27"/>
      <c r="S111" s="7">
        <v>56</v>
      </c>
      <c r="T111" s="29">
        <v>16280</v>
      </c>
      <c r="U111" s="29">
        <v>9550</v>
      </c>
      <c r="V111" s="29">
        <v>477.5</v>
      </c>
      <c r="W111" s="29">
        <v>10028</v>
      </c>
      <c r="X111" s="7">
        <v>42</v>
      </c>
      <c r="Y111" s="28">
        <v>7050</v>
      </c>
      <c r="Z111" s="28">
        <v>1000</v>
      </c>
      <c r="AA111" s="28">
        <v>352.5</v>
      </c>
      <c r="AB111" s="28">
        <v>7403</v>
      </c>
      <c r="AC111" s="104"/>
      <c r="AD111" s="27"/>
      <c r="AE111" s="27"/>
      <c r="AF111" s="58"/>
      <c r="AG111" s="27"/>
      <c r="AH111" s="91">
        <v>50</v>
      </c>
      <c r="AI111" s="34">
        <v>14490</v>
      </c>
      <c r="AJ111" s="34">
        <v>8500</v>
      </c>
      <c r="AK111" s="34">
        <v>425</v>
      </c>
      <c r="AL111" s="34">
        <v>8926</v>
      </c>
      <c r="AM111" s="11"/>
      <c r="AN111" s="28"/>
      <c r="AO111" s="28"/>
      <c r="AP111" s="28"/>
      <c r="AQ111" s="28"/>
      <c r="AR111" s="11">
        <v>65</v>
      </c>
      <c r="AS111" s="58">
        <v>19465</v>
      </c>
      <c r="AT111" s="58">
        <v>11375</v>
      </c>
      <c r="AU111" s="58">
        <v>568.75</v>
      </c>
      <c r="AV111" s="58">
        <v>11944</v>
      </c>
      <c r="AW111" s="91"/>
      <c r="AX111" s="120"/>
      <c r="AY111" s="120"/>
      <c r="AZ111" s="120"/>
      <c r="BA111" s="120"/>
      <c r="BB111" s="91"/>
      <c r="BC111" s="120"/>
      <c r="BD111" s="120"/>
      <c r="BE111" s="120"/>
      <c r="BF111" s="120"/>
      <c r="BG111" s="91"/>
      <c r="BH111" s="120"/>
      <c r="BI111" s="58"/>
      <c r="BJ111" s="58"/>
      <c r="BK111" s="120"/>
      <c r="BM111" s="7">
        <f t="shared" si="427"/>
        <v>213</v>
      </c>
      <c r="BN111" s="28">
        <f t="shared" si="428"/>
        <v>57285</v>
      </c>
      <c r="BO111" s="28">
        <f t="shared" si="429"/>
        <v>30425</v>
      </c>
      <c r="BP111" s="28">
        <f t="shared" si="430"/>
        <v>1823.75</v>
      </c>
      <c r="BQ111" s="28">
        <f t="shared" si="431"/>
        <v>38301</v>
      </c>
      <c r="BS111" s="64">
        <v>188</v>
      </c>
      <c r="BT111" s="49">
        <v>49742</v>
      </c>
      <c r="BU111" s="49">
        <v>29650</v>
      </c>
      <c r="BV111" s="49">
        <v>1482.5</v>
      </c>
      <c r="BW111" s="49">
        <v>31133</v>
      </c>
      <c r="BX111" s="7"/>
      <c r="BY111" s="27"/>
      <c r="BZ111" s="27"/>
      <c r="CA111" s="27"/>
      <c r="CB111" s="27"/>
      <c r="CC111" s="3"/>
      <c r="CD111" s="49"/>
      <c r="CE111" s="49"/>
      <c r="CF111" s="49"/>
      <c r="CG111" s="49"/>
      <c r="CH111" s="7">
        <v>60</v>
      </c>
      <c r="CI111" s="28">
        <v>14940</v>
      </c>
      <c r="CJ111" s="28">
        <v>10500</v>
      </c>
      <c r="CK111" s="28">
        <v>525</v>
      </c>
      <c r="CL111" s="28">
        <v>11025</v>
      </c>
      <c r="CM111" s="7"/>
      <c r="CN111" s="27"/>
      <c r="CO111" s="27"/>
      <c r="CP111" s="27"/>
      <c r="CQ111" s="27"/>
      <c r="CR111" s="91"/>
      <c r="CS111" s="34"/>
      <c r="CT111" s="34"/>
      <c r="CU111" s="34"/>
      <c r="CV111" s="34"/>
      <c r="CW111" s="11"/>
      <c r="CX111" s="28"/>
      <c r="CY111" s="28"/>
      <c r="CZ111" s="28"/>
      <c r="DA111" s="28"/>
      <c r="DB111" s="11"/>
      <c r="DC111" s="27"/>
      <c r="DD111" s="27"/>
      <c r="DE111" s="27"/>
      <c r="DF111" s="27"/>
      <c r="DG111" s="91"/>
      <c r="DH111" s="120"/>
      <c r="DI111" s="120"/>
      <c r="DJ111" s="120"/>
      <c r="DK111" s="120"/>
      <c r="DL111" s="11">
        <v>118</v>
      </c>
      <c r="DM111" s="27">
        <v>29402</v>
      </c>
      <c r="DN111" s="27">
        <v>17700</v>
      </c>
      <c r="DO111" s="27">
        <v>885</v>
      </c>
      <c r="DP111" s="27">
        <v>18585</v>
      </c>
      <c r="DQ111" s="91"/>
      <c r="DR111" s="120"/>
      <c r="DS111" s="58"/>
      <c r="DT111" s="58"/>
      <c r="DU111" s="120"/>
      <c r="DV111" s="91"/>
      <c r="DW111" s="120"/>
      <c r="DX111" s="58"/>
      <c r="DY111" s="58"/>
      <c r="DZ111" s="120"/>
      <c r="EB111" s="7">
        <f t="shared" si="402"/>
        <v>366</v>
      </c>
      <c r="EC111" s="28">
        <f t="shared" si="403"/>
        <v>94084</v>
      </c>
      <c r="ED111" s="28">
        <f t="shared" si="404"/>
        <v>57850</v>
      </c>
      <c r="EE111" s="28">
        <f t="shared" si="405"/>
        <v>2892.5</v>
      </c>
      <c r="EF111" s="28">
        <f t="shared" si="406"/>
        <v>60743</v>
      </c>
      <c r="EH111" s="64"/>
      <c r="EI111" s="49"/>
      <c r="EJ111" s="49"/>
      <c r="EK111" s="49"/>
      <c r="EL111" s="49"/>
      <c r="EM111" s="7"/>
      <c r="EN111" s="27"/>
      <c r="EO111" s="27"/>
      <c r="EP111" s="27"/>
      <c r="EQ111" s="27"/>
      <c r="ER111" s="3"/>
      <c r="ES111" s="49"/>
      <c r="ET111" s="49"/>
      <c r="EU111" s="49"/>
      <c r="EV111" s="49"/>
      <c r="EW111" s="7"/>
      <c r="EX111" s="28"/>
      <c r="EY111" s="28"/>
      <c r="EZ111" s="28"/>
      <c r="FA111" s="28"/>
      <c r="FB111" s="7"/>
      <c r="FC111" s="27"/>
      <c r="FD111" s="27"/>
      <c r="FE111" s="27"/>
      <c r="FF111" s="27"/>
      <c r="FG111" s="91"/>
      <c r="FH111" s="34"/>
      <c r="FI111" s="34"/>
      <c r="FJ111" s="34"/>
      <c r="FK111" s="34"/>
      <c r="FL111" s="7"/>
      <c r="FM111" s="28"/>
      <c r="FN111" s="28"/>
      <c r="FO111" s="28"/>
      <c r="FP111" s="28"/>
      <c r="FQ111" s="41"/>
      <c r="FR111" s="28"/>
      <c r="FS111" s="28"/>
      <c r="FT111" s="28"/>
      <c r="FU111" s="28"/>
      <c r="FV111" s="11"/>
      <c r="FW111" s="28"/>
      <c r="FX111" s="28"/>
      <c r="FY111" s="28"/>
      <c r="FZ111" s="28"/>
      <c r="GA111" s="41"/>
      <c r="GB111" s="28"/>
      <c r="GC111" s="28"/>
      <c r="GD111" s="28"/>
      <c r="GE111" s="28"/>
      <c r="GF111" s="91"/>
      <c r="GG111" s="120"/>
      <c r="GH111" s="58"/>
      <c r="GI111" s="58"/>
      <c r="GJ111" s="120"/>
      <c r="GK111" s="91"/>
      <c r="GL111" s="120"/>
      <c r="GM111" s="58"/>
      <c r="GN111" s="58"/>
      <c r="GO111" s="120"/>
      <c r="GQ111" s="7">
        <f t="shared" si="407"/>
        <v>0</v>
      </c>
      <c r="GR111" s="28">
        <f t="shared" si="408"/>
        <v>0</v>
      </c>
      <c r="GS111" s="28">
        <f t="shared" si="409"/>
        <v>0</v>
      </c>
      <c r="GT111" s="28">
        <f t="shared" si="410"/>
        <v>0</v>
      </c>
      <c r="GU111" s="28">
        <f t="shared" si="411"/>
        <v>0</v>
      </c>
      <c r="GX111" s="11">
        <v>91</v>
      </c>
      <c r="GY111" s="27">
        <v>117609</v>
      </c>
      <c r="GZ111" s="27">
        <v>72568.409999999974</v>
      </c>
      <c r="HA111" s="27">
        <f>GY111-HB111</f>
        <v>40387.999999999898</v>
      </c>
      <c r="HB111" s="27">
        <v>77221.000000000102</v>
      </c>
      <c r="HC111" s="7"/>
      <c r="HD111" s="28"/>
      <c r="HE111" s="28"/>
      <c r="HF111" s="28"/>
      <c r="HG111" s="28"/>
      <c r="HH111" s="73"/>
      <c r="HI111" s="28"/>
      <c r="HJ111" s="28"/>
      <c r="HK111" s="28"/>
      <c r="HL111" s="28"/>
      <c r="HM111" s="7"/>
      <c r="HN111" s="28"/>
      <c r="HO111" s="28"/>
      <c r="HP111" s="28"/>
      <c r="HQ111" s="28"/>
      <c r="HR111" s="7"/>
      <c r="HS111" s="27"/>
      <c r="HT111" s="27"/>
      <c r="HU111" s="27"/>
      <c r="HV111" s="27"/>
      <c r="HW111" s="137"/>
      <c r="HX111" s="34"/>
      <c r="HY111" s="34"/>
      <c r="HZ111" s="34"/>
      <c r="IA111" s="34"/>
      <c r="IB111" s="7"/>
      <c r="IC111" s="28"/>
      <c r="ID111" s="28"/>
      <c r="IE111" s="28"/>
      <c r="IF111" s="28"/>
      <c r="IG111" s="41"/>
      <c r="IH111" s="28"/>
      <c r="II111" s="28"/>
      <c r="IJ111" s="28"/>
      <c r="IK111" s="28"/>
      <c r="IL111" s="11"/>
      <c r="IM111" s="11"/>
      <c r="IN111" s="11"/>
      <c r="IO111" s="11"/>
      <c r="IP111" s="11"/>
      <c r="IQ111" s="41"/>
      <c r="IR111" s="28"/>
      <c r="IS111" s="27"/>
      <c r="IT111" s="58"/>
      <c r="IU111" s="28"/>
      <c r="IV111" s="40"/>
      <c r="IW111" s="28"/>
      <c r="IX111" s="28"/>
      <c r="IY111" s="28"/>
      <c r="IZ111" s="28"/>
      <c r="JA111" s="91"/>
      <c r="JB111" s="30"/>
      <c r="JC111" s="27"/>
      <c r="JD111" s="27"/>
      <c r="JE111" s="30"/>
      <c r="JF111" s="7"/>
      <c r="JG111" s="28"/>
      <c r="JH111" s="28"/>
      <c r="JI111" s="28"/>
      <c r="JJ111" s="28"/>
      <c r="JK111" s="148"/>
      <c r="JM111" s="7">
        <f t="shared" si="422"/>
        <v>91</v>
      </c>
      <c r="JN111" s="28">
        <f t="shared" si="423"/>
        <v>117609</v>
      </c>
      <c r="JO111" s="28">
        <f t="shared" si="424"/>
        <v>72568.409999999974</v>
      </c>
      <c r="JP111" s="28">
        <f t="shared" si="425"/>
        <v>40387.999999999898</v>
      </c>
      <c r="JQ111" s="28">
        <f t="shared" si="426"/>
        <v>77221.000000000102</v>
      </c>
      <c r="JS111" s="7"/>
      <c r="JT111" s="477"/>
      <c r="JU111" s="477"/>
      <c r="JV111" s="477"/>
      <c r="JW111" s="477"/>
      <c r="JX111" s="476"/>
      <c r="JY111" s="477"/>
      <c r="JZ111" s="477"/>
      <c r="KA111" s="477"/>
      <c r="KB111" s="477"/>
      <c r="KC111" s="476"/>
      <c r="KD111" s="477"/>
      <c r="KE111" s="477"/>
      <c r="KF111" s="477"/>
      <c r="KG111" s="477"/>
      <c r="KH111" s="476"/>
      <c r="KI111" s="477"/>
      <c r="KJ111" s="477"/>
      <c r="KK111" s="477"/>
      <c r="KL111" s="477"/>
      <c r="KM111" s="477"/>
      <c r="KN111" s="477"/>
      <c r="KO111" s="477"/>
      <c r="KP111" s="477"/>
      <c r="KQ111" s="477"/>
      <c r="KR111" s="477"/>
      <c r="KS111" s="477"/>
      <c r="KT111" s="477"/>
      <c r="KU111" s="477"/>
      <c r="KV111" s="477"/>
      <c r="KW111" s="476"/>
      <c r="KX111" s="477"/>
      <c r="KY111" s="477"/>
      <c r="KZ111" s="477"/>
      <c r="LA111" s="477"/>
      <c r="LB111" s="476">
        <v>136</v>
      </c>
      <c r="LC111" s="477">
        <v>354664</v>
      </c>
      <c r="LD111" s="477">
        <v>114776</v>
      </c>
      <c r="LE111" s="477">
        <v>239887.99999999997</v>
      </c>
      <c r="LF111" s="477">
        <v>216345.49000000075</v>
      </c>
      <c r="LG111" s="11"/>
      <c r="LH111" s="11"/>
      <c r="LI111" s="11"/>
      <c r="LJ111" s="11"/>
      <c r="LK111" s="11"/>
      <c r="LL111" s="41"/>
      <c r="LM111" s="28"/>
      <c r="LN111" s="27"/>
      <c r="LO111" s="58"/>
      <c r="LP111" s="28"/>
      <c r="LQ111" s="40"/>
      <c r="LR111" s="28"/>
      <c r="LS111" s="28"/>
      <c r="LT111" s="28"/>
      <c r="LU111" s="28"/>
      <c r="LV111" s="91"/>
      <c r="LW111" s="30"/>
      <c r="LX111" s="27"/>
      <c r="LY111" s="27"/>
      <c r="LZ111" s="30"/>
      <c r="MA111" s="7"/>
      <c r="MB111" s="28"/>
      <c r="MC111" s="28"/>
      <c r="MD111" s="28"/>
      <c r="ME111" s="28"/>
      <c r="MF111" s="148"/>
      <c r="MH111" s="7">
        <f t="shared" si="417"/>
        <v>136</v>
      </c>
      <c r="MI111" s="28">
        <f t="shared" si="418"/>
        <v>354664</v>
      </c>
      <c r="MJ111" s="28">
        <f t="shared" si="419"/>
        <v>114776</v>
      </c>
      <c r="MK111" s="28">
        <f t="shared" si="420"/>
        <v>239887.99999999997</v>
      </c>
      <c r="ML111" s="28">
        <f t="shared" si="421"/>
        <v>216345.49000000075</v>
      </c>
    </row>
    <row r="112" spans="2:350" x14ac:dyDescent="0.3">
      <c r="B112" s="524"/>
      <c r="C112" s="71" t="s">
        <v>114</v>
      </c>
      <c r="D112" s="94"/>
      <c r="E112" s="27"/>
      <c r="F112" s="27"/>
      <c r="G112" s="58"/>
      <c r="H112" s="58"/>
      <c r="I112" s="11"/>
      <c r="J112" s="28"/>
      <c r="K112" s="27"/>
      <c r="L112" s="27"/>
      <c r="M112" s="27"/>
      <c r="N112" s="7"/>
      <c r="O112" s="27"/>
      <c r="P112" s="27"/>
      <c r="Q112" s="27"/>
      <c r="R112" s="27"/>
      <c r="S112" s="7">
        <v>20</v>
      </c>
      <c r="T112" s="29">
        <v>6000</v>
      </c>
      <c r="U112" s="29">
        <v>3500</v>
      </c>
      <c r="V112" s="29">
        <v>175</v>
      </c>
      <c r="W112" s="29">
        <v>3675</v>
      </c>
      <c r="X112" s="7">
        <v>0</v>
      </c>
      <c r="Y112" s="28">
        <v>0</v>
      </c>
      <c r="Z112" s="28">
        <v>0</v>
      </c>
      <c r="AA112" s="28">
        <v>0</v>
      </c>
      <c r="AB112" s="28">
        <v>0</v>
      </c>
      <c r="AC112" s="104"/>
      <c r="AD112" s="27"/>
      <c r="AE112" s="27"/>
      <c r="AF112" s="58"/>
      <c r="AG112" s="27"/>
      <c r="AH112" s="91"/>
      <c r="AI112" s="42"/>
      <c r="AJ112" s="42"/>
      <c r="AK112" s="27"/>
      <c r="AL112" s="42"/>
      <c r="AM112" s="11"/>
      <c r="AN112" s="28"/>
      <c r="AO112" s="28"/>
      <c r="AP112" s="28"/>
      <c r="AQ112" s="28"/>
      <c r="AR112" s="41"/>
      <c r="AS112" s="28"/>
      <c r="AT112" s="28"/>
      <c r="AU112" s="64"/>
      <c r="AV112" s="28"/>
      <c r="AW112" s="91"/>
      <c r="AX112" s="120"/>
      <c r="AY112" s="120"/>
      <c r="AZ112" s="120"/>
      <c r="BA112" s="120"/>
      <c r="BB112" s="91"/>
      <c r="BC112" s="120"/>
      <c r="BD112" s="120"/>
      <c r="BE112" s="120"/>
      <c r="BF112" s="120"/>
      <c r="BG112" s="91"/>
      <c r="BH112" s="120"/>
      <c r="BI112" s="58"/>
      <c r="BJ112" s="58"/>
      <c r="BK112" s="120"/>
      <c r="BM112" s="7">
        <f t="shared" si="427"/>
        <v>20</v>
      </c>
      <c r="BN112" s="28">
        <f t="shared" si="428"/>
        <v>6000</v>
      </c>
      <c r="BO112" s="28">
        <f t="shared" si="429"/>
        <v>3500</v>
      </c>
      <c r="BP112" s="28">
        <f t="shared" si="430"/>
        <v>175</v>
      </c>
      <c r="BQ112" s="28">
        <f t="shared" si="431"/>
        <v>3675</v>
      </c>
      <c r="BS112" s="64">
        <v>18</v>
      </c>
      <c r="BT112" s="49">
        <v>5394</v>
      </c>
      <c r="BU112" s="49">
        <v>3150</v>
      </c>
      <c r="BV112" s="49">
        <v>157.5</v>
      </c>
      <c r="BW112" s="49">
        <v>3308</v>
      </c>
      <c r="BX112" s="7"/>
      <c r="BY112" s="27"/>
      <c r="BZ112" s="27"/>
      <c r="CA112" s="27"/>
      <c r="CB112" s="27"/>
      <c r="CC112" s="3"/>
      <c r="CD112" s="49"/>
      <c r="CE112" s="49"/>
      <c r="CF112" s="49"/>
      <c r="CG112" s="49"/>
      <c r="CH112" s="7"/>
      <c r="CI112" s="28"/>
      <c r="CJ112" s="28"/>
      <c r="CK112" s="28"/>
      <c r="CL112" s="28"/>
      <c r="CM112" s="7"/>
      <c r="CN112" s="27"/>
      <c r="CO112" s="27"/>
      <c r="CP112" s="27"/>
      <c r="CQ112" s="27"/>
      <c r="CR112" s="91"/>
      <c r="CS112" s="42"/>
      <c r="CT112" s="42"/>
      <c r="CU112" s="27"/>
      <c r="CV112" s="42"/>
      <c r="CW112" s="11"/>
      <c r="CX112" s="28"/>
      <c r="CY112" s="28"/>
      <c r="CZ112" s="28"/>
      <c r="DA112" s="28"/>
      <c r="DB112" s="41"/>
      <c r="DC112" s="28"/>
      <c r="DD112" s="28"/>
      <c r="DE112" s="49"/>
      <c r="DF112" s="28"/>
      <c r="DG112" s="91"/>
      <c r="DH112" s="120"/>
      <c r="DI112" s="120"/>
      <c r="DJ112" s="120"/>
      <c r="DK112" s="120"/>
      <c r="DL112" s="91"/>
      <c r="DM112" s="30"/>
      <c r="DN112" s="30"/>
      <c r="DO112" s="30"/>
      <c r="DP112" s="30"/>
      <c r="DQ112" s="91"/>
      <c r="DR112" s="120"/>
      <c r="DS112" s="58"/>
      <c r="DT112" s="58"/>
      <c r="DU112" s="120"/>
      <c r="DV112" s="91"/>
      <c r="DW112" s="120"/>
      <c r="DX112" s="58"/>
      <c r="DY112" s="58"/>
      <c r="DZ112" s="120"/>
      <c r="EB112" s="7">
        <f t="shared" si="402"/>
        <v>18</v>
      </c>
      <c r="EC112" s="28">
        <f t="shared" si="403"/>
        <v>5394</v>
      </c>
      <c r="ED112" s="28">
        <f t="shared" si="404"/>
        <v>3150</v>
      </c>
      <c r="EE112" s="28">
        <f t="shared" si="405"/>
        <v>157.5</v>
      </c>
      <c r="EF112" s="28">
        <f t="shared" si="406"/>
        <v>3308</v>
      </c>
      <c r="EH112" s="64"/>
      <c r="EI112" s="49"/>
      <c r="EJ112" s="49"/>
      <c r="EK112" s="49"/>
      <c r="EL112" s="49"/>
      <c r="EM112" s="7"/>
      <c r="EN112" s="27"/>
      <c r="EO112" s="27"/>
      <c r="EP112" s="27"/>
      <c r="EQ112" s="27"/>
      <c r="ER112" s="3"/>
      <c r="ES112" s="49"/>
      <c r="ET112" s="49"/>
      <c r="EU112" s="49"/>
      <c r="EV112" s="49"/>
      <c r="EW112" s="7"/>
      <c r="EX112" s="28"/>
      <c r="EY112" s="28"/>
      <c r="EZ112" s="28"/>
      <c r="FA112" s="28"/>
      <c r="FB112" s="7"/>
      <c r="FC112" s="27"/>
      <c r="FD112" s="27"/>
      <c r="FE112" s="27"/>
      <c r="FF112" s="27"/>
      <c r="FG112" s="91"/>
      <c r="FH112" s="42"/>
      <c r="FI112" s="42"/>
      <c r="FJ112" s="27"/>
      <c r="FK112" s="42"/>
      <c r="FL112" s="7"/>
      <c r="FM112" s="28"/>
      <c r="FN112" s="28"/>
      <c r="FO112" s="28"/>
      <c r="FP112" s="28"/>
      <c r="FQ112" s="41"/>
      <c r="FR112" s="28"/>
      <c r="FS112" s="28"/>
      <c r="FT112" s="28"/>
      <c r="FU112" s="28"/>
      <c r="FV112" s="11"/>
      <c r="FW112" s="28"/>
      <c r="FX112" s="28"/>
      <c r="FY112" s="28"/>
      <c r="FZ112" s="28"/>
      <c r="GA112" s="41"/>
      <c r="GB112" s="28"/>
      <c r="GC112" s="28"/>
      <c r="GD112" s="28"/>
      <c r="GE112" s="28"/>
      <c r="GF112" s="91"/>
      <c r="GG112" s="120"/>
      <c r="GH112" s="58"/>
      <c r="GI112" s="58"/>
      <c r="GJ112" s="120"/>
      <c r="GK112" s="91"/>
      <c r="GL112" s="120"/>
      <c r="GM112" s="58"/>
      <c r="GN112" s="58"/>
      <c r="GO112" s="120"/>
      <c r="GQ112" s="7">
        <f t="shared" si="407"/>
        <v>0</v>
      </c>
      <c r="GR112" s="28">
        <f t="shared" si="408"/>
        <v>0</v>
      </c>
      <c r="GS112" s="28">
        <f t="shared" si="409"/>
        <v>0</v>
      </c>
      <c r="GT112" s="28">
        <f t="shared" si="410"/>
        <v>0</v>
      </c>
      <c r="GU112" s="28">
        <f t="shared" si="411"/>
        <v>0</v>
      </c>
      <c r="GX112" s="64"/>
      <c r="GY112" s="49"/>
      <c r="GZ112" s="49"/>
      <c r="HA112" s="49"/>
      <c r="HB112" s="49"/>
      <c r="HC112" s="7"/>
      <c r="HD112" s="28"/>
      <c r="HE112" s="28"/>
      <c r="HF112" s="28"/>
      <c r="HG112" s="28"/>
      <c r="HH112" s="57">
        <v>20</v>
      </c>
      <c r="HI112" s="27">
        <v>59980</v>
      </c>
      <c r="HJ112" s="27">
        <v>14635.020000000002</v>
      </c>
      <c r="HK112" s="27">
        <v>731.80000000000018</v>
      </c>
      <c r="HL112" s="27">
        <v>15367.000000000002</v>
      </c>
      <c r="HM112" s="7"/>
      <c r="HN112" s="28"/>
      <c r="HO112" s="28"/>
      <c r="HP112" s="28"/>
      <c r="HQ112" s="28"/>
      <c r="HR112" s="7"/>
      <c r="HS112" s="27"/>
      <c r="HT112" s="27"/>
      <c r="HU112" s="27"/>
      <c r="HV112" s="27"/>
      <c r="HW112" s="137"/>
      <c r="HX112" s="42"/>
      <c r="HY112" s="42"/>
      <c r="HZ112" s="27"/>
      <c r="IA112" s="42"/>
      <c r="IB112" s="7"/>
      <c r="IC112" s="28"/>
      <c r="ID112" s="28"/>
      <c r="IE112" s="28"/>
      <c r="IF112" s="28"/>
      <c r="IG112" s="41"/>
      <c r="IH112" s="28"/>
      <c r="II112" s="28"/>
      <c r="IJ112" s="28"/>
      <c r="IK112" s="28"/>
      <c r="IL112" s="11"/>
      <c r="IM112" s="11"/>
      <c r="IN112" s="11"/>
      <c r="IO112" s="11"/>
      <c r="IP112" s="11"/>
      <c r="IQ112" s="41"/>
      <c r="IR112" s="28"/>
      <c r="IS112" s="27"/>
      <c r="IT112" s="58"/>
      <c r="IU112" s="28"/>
      <c r="IV112" s="40"/>
      <c r="IW112" s="28"/>
      <c r="IX112" s="28"/>
      <c r="IY112" s="28"/>
      <c r="IZ112" s="28"/>
      <c r="JA112" s="91"/>
      <c r="JB112" s="30"/>
      <c r="JC112" s="27"/>
      <c r="JD112" s="27"/>
      <c r="JE112" s="30"/>
      <c r="JF112" s="7"/>
      <c r="JG112" s="28"/>
      <c r="JH112" s="28"/>
      <c r="JI112" s="28"/>
      <c r="JJ112" s="28"/>
      <c r="JK112" s="148"/>
      <c r="JM112" s="7">
        <f t="shared" si="422"/>
        <v>20</v>
      </c>
      <c r="JN112" s="28">
        <f t="shared" si="423"/>
        <v>59980</v>
      </c>
      <c r="JO112" s="28">
        <f t="shared" si="424"/>
        <v>14635.020000000002</v>
      </c>
      <c r="JP112" s="28">
        <f t="shared" si="425"/>
        <v>731.80000000000018</v>
      </c>
      <c r="JQ112" s="28">
        <f t="shared" si="426"/>
        <v>15367.000000000002</v>
      </c>
      <c r="JS112" s="7"/>
      <c r="JT112" s="477"/>
      <c r="JU112" s="477"/>
      <c r="JV112" s="477"/>
      <c r="JW112" s="477"/>
      <c r="JX112" s="476"/>
      <c r="JY112" s="477"/>
      <c r="JZ112" s="477"/>
      <c r="KA112" s="477"/>
      <c r="KB112" s="477"/>
      <c r="KC112" s="476"/>
      <c r="KD112" s="477"/>
      <c r="KE112" s="477"/>
      <c r="KF112" s="477"/>
      <c r="KG112" s="477"/>
      <c r="KH112" s="476"/>
      <c r="KI112" s="477"/>
      <c r="KJ112" s="477"/>
      <c r="KK112" s="477"/>
      <c r="KL112" s="477"/>
      <c r="KM112" s="477"/>
      <c r="KN112" s="477"/>
      <c r="KO112" s="477"/>
      <c r="KP112" s="477"/>
      <c r="KQ112" s="477"/>
      <c r="KR112" s="477"/>
      <c r="KS112" s="477"/>
      <c r="KT112" s="477"/>
      <c r="KU112" s="477"/>
      <c r="KV112" s="477"/>
      <c r="KW112" s="476"/>
      <c r="KX112" s="477"/>
      <c r="KY112" s="477"/>
      <c r="KZ112" s="477"/>
      <c r="LA112" s="477"/>
      <c r="LB112" s="476"/>
      <c r="LC112" s="477"/>
      <c r="LD112" s="477"/>
      <c r="LE112" s="477"/>
      <c r="LF112" s="477"/>
      <c r="LG112" s="11"/>
      <c r="LH112" s="11"/>
      <c r="LI112" s="11"/>
      <c r="LJ112" s="11"/>
      <c r="LK112" s="11"/>
      <c r="LL112" s="41"/>
      <c r="LM112" s="28"/>
      <c r="LN112" s="27"/>
      <c r="LO112" s="58"/>
      <c r="LP112" s="28"/>
      <c r="LQ112" s="40"/>
      <c r="LR112" s="28"/>
      <c r="LS112" s="28"/>
      <c r="LT112" s="28"/>
      <c r="LU112" s="28"/>
      <c r="LV112" s="91"/>
      <c r="LW112" s="30"/>
      <c r="LX112" s="27"/>
      <c r="LY112" s="27"/>
      <c r="LZ112" s="30"/>
      <c r="MA112" s="7"/>
      <c r="MB112" s="28"/>
      <c r="MC112" s="28"/>
      <c r="MD112" s="28"/>
      <c r="ME112" s="28"/>
      <c r="MF112" s="148"/>
      <c r="MH112" s="7">
        <f t="shared" si="417"/>
        <v>0</v>
      </c>
      <c r="MI112" s="28">
        <f t="shared" si="418"/>
        <v>0</v>
      </c>
      <c r="MJ112" s="28">
        <f t="shared" si="419"/>
        <v>0</v>
      </c>
      <c r="MK112" s="28">
        <f t="shared" si="420"/>
        <v>0</v>
      </c>
      <c r="ML112" s="28">
        <f t="shared" si="421"/>
        <v>0</v>
      </c>
    </row>
    <row r="113" spans="2:350" x14ac:dyDescent="0.3">
      <c r="B113" s="524"/>
      <c r="C113" s="71" t="s">
        <v>101</v>
      </c>
      <c r="D113" s="94"/>
      <c r="E113" s="27"/>
      <c r="F113" s="27"/>
      <c r="G113" s="58"/>
      <c r="H113" s="58"/>
      <c r="I113" s="11"/>
      <c r="J113" s="28"/>
      <c r="K113" s="27"/>
      <c r="L113" s="27"/>
      <c r="M113" s="27"/>
      <c r="N113" s="7"/>
      <c r="O113" s="27"/>
      <c r="P113" s="27"/>
      <c r="Q113" s="27"/>
      <c r="R113" s="27"/>
      <c r="S113" s="7">
        <v>40</v>
      </c>
      <c r="T113" s="29">
        <v>10000</v>
      </c>
      <c r="U113" s="29">
        <v>6000</v>
      </c>
      <c r="V113" s="29">
        <v>300</v>
      </c>
      <c r="W113" s="29">
        <v>6300</v>
      </c>
      <c r="X113" s="7">
        <v>75</v>
      </c>
      <c r="Y113" s="28">
        <v>13125</v>
      </c>
      <c r="Z113" s="28">
        <v>2100</v>
      </c>
      <c r="AA113" s="28">
        <v>656.25</v>
      </c>
      <c r="AB113" s="28">
        <v>13781</v>
      </c>
      <c r="AC113" s="91">
        <v>-75</v>
      </c>
      <c r="AD113" s="121">
        <v>-22425</v>
      </c>
      <c r="AE113" s="121">
        <v>-13125</v>
      </c>
      <c r="AF113" s="121">
        <v>-656.25</v>
      </c>
      <c r="AG113" s="121">
        <v>-13781</v>
      </c>
      <c r="AH113" s="91"/>
      <c r="AI113" s="42"/>
      <c r="AJ113" s="42"/>
      <c r="AK113" s="27"/>
      <c r="AL113" s="42"/>
      <c r="AM113" s="11"/>
      <c r="AN113" s="28"/>
      <c r="AO113" s="28"/>
      <c r="AP113" s="28"/>
      <c r="AQ113" s="28"/>
      <c r="AR113" s="41"/>
      <c r="AS113" s="28"/>
      <c r="AT113" s="28"/>
      <c r="AU113" s="64"/>
      <c r="AV113" s="28"/>
      <c r="AW113" s="91"/>
      <c r="AX113" s="120"/>
      <c r="AY113" s="120"/>
      <c r="AZ113" s="120"/>
      <c r="BA113" s="120"/>
      <c r="BB113" s="91"/>
      <c r="BC113" s="120"/>
      <c r="BD113" s="120"/>
      <c r="BE113" s="120"/>
      <c r="BF113" s="120"/>
      <c r="BG113" s="91"/>
      <c r="BH113" s="120"/>
      <c r="BI113" s="58"/>
      <c r="BJ113" s="58"/>
      <c r="BK113" s="120"/>
      <c r="BM113" s="7">
        <f t="shared" si="427"/>
        <v>40</v>
      </c>
      <c r="BN113" s="28">
        <f t="shared" si="428"/>
        <v>700</v>
      </c>
      <c r="BO113" s="28">
        <f t="shared" si="429"/>
        <v>-5025</v>
      </c>
      <c r="BP113" s="28">
        <f t="shared" si="430"/>
        <v>300</v>
      </c>
      <c r="BQ113" s="28">
        <f t="shared" si="431"/>
        <v>6300</v>
      </c>
      <c r="BS113" s="64"/>
      <c r="BT113" s="49"/>
      <c r="BU113" s="49"/>
      <c r="BV113" s="49"/>
      <c r="BW113" s="49"/>
      <c r="BX113" s="7"/>
      <c r="BY113" s="27"/>
      <c r="BZ113" s="27"/>
      <c r="CA113" s="27"/>
      <c r="CB113" s="27"/>
      <c r="CC113" s="3">
        <v>249</v>
      </c>
      <c r="CD113" s="49">
        <v>667651</v>
      </c>
      <c r="CE113" s="49">
        <v>407267.11000000016</v>
      </c>
      <c r="CF113" s="49">
        <v>44962.30000000001</v>
      </c>
      <c r="CG113" s="49">
        <v>419648.00000000006</v>
      </c>
      <c r="CH113" s="7"/>
      <c r="CI113" s="28"/>
      <c r="CJ113" s="28"/>
      <c r="CK113" s="28"/>
      <c r="CL113" s="28"/>
      <c r="CM113" s="91"/>
      <c r="CN113" s="42"/>
      <c r="CO113" s="42"/>
      <c r="CP113" s="42"/>
      <c r="CQ113" s="42"/>
      <c r="CR113" s="11">
        <v>176</v>
      </c>
      <c r="CS113" s="27">
        <v>351624</v>
      </c>
      <c r="CT113" s="27">
        <v>214490.64</v>
      </c>
      <c r="CU113" s="27">
        <v>21710.559999999994</v>
      </c>
      <c r="CV113" s="27">
        <v>236201.00000000012</v>
      </c>
      <c r="CW113" s="11">
        <v>168</v>
      </c>
      <c r="CX113" s="27">
        <v>253182</v>
      </c>
      <c r="CY113" s="27">
        <v>154441.02000000002</v>
      </c>
      <c r="CZ113" s="27">
        <v>7722.11</v>
      </c>
      <c r="DA113" s="27">
        <v>162162.99999999997</v>
      </c>
      <c r="DB113" s="11">
        <v>533</v>
      </c>
      <c r="DC113" s="27">
        <v>1036267</v>
      </c>
      <c r="DD113" s="27">
        <v>632122.87000000128</v>
      </c>
      <c r="DE113" s="27">
        <v>64073.050000000105</v>
      </c>
      <c r="DF113" s="27">
        <v>691173.00000000047</v>
      </c>
      <c r="DG113" s="91"/>
      <c r="DH113" s="120"/>
      <c r="DI113" s="120"/>
      <c r="DJ113" s="120"/>
      <c r="DK113" s="120"/>
      <c r="DL113" s="91"/>
      <c r="DM113" s="30"/>
      <c r="DN113" s="30"/>
      <c r="DO113" s="30"/>
      <c r="DP113" s="30"/>
      <c r="DQ113" s="91"/>
      <c r="DR113" s="120"/>
      <c r="DS113" s="58"/>
      <c r="DT113" s="58"/>
      <c r="DU113" s="120"/>
      <c r="DV113" s="91"/>
      <c r="DW113" s="120"/>
      <c r="DX113" s="58"/>
      <c r="DY113" s="58"/>
      <c r="DZ113" s="120"/>
      <c r="EB113" s="7">
        <f t="shared" si="402"/>
        <v>1126</v>
      </c>
      <c r="EC113" s="28">
        <f t="shared" si="403"/>
        <v>2308724</v>
      </c>
      <c r="ED113" s="28">
        <f t="shared" si="404"/>
        <v>1408321.6400000015</v>
      </c>
      <c r="EE113" s="28">
        <f t="shared" si="405"/>
        <v>138468.02000000011</v>
      </c>
      <c r="EF113" s="28">
        <f t="shared" si="406"/>
        <v>1509185.0000000007</v>
      </c>
      <c r="EH113" s="64"/>
      <c r="EI113" s="49"/>
      <c r="EJ113" s="49"/>
      <c r="EK113" s="49"/>
      <c r="EL113" s="49"/>
      <c r="EM113" s="7"/>
      <c r="EN113" s="27"/>
      <c r="EO113" s="27"/>
      <c r="EP113" s="27"/>
      <c r="EQ113" s="27"/>
      <c r="ER113" s="3">
        <v>168</v>
      </c>
      <c r="ES113" s="49">
        <v>469632</v>
      </c>
      <c r="ET113" s="49">
        <v>286475.52000000008</v>
      </c>
      <c r="EU113" s="49">
        <v>33318.639999999999</v>
      </c>
      <c r="EV113" s="49">
        <v>310975.00000000006</v>
      </c>
      <c r="EW113" s="58">
        <v>192</v>
      </c>
      <c r="EX113" s="27">
        <v>537408</v>
      </c>
      <c r="EY113" s="27">
        <v>327818.87999999995</v>
      </c>
      <c r="EZ113" s="27">
        <v>36191.19</v>
      </c>
      <c r="FA113" s="27">
        <v>337783.99999999994</v>
      </c>
      <c r="FB113" s="91"/>
      <c r="FC113" s="42"/>
      <c r="FD113" s="42"/>
      <c r="FE113" s="42"/>
      <c r="FF113" s="42"/>
      <c r="FG113" s="11">
        <v>196</v>
      </c>
      <c r="FH113" s="92">
        <v>438304</v>
      </c>
      <c r="FI113" s="92">
        <v>267365.44000000012</v>
      </c>
      <c r="FJ113" s="92">
        <v>24641.159999999993</v>
      </c>
      <c r="FK113" s="92">
        <v>270618</v>
      </c>
      <c r="FL113" s="7">
        <v>178</v>
      </c>
      <c r="FM113" s="27">
        <v>423522</v>
      </c>
      <c r="FN113" s="27">
        <v>247958.28000000014</v>
      </c>
      <c r="FO113" s="27">
        <v>29378.140000000014</v>
      </c>
      <c r="FP113" s="27">
        <v>277335.99999999988</v>
      </c>
      <c r="FQ113" s="41">
        <v>31</v>
      </c>
      <c r="FR113" s="28">
        <v>71569</v>
      </c>
      <c r="FS113" s="28">
        <v>40164.530000000006</v>
      </c>
      <c r="FT113" s="28">
        <v>4819.76</v>
      </c>
      <c r="FU113" s="28">
        <v>44984</v>
      </c>
      <c r="FV113" s="11"/>
      <c r="FW113" s="28"/>
      <c r="FX113" s="28"/>
      <c r="FY113" s="28"/>
      <c r="FZ113" s="28"/>
      <c r="GA113" s="41">
        <v>214</v>
      </c>
      <c r="GB113" s="28">
        <v>771586</v>
      </c>
      <c r="GC113" s="28">
        <v>53057.910000000018</v>
      </c>
      <c r="GD113" s="28">
        <v>442149.18</v>
      </c>
      <c r="GE113" s="28">
        <v>495207.99999999988</v>
      </c>
      <c r="GF113" s="91"/>
      <c r="GG113" s="120"/>
      <c r="GH113" s="58"/>
      <c r="GI113" s="58"/>
      <c r="GJ113" s="120"/>
      <c r="GK113" s="91"/>
      <c r="GL113" s="120"/>
      <c r="GM113" s="58"/>
      <c r="GN113" s="58"/>
      <c r="GO113" s="120"/>
      <c r="GQ113" s="7">
        <f t="shared" si="407"/>
        <v>979</v>
      </c>
      <c r="GR113" s="28">
        <f t="shared" si="408"/>
        <v>2712021</v>
      </c>
      <c r="GS113" s="28">
        <f t="shared" si="409"/>
        <v>1222840.56</v>
      </c>
      <c r="GT113" s="28">
        <f t="shared" si="410"/>
        <v>570498.06999999995</v>
      </c>
      <c r="GU113" s="28">
        <f t="shared" si="411"/>
        <v>1736905</v>
      </c>
      <c r="GX113" s="64"/>
      <c r="GY113" s="49"/>
      <c r="GZ113" s="49"/>
      <c r="HA113" s="49"/>
      <c r="HB113" s="49"/>
      <c r="HC113" s="7">
        <v>201</v>
      </c>
      <c r="HD113" s="28">
        <v>565799</v>
      </c>
      <c r="HE113" s="28">
        <v>345137.39000000036</v>
      </c>
      <c r="HF113" s="28">
        <v>-41416.609999999579</v>
      </c>
      <c r="HG113" s="28">
        <v>386553.99999999994</v>
      </c>
      <c r="HH113" s="73"/>
      <c r="HI113" s="28"/>
      <c r="HJ113" s="28"/>
      <c r="HK113" s="28"/>
      <c r="HL113" s="28"/>
      <c r="HM113" s="7">
        <v>179</v>
      </c>
      <c r="HN113" s="28">
        <v>281173.0500000001</v>
      </c>
      <c r="HO113" s="28">
        <v>501021</v>
      </c>
      <c r="HP113" s="28">
        <v>33740.750000000022</v>
      </c>
      <c r="HQ113" s="28">
        <v>314914.00000000012</v>
      </c>
      <c r="HR113" s="91"/>
      <c r="HS113" s="42"/>
      <c r="HT113" s="42"/>
      <c r="HU113" s="42"/>
      <c r="HV113" s="42"/>
      <c r="HW113" s="57">
        <v>23</v>
      </c>
      <c r="HX113" s="27">
        <v>46177</v>
      </c>
      <c r="HY113" s="27">
        <v>25914.560000000001</v>
      </c>
      <c r="HZ113" s="27">
        <f>HX113-IA113</f>
        <v>17153</v>
      </c>
      <c r="IA113" s="27">
        <v>29024</v>
      </c>
      <c r="IB113" s="7">
        <v>204</v>
      </c>
      <c r="IC113" s="28">
        <v>677896</v>
      </c>
      <c r="ID113" s="28">
        <v>390607.00000000023</v>
      </c>
      <c r="IE113" s="28">
        <v>240415.99999999988</v>
      </c>
      <c r="IF113" s="28">
        <v>437480.00000000012</v>
      </c>
      <c r="IG113" s="41">
        <v>76</v>
      </c>
      <c r="IH113" s="28">
        <v>268624</v>
      </c>
      <c r="II113" s="28">
        <v>150751.96999999994</v>
      </c>
      <c r="IJ113" s="28">
        <v>99781.999999999971</v>
      </c>
      <c r="IK113" s="28">
        <v>168842.00000000003</v>
      </c>
      <c r="IL113" s="11"/>
      <c r="IM113" s="11"/>
      <c r="IN113" s="11"/>
      <c r="IO113" s="11"/>
      <c r="IP113" s="11"/>
      <c r="IQ113" s="11">
        <v>4</v>
      </c>
      <c r="IR113" s="20">
        <v>14396</v>
      </c>
      <c r="IS113" s="27">
        <v>8079.04</v>
      </c>
      <c r="IT113" s="20">
        <f>IR113-IU113</f>
        <v>5347</v>
      </c>
      <c r="IU113" s="20">
        <v>9049</v>
      </c>
      <c r="IV113" s="40">
        <v>4</v>
      </c>
      <c r="IW113" s="28">
        <v>14396</v>
      </c>
      <c r="IX113" s="28">
        <v>8079.04</v>
      </c>
      <c r="IY113" s="28">
        <v>5347</v>
      </c>
      <c r="IZ113" s="28">
        <v>9049</v>
      </c>
      <c r="JA113" s="91"/>
      <c r="JB113" s="30"/>
      <c r="JC113" s="27"/>
      <c r="JD113" s="27"/>
      <c r="JE113" s="30"/>
      <c r="JF113" s="7"/>
      <c r="JG113" s="28"/>
      <c r="JH113" s="28"/>
      <c r="JI113" s="28"/>
      <c r="JJ113" s="28"/>
      <c r="JK113" s="148"/>
      <c r="JM113" s="7">
        <f t="shared" si="422"/>
        <v>691</v>
      </c>
      <c r="JN113" s="28">
        <f t="shared" si="423"/>
        <v>1868461.05</v>
      </c>
      <c r="JO113" s="28">
        <f t="shared" si="424"/>
        <v>1429590.0000000007</v>
      </c>
      <c r="JP113" s="28">
        <f t="shared" si="425"/>
        <v>360369.14000000031</v>
      </c>
      <c r="JQ113" s="28">
        <f t="shared" si="426"/>
        <v>1354912</v>
      </c>
      <c r="JS113" s="7"/>
      <c r="JT113" s="477"/>
      <c r="JU113" s="477"/>
      <c r="JV113" s="477"/>
      <c r="JW113" s="477"/>
      <c r="JX113" s="476"/>
      <c r="JY113" s="477"/>
      <c r="JZ113" s="477"/>
      <c r="KA113" s="477"/>
      <c r="KB113" s="477"/>
      <c r="KC113" s="476"/>
      <c r="KD113" s="477"/>
      <c r="KE113" s="477"/>
      <c r="KF113" s="477"/>
      <c r="KG113" s="477"/>
      <c r="KH113" s="476"/>
      <c r="KI113" s="477"/>
      <c r="KJ113" s="477"/>
      <c r="KK113" s="477"/>
      <c r="KL113" s="477"/>
      <c r="KM113" s="477">
        <v>54</v>
      </c>
      <c r="KN113" s="477">
        <v>232046</v>
      </c>
      <c r="KO113" s="477">
        <v>111923.00000000003</v>
      </c>
      <c r="KP113" s="477">
        <v>120122.99999999994</v>
      </c>
      <c r="KQ113" s="477">
        <v>107252.51000000002</v>
      </c>
      <c r="KR113" s="477"/>
      <c r="KS113" s="477"/>
      <c r="KT113" s="477"/>
      <c r="KU113" s="477"/>
      <c r="KV113" s="477"/>
      <c r="KW113" s="476">
        <v>284</v>
      </c>
      <c r="KX113" s="477">
        <v>584016</v>
      </c>
      <c r="KY113" s="477">
        <v>222715.00000000009</v>
      </c>
      <c r="KZ113" s="477">
        <v>361300.99999999988</v>
      </c>
      <c r="LA113" s="477">
        <v>327749.7</v>
      </c>
      <c r="LB113" s="476">
        <v>175</v>
      </c>
      <c r="LC113" s="477">
        <v>576525</v>
      </c>
      <c r="LD113" s="477">
        <v>245040.99999999985</v>
      </c>
      <c r="LE113" s="477">
        <v>331484.00000000023</v>
      </c>
      <c r="LF113" s="477">
        <v>295967.94999999995</v>
      </c>
      <c r="LG113" s="11"/>
      <c r="LH113" s="11"/>
      <c r="LI113" s="11"/>
      <c r="LJ113" s="11"/>
      <c r="LK113" s="11"/>
      <c r="LL113" s="11"/>
      <c r="LM113" s="20"/>
      <c r="LN113" s="27"/>
      <c r="LO113" s="20"/>
      <c r="LP113" s="20"/>
      <c r="LQ113" s="40"/>
      <c r="LR113" s="28"/>
      <c r="LS113" s="28"/>
      <c r="LT113" s="28"/>
      <c r="LU113" s="28"/>
      <c r="LV113" s="91"/>
      <c r="LW113" s="30"/>
      <c r="LX113" s="27"/>
      <c r="LY113" s="27"/>
      <c r="LZ113" s="30"/>
      <c r="MA113" s="7"/>
      <c r="MB113" s="28"/>
      <c r="MC113" s="28"/>
      <c r="MD113" s="28"/>
      <c r="ME113" s="28"/>
      <c r="MF113" s="148"/>
      <c r="MH113" s="7">
        <f t="shared" si="417"/>
        <v>513</v>
      </c>
      <c r="MI113" s="28">
        <f t="shared" si="418"/>
        <v>1392587</v>
      </c>
      <c r="MJ113" s="28">
        <f t="shared" si="419"/>
        <v>579679</v>
      </c>
      <c r="MK113" s="28">
        <f t="shared" si="420"/>
        <v>812908</v>
      </c>
      <c r="ML113" s="28">
        <f t="shared" si="421"/>
        <v>730970.15999999992</v>
      </c>
    </row>
    <row r="114" spans="2:350" x14ac:dyDescent="0.3">
      <c r="B114" s="524"/>
      <c r="C114" s="70" t="s">
        <v>44</v>
      </c>
      <c r="D114" s="94"/>
      <c r="E114" s="27"/>
      <c r="F114" s="27"/>
      <c r="G114" s="58"/>
      <c r="H114" s="58"/>
      <c r="I114" s="11"/>
      <c r="J114" s="28"/>
      <c r="K114" s="27"/>
      <c r="L114" s="27"/>
      <c r="M114" s="27"/>
      <c r="N114" s="7"/>
      <c r="O114" s="27"/>
      <c r="P114" s="27"/>
      <c r="Q114" s="27"/>
      <c r="R114" s="27"/>
      <c r="S114" s="7">
        <v>10</v>
      </c>
      <c r="T114" s="29">
        <v>3000</v>
      </c>
      <c r="U114" s="29">
        <v>1750</v>
      </c>
      <c r="V114" s="29">
        <v>87.5</v>
      </c>
      <c r="W114" s="29">
        <v>1838</v>
      </c>
      <c r="X114" s="7">
        <v>0</v>
      </c>
      <c r="Y114" s="28">
        <v>0</v>
      </c>
      <c r="Z114" s="28">
        <v>0</v>
      </c>
      <c r="AA114" s="28">
        <v>0</v>
      </c>
      <c r="AB114" s="28">
        <v>0</v>
      </c>
      <c r="AC114" s="104"/>
      <c r="AD114" s="27"/>
      <c r="AE114" s="27"/>
      <c r="AF114" s="58"/>
      <c r="AG114" s="27"/>
      <c r="AH114" s="91"/>
      <c r="AI114" s="42"/>
      <c r="AJ114" s="42"/>
      <c r="AK114" s="27"/>
      <c r="AL114" s="42"/>
      <c r="AM114" s="11"/>
      <c r="AN114" s="28"/>
      <c r="AO114" s="28"/>
      <c r="AP114" s="28"/>
      <c r="AQ114" s="28"/>
      <c r="AR114" s="41"/>
      <c r="AS114" s="28"/>
      <c r="AT114" s="28"/>
      <c r="AU114" s="64"/>
      <c r="AV114" s="28"/>
      <c r="AW114" s="91"/>
      <c r="AX114" s="120"/>
      <c r="AY114" s="120"/>
      <c r="AZ114" s="120"/>
      <c r="BA114" s="120"/>
      <c r="BB114" s="91"/>
      <c r="BC114" s="120"/>
      <c r="BD114" s="120"/>
      <c r="BE114" s="120"/>
      <c r="BF114" s="120"/>
      <c r="BG114" s="91"/>
      <c r="BH114" s="120"/>
      <c r="BI114" s="58"/>
      <c r="BJ114" s="58"/>
      <c r="BK114" s="120"/>
      <c r="BM114" s="7">
        <f t="shared" si="427"/>
        <v>10</v>
      </c>
      <c r="BN114" s="28">
        <f t="shared" si="428"/>
        <v>3000</v>
      </c>
      <c r="BO114" s="28">
        <f t="shared" si="429"/>
        <v>1750</v>
      </c>
      <c r="BP114" s="28">
        <f t="shared" si="430"/>
        <v>87.5</v>
      </c>
      <c r="BQ114" s="28">
        <f t="shared" si="431"/>
        <v>1838</v>
      </c>
      <c r="BS114" s="64"/>
      <c r="BT114" s="49"/>
      <c r="BU114" s="49"/>
      <c r="BV114" s="49"/>
      <c r="BW114" s="49"/>
      <c r="BX114" s="7"/>
      <c r="BY114" s="27"/>
      <c r="BZ114" s="27"/>
      <c r="CA114" s="27"/>
      <c r="CB114" s="27"/>
      <c r="CC114" s="3"/>
      <c r="CD114" s="3"/>
      <c r="CE114" s="3"/>
      <c r="CF114" s="3"/>
      <c r="CG114" s="3"/>
      <c r="CH114" s="7"/>
      <c r="CI114" s="28"/>
      <c r="CJ114" s="28"/>
      <c r="CK114" s="28"/>
      <c r="CL114" s="28"/>
      <c r="CM114" s="7"/>
      <c r="CN114" s="27"/>
      <c r="CO114" s="27"/>
      <c r="CP114" s="27"/>
      <c r="CQ114" s="27"/>
      <c r="CR114" s="91"/>
      <c r="CS114" s="42"/>
      <c r="CT114" s="42"/>
      <c r="CU114" s="27"/>
      <c r="CV114" s="42"/>
      <c r="CW114" s="11"/>
      <c r="CX114" s="28"/>
      <c r="CY114" s="28"/>
      <c r="CZ114" s="28"/>
      <c r="DA114" s="28"/>
      <c r="DB114" s="41"/>
      <c r="DC114" s="28"/>
      <c r="DD114" s="28"/>
      <c r="DE114" s="49"/>
      <c r="DF114" s="28"/>
      <c r="DG114" s="91"/>
      <c r="DH114" s="120"/>
      <c r="DI114" s="120"/>
      <c r="DJ114" s="120"/>
      <c r="DK114" s="120"/>
      <c r="DL114" s="91"/>
      <c r="DM114" s="30"/>
      <c r="DN114" s="30"/>
      <c r="DO114" s="30"/>
      <c r="DP114" s="30"/>
      <c r="DQ114" s="91"/>
      <c r="DR114" s="120"/>
      <c r="DS114" s="58"/>
      <c r="DT114" s="58"/>
      <c r="DU114" s="120"/>
      <c r="DV114" s="91"/>
      <c r="DW114" s="120"/>
      <c r="DX114" s="58"/>
      <c r="DY114" s="58"/>
      <c r="DZ114" s="120"/>
      <c r="EB114" s="7">
        <f t="shared" si="402"/>
        <v>0</v>
      </c>
      <c r="EC114" s="28">
        <f t="shared" si="403"/>
        <v>0</v>
      </c>
      <c r="ED114" s="28">
        <f t="shared" si="404"/>
        <v>0</v>
      </c>
      <c r="EE114" s="28">
        <f t="shared" si="405"/>
        <v>0</v>
      </c>
      <c r="EF114" s="28">
        <f t="shared" si="406"/>
        <v>0</v>
      </c>
      <c r="EH114" s="64"/>
      <c r="EI114" s="49"/>
      <c r="EJ114" s="49"/>
      <c r="EK114" s="49"/>
      <c r="EL114" s="49"/>
      <c r="EM114" s="7"/>
      <c r="EN114" s="27"/>
      <c r="EO114" s="27"/>
      <c r="EP114" s="27"/>
      <c r="EQ114" s="27"/>
      <c r="ER114" s="3"/>
      <c r="ES114" s="49"/>
      <c r="ET114" s="49"/>
      <c r="EU114" s="49"/>
      <c r="EV114" s="49"/>
      <c r="EW114" s="7"/>
      <c r="EX114" s="28"/>
      <c r="EY114" s="28"/>
      <c r="EZ114" s="28"/>
      <c r="FA114" s="28"/>
      <c r="FB114" s="7"/>
      <c r="FC114" s="27"/>
      <c r="FD114" s="27"/>
      <c r="FE114" s="27"/>
      <c r="FF114" s="27"/>
      <c r="FG114" s="91"/>
      <c r="FH114" s="42"/>
      <c r="FI114" s="42"/>
      <c r="FJ114" s="27"/>
      <c r="FK114" s="42"/>
      <c r="FL114" s="7">
        <v>91</v>
      </c>
      <c r="FM114" s="92">
        <v>210609</v>
      </c>
      <c r="FN114" s="92">
        <v>128471.48999999998</v>
      </c>
      <c r="FO114" s="92">
        <v>15416.579999999998</v>
      </c>
      <c r="FP114" s="92">
        <v>143887.99999999997</v>
      </c>
      <c r="FQ114" s="41"/>
      <c r="FR114" s="28"/>
      <c r="FS114" s="28"/>
      <c r="FT114" s="28"/>
      <c r="FU114" s="28"/>
      <c r="FV114" s="11"/>
      <c r="FW114" s="28"/>
      <c r="FX114" s="28"/>
      <c r="FY114" s="28"/>
      <c r="FZ114" s="28"/>
      <c r="GA114" s="41"/>
      <c r="GB114" s="28"/>
      <c r="GC114" s="28"/>
      <c r="GD114" s="28"/>
      <c r="GE114" s="28"/>
      <c r="GF114" s="91"/>
      <c r="GG114" s="120"/>
      <c r="GH114" s="58"/>
      <c r="GI114" s="58"/>
      <c r="GJ114" s="120"/>
      <c r="GK114" s="91"/>
      <c r="GL114" s="120"/>
      <c r="GM114" s="58"/>
      <c r="GN114" s="58"/>
      <c r="GO114" s="120"/>
      <c r="GQ114" s="7">
        <f t="shared" si="407"/>
        <v>91</v>
      </c>
      <c r="GR114" s="28">
        <f t="shared" si="408"/>
        <v>210609</v>
      </c>
      <c r="GS114" s="28">
        <f t="shared" si="409"/>
        <v>128471.48999999998</v>
      </c>
      <c r="GT114" s="28">
        <f t="shared" si="410"/>
        <v>15416.579999999998</v>
      </c>
      <c r="GU114" s="28">
        <f t="shared" si="411"/>
        <v>143887.99999999997</v>
      </c>
      <c r="GX114" s="64"/>
      <c r="GY114" s="49"/>
      <c r="GZ114" s="49"/>
      <c r="HA114" s="49"/>
      <c r="HB114" s="49"/>
      <c r="HC114" s="7"/>
      <c r="HD114" s="28"/>
      <c r="HE114" s="28"/>
      <c r="HF114" s="28"/>
      <c r="HG114" s="28"/>
      <c r="HH114" s="73"/>
      <c r="HI114" s="28"/>
      <c r="HJ114" s="28"/>
      <c r="HK114" s="28"/>
      <c r="HL114" s="28"/>
      <c r="HM114" s="7"/>
      <c r="HN114" s="28"/>
      <c r="HO114" s="28"/>
      <c r="HP114" s="28"/>
      <c r="HQ114" s="28"/>
      <c r="HR114" s="7"/>
      <c r="HS114" s="27"/>
      <c r="HT114" s="27"/>
      <c r="HU114" s="27"/>
      <c r="HV114" s="27"/>
      <c r="HW114" s="137"/>
      <c r="HX114" s="42"/>
      <c r="HY114" s="42"/>
      <c r="HZ114" s="27"/>
      <c r="IA114" s="42"/>
      <c r="IB114" s="7"/>
      <c r="IC114" s="28"/>
      <c r="ID114" s="28"/>
      <c r="IE114" s="28"/>
      <c r="IF114" s="28"/>
      <c r="IG114" s="41"/>
      <c r="IH114" s="28"/>
      <c r="II114" s="28"/>
      <c r="IJ114" s="28"/>
      <c r="IK114" s="28"/>
      <c r="IL114" s="11"/>
      <c r="IM114" s="11"/>
      <c r="IN114" s="11"/>
      <c r="IO114" s="11"/>
      <c r="IP114" s="11"/>
      <c r="IQ114" s="41"/>
      <c r="IR114" s="28"/>
      <c r="IS114" s="28"/>
      <c r="IT114" s="28"/>
      <c r="IU114" s="28"/>
      <c r="IV114" s="40"/>
      <c r="IW114" s="28"/>
      <c r="IX114" s="28"/>
      <c r="IY114" s="28"/>
      <c r="IZ114" s="28"/>
      <c r="JA114" s="91"/>
      <c r="JB114" s="30"/>
      <c r="JC114" s="27"/>
      <c r="JD114" s="27"/>
      <c r="JE114" s="30"/>
      <c r="JF114" s="7"/>
      <c r="JG114" s="28"/>
      <c r="JH114" s="28"/>
      <c r="JI114" s="28"/>
      <c r="JJ114" s="28"/>
      <c r="JK114" s="148"/>
      <c r="JM114" s="7">
        <f t="shared" si="422"/>
        <v>0</v>
      </c>
      <c r="JN114" s="28">
        <f t="shared" si="423"/>
        <v>0</v>
      </c>
      <c r="JO114" s="28">
        <f t="shared" si="424"/>
        <v>0</v>
      </c>
      <c r="JP114" s="28">
        <f t="shared" si="425"/>
        <v>0</v>
      </c>
      <c r="JQ114" s="28">
        <f t="shared" si="426"/>
        <v>0</v>
      </c>
      <c r="JS114" s="7"/>
      <c r="JT114" s="477"/>
      <c r="JU114" s="477"/>
      <c r="JV114" s="477"/>
      <c r="JW114" s="477"/>
      <c r="JX114" s="476"/>
      <c r="JY114" s="477"/>
      <c r="JZ114" s="477"/>
      <c r="KA114" s="477"/>
      <c r="KB114" s="477"/>
      <c r="KC114" s="476"/>
      <c r="KD114" s="477"/>
      <c r="KE114" s="477"/>
      <c r="KF114" s="477"/>
      <c r="KG114" s="477"/>
      <c r="KH114" s="476"/>
      <c r="KI114" s="477"/>
      <c r="KJ114" s="477"/>
      <c r="KK114" s="477"/>
      <c r="KL114" s="477"/>
      <c r="KM114" s="477"/>
      <c r="KN114" s="477"/>
      <c r="KO114" s="477"/>
      <c r="KP114" s="477"/>
      <c r="KQ114" s="477"/>
      <c r="KR114" s="477"/>
      <c r="KS114" s="477"/>
      <c r="KT114" s="477"/>
      <c r="KU114" s="477"/>
      <c r="KV114" s="477"/>
      <c r="KW114" s="476"/>
      <c r="KX114" s="477"/>
      <c r="KY114" s="477"/>
      <c r="KZ114" s="477"/>
      <c r="LA114" s="477"/>
      <c r="LB114" s="476"/>
      <c r="LC114" s="477"/>
      <c r="LD114" s="477"/>
      <c r="LE114" s="477"/>
      <c r="LF114" s="477"/>
      <c r="LG114" s="11"/>
      <c r="LH114" s="11"/>
      <c r="LI114" s="11"/>
      <c r="LJ114" s="11"/>
      <c r="LK114" s="11"/>
      <c r="LL114" s="41"/>
      <c r="LM114" s="28"/>
      <c r="LN114" s="28"/>
      <c r="LO114" s="28"/>
      <c r="LP114" s="28"/>
      <c r="LQ114" s="40"/>
      <c r="LR114" s="28"/>
      <c r="LS114" s="28"/>
      <c r="LT114" s="28"/>
      <c r="LU114" s="28"/>
      <c r="LV114" s="91"/>
      <c r="LW114" s="30"/>
      <c r="LX114" s="27"/>
      <c r="LY114" s="27"/>
      <c r="LZ114" s="30"/>
      <c r="MA114" s="7"/>
      <c r="MB114" s="28"/>
      <c r="MC114" s="28"/>
      <c r="MD114" s="28"/>
      <c r="ME114" s="28"/>
      <c r="MF114" s="148"/>
      <c r="MH114" s="7">
        <f t="shared" si="417"/>
        <v>0</v>
      </c>
      <c r="MI114" s="28">
        <f t="shared" si="418"/>
        <v>0</v>
      </c>
      <c r="MJ114" s="28">
        <f t="shared" si="419"/>
        <v>0</v>
      </c>
      <c r="MK114" s="28">
        <f t="shared" si="420"/>
        <v>0</v>
      </c>
      <c r="ML114" s="28">
        <f t="shared" si="421"/>
        <v>0</v>
      </c>
    </row>
    <row r="115" spans="2:350" x14ac:dyDescent="0.3">
      <c r="B115" s="524"/>
      <c r="C115" s="71" t="s">
        <v>66</v>
      </c>
      <c r="D115" s="94"/>
      <c r="E115" s="27"/>
      <c r="F115" s="27"/>
      <c r="G115" s="58"/>
      <c r="H115" s="58"/>
      <c r="I115" s="11"/>
      <c r="J115" s="28"/>
      <c r="K115" s="27"/>
      <c r="L115" s="27"/>
      <c r="M115" s="27"/>
      <c r="N115" s="7"/>
      <c r="O115" s="27"/>
      <c r="P115" s="27"/>
      <c r="Q115" s="27"/>
      <c r="R115" s="27"/>
      <c r="S115" s="7">
        <v>-20</v>
      </c>
      <c r="T115" s="29">
        <v>-5530</v>
      </c>
      <c r="U115" s="29">
        <v>-3250</v>
      </c>
      <c r="V115" s="29">
        <v>-162.5</v>
      </c>
      <c r="W115" s="29">
        <v>-3412</v>
      </c>
      <c r="X115" s="7">
        <v>0</v>
      </c>
      <c r="Y115" s="28">
        <v>0</v>
      </c>
      <c r="Z115" s="28">
        <v>0</v>
      </c>
      <c r="AA115" s="28">
        <v>0</v>
      </c>
      <c r="AB115" s="28">
        <v>0</v>
      </c>
      <c r="AC115" s="104"/>
      <c r="AD115" s="27"/>
      <c r="AE115" s="27"/>
      <c r="AF115" s="58"/>
      <c r="AG115" s="27"/>
      <c r="AH115" s="91">
        <v>41</v>
      </c>
      <c r="AI115" s="34">
        <v>12259</v>
      </c>
      <c r="AJ115" s="34">
        <v>7175</v>
      </c>
      <c r="AK115" s="34">
        <v>358.75</v>
      </c>
      <c r="AL115" s="34">
        <v>7534</v>
      </c>
      <c r="AM115" s="11">
        <v>113</v>
      </c>
      <c r="AN115" s="28">
        <v>34812</v>
      </c>
      <c r="AO115" s="28">
        <v>20350</v>
      </c>
      <c r="AP115" s="28">
        <v>1017.5</v>
      </c>
      <c r="AQ115" s="28">
        <v>21367.5</v>
      </c>
      <c r="AR115" s="41"/>
      <c r="AS115" s="28"/>
      <c r="AT115" s="28"/>
      <c r="AU115" s="64"/>
      <c r="AV115" s="28"/>
      <c r="AW115" s="91"/>
      <c r="AX115" s="120"/>
      <c r="AY115" s="120"/>
      <c r="AZ115" s="120"/>
      <c r="BA115" s="120"/>
      <c r="BB115" s="91"/>
      <c r="BC115" s="120"/>
      <c r="BD115" s="120"/>
      <c r="BE115" s="120"/>
      <c r="BF115" s="120"/>
      <c r="BG115" s="91"/>
      <c r="BH115" s="120"/>
      <c r="BI115" s="58"/>
      <c r="BJ115" s="58"/>
      <c r="BK115" s="120"/>
      <c r="BM115" s="7">
        <f t="shared" si="427"/>
        <v>134</v>
      </c>
      <c r="BN115" s="28">
        <f t="shared" si="428"/>
        <v>41541</v>
      </c>
      <c r="BO115" s="28">
        <f t="shared" si="429"/>
        <v>24275</v>
      </c>
      <c r="BP115" s="28">
        <f t="shared" si="430"/>
        <v>1213.75</v>
      </c>
      <c r="BQ115" s="28">
        <f t="shared" si="431"/>
        <v>25489.5</v>
      </c>
      <c r="BS115" s="64"/>
      <c r="BT115" s="49"/>
      <c r="BU115" s="49"/>
      <c r="BV115" s="49"/>
      <c r="BW115" s="49"/>
      <c r="BX115" s="7"/>
      <c r="BY115" s="27"/>
      <c r="BZ115" s="27"/>
      <c r="CA115" s="27"/>
      <c r="CB115" s="27"/>
      <c r="CC115" s="3"/>
      <c r="CD115" s="3"/>
      <c r="CE115" s="3"/>
      <c r="CF115" s="3"/>
      <c r="CG115" s="3"/>
      <c r="CH115" s="7"/>
      <c r="CI115" s="28"/>
      <c r="CJ115" s="28"/>
      <c r="CK115" s="28"/>
      <c r="CL115" s="28"/>
      <c r="CM115" s="7"/>
      <c r="CN115" s="27"/>
      <c r="CO115" s="27"/>
      <c r="CP115" s="27"/>
      <c r="CQ115" s="27"/>
      <c r="CR115" s="11">
        <v>189</v>
      </c>
      <c r="CS115" s="27">
        <v>796411</v>
      </c>
      <c r="CT115" s="27">
        <v>485810.71000000177</v>
      </c>
      <c r="CU115" s="27">
        <v>46637.690000000046</v>
      </c>
      <c r="CV115" s="27">
        <v>435286</v>
      </c>
      <c r="CW115" s="11"/>
      <c r="CX115" s="28"/>
      <c r="CY115" s="28"/>
      <c r="CZ115" s="28"/>
      <c r="DA115" s="28"/>
      <c r="DB115" s="41"/>
      <c r="DC115" s="28"/>
      <c r="DD115" s="28"/>
      <c r="DE115" s="49"/>
      <c r="DF115" s="28"/>
      <c r="DG115" s="91"/>
      <c r="DH115" s="120"/>
      <c r="DI115" s="120"/>
      <c r="DJ115" s="120"/>
      <c r="DK115" s="120"/>
      <c r="DL115" s="91"/>
      <c r="DM115" s="30"/>
      <c r="DN115" s="30"/>
      <c r="DO115" s="30"/>
      <c r="DP115" s="30"/>
      <c r="DQ115" s="91"/>
      <c r="DR115" s="120"/>
      <c r="DS115" s="58"/>
      <c r="DT115" s="58"/>
      <c r="DU115" s="120"/>
      <c r="DV115" s="91"/>
      <c r="DW115" s="120"/>
      <c r="DX115" s="58"/>
      <c r="DY115" s="58"/>
      <c r="DZ115" s="120"/>
      <c r="EB115" s="7">
        <f t="shared" si="402"/>
        <v>189</v>
      </c>
      <c r="EC115" s="28">
        <f t="shared" si="403"/>
        <v>796411</v>
      </c>
      <c r="ED115" s="28">
        <f t="shared" si="404"/>
        <v>485810.71000000177</v>
      </c>
      <c r="EE115" s="28">
        <f t="shared" si="405"/>
        <v>46637.690000000046</v>
      </c>
      <c r="EF115" s="28">
        <f t="shared" si="406"/>
        <v>435286</v>
      </c>
      <c r="EH115" s="64"/>
      <c r="EI115" s="49"/>
      <c r="EJ115" s="49"/>
      <c r="EK115" s="49"/>
      <c r="EL115" s="49"/>
      <c r="EM115" s="7"/>
      <c r="EN115" s="27"/>
      <c r="EO115" s="27"/>
      <c r="EP115" s="27"/>
      <c r="EQ115" s="27"/>
      <c r="ER115" s="3"/>
      <c r="ES115" s="49"/>
      <c r="ET115" s="49"/>
      <c r="EU115" s="49"/>
      <c r="EV115" s="49"/>
      <c r="EW115" s="7"/>
      <c r="EX115" s="28"/>
      <c r="EY115" s="28"/>
      <c r="EZ115" s="28"/>
      <c r="FA115" s="28"/>
      <c r="FB115" s="7"/>
      <c r="FC115" s="27"/>
      <c r="FD115" s="27"/>
      <c r="FE115" s="27"/>
      <c r="FF115" s="27"/>
      <c r="FG115" s="11"/>
      <c r="FH115" s="27"/>
      <c r="FI115" s="27"/>
      <c r="FJ115" s="27"/>
      <c r="FK115" s="27"/>
      <c r="FL115" s="7"/>
      <c r="FM115" s="11"/>
      <c r="FN115" s="11"/>
      <c r="FO115" s="11"/>
      <c r="FP115" s="11"/>
      <c r="FQ115" s="41"/>
      <c r="FR115" s="28"/>
      <c r="FS115" s="28"/>
      <c r="FT115" s="28"/>
      <c r="FU115" s="28"/>
      <c r="FV115" s="11">
        <v>141</v>
      </c>
      <c r="FW115" s="28">
        <v>630559</v>
      </c>
      <c r="FX115" s="28">
        <v>307712.59000000014</v>
      </c>
      <c r="FY115" s="28">
        <v>36925.389999999985</v>
      </c>
      <c r="FZ115" s="28">
        <v>344638.00000000017</v>
      </c>
      <c r="GA115" s="41"/>
      <c r="GB115" s="28"/>
      <c r="GC115" s="28"/>
      <c r="GD115" s="28"/>
      <c r="GE115" s="28"/>
      <c r="GF115" s="91"/>
      <c r="GG115" s="120"/>
      <c r="GH115" s="58"/>
      <c r="GI115" s="58"/>
      <c r="GJ115" s="120"/>
      <c r="GK115" s="91"/>
      <c r="GL115" s="120"/>
      <c r="GM115" s="58"/>
      <c r="GN115" s="58"/>
      <c r="GO115" s="120"/>
      <c r="GQ115" s="7">
        <f t="shared" si="407"/>
        <v>141</v>
      </c>
      <c r="GR115" s="28">
        <f t="shared" si="408"/>
        <v>630559</v>
      </c>
      <c r="GS115" s="28">
        <f t="shared" si="409"/>
        <v>307712.59000000014</v>
      </c>
      <c r="GT115" s="28">
        <f t="shared" si="410"/>
        <v>36925.389999999985</v>
      </c>
      <c r="GU115" s="28">
        <f t="shared" si="411"/>
        <v>344638.00000000017</v>
      </c>
      <c r="GX115" s="64"/>
      <c r="GY115" s="49"/>
      <c r="GZ115" s="49"/>
      <c r="HA115" s="49"/>
      <c r="HB115" s="49"/>
      <c r="HC115" s="7"/>
      <c r="HD115" s="28"/>
      <c r="HE115" s="28"/>
      <c r="HF115" s="28"/>
      <c r="HG115" s="28"/>
      <c r="HH115" s="3"/>
      <c r="HI115" s="49"/>
      <c r="HJ115" s="49"/>
      <c r="HK115" s="49"/>
      <c r="HL115" s="49"/>
      <c r="HM115" s="7"/>
      <c r="HN115" s="28"/>
      <c r="HO115" s="28"/>
      <c r="HP115" s="28"/>
      <c r="HQ115" s="28"/>
      <c r="HR115" s="7"/>
      <c r="HS115" s="27"/>
      <c r="HT115" s="27"/>
      <c r="HU115" s="27"/>
      <c r="HV115" s="27"/>
      <c r="HW115" s="50"/>
      <c r="HX115" s="27"/>
      <c r="HY115" s="27"/>
      <c r="HZ115" s="27"/>
      <c r="IA115" s="27"/>
      <c r="IB115" s="7"/>
      <c r="IC115" s="28"/>
      <c r="ID115" s="28"/>
      <c r="IE115" s="28"/>
      <c r="IF115" s="28"/>
      <c r="IG115" s="41"/>
      <c r="IH115" s="28"/>
      <c r="II115" s="28"/>
      <c r="IJ115" s="28"/>
      <c r="IK115" s="28"/>
      <c r="IL115" s="11"/>
      <c r="IM115" s="11"/>
      <c r="IN115" s="11"/>
      <c r="IO115" s="11"/>
      <c r="IP115" s="11"/>
      <c r="IQ115" s="41"/>
      <c r="IR115" s="28"/>
      <c r="IS115" s="28"/>
      <c r="IT115" s="28"/>
      <c r="IU115" s="28"/>
      <c r="IV115" s="40">
        <v>1</v>
      </c>
      <c r="IW115" s="28">
        <v>5999</v>
      </c>
      <c r="IX115" s="28">
        <v>2613.85</v>
      </c>
      <c r="IY115" s="28">
        <v>3071</v>
      </c>
      <c r="IZ115" s="28">
        <v>2928</v>
      </c>
      <c r="JA115" s="11">
        <v>-1</v>
      </c>
      <c r="JB115" s="27">
        <v>-5499</v>
      </c>
      <c r="JC115" s="27">
        <v>-2683.03</v>
      </c>
      <c r="JD115" s="27">
        <v>-2494</v>
      </c>
      <c r="JE115" s="27">
        <v>-3005</v>
      </c>
      <c r="JF115" s="7"/>
      <c r="JG115" s="28"/>
      <c r="JH115" s="28"/>
      <c r="JI115" s="28"/>
      <c r="JJ115" s="28"/>
      <c r="JK115" s="148"/>
      <c r="JM115" s="7">
        <f t="shared" si="422"/>
        <v>0</v>
      </c>
      <c r="JN115" s="28">
        <f t="shared" si="423"/>
        <v>500</v>
      </c>
      <c r="JO115" s="28">
        <f t="shared" si="424"/>
        <v>-69.180000000000291</v>
      </c>
      <c r="JP115" s="28">
        <f t="shared" si="425"/>
        <v>577</v>
      </c>
      <c r="JQ115" s="28">
        <f t="shared" si="426"/>
        <v>-77</v>
      </c>
      <c r="JS115" s="7"/>
      <c r="JT115" s="477"/>
      <c r="JU115" s="477"/>
      <c r="JV115" s="477"/>
      <c r="JW115" s="477"/>
      <c r="JX115" s="476"/>
      <c r="JY115" s="477"/>
      <c r="JZ115" s="477"/>
      <c r="KA115" s="477"/>
      <c r="KB115" s="477"/>
      <c r="KC115" s="476"/>
      <c r="KD115" s="477"/>
      <c r="KE115" s="477"/>
      <c r="KF115" s="477"/>
      <c r="KG115" s="477"/>
      <c r="KH115" s="476"/>
      <c r="KI115" s="477"/>
      <c r="KJ115" s="477"/>
      <c r="KK115" s="477"/>
      <c r="KL115" s="477"/>
      <c r="KM115" s="477"/>
      <c r="KN115" s="477"/>
      <c r="KO115" s="477"/>
      <c r="KP115" s="477"/>
      <c r="KQ115" s="477"/>
      <c r="KR115" s="477"/>
      <c r="KS115" s="477"/>
      <c r="KT115" s="477"/>
      <c r="KU115" s="477"/>
      <c r="KV115" s="477"/>
      <c r="KW115" s="476">
        <v>116</v>
      </c>
      <c r="KX115" s="477">
        <v>271784</v>
      </c>
      <c r="KY115" s="477">
        <v>135748.99999999994</v>
      </c>
      <c r="KZ115" s="477">
        <v>136035.00000000006</v>
      </c>
      <c r="LA115" s="477">
        <v>122302.80000000018</v>
      </c>
      <c r="LB115" s="476"/>
      <c r="LC115" s="477"/>
      <c r="LD115" s="477"/>
      <c r="LE115" s="477"/>
      <c r="LF115" s="477"/>
      <c r="LG115" s="11"/>
      <c r="LH115" s="11"/>
      <c r="LI115" s="11"/>
      <c r="LJ115" s="11"/>
      <c r="LK115" s="11"/>
      <c r="LL115" s="41"/>
      <c r="LM115" s="28"/>
      <c r="LN115" s="28"/>
      <c r="LO115" s="28"/>
      <c r="LP115" s="28"/>
      <c r="LQ115" s="40"/>
      <c r="LR115" s="28"/>
      <c r="LS115" s="28"/>
      <c r="LT115" s="28"/>
      <c r="LU115" s="28"/>
      <c r="LV115" s="11"/>
      <c r="LW115" s="27"/>
      <c r="LX115" s="27"/>
      <c r="LY115" s="27"/>
      <c r="LZ115" s="27"/>
      <c r="MA115" s="7"/>
      <c r="MB115" s="28"/>
      <c r="MC115" s="28"/>
      <c r="MD115" s="28"/>
      <c r="ME115" s="28"/>
      <c r="MF115" s="148"/>
      <c r="MH115" s="7">
        <f t="shared" si="417"/>
        <v>116</v>
      </c>
      <c r="MI115" s="28">
        <f t="shared" si="418"/>
        <v>271784</v>
      </c>
      <c r="MJ115" s="28">
        <f t="shared" si="419"/>
        <v>135748.99999999994</v>
      </c>
      <c r="MK115" s="28">
        <f t="shared" si="420"/>
        <v>136035.00000000006</v>
      </c>
      <c r="ML115" s="28">
        <f t="shared" si="421"/>
        <v>122302.80000000018</v>
      </c>
    </row>
    <row r="116" spans="2:350" x14ac:dyDescent="0.3">
      <c r="B116" s="524"/>
      <c r="C116" s="5" t="s">
        <v>56</v>
      </c>
      <c r="D116" s="94"/>
      <c r="E116" s="27"/>
      <c r="F116" s="27"/>
      <c r="G116" s="58"/>
      <c r="H116" s="58"/>
      <c r="I116" s="11"/>
      <c r="J116" s="28"/>
      <c r="K116" s="27"/>
      <c r="L116" s="27"/>
      <c r="M116" s="27"/>
      <c r="N116" s="7"/>
      <c r="O116" s="27"/>
      <c r="P116" s="27"/>
      <c r="Q116" s="27"/>
      <c r="R116" s="27"/>
      <c r="S116" s="7">
        <v>5</v>
      </c>
      <c r="T116" s="29">
        <v>1500</v>
      </c>
      <c r="U116" s="29">
        <v>875</v>
      </c>
      <c r="V116" s="29">
        <v>43.75</v>
      </c>
      <c r="W116" s="29">
        <v>919</v>
      </c>
      <c r="X116" s="7">
        <v>0</v>
      </c>
      <c r="Y116" s="28">
        <v>0</v>
      </c>
      <c r="Z116" s="28">
        <v>0</v>
      </c>
      <c r="AA116" s="28">
        <v>0</v>
      </c>
      <c r="AB116" s="28">
        <v>0</v>
      </c>
      <c r="AC116" s="104"/>
      <c r="AD116" s="27"/>
      <c r="AE116" s="27"/>
      <c r="AF116" s="58"/>
      <c r="AG116" s="27"/>
      <c r="AH116" s="91"/>
      <c r="AI116" s="42"/>
      <c r="AJ116" s="42"/>
      <c r="AK116" s="58"/>
      <c r="AL116" s="42"/>
      <c r="AM116" s="11"/>
      <c r="AN116" s="28"/>
      <c r="AO116" s="28"/>
      <c r="AP116" s="28"/>
      <c r="AQ116" s="28"/>
      <c r="AR116" s="41"/>
      <c r="AS116" s="28"/>
      <c r="AT116" s="28"/>
      <c r="AU116" s="64"/>
      <c r="AV116" s="28"/>
      <c r="AW116" s="91"/>
      <c r="AX116" s="120"/>
      <c r="AY116" s="120"/>
      <c r="AZ116" s="120"/>
      <c r="BA116" s="120"/>
      <c r="BB116" s="91"/>
      <c r="BC116" s="120"/>
      <c r="BD116" s="120"/>
      <c r="BE116" s="120"/>
      <c r="BF116" s="120"/>
      <c r="BG116" s="91"/>
      <c r="BH116" s="120"/>
      <c r="BI116" s="58"/>
      <c r="BJ116" s="58"/>
      <c r="BK116" s="120"/>
      <c r="BM116" s="7">
        <f t="shared" si="427"/>
        <v>5</v>
      </c>
      <c r="BN116" s="28">
        <f t="shared" si="428"/>
        <v>1500</v>
      </c>
      <c r="BO116" s="28">
        <f t="shared" si="429"/>
        <v>875</v>
      </c>
      <c r="BP116" s="28">
        <f t="shared" si="430"/>
        <v>43.75</v>
      </c>
      <c r="BQ116" s="28">
        <f t="shared" si="431"/>
        <v>919</v>
      </c>
      <c r="BS116" s="64">
        <v>100</v>
      </c>
      <c r="BT116" s="49">
        <v>27650</v>
      </c>
      <c r="BU116" s="49">
        <v>16375</v>
      </c>
      <c r="BV116" s="49">
        <v>818.75</v>
      </c>
      <c r="BW116" s="49">
        <v>17194</v>
      </c>
      <c r="BX116" s="7"/>
      <c r="BY116" s="27"/>
      <c r="BZ116" s="27"/>
      <c r="CA116" s="27"/>
      <c r="CB116" s="27"/>
      <c r="CC116" s="3"/>
      <c r="CD116" s="3"/>
      <c r="CE116" s="3"/>
      <c r="CF116" s="3"/>
      <c r="CG116" s="3"/>
      <c r="CH116" s="7"/>
      <c r="CI116" s="28"/>
      <c r="CJ116" s="28"/>
      <c r="CK116" s="28"/>
      <c r="CL116" s="28"/>
      <c r="CM116" s="7"/>
      <c r="CN116" s="27"/>
      <c r="CO116" s="27"/>
      <c r="CP116" s="27"/>
      <c r="CQ116" s="27"/>
      <c r="CR116" s="91"/>
      <c r="CS116" s="42"/>
      <c r="CT116" s="42"/>
      <c r="CU116" s="58"/>
      <c r="CV116" s="42"/>
      <c r="CW116" s="11"/>
      <c r="CX116" s="28"/>
      <c r="CY116" s="28"/>
      <c r="CZ116" s="28"/>
      <c r="DA116" s="28"/>
      <c r="DB116" s="41"/>
      <c r="DC116" s="28"/>
      <c r="DD116" s="28"/>
      <c r="DE116" s="49"/>
      <c r="DF116" s="28"/>
      <c r="DG116" s="91"/>
      <c r="DH116" s="120"/>
      <c r="DI116" s="120"/>
      <c r="DJ116" s="120"/>
      <c r="DK116" s="120"/>
      <c r="DL116" s="91"/>
      <c r="DM116" s="30"/>
      <c r="DN116" s="30"/>
      <c r="DO116" s="30"/>
      <c r="DP116" s="30"/>
      <c r="DQ116" s="91"/>
      <c r="DR116" s="120"/>
      <c r="DS116" s="58"/>
      <c r="DT116" s="58"/>
      <c r="DU116" s="120"/>
      <c r="DV116" s="91"/>
      <c r="DW116" s="120"/>
      <c r="DX116" s="58"/>
      <c r="DY116" s="58"/>
      <c r="DZ116" s="120"/>
      <c r="EB116" s="7">
        <f t="shared" si="402"/>
        <v>100</v>
      </c>
      <c r="EC116" s="28">
        <f t="shared" si="403"/>
        <v>27650</v>
      </c>
      <c r="ED116" s="28">
        <f t="shared" si="404"/>
        <v>16375</v>
      </c>
      <c r="EE116" s="28">
        <f t="shared" si="405"/>
        <v>818.75</v>
      </c>
      <c r="EF116" s="28">
        <f t="shared" si="406"/>
        <v>17194</v>
      </c>
      <c r="EH116" s="64"/>
      <c r="EI116" s="49"/>
      <c r="EJ116" s="49"/>
      <c r="EK116" s="49"/>
      <c r="EL116" s="49"/>
      <c r="EM116" s="7"/>
      <c r="EN116" s="27"/>
      <c r="EO116" s="27"/>
      <c r="EP116" s="27"/>
      <c r="EQ116" s="27"/>
      <c r="ER116" s="3"/>
      <c r="ES116" s="49"/>
      <c r="ET116" s="49"/>
      <c r="EU116" s="49"/>
      <c r="EV116" s="49"/>
      <c r="EW116" s="7"/>
      <c r="EX116" s="28"/>
      <c r="EY116" s="28"/>
      <c r="EZ116" s="28"/>
      <c r="FA116" s="28"/>
      <c r="FB116" s="7"/>
      <c r="FC116" s="27"/>
      <c r="FD116" s="27"/>
      <c r="FE116" s="27"/>
      <c r="FF116" s="27"/>
      <c r="FG116" s="91"/>
      <c r="FH116" s="42"/>
      <c r="FI116" s="42"/>
      <c r="FJ116" s="58"/>
      <c r="FK116" s="42"/>
      <c r="FL116" s="7"/>
      <c r="FM116" s="28"/>
      <c r="FN116" s="28"/>
      <c r="FO116" s="28"/>
      <c r="FP116" s="28"/>
      <c r="FQ116" s="41"/>
      <c r="FR116" s="28"/>
      <c r="FS116" s="28"/>
      <c r="FT116" s="28"/>
      <c r="FU116" s="28"/>
      <c r="FV116" s="11"/>
      <c r="FW116" s="28"/>
      <c r="FX116" s="28"/>
      <c r="FY116" s="28"/>
      <c r="FZ116" s="28"/>
      <c r="GA116" s="41"/>
      <c r="GB116" s="28"/>
      <c r="GC116" s="28"/>
      <c r="GD116" s="28"/>
      <c r="GE116" s="28"/>
      <c r="GF116" s="91"/>
      <c r="GG116" s="120"/>
      <c r="GH116" s="58"/>
      <c r="GI116" s="58"/>
      <c r="GJ116" s="120"/>
      <c r="GK116" s="91"/>
      <c r="GL116" s="120"/>
      <c r="GM116" s="58"/>
      <c r="GN116" s="58"/>
      <c r="GO116" s="120"/>
      <c r="GQ116" s="7">
        <f t="shared" si="407"/>
        <v>0</v>
      </c>
      <c r="GR116" s="28">
        <f t="shared" si="408"/>
        <v>0</v>
      </c>
      <c r="GS116" s="28">
        <f t="shared" si="409"/>
        <v>0</v>
      </c>
      <c r="GT116" s="28">
        <f t="shared" si="410"/>
        <v>0</v>
      </c>
      <c r="GU116" s="28">
        <f t="shared" si="411"/>
        <v>0</v>
      </c>
      <c r="GX116" s="64"/>
      <c r="GY116" s="49"/>
      <c r="GZ116" s="49"/>
      <c r="HA116" s="49"/>
      <c r="HB116" s="49"/>
      <c r="HC116" s="7"/>
      <c r="HD116" s="28"/>
      <c r="HE116" s="28"/>
      <c r="HF116" s="28"/>
      <c r="HG116" s="28"/>
      <c r="HH116" s="3"/>
      <c r="HI116" s="49"/>
      <c r="HJ116" s="49"/>
      <c r="HK116" s="49"/>
      <c r="HL116" s="49"/>
      <c r="HM116" s="7"/>
      <c r="HN116" s="28"/>
      <c r="HO116" s="28"/>
      <c r="HP116" s="28"/>
      <c r="HQ116" s="28"/>
      <c r="HR116" s="7"/>
      <c r="HS116" s="27"/>
      <c r="HT116" s="27"/>
      <c r="HU116" s="27"/>
      <c r="HV116" s="27"/>
      <c r="HW116" s="137"/>
      <c r="HX116" s="42"/>
      <c r="HY116" s="42"/>
      <c r="HZ116" s="27"/>
      <c r="IA116" s="42"/>
      <c r="IB116" s="7"/>
      <c r="IC116" s="28"/>
      <c r="ID116" s="28"/>
      <c r="IE116" s="28"/>
      <c r="IF116" s="28"/>
      <c r="IG116" s="41"/>
      <c r="IH116" s="28"/>
      <c r="II116" s="28"/>
      <c r="IJ116" s="28"/>
      <c r="IK116" s="28"/>
      <c r="IL116" s="11"/>
      <c r="IM116" s="11"/>
      <c r="IN116" s="11"/>
      <c r="IO116" s="11"/>
      <c r="IP116" s="11"/>
      <c r="IQ116" s="41"/>
      <c r="IR116" s="28"/>
      <c r="IS116" s="28"/>
      <c r="IT116" s="28"/>
      <c r="IU116" s="28"/>
      <c r="IV116" s="28"/>
      <c r="IW116" s="28"/>
      <c r="IX116" s="28"/>
      <c r="IY116" s="28"/>
      <c r="IZ116" s="28"/>
      <c r="JA116" s="91"/>
      <c r="JB116" s="30"/>
      <c r="JC116" s="27"/>
      <c r="JD116" s="27"/>
      <c r="JE116" s="30"/>
      <c r="JF116" s="7"/>
      <c r="JG116" s="28"/>
      <c r="JH116" s="28"/>
      <c r="JI116" s="28"/>
      <c r="JJ116" s="28"/>
      <c r="JK116" s="148"/>
      <c r="JM116" s="7">
        <f t="shared" si="422"/>
        <v>0</v>
      </c>
      <c r="JN116" s="28">
        <f t="shared" si="423"/>
        <v>0</v>
      </c>
      <c r="JO116" s="28">
        <f t="shared" si="424"/>
        <v>0</v>
      </c>
      <c r="JP116" s="28">
        <f t="shared" si="425"/>
        <v>0</v>
      </c>
      <c r="JQ116" s="28">
        <f t="shared" si="426"/>
        <v>0</v>
      </c>
      <c r="JS116" s="7"/>
      <c r="JT116" s="477"/>
      <c r="JU116" s="477"/>
      <c r="JV116" s="477"/>
      <c r="JW116" s="477"/>
      <c r="JX116" s="476"/>
      <c r="JY116" s="477"/>
      <c r="JZ116" s="477"/>
      <c r="KA116" s="477"/>
      <c r="KB116" s="477"/>
      <c r="KC116" s="476"/>
      <c r="KD116" s="477"/>
      <c r="KE116" s="477"/>
      <c r="KF116" s="477"/>
      <c r="KG116" s="477"/>
      <c r="KH116" s="476"/>
      <c r="KI116" s="477"/>
      <c r="KJ116" s="477"/>
      <c r="KK116" s="477"/>
      <c r="KL116" s="477"/>
      <c r="KM116" s="477"/>
      <c r="KN116" s="477"/>
      <c r="KO116" s="477"/>
      <c r="KP116" s="477"/>
      <c r="KQ116" s="477"/>
      <c r="KR116" s="477"/>
      <c r="KS116" s="477"/>
      <c r="KT116" s="477"/>
      <c r="KU116" s="477"/>
      <c r="KV116" s="477"/>
      <c r="KW116" s="476"/>
      <c r="KX116" s="477"/>
      <c r="KY116" s="477"/>
      <c r="KZ116" s="477"/>
      <c r="LA116" s="477"/>
      <c r="LB116" s="476"/>
      <c r="LC116" s="477"/>
      <c r="LD116" s="477"/>
      <c r="LE116" s="477"/>
      <c r="LF116" s="477"/>
      <c r="LG116" s="11"/>
      <c r="LH116" s="11"/>
      <c r="LI116" s="11"/>
      <c r="LJ116" s="11"/>
      <c r="LK116" s="11"/>
      <c r="LL116" s="41"/>
      <c r="LM116" s="28"/>
      <c r="LN116" s="28"/>
      <c r="LO116" s="28"/>
      <c r="LP116" s="28"/>
      <c r="LQ116" s="28"/>
      <c r="LR116" s="28"/>
      <c r="LS116" s="28"/>
      <c r="LT116" s="28"/>
      <c r="LU116" s="28"/>
      <c r="LV116" s="91"/>
      <c r="LW116" s="30"/>
      <c r="LX116" s="27"/>
      <c r="LY116" s="27"/>
      <c r="LZ116" s="30"/>
      <c r="MA116" s="7"/>
      <c r="MB116" s="28"/>
      <c r="MC116" s="28"/>
      <c r="MD116" s="28"/>
      <c r="ME116" s="28"/>
      <c r="MF116" s="148"/>
      <c r="MH116" s="7">
        <f t="shared" si="417"/>
        <v>0</v>
      </c>
      <c r="MI116" s="28">
        <f t="shared" si="418"/>
        <v>0</v>
      </c>
      <c r="MJ116" s="28">
        <f t="shared" si="419"/>
        <v>0</v>
      </c>
      <c r="MK116" s="28">
        <f t="shared" si="420"/>
        <v>0</v>
      </c>
      <c r="ML116" s="28">
        <f t="shared" si="421"/>
        <v>0</v>
      </c>
    </row>
    <row r="117" spans="2:350" x14ac:dyDescent="0.3">
      <c r="B117" s="524"/>
      <c r="C117" s="71" t="s">
        <v>71</v>
      </c>
      <c r="D117" s="94"/>
      <c r="E117" s="27"/>
      <c r="F117" s="27"/>
      <c r="G117" s="58"/>
      <c r="H117" s="58"/>
      <c r="I117" s="11"/>
      <c r="J117" s="28"/>
      <c r="K117" s="27"/>
      <c r="L117" s="27"/>
      <c r="M117" s="27"/>
      <c r="N117" s="7"/>
      <c r="O117" s="27"/>
      <c r="P117" s="27"/>
      <c r="Q117" s="27"/>
      <c r="R117" s="27"/>
      <c r="S117" s="7">
        <v>15</v>
      </c>
      <c r="T117" s="29">
        <v>4500</v>
      </c>
      <c r="U117" s="29">
        <v>2625</v>
      </c>
      <c r="V117" s="29">
        <v>131.25</v>
      </c>
      <c r="W117" s="29">
        <v>2756</v>
      </c>
      <c r="X117" s="7">
        <v>0</v>
      </c>
      <c r="Y117" s="28">
        <v>0</v>
      </c>
      <c r="Z117" s="28">
        <v>0</v>
      </c>
      <c r="AA117" s="28">
        <v>0</v>
      </c>
      <c r="AB117" s="28">
        <v>0</v>
      </c>
      <c r="AC117" s="104"/>
      <c r="AD117" s="27"/>
      <c r="AE117" s="27"/>
      <c r="AF117" s="58"/>
      <c r="AG117" s="27"/>
      <c r="AH117" s="91"/>
      <c r="AI117" s="42"/>
      <c r="AJ117" s="42"/>
      <c r="AK117" s="58"/>
      <c r="AL117" s="42"/>
      <c r="AM117" s="11">
        <v>20</v>
      </c>
      <c r="AN117" s="28">
        <v>6000</v>
      </c>
      <c r="AO117" s="28">
        <v>3500</v>
      </c>
      <c r="AP117" s="28">
        <v>175</v>
      </c>
      <c r="AQ117" s="28">
        <v>3675</v>
      </c>
      <c r="AR117" s="41"/>
      <c r="AS117" s="28"/>
      <c r="AT117" s="28"/>
      <c r="AU117" s="64"/>
      <c r="AV117" s="28"/>
      <c r="AW117" s="91"/>
      <c r="AX117" s="120"/>
      <c r="AY117" s="120"/>
      <c r="AZ117" s="120"/>
      <c r="BA117" s="120"/>
      <c r="BB117" s="91"/>
      <c r="BC117" s="120"/>
      <c r="BD117" s="120"/>
      <c r="BE117" s="120"/>
      <c r="BF117" s="120"/>
      <c r="BG117" s="91"/>
      <c r="BH117" s="120"/>
      <c r="BI117" s="58"/>
      <c r="BJ117" s="58"/>
      <c r="BK117" s="120"/>
      <c r="BM117" s="7">
        <f t="shared" si="427"/>
        <v>35</v>
      </c>
      <c r="BN117" s="28">
        <f t="shared" si="428"/>
        <v>10500</v>
      </c>
      <c r="BO117" s="28">
        <f t="shared" si="429"/>
        <v>6125</v>
      </c>
      <c r="BP117" s="28">
        <f t="shared" si="430"/>
        <v>306.25</v>
      </c>
      <c r="BQ117" s="28">
        <f t="shared" si="431"/>
        <v>6431</v>
      </c>
      <c r="BS117" s="64"/>
      <c r="BT117" s="49"/>
      <c r="BU117" s="49"/>
      <c r="BV117" s="49"/>
      <c r="BW117" s="49"/>
      <c r="BX117" s="7"/>
      <c r="BY117" s="27"/>
      <c r="BZ117" s="27"/>
      <c r="CA117" s="27"/>
      <c r="CB117" s="27"/>
      <c r="CC117" s="3"/>
      <c r="CD117" s="3"/>
      <c r="CE117" s="3"/>
      <c r="CF117" s="3"/>
      <c r="CG117" s="3"/>
      <c r="CH117" s="7"/>
      <c r="CI117" s="28"/>
      <c r="CJ117" s="28"/>
      <c r="CK117" s="28"/>
      <c r="CL117" s="28"/>
      <c r="CM117" s="7"/>
      <c r="CN117" s="27"/>
      <c r="CO117" s="27"/>
      <c r="CP117" s="27"/>
      <c r="CQ117" s="27"/>
      <c r="CR117" s="91"/>
      <c r="CS117" s="42"/>
      <c r="CT117" s="42"/>
      <c r="CU117" s="58"/>
      <c r="CV117" s="42"/>
      <c r="CW117" s="11"/>
      <c r="CX117" s="28"/>
      <c r="CY117" s="28"/>
      <c r="CZ117" s="28"/>
      <c r="DA117" s="28"/>
      <c r="DB117" s="41"/>
      <c r="DC117" s="28"/>
      <c r="DD117" s="28"/>
      <c r="DE117" s="49"/>
      <c r="DF117" s="28"/>
      <c r="DG117" s="91"/>
      <c r="DH117" s="120"/>
      <c r="DI117" s="120"/>
      <c r="DJ117" s="120"/>
      <c r="DK117" s="120"/>
      <c r="DL117" s="91"/>
      <c r="DM117" s="30"/>
      <c r="DN117" s="30"/>
      <c r="DO117" s="30"/>
      <c r="DP117" s="30"/>
      <c r="DQ117" s="11">
        <v>3</v>
      </c>
      <c r="DR117" s="27">
        <v>3900</v>
      </c>
      <c r="DS117" s="27">
        <v>3900</v>
      </c>
      <c r="DT117" s="27">
        <v>468</v>
      </c>
      <c r="DU117" s="27">
        <v>4368</v>
      </c>
      <c r="DV117" s="58">
        <v>15</v>
      </c>
      <c r="DW117" s="58">
        <v>4485</v>
      </c>
      <c r="DX117" s="58">
        <v>2625</v>
      </c>
      <c r="DY117" s="58">
        <v>131.25</v>
      </c>
      <c r="DZ117" s="58">
        <v>2756</v>
      </c>
      <c r="EB117" s="7">
        <f t="shared" si="402"/>
        <v>18</v>
      </c>
      <c r="EC117" s="28">
        <f t="shared" si="403"/>
        <v>8385</v>
      </c>
      <c r="ED117" s="28">
        <f t="shared" si="404"/>
        <v>6525</v>
      </c>
      <c r="EE117" s="28">
        <f t="shared" si="405"/>
        <v>599.25</v>
      </c>
      <c r="EF117" s="28">
        <f t="shared" si="406"/>
        <v>7124</v>
      </c>
      <c r="EH117" s="64"/>
      <c r="EI117" s="49"/>
      <c r="EJ117" s="49"/>
      <c r="EK117" s="49"/>
      <c r="EL117" s="49"/>
      <c r="EM117" s="7"/>
      <c r="EN117" s="27"/>
      <c r="EO117" s="27"/>
      <c r="EP117" s="27"/>
      <c r="EQ117" s="27"/>
      <c r="ER117" s="3"/>
      <c r="ES117" s="49"/>
      <c r="ET117" s="49"/>
      <c r="EU117" s="49"/>
      <c r="EV117" s="49"/>
      <c r="EW117" s="7"/>
      <c r="EX117" s="28"/>
      <c r="EY117" s="28"/>
      <c r="EZ117" s="28"/>
      <c r="FA117" s="28"/>
      <c r="FB117" s="7"/>
      <c r="FC117" s="27"/>
      <c r="FD117" s="27"/>
      <c r="FE117" s="27"/>
      <c r="FF117" s="27"/>
      <c r="FG117" s="91"/>
      <c r="FH117" s="42"/>
      <c r="FI117" s="42"/>
      <c r="FJ117" s="58"/>
      <c r="FK117" s="42"/>
      <c r="FL117" s="7"/>
      <c r="FM117" s="28"/>
      <c r="FN117" s="28"/>
      <c r="FO117" s="28"/>
      <c r="FP117" s="28"/>
      <c r="FQ117" s="41"/>
      <c r="FR117" s="28"/>
      <c r="FS117" s="28"/>
      <c r="FT117" s="28"/>
      <c r="FU117" s="28"/>
      <c r="FV117" s="11"/>
      <c r="FW117" s="28"/>
      <c r="FX117" s="28"/>
      <c r="FY117" s="28"/>
      <c r="FZ117" s="28"/>
      <c r="GA117" s="41"/>
      <c r="GB117" s="28"/>
      <c r="GC117" s="28"/>
      <c r="GD117" s="28"/>
      <c r="GE117" s="28"/>
      <c r="GF117" s="11"/>
      <c r="GG117" s="27"/>
      <c r="GH117" s="27"/>
      <c r="GI117" s="27"/>
      <c r="GJ117" s="27"/>
      <c r="GK117" s="58"/>
      <c r="GL117" s="58"/>
      <c r="GM117" s="58"/>
      <c r="GN117" s="58"/>
      <c r="GO117" s="58"/>
      <c r="GQ117" s="7">
        <f t="shared" si="407"/>
        <v>0</v>
      </c>
      <c r="GR117" s="28">
        <f t="shared" si="408"/>
        <v>0</v>
      </c>
      <c r="GS117" s="28">
        <f t="shared" si="409"/>
        <v>0</v>
      </c>
      <c r="GT117" s="28">
        <f t="shared" si="410"/>
        <v>0</v>
      </c>
      <c r="GU117" s="28">
        <f t="shared" si="411"/>
        <v>0</v>
      </c>
      <c r="GX117" s="64"/>
      <c r="GY117" s="49"/>
      <c r="GZ117" s="49"/>
      <c r="HA117" s="49"/>
      <c r="HB117" s="49"/>
      <c r="HC117" s="7"/>
      <c r="HD117" s="28"/>
      <c r="HE117" s="28"/>
      <c r="HF117" s="28"/>
      <c r="HG117" s="28"/>
      <c r="HH117" s="3"/>
      <c r="HI117" s="49"/>
      <c r="HJ117" s="49"/>
      <c r="HK117" s="49"/>
      <c r="HL117" s="49"/>
      <c r="HM117" s="7"/>
      <c r="HN117" s="28"/>
      <c r="HO117" s="28"/>
      <c r="HP117" s="28"/>
      <c r="HQ117" s="28"/>
      <c r="HR117" s="7"/>
      <c r="HS117" s="27"/>
      <c r="HT117" s="27"/>
      <c r="HU117" s="27"/>
      <c r="HV117" s="27"/>
      <c r="HW117" s="91"/>
      <c r="HX117" s="42"/>
      <c r="HY117" s="42"/>
      <c r="HZ117" s="58"/>
      <c r="IA117" s="42"/>
      <c r="IB117" s="7"/>
      <c r="IC117" s="28"/>
      <c r="ID117" s="28"/>
      <c r="IE117" s="28"/>
      <c r="IF117" s="28"/>
      <c r="IG117" s="41"/>
      <c r="IH117" s="28"/>
      <c r="II117" s="28"/>
      <c r="IJ117" s="28"/>
      <c r="IK117" s="28"/>
      <c r="IL117" s="11"/>
      <c r="IM117" s="11"/>
      <c r="IN117" s="11"/>
      <c r="IO117" s="11"/>
      <c r="IP117" s="11"/>
      <c r="IQ117" s="41"/>
      <c r="IR117" s="28"/>
      <c r="IS117" s="28"/>
      <c r="IT117" s="28"/>
      <c r="IU117" s="28"/>
      <c r="IV117" s="28"/>
      <c r="IW117" s="28"/>
      <c r="IX117" s="28"/>
      <c r="IY117" s="28"/>
      <c r="IZ117" s="28"/>
      <c r="JA117" s="11"/>
      <c r="JB117" s="27"/>
      <c r="JC117" s="27"/>
      <c r="JD117" s="27"/>
      <c r="JE117" s="27"/>
      <c r="JF117" s="7"/>
      <c r="JG117" s="28"/>
      <c r="JH117" s="28"/>
      <c r="JI117" s="28"/>
      <c r="JJ117" s="28"/>
      <c r="JM117" s="7">
        <f t="shared" si="422"/>
        <v>0</v>
      </c>
      <c r="JN117" s="28">
        <f t="shared" si="423"/>
        <v>0</v>
      </c>
      <c r="JO117" s="28">
        <f t="shared" si="424"/>
        <v>0</v>
      </c>
      <c r="JP117" s="28">
        <f t="shared" si="425"/>
        <v>0</v>
      </c>
      <c r="JQ117" s="28">
        <f t="shared" si="426"/>
        <v>0</v>
      </c>
      <c r="JS117" s="7">
        <v>30</v>
      </c>
      <c r="JT117" s="477"/>
      <c r="JU117" s="477">
        <v>-29925</v>
      </c>
      <c r="JV117" s="477">
        <v>29925</v>
      </c>
      <c r="JW117" s="477">
        <v>28500</v>
      </c>
      <c r="JX117" s="476"/>
      <c r="JY117" s="477"/>
      <c r="JZ117" s="477"/>
      <c r="KA117" s="477"/>
      <c r="KB117" s="477"/>
      <c r="KC117" s="476"/>
      <c r="KD117" s="477"/>
      <c r="KE117" s="477"/>
      <c r="KF117" s="477"/>
      <c r="KG117" s="477"/>
      <c r="KH117" s="476"/>
      <c r="KI117" s="477"/>
      <c r="KJ117" s="477"/>
      <c r="KK117" s="477"/>
      <c r="KL117" s="477"/>
      <c r="KM117" s="477"/>
      <c r="KN117" s="477"/>
      <c r="KO117" s="477"/>
      <c r="KP117" s="477"/>
      <c r="KQ117" s="477"/>
      <c r="KR117" s="477"/>
      <c r="KS117" s="477"/>
      <c r="KT117" s="477"/>
      <c r="KU117" s="477"/>
      <c r="KV117" s="477"/>
      <c r="KW117" s="476"/>
      <c r="KX117" s="477"/>
      <c r="KY117" s="477"/>
      <c r="KZ117" s="477"/>
      <c r="LA117" s="477"/>
      <c r="LB117" s="476">
        <v>17</v>
      </c>
      <c r="LC117" s="477">
        <v>73283</v>
      </c>
      <c r="LD117" s="477">
        <v>23216</v>
      </c>
      <c r="LE117" s="477">
        <v>50067.000000000007</v>
      </c>
      <c r="LF117" s="477">
        <v>44702.63</v>
      </c>
      <c r="LG117" s="11"/>
      <c r="LH117" s="11"/>
      <c r="LI117" s="11"/>
      <c r="LJ117" s="11"/>
      <c r="LK117" s="11"/>
      <c r="LL117" s="41"/>
      <c r="LM117" s="28"/>
      <c r="LN117" s="28"/>
      <c r="LO117" s="28"/>
      <c r="LP117" s="28"/>
      <c r="LQ117" s="28"/>
      <c r="LR117" s="28"/>
      <c r="LS117" s="28"/>
      <c r="LT117" s="28"/>
      <c r="LU117" s="28"/>
      <c r="LV117" s="11"/>
      <c r="LW117" s="27"/>
      <c r="LX117" s="27"/>
      <c r="LY117" s="27"/>
      <c r="LZ117" s="27"/>
      <c r="MA117" s="7"/>
      <c r="MB117" s="28"/>
      <c r="MC117" s="28"/>
      <c r="MD117" s="28"/>
      <c r="ME117" s="28"/>
      <c r="MH117" s="7">
        <f t="shared" si="417"/>
        <v>47</v>
      </c>
      <c r="MI117" s="28">
        <f t="shared" si="418"/>
        <v>73283</v>
      </c>
      <c r="MJ117" s="28">
        <f t="shared" si="419"/>
        <v>-6709</v>
      </c>
      <c r="MK117" s="28">
        <f t="shared" si="420"/>
        <v>79992</v>
      </c>
      <c r="ML117" s="28">
        <f t="shared" si="421"/>
        <v>73202.63</v>
      </c>
    </row>
    <row r="118" spans="2:350" x14ac:dyDescent="0.3">
      <c r="B118" s="524"/>
      <c r="C118" s="70" t="s">
        <v>38</v>
      </c>
      <c r="D118" s="94"/>
      <c r="E118" s="27"/>
      <c r="F118" s="27"/>
      <c r="G118" s="58"/>
      <c r="H118" s="58"/>
      <c r="I118" s="11"/>
      <c r="J118" s="28"/>
      <c r="K118" s="27"/>
      <c r="L118" s="27"/>
      <c r="M118" s="27"/>
      <c r="N118" s="7"/>
      <c r="O118" s="27"/>
      <c r="P118" s="27"/>
      <c r="Q118" s="27"/>
      <c r="R118" s="27"/>
      <c r="S118" s="7">
        <v>24</v>
      </c>
      <c r="T118" s="29">
        <v>6745</v>
      </c>
      <c r="U118" s="29">
        <v>3975</v>
      </c>
      <c r="V118" s="29">
        <v>198.75</v>
      </c>
      <c r="W118" s="29">
        <v>4174</v>
      </c>
      <c r="X118" s="7">
        <v>0</v>
      </c>
      <c r="Y118" s="28">
        <v>0</v>
      </c>
      <c r="Z118" s="28">
        <v>0</v>
      </c>
      <c r="AA118" s="28">
        <v>0</v>
      </c>
      <c r="AB118" s="28">
        <v>0</v>
      </c>
      <c r="AC118" s="104"/>
      <c r="AD118" s="27"/>
      <c r="AE118" s="27"/>
      <c r="AF118" s="58"/>
      <c r="AG118" s="27"/>
      <c r="AH118" s="91"/>
      <c r="AI118" s="42"/>
      <c r="AJ118" s="42"/>
      <c r="AK118" s="58"/>
      <c r="AL118" s="42"/>
      <c r="AM118" s="11"/>
      <c r="AN118" s="28"/>
      <c r="AO118" s="28"/>
      <c r="AP118" s="28"/>
      <c r="AQ118" s="28"/>
      <c r="AR118" s="41"/>
      <c r="AS118" s="28"/>
      <c r="AT118" s="28"/>
      <c r="AU118" s="64"/>
      <c r="AV118" s="28"/>
      <c r="AW118" s="91"/>
      <c r="AX118" s="120"/>
      <c r="AY118" s="120"/>
      <c r="AZ118" s="120"/>
      <c r="BA118" s="120"/>
      <c r="BB118" s="91"/>
      <c r="BC118" s="120"/>
      <c r="BD118" s="120"/>
      <c r="BE118" s="120"/>
      <c r="BF118" s="120"/>
      <c r="BG118" s="91"/>
      <c r="BH118" s="120"/>
      <c r="BI118" s="58"/>
      <c r="BJ118" s="58"/>
      <c r="BK118" s="120"/>
      <c r="BM118" s="7">
        <f t="shared" si="427"/>
        <v>24</v>
      </c>
      <c r="BN118" s="28">
        <f t="shared" si="428"/>
        <v>6745</v>
      </c>
      <c r="BO118" s="28">
        <f t="shared" si="429"/>
        <v>3975</v>
      </c>
      <c r="BP118" s="28">
        <f t="shared" si="430"/>
        <v>198.75</v>
      </c>
      <c r="BQ118" s="28">
        <f t="shared" si="431"/>
        <v>4174</v>
      </c>
      <c r="BS118" s="64"/>
      <c r="BT118" s="49"/>
      <c r="BU118" s="49"/>
      <c r="BV118" s="49"/>
      <c r="BW118" s="49"/>
      <c r="BX118" s="7"/>
      <c r="BY118" s="27"/>
      <c r="BZ118" s="27"/>
      <c r="CA118" s="27"/>
      <c r="CB118" s="27"/>
      <c r="CC118" s="3"/>
      <c r="CD118" s="3"/>
      <c r="CE118" s="3"/>
      <c r="CF118" s="3"/>
      <c r="CG118" s="3"/>
      <c r="CH118" s="7"/>
      <c r="CI118" s="28"/>
      <c r="CJ118" s="28"/>
      <c r="CK118" s="28"/>
      <c r="CL118" s="28"/>
      <c r="CM118" s="7"/>
      <c r="CN118" s="27"/>
      <c r="CO118" s="27"/>
      <c r="CP118" s="27"/>
      <c r="CQ118" s="27"/>
      <c r="CR118" s="91"/>
      <c r="CS118" s="42"/>
      <c r="CT118" s="42"/>
      <c r="CU118" s="58"/>
      <c r="CV118" s="42"/>
      <c r="CW118" s="11"/>
      <c r="CX118" s="28"/>
      <c r="CY118" s="28"/>
      <c r="CZ118" s="28"/>
      <c r="DA118" s="28"/>
      <c r="DB118" s="41"/>
      <c r="DC118" s="28"/>
      <c r="DD118" s="28"/>
      <c r="DE118" s="49"/>
      <c r="DF118" s="28"/>
      <c r="DG118" s="91"/>
      <c r="DH118" s="120"/>
      <c r="DI118" s="120"/>
      <c r="DJ118" s="120"/>
      <c r="DK118" s="120"/>
      <c r="DL118" s="91"/>
      <c r="DM118" s="30"/>
      <c r="DN118" s="30"/>
      <c r="DO118" s="30"/>
      <c r="DP118" s="30"/>
      <c r="DQ118" s="91"/>
      <c r="DR118" s="30"/>
      <c r="DS118" s="27"/>
      <c r="DT118" s="27"/>
      <c r="DU118" s="30"/>
      <c r="DV118" s="91"/>
      <c r="DW118" s="30"/>
      <c r="DX118" s="27"/>
      <c r="DY118" s="27"/>
      <c r="DZ118" s="30"/>
      <c r="EB118" s="7">
        <f t="shared" si="402"/>
        <v>0</v>
      </c>
      <c r="EC118" s="28">
        <f t="shared" si="403"/>
        <v>0</v>
      </c>
      <c r="ED118" s="28">
        <f t="shared" si="404"/>
        <v>0</v>
      </c>
      <c r="EE118" s="28">
        <f t="shared" si="405"/>
        <v>0</v>
      </c>
      <c r="EF118" s="28">
        <f t="shared" si="406"/>
        <v>0</v>
      </c>
      <c r="EH118" s="64"/>
      <c r="EI118" s="49"/>
      <c r="EJ118" s="49"/>
      <c r="EK118" s="49"/>
      <c r="EL118" s="49"/>
      <c r="EM118" s="7"/>
      <c r="EN118" s="27"/>
      <c r="EO118" s="27"/>
      <c r="EP118" s="27"/>
      <c r="EQ118" s="27"/>
      <c r="ER118" s="3"/>
      <c r="ES118" s="49"/>
      <c r="ET118" s="49"/>
      <c r="EU118" s="49"/>
      <c r="EV118" s="49"/>
      <c r="EW118" s="7"/>
      <c r="EX118" s="28"/>
      <c r="EY118" s="28"/>
      <c r="EZ118" s="28"/>
      <c r="FA118" s="28"/>
      <c r="FB118" s="7"/>
      <c r="FC118" s="27"/>
      <c r="FD118" s="27"/>
      <c r="FE118" s="27"/>
      <c r="FF118" s="27"/>
      <c r="FG118" s="91"/>
      <c r="FH118" s="42"/>
      <c r="FI118" s="42"/>
      <c r="FJ118" s="58"/>
      <c r="FK118" s="42"/>
      <c r="FL118" s="7"/>
      <c r="FM118" s="28"/>
      <c r="FN118" s="28"/>
      <c r="FO118" s="28"/>
      <c r="FP118" s="28"/>
      <c r="FQ118" s="41"/>
      <c r="FR118" s="28"/>
      <c r="FS118" s="28"/>
      <c r="FT118" s="28"/>
      <c r="FU118" s="28"/>
      <c r="FV118" s="11"/>
      <c r="FW118" s="28"/>
      <c r="FX118" s="28"/>
      <c r="FY118" s="28"/>
      <c r="FZ118" s="28"/>
      <c r="GA118" s="41"/>
      <c r="GB118" s="28"/>
      <c r="GC118" s="28"/>
      <c r="GD118" s="28"/>
      <c r="GE118" s="28"/>
      <c r="GF118" s="91"/>
      <c r="GG118" s="30"/>
      <c r="GH118" s="27"/>
      <c r="GI118" s="27"/>
      <c r="GJ118" s="30"/>
      <c r="GK118" s="91"/>
      <c r="GL118" s="30"/>
      <c r="GM118" s="27"/>
      <c r="GN118" s="27"/>
      <c r="GO118" s="30"/>
      <c r="GQ118" s="7">
        <f t="shared" si="407"/>
        <v>0</v>
      </c>
      <c r="GR118" s="28">
        <f t="shared" si="408"/>
        <v>0</v>
      </c>
      <c r="GS118" s="28">
        <f t="shared" si="409"/>
        <v>0</v>
      </c>
      <c r="GT118" s="28">
        <f t="shared" si="410"/>
        <v>0</v>
      </c>
      <c r="GU118" s="28">
        <f t="shared" si="411"/>
        <v>0</v>
      </c>
      <c r="GX118" s="64"/>
      <c r="GY118" s="49"/>
      <c r="GZ118" s="49"/>
      <c r="HA118" s="49"/>
      <c r="HB118" s="49"/>
      <c r="HC118" s="7"/>
      <c r="HD118" s="28"/>
      <c r="HE118" s="28"/>
      <c r="HF118" s="28"/>
      <c r="HG118" s="28"/>
      <c r="HH118" s="3"/>
      <c r="HI118" s="49"/>
      <c r="HJ118" s="49"/>
      <c r="HK118" s="49"/>
      <c r="HL118" s="49"/>
      <c r="HM118" s="7"/>
      <c r="HN118" s="28"/>
      <c r="HO118" s="28"/>
      <c r="HP118" s="28"/>
      <c r="HQ118" s="28"/>
      <c r="HR118" s="7"/>
      <c r="HS118" s="27"/>
      <c r="HT118" s="27"/>
      <c r="HU118" s="27"/>
      <c r="HV118" s="27"/>
      <c r="HW118" s="91"/>
      <c r="HX118" s="42"/>
      <c r="HY118" s="42"/>
      <c r="HZ118" s="58"/>
      <c r="IA118" s="42"/>
      <c r="IB118" s="7"/>
      <c r="IC118" s="28"/>
      <c r="ID118" s="28"/>
      <c r="IE118" s="28"/>
      <c r="IF118" s="28"/>
      <c r="IG118" s="41"/>
      <c r="IH118" s="28"/>
      <c r="II118" s="28"/>
      <c r="IJ118" s="28"/>
      <c r="IK118" s="28"/>
      <c r="IL118" s="11"/>
      <c r="IM118" s="11"/>
      <c r="IN118" s="11"/>
      <c r="IO118" s="11"/>
      <c r="IP118" s="11"/>
      <c r="IQ118" s="41"/>
      <c r="IR118" s="28"/>
      <c r="IS118" s="28"/>
      <c r="IT118" s="28"/>
      <c r="IU118" s="28"/>
      <c r="IV118" s="28"/>
      <c r="IW118" s="28"/>
      <c r="IX118" s="28"/>
      <c r="IY118" s="28"/>
      <c r="IZ118" s="28"/>
      <c r="JA118" s="91"/>
      <c r="JB118" s="30"/>
      <c r="JC118" s="27"/>
      <c r="JD118" s="27"/>
      <c r="JE118" s="30"/>
      <c r="JF118" s="7"/>
      <c r="JG118" s="28"/>
      <c r="JH118" s="28"/>
      <c r="JI118" s="28"/>
      <c r="JJ118" s="28"/>
      <c r="JK118" s="149"/>
      <c r="JM118" s="7">
        <f t="shared" si="422"/>
        <v>0</v>
      </c>
      <c r="JN118" s="28">
        <f t="shared" si="423"/>
        <v>0</v>
      </c>
      <c r="JO118" s="28">
        <f t="shared" si="424"/>
        <v>0</v>
      </c>
      <c r="JP118" s="28">
        <f t="shared" si="425"/>
        <v>0</v>
      </c>
      <c r="JQ118" s="28">
        <f t="shared" si="426"/>
        <v>0</v>
      </c>
      <c r="JS118" s="7"/>
      <c r="JT118" s="477"/>
      <c r="JU118" s="477"/>
      <c r="JV118" s="477"/>
      <c r="JW118" s="477"/>
      <c r="JX118" s="476"/>
      <c r="JY118" s="477"/>
      <c r="JZ118" s="477"/>
      <c r="KA118" s="477"/>
      <c r="KB118" s="477"/>
      <c r="KC118" s="476"/>
      <c r="KD118" s="477"/>
      <c r="KE118" s="477"/>
      <c r="KF118" s="477"/>
      <c r="KG118" s="477"/>
      <c r="KH118" s="476"/>
      <c r="KI118" s="477"/>
      <c r="KJ118" s="477"/>
      <c r="KK118" s="477"/>
      <c r="KL118" s="477"/>
      <c r="KM118" s="477"/>
      <c r="KN118" s="477"/>
      <c r="KO118" s="477"/>
      <c r="KP118" s="477"/>
      <c r="KQ118" s="477"/>
      <c r="KR118" s="477"/>
      <c r="KS118" s="477"/>
      <c r="KT118" s="477"/>
      <c r="KU118" s="477"/>
      <c r="KV118" s="477"/>
      <c r="KW118" s="476"/>
      <c r="KX118" s="477"/>
      <c r="KY118" s="477"/>
      <c r="KZ118" s="477"/>
      <c r="LA118" s="477"/>
      <c r="LB118" s="476"/>
      <c r="LC118" s="477"/>
      <c r="LD118" s="477"/>
      <c r="LE118" s="477"/>
      <c r="LF118" s="477"/>
      <c r="LG118" s="11"/>
      <c r="LH118" s="11"/>
      <c r="LI118" s="11"/>
      <c r="LJ118" s="11"/>
      <c r="LK118" s="11"/>
      <c r="LL118" s="41"/>
      <c r="LM118" s="28"/>
      <c r="LN118" s="28"/>
      <c r="LO118" s="28"/>
      <c r="LP118" s="28"/>
      <c r="LQ118" s="28"/>
      <c r="LR118" s="28"/>
      <c r="LS118" s="28"/>
      <c r="LT118" s="28"/>
      <c r="LU118" s="28"/>
      <c r="LV118" s="91"/>
      <c r="LW118" s="30"/>
      <c r="LX118" s="27"/>
      <c r="LY118" s="27"/>
      <c r="LZ118" s="30"/>
      <c r="MA118" s="7"/>
      <c r="MB118" s="28"/>
      <c r="MC118" s="28"/>
      <c r="MD118" s="28"/>
      <c r="ME118" s="28"/>
      <c r="MF118" s="149"/>
      <c r="MH118" s="7">
        <f t="shared" si="417"/>
        <v>0</v>
      </c>
      <c r="MI118" s="28">
        <f t="shared" si="418"/>
        <v>0</v>
      </c>
      <c r="MJ118" s="28">
        <f t="shared" si="419"/>
        <v>0</v>
      </c>
      <c r="MK118" s="28">
        <f t="shared" si="420"/>
        <v>0</v>
      </c>
      <c r="ML118" s="28">
        <f t="shared" si="421"/>
        <v>0</v>
      </c>
    </row>
    <row r="119" spans="2:350" x14ac:dyDescent="0.3">
      <c r="B119" s="524"/>
      <c r="C119" s="5" t="s">
        <v>94</v>
      </c>
      <c r="D119" s="94"/>
      <c r="E119" s="27"/>
      <c r="F119" s="27"/>
      <c r="G119" s="58"/>
      <c r="H119" s="58"/>
      <c r="I119" s="11"/>
      <c r="J119" s="28"/>
      <c r="K119" s="27"/>
      <c r="L119" s="27"/>
      <c r="M119" s="27"/>
      <c r="N119" s="7"/>
      <c r="O119" s="27"/>
      <c r="P119" s="27"/>
      <c r="Q119" s="27"/>
      <c r="R119" s="27"/>
      <c r="S119" s="7">
        <v>58</v>
      </c>
      <c r="T119" s="29">
        <v>106842</v>
      </c>
      <c r="U119" s="29">
        <v>65173.619999999981</v>
      </c>
      <c r="V119" s="29">
        <v>5474.5300000000034</v>
      </c>
      <c r="W119" s="29">
        <v>51095.999999999971</v>
      </c>
      <c r="X119" s="7">
        <v>104</v>
      </c>
      <c r="Y119" s="28">
        <v>134441.56</v>
      </c>
      <c r="Z119" s="28">
        <v>119810.09999999996</v>
      </c>
      <c r="AA119" s="28">
        <v>9700.9200000000019</v>
      </c>
      <c r="AB119" s="28">
        <v>117253.99999999994</v>
      </c>
      <c r="AC119" s="104"/>
      <c r="AD119" s="27"/>
      <c r="AE119" s="27"/>
      <c r="AF119" s="58"/>
      <c r="AG119" s="27"/>
      <c r="AH119" s="91"/>
      <c r="AI119" s="42"/>
      <c r="AJ119" s="42"/>
      <c r="AK119" s="58"/>
      <c r="AL119" s="42"/>
      <c r="AM119" s="11"/>
      <c r="AN119" s="28"/>
      <c r="AO119" s="28"/>
      <c r="AP119" s="28"/>
      <c r="AQ119" s="28"/>
      <c r="AR119" s="41"/>
      <c r="AS119" s="28"/>
      <c r="AT119" s="28"/>
      <c r="AU119" s="64"/>
      <c r="AV119" s="28"/>
      <c r="AW119" s="91"/>
      <c r="AX119" s="120"/>
      <c r="AY119" s="120"/>
      <c r="AZ119" s="120"/>
      <c r="BA119" s="120"/>
      <c r="BB119" s="91"/>
      <c r="BC119" s="120"/>
      <c r="BD119" s="120"/>
      <c r="BE119" s="120"/>
      <c r="BF119" s="120"/>
      <c r="BG119" s="91"/>
      <c r="BH119" s="120"/>
      <c r="BI119" s="58"/>
      <c r="BJ119" s="58"/>
      <c r="BK119" s="120"/>
      <c r="BM119" s="7">
        <f t="shared" si="427"/>
        <v>162</v>
      </c>
      <c r="BN119" s="28">
        <f t="shared" si="428"/>
        <v>241283.56</v>
      </c>
      <c r="BO119" s="28">
        <f t="shared" si="429"/>
        <v>184983.71999999994</v>
      </c>
      <c r="BP119" s="28">
        <f t="shared" si="430"/>
        <v>15175.450000000004</v>
      </c>
      <c r="BQ119" s="28">
        <f t="shared" si="431"/>
        <v>168349.99999999991</v>
      </c>
      <c r="BS119" s="64"/>
      <c r="BT119" s="49"/>
      <c r="BU119" s="49"/>
      <c r="BV119" s="49"/>
      <c r="BW119" s="49"/>
      <c r="BX119" s="7"/>
      <c r="BY119" s="27"/>
      <c r="BZ119" s="27"/>
      <c r="CA119" s="27"/>
      <c r="CB119" s="27"/>
      <c r="CC119" s="3"/>
      <c r="CD119" s="3"/>
      <c r="CE119" s="3"/>
      <c r="CF119" s="3"/>
      <c r="CG119" s="3"/>
      <c r="CH119" s="7"/>
      <c r="CI119" s="28"/>
      <c r="CJ119" s="28"/>
      <c r="CK119" s="28"/>
      <c r="CL119" s="28"/>
      <c r="CM119" s="7"/>
      <c r="CN119" s="27"/>
      <c r="CO119" s="27"/>
      <c r="CP119" s="27"/>
      <c r="CQ119" s="27"/>
      <c r="CR119" s="91"/>
      <c r="CS119" s="42"/>
      <c r="CT119" s="42"/>
      <c r="CU119" s="58"/>
      <c r="CV119" s="42"/>
      <c r="CW119" s="11"/>
      <c r="CX119" s="28"/>
      <c r="CY119" s="28"/>
      <c r="CZ119" s="28"/>
      <c r="DA119" s="28"/>
      <c r="DB119" s="41"/>
      <c r="DC119" s="28"/>
      <c r="DD119" s="28"/>
      <c r="DE119" s="49"/>
      <c r="DF119" s="28"/>
      <c r="DG119" s="91"/>
      <c r="DH119" s="120"/>
      <c r="DI119" s="120"/>
      <c r="DJ119" s="120"/>
      <c r="DK119" s="120"/>
      <c r="DL119" s="91"/>
      <c r="DM119" s="30"/>
      <c r="DN119" s="30"/>
      <c r="DO119" s="30"/>
      <c r="DP119" s="30"/>
      <c r="DQ119" s="91"/>
      <c r="DR119" s="30"/>
      <c r="DS119" s="27"/>
      <c r="DT119" s="27"/>
      <c r="DU119" s="30"/>
      <c r="DV119" s="91"/>
      <c r="DW119" s="30"/>
      <c r="DX119" s="27"/>
      <c r="DY119" s="27"/>
      <c r="DZ119" s="30"/>
      <c r="EB119" s="7">
        <f t="shared" si="402"/>
        <v>0</v>
      </c>
      <c r="EC119" s="28">
        <f t="shared" si="403"/>
        <v>0</v>
      </c>
      <c r="ED119" s="28">
        <f t="shared" si="404"/>
        <v>0</v>
      </c>
      <c r="EE119" s="28">
        <f t="shared" si="405"/>
        <v>0</v>
      </c>
      <c r="EF119" s="28">
        <f t="shared" si="406"/>
        <v>0</v>
      </c>
      <c r="EH119" s="64"/>
      <c r="EI119" s="49"/>
      <c r="EJ119" s="49"/>
      <c r="EK119" s="49"/>
      <c r="EL119" s="49"/>
      <c r="EM119" s="7"/>
      <c r="EN119" s="27"/>
      <c r="EO119" s="27"/>
      <c r="EP119" s="27"/>
      <c r="EQ119" s="27"/>
      <c r="ER119" s="3"/>
      <c r="ES119" s="49"/>
      <c r="ET119" s="49"/>
      <c r="EU119" s="49"/>
      <c r="EV119" s="49"/>
      <c r="EW119" s="7"/>
      <c r="EX119" s="28"/>
      <c r="EY119" s="28"/>
      <c r="EZ119" s="28"/>
      <c r="FA119" s="28"/>
      <c r="FB119" s="7"/>
      <c r="FC119" s="27"/>
      <c r="FD119" s="27"/>
      <c r="FE119" s="27"/>
      <c r="FF119" s="27"/>
      <c r="FG119" s="91"/>
      <c r="FH119" s="42"/>
      <c r="FI119" s="42"/>
      <c r="FJ119" s="58"/>
      <c r="FK119" s="42"/>
      <c r="FL119" s="7"/>
      <c r="FM119" s="28"/>
      <c r="FN119" s="28"/>
      <c r="FO119" s="28"/>
      <c r="FP119" s="28"/>
      <c r="FQ119" s="41"/>
      <c r="FR119" s="28"/>
      <c r="FS119" s="28"/>
      <c r="FT119" s="28"/>
      <c r="FU119" s="28"/>
      <c r="FV119" s="11">
        <v>10</v>
      </c>
      <c r="FW119" s="28">
        <v>11990</v>
      </c>
      <c r="FX119" s="28">
        <v>10</v>
      </c>
      <c r="FY119" s="28">
        <v>0.49999999999999994</v>
      </c>
      <c r="FZ119" s="28">
        <v>11.000000000000002</v>
      </c>
      <c r="GA119" s="41"/>
      <c r="GB119" s="28"/>
      <c r="GC119" s="28"/>
      <c r="GD119" s="28"/>
      <c r="GE119" s="28"/>
      <c r="GF119" s="91"/>
      <c r="GG119" s="30"/>
      <c r="GH119" s="27"/>
      <c r="GI119" s="27"/>
      <c r="GJ119" s="30"/>
      <c r="GK119" s="91"/>
      <c r="GL119" s="30"/>
      <c r="GM119" s="27"/>
      <c r="GN119" s="27"/>
      <c r="GO119" s="30"/>
      <c r="GQ119" s="7">
        <f t="shared" si="407"/>
        <v>10</v>
      </c>
      <c r="GR119" s="28">
        <f t="shared" si="408"/>
        <v>11990</v>
      </c>
      <c r="GS119" s="28">
        <f t="shared" si="409"/>
        <v>10</v>
      </c>
      <c r="GT119" s="28">
        <f t="shared" si="410"/>
        <v>0.49999999999999994</v>
      </c>
      <c r="GU119" s="28">
        <f t="shared" si="411"/>
        <v>11.000000000000002</v>
      </c>
      <c r="GX119" s="64"/>
      <c r="GY119" s="49"/>
      <c r="GZ119" s="49"/>
      <c r="HA119" s="49"/>
      <c r="HB119" s="49"/>
      <c r="HC119" s="7"/>
      <c r="HD119" s="28"/>
      <c r="HE119" s="28"/>
      <c r="HF119" s="28"/>
      <c r="HG119" s="28"/>
      <c r="HH119" s="3"/>
      <c r="HI119" s="49"/>
      <c r="HJ119" s="49"/>
      <c r="HK119" s="49"/>
      <c r="HL119" s="49"/>
      <c r="HM119" s="7"/>
      <c r="HN119" s="28"/>
      <c r="HO119" s="28"/>
      <c r="HP119" s="28"/>
      <c r="HQ119" s="28"/>
      <c r="HR119" s="7"/>
      <c r="HS119" s="27"/>
      <c r="HT119" s="27"/>
      <c r="HU119" s="27"/>
      <c r="HV119" s="27"/>
      <c r="HW119" s="91"/>
      <c r="HX119" s="42"/>
      <c r="HY119" s="42"/>
      <c r="HZ119" s="58"/>
      <c r="IA119" s="42"/>
      <c r="IB119" s="7"/>
      <c r="IC119" s="28"/>
      <c r="ID119" s="28"/>
      <c r="IE119" s="28"/>
      <c r="IF119" s="28"/>
      <c r="IG119" s="41"/>
      <c r="IH119" s="28"/>
      <c r="II119" s="28"/>
      <c r="IJ119" s="28"/>
      <c r="IK119" s="28"/>
      <c r="IL119" s="11"/>
      <c r="IM119" s="11"/>
      <c r="IN119" s="11"/>
      <c r="IO119" s="11"/>
      <c r="IP119" s="11"/>
      <c r="IQ119" s="41"/>
      <c r="IR119" s="28"/>
      <c r="IS119" s="28"/>
      <c r="IT119" s="28"/>
      <c r="IU119" s="28"/>
      <c r="IV119" s="28"/>
      <c r="IW119" s="28"/>
      <c r="IX119" s="28"/>
      <c r="IY119" s="28"/>
      <c r="IZ119" s="28"/>
      <c r="JA119" s="91"/>
      <c r="JB119" s="30"/>
      <c r="JC119" s="27"/>
      <c r="JD119" s="27"/>
      <c r="JE119" s="30"/>
      <c r="JF119" s="7"/>
      <c r="JG119" s="28"/>
      <c r="JH119" s="28"/>
      <c r="JI119" s="28"/>
      <c r="JJ119" s="28"/>
      <c r="JK119" s="149"/>
      <c r="JM119" s="7">
        <f t="shared" si="422"/>
        <v>0</v>
      </c>
      <c r="JN119" s="28">
        <f t="shared" si="423"/>
        <v>0</v>
      </c>
      <c r="JO119" s="28">
        <f t="shared" si="424"/>
        <v>0</v>
      </c>
      <c r="JP119" s="28">
        <f t="shared" si="425"/>
        <v>0</v>
      </c>
      <c r="JQ119" s="28">
        <f t="shared" si="426"/>
        <v>0</v>
      </c>
      <c r="JS119" s="7"/>
      <c r="JT119" s="477"/>
      <c r="JU119" s="477"/>
      <c r="JV119" s="477"/>
      <c r="JW119" s="477"/>
      <c r="JX119" s="476"/>
      <c r="JY119" s="477"/>
      <c r="JZ119" s="477"/>
      <c r="KA119" s="477"/>
      <c r="KB119" s="477"/>
      <c r="KC119" s="476"/>
      <c r="KD119" s="477"/>
      <c r="KE119" s="477"/>
      <c r="KF119" s="477"/>
      <c r="KG119" s="477"/>
      <c r="KH119" s="476"/>
      <c r="KI119" s="477"/>
      <c r="KJ119" s="477"/>
      <c r="KK119" s="477"/>
      <c r="KL119" s="477"/>
      <c r="KM119" s="477"/>
      <c r="KN119" s="477"/>
      <c r="KO119" s="477"/>
      <c r="KP119" s="477"/>
      <c r="KQ119" s="477"/>
      <c r="KR119" s="477"/>
      <c r="KS119" s="477"/>
      <c r="KT119" s="477"/>
      <c r="KU119" s="477"/>
      <c r="KV119" s="477"/>
      <c r="KW119" s="476"/>
      <c r="KX119" s="477"/>
      <c r="KY119" s="477"/>
      <c r="KZ119" s="477"/>
      <c r="LA119" s="477"/>
      <c r="LB119" s="476"/>
      <c r="LC119" s="477"/>
      <c r="LD119" s="477"/>
      <c r="LE119" s="477"/>
      <c r="LF119" s="477"/>
      <c r="LG119" s="11"/>
      <c r="LH119" s="11"/>
      <c r="LI119" s="11"/>
      <c r="LJ119" s="11"/>
      <c r="LK119" s="11"/>
      <c r="LL119" s="41"/>
      <c r="LM119" s="28"/>
      <c r="LN119" s="28"/>
      <c r="LO119" s="28"/>
      <c r="LP119" s="28"/>
      <c r="LQ119" s="28"/>
      <c r="LR119" s="28"/>
      <c r="LS119" s="28"/>
      <c r="LT119" s="28"/>
      <c r="LU119" s="28"/>
      <c r="LV119" s="91"/>
      <c r="LW119" s="30"/>
      <c r="LX119" s="27"/>
      <c r="LY119" s="27"/>
      <c r="LZ119" s="30"/>
      <c r="MA119" s="7"/>
      <c r="MB119" s="28"/>
      <c r="MC119" s="28"/>
      <c r="MD119" s="28"/>
      <c r="ME119" s="28"/>
      <c r="MF119" s="149"/>
      <c r="MH119" s="7">
        <f t="shared" si="417"/>
        <v>0</v>
      </c>
      <c r="MI119" s="28">
        <f t="shared" si="418"/>
        <v>0</v>
      </c>
      <c r="MJ119" s="28">
        <f t="shared" si="419"/>
        <v>0</v>
      </c>
      <c r="MK119" s="28">
        <f t="shared" si="420"/>
        <v>0</v>
      </c>
      <c r="ML119" s="28">
        <f t="shared" si="421"/>
        <v>0</v>
      </c>
    </row>
    <row r="120" spans="2:350" x14ac:dyDescent="0.3">
      <c r="B120" s="524"/>
      <c r="C120" s="70" t="s">
        <v>45</v>
      </c>
      <c r="D120" s="94"/>
      <c r="E120" s="27"/>
      <c r="F120" s="27"/>
      <c r="G120" s="58"/>
      <c r="H120" s="58"/>
      <c r="I120" s="11"/>
      <c r="J120" s="28"/>
      <c r="K120" s="27"/>
      <c r="L120" s="27"/>
      <c r="M120" s="27"/>
      <c r="N120" s="7"/>
      <c r="O120" s="27"/>
      <c r="P120" s="27"/>
      <c r="Q120" s="27"/>
      <c r="R120" s="27"/>
      <c r="S120" s="7">
        <v>150</v>
      </c>
      <c r="T120" s="29">
        <v>43670</v>
      </c>
      <c r="U120" s="29">
        <v>25625</v>
      </c>
      <c r="V120" s="29">
        <v>1281.25</v>
      </c>
      <c r="W120" s="29">
        <v>26906</v>
      </c>
      <c r="X120" s="7">
        <v>0</v>
      </c>
      <c r="Y120" s="28">
        <v>0</v>
      </c>
      <c r="Z120" s="28">
        <v>0</v>
      </c>
      <c r="AA120" s="28">
        <v>0</v>
      </c>
      <c r="AB120" s="28">
        <v>0</v>
      </c>
      <c r="AC120" s="104"/>
      <c r="AD120" s="27"/>
      <c r="AE120" s="27"/>
      <c r="AF120" s="58"/>
      <c r="AG120" s="27"/>
      <c r="AH120" s="91"/>
      <c r="AI120" s="42"/>
      <c r="AJ120" s="42"/>
      <c r="AK120" s="58"/>
      <c r="AL120" s="42"/>
      <c r="AM120" s="11"/>
      <c r="AN120" s="28"/>
      <c r="AO120" s="28"/>
      <c r="AP120" s="28"/>
      <c r="AQ120" s="28"/>
      <c r="AR120" s="41"/>
      <c r="AS120" s="28"/>
      <c r="AT120" s="28"/>
      <c r="AU120" s="64"/>
      <c r="AV120" s="28"/>
      <c r="AW120" s="91"/>
      <c r="AX120" s="120"/>
      <c r="AY120" s="120"/>
      <c r="AZ120" s="120"/>
      <c r="BA120" s="120"/>
      <c r="BB120" s="91"/>
      <c r="BC120" s="120"/>
      <c r="BD120" s="120"/>
      <c r="BE120" s="120"/>
      <c r="BF120" s="120"/>
      <c r="BG120" s="91"/>
      <c r="BH120" s="120"/>
      <c r="BI120" s="58"/>
      <c r="BJ120" s="58"/>
      <c r="BK120" s="120"/>
      <c r="BM120" s="7">
        <f t="shared" si="427"/>
        <v>150</v>
      </c>
      <c r="BN120" s="28">
        <f t="shared" si="428"/>
        <v>43670</v>
      </c>
      <c r="BO120" s="28">
        <f t="shared" si="429"/>
        <v>25625</v>
      </c>
      <c r="BP120" s="28">
        <f t="shared" si="430"/>
        <v>1281.25</v>
      </c>
      <c r="BQ120" s="28">
        <f t="shared" si="431"/>
        <v>26906</v>
      </c>
      <c r="BS120" s="64">
        <v>110</v>
      </c>
      <c r="BT120" s="49">
        <v>33000</v>
      </c>
      <c r="BU120" s="49">
        <v>19250</v>
      </c>
      <c r="BV120" s="49">
        <v>962.5</v>
      </c>
      <c r="BW120" s="49">
        <v>20213</v>
      </c>
      <c r="BX120" s="7"/>
      <c r="BY120" s="27"/>
      <c r="BZ120" s="27"/>
      <c r="CA120" s="27"/>
      <c r="CB120" s="27"/>
      <c r="CC120" s="3"/>
      <c r="CD120" s="3"/>
      <c r="CE120" s="3"/>
      <c r="CF120" s="3"/>
      <c r="CG120" s="3"/>
      <c r="CH120" s="7"/>
      <c r="CI120" s="28"/>
      <c r="CJ120" s="28"/>
      <c r="CK120" s="28"/>
      <c r="CL120" s="28"/>
      <c r="CM120" s="7"/>
      <c r="CN120" s="27"/>
      <c r="CO120" s="27"/>
      <c r="CP120" s="27"/>
      <c r="CQ120" s="27"/>
      <c r="CR120" s="91"/>
      <c r="CS120" s="42"/>
      <c r="CT120" s="42"/>
      <c r="CU120" s="58"/>
      <c r="CV120" s="42"/>
      <c r="CW120" s="11"/>
      <c r="CX120" s="28"/>
      <c r="CY120" s="28"/>
      <c r="CZ120" s="28"/>
      <c r="DA120" s="28"/>
      <c r="DB120" s="41"/>
      <c r="DC120" s="28"/>
      <c r="DD120" s="28"/>
      <c r="DE120" s="49"/>
      <c r="DF120" s="28"/>
      <c r="DG120" s="91"/>
      <c r="DH120" s="120"/>
      <c r="DI120" s="120"/>
      <c r="DJ120" s="120"/>
      <c r="DK120" s="120"/>
      <c r="DL120" s="91"/>
      <c r="DM120" s="30"/>
      <c r="DN120" s="30"/>
      <c r="DO120" s="30"/>
      <c r="DP120" s="30"/>
      <c r="DQ120" s="91"/>
      <c r="DR120" s="30"/>
      <c r="DS120" s="27"/>
      <c r="DT120" s="27"/>
      <c r="DU120" s="30"/>
      <c r="DV120" s="91"/>
      <c r="DW120" s="30"/>
      <c r="DX120" s="27"/>
      <c r="DY120" s="27"/>
      <c r="DZ120" s="30"/>
      <c r="EB120" s="7">
        <f t="shared" si="402"/>
        <v>110</v>
      </c>
      <c r="EC120" s="28">
        <f t="shared" si="403"/>
        <v>33000</v>
      </c>
      <c r="ED120" s="28">
        <f t="shared" si="404"/>
        <v>19250</v>
      </c>
      <c r="EE120" s="28">
        <f t="shared" si="405"/>
        <v>962.5</v>
      </c>
      <c r="EF120" s="28">
        <f t="shared" si="406"/>
        <v>20213</v>
      </c>
      <c r="EH120" s="64"/>
      <c r="EI120" s="49"/>
      <c r="EJ120" s="49"/>
      <c r="EK120" s="49"/>
      <c r="EL120" s="49"/>
      <c r="EM120" s="7"/>
      <c r="EN120" s="27"/>
      <c r="EO120" s="27"/>
      <c r="EP120" s="27"/>
      <c r="EQ120" s="27"/>
      <c r="ER120" s="3"/>
      <c r="ES120" s="49"/>
      <c r="ET120" s="49"/>
      <c r="EU120" s="49"/>
      <c r="EV120" s="49"/>
      <c r="EW120" s="7"/>
      <c r="EX120" s="28"/>
      <c r="EY120" s="28"/>
      <c r="EZ120" s="28"/>
      <c r="FA120" s="28"/>
      <c r="FB120" s="7"/>
      <c r="FC120" s="27"/>
      <c r="FD120" s="27"/>
      <c r="FE120" s="27"/>
      <c r="FF120" s="27"/>
      <c r="FG120" s="91"/>
      <c r="FH120" s="42"/>
      <c r="FI120" s="42"/>
      <c r="FJ120" s="58"/>
      <c r="FK120" s="42"/>
      <c r="FL120" s="7"/>
      <c r="FM120" s="28"/>
      <c r="FN120" s="28"/>
      <c r="FO120" s="28"/>
      <c r="FP120" s="28"/>
      <c r="FQ120" s="41"/>
      <c r="FR120" s="28"/>
      <c r="FS120" s="28"/>
      <c r="FT120" s="28"/>
      <c r="FU120" s="28"/>
      <c r="FV120" s="11"/>
      <c r="FW120" s="28"/>
      <c r="FX120" s="28"/>
      <c r="FY120" s="28"/>
      <c r="FZ120" s="28"/>
      <c r="GA120" s="41"/>
      <c r="GB120" s="28"/>
      <c r="GC120" s="28"/>
      <c r="GD120" s="28"/>
      <c r="GE120" s="28"/>
      <c r="GF120" s="91"/>
      <c r="GG120" s="30"/>
      <c r="GH120" s="27"/>
      <c r="GI120" s="27"/>
      <c r="GJ120" s="30"/>
      <c r="GK120" s="91"/>
      <c r="GL120" s="30"/>
      <c r="GM120" s="27"/>
      <c r="GN120" s="27"/>
      <c r="GO120" s="30"/>
      <c r="GQ120" s="7">
        <f t="shared" si="407"/>
        <v>0</v>
      </c>
      <c r="GR120" s="28">
        <f t="shared" si="408"/>
        <v>0</v>
      </c>
      <c r="GS120" s="28">
        <f t="shared" si="409"/>
        <v>0</v>
      </c>
      <c r="GT120" s="28">
        <f t="shared" si="410"/>
        <v>0</v>
      </c>
      <c r="GU120" s="28">
        <f t="shared" si="411"/>
        <v>0</v>
      </c>
      <c r="GX120" s="64"/>
      <c r="GY120" s="49"/>
      <c r="GZ120" s="49"/>
      <c r="HA120" s="49"/>
      <c r="HB120" s="49"/>
      <c r="HC120" s="7"/>
      <c r="HD120" s="28"/>
      <c r="HE120" s="28"/>
      <c r="HF120" s="28"/>
      <c r="HG120" s="28"/>
      <c r="HH120" s="3"/>
      <c r="HI120" s="49"/>
      <c r="HJ120" s="49"/>
      <c r="HK120" s="49"/>
      <c r="HL120" s="49"/>
      <c r="HM120" s="7"/>
      <c r="HN120" s="28"/>
      <c r="HO120" s="28"/>
      <c r="HP120" s="28"/>
      <c r="HQ120" s="28"/>
      <c r="HR120" s="7"/>
      <c r="HS120" s="27"/>
      <c r="HT120" s="27"/>
      <c r="HU120" s="27"/>
      <c r="HV120" s="27"/>
      <c r="HW120" s="91"/>
      <c r="HX120" s="42"/>
      <c r="HY120" s="42"/>
      <c r="HZ120" s="58"/>
      <c r="IA120" s="42"/>
      <c r="IB120" s="7"/>
      <c r="IC120" s="28"/>
      <c r="ID120" s="28"/>
      <c r="IE120" s="28"/>
      <c r="IF120" s="28"/>
      <c r="IG120" s="41"/>
      <c r="IH120" s="28"/>
      <c r="II120" s="28"/>
      <c r="IJ120" s="28"/>
      <c r="IK120" s="28"/>
      <c r="IL120" s="11"/>
      <c r="IM120" s="11"/>
      <c r="IN120" s="11"/>
      <c r="IO120" s="11"/>
      <c r="IP120" s="11"/>
      <c r="IQ120" s="41"/>
      <c r="IR120" s="28"/>
      <c r="IS120" s="28"/>
      <c r="IT120" s="28"/>
      <c r="IU120" s="28"/>
      <c r="IV120" s="28"/>
      <c r="IW120" s="28"/>
      <c r="IX120" s="28"/>
      <c r="IY120" s="28"/>
      <c r="IZ120" s="28"/>
      <c r="JA120" s="91"/>
      <c r="JB120" s="30"/>
      <c r="JC120" s="27"/>
      <c r="JD120" s="27"/>
      <c r="JE120" s="30"/>
      <c r="JF120" s="7"/>
      <c r="JG120" s="28"/>
      <c r="JH120" s="28"/>
      <c r="JI120" s="28"/>
      <c r="JJ120" s="28"/>
      <c r="JK120" s="149"/>
      <c r="JM120" s="7">
        <f t="shared" si="422"/>
        <v>0</v>
      </c>
      <c r="JN120" s="28">
        <f t="shared" si="423"/>
        <v>0</v>
      </c>
      <c r="JO120" s="28">
        <f t="shared" si="424"/>
        <v>0</v>
      </c>
      <c r="JP120" s="28">
        <f t="shared" si="425"/>
        <v>0</v>
      </c>
      <c r="JQ120" s="28">
        <f t="shared" si="426"/>
        <v>0</v>
      </c>
      <c r="JS120" s="7"/>
      <c r="JT120" s="477"/>
      <c r="JU120" s="477"/>
      <c r="JV120" s="477"/>
      <c r="JW120" s="477"/>
      <c r="JX120" s="476"/>
      <c r="JY120" s="477"/>
      <c r="JZ120" s="477"/>
      <c r="KA120" s="477"/>
      <c r="KB120" s="477"/>
      <c r="KC120" s="476"/>
      <c r="KD120" s="477"/>
      <c r="KE120" s="477"/>
      <c r="KF120" s="477"/>
      <c r="KG120" s="477"/>
      <c r="KH120" s="476"/>
      <c r="KI120" s="477"/>
      <c r="KJ120" s="477"/>
      <c r="KK120" s="477"/>
      <c r="KL120" s="477"/>
      <c r="KM120" s="477"/>
      <c r="KN120" s="477"/>
      <c r="KO120" s="477"/>
      <c r="KP120" s="477"/>
      <c r="KQ120" s="477"/>
      <c r="KR120" s="477"/>
      <c r="KS120" s="477"/>
      <c r="KT120" s="477"/>
      <c r="KU120" s="477"/>
      <c r="KV120" s="477"/>
      <c r="KW120" s="476"/>
      <c r="KX120" s="477"/>
      <c r="KY120" s="477"/>
      <c r="KZ120" s="477"/>
      <c r="LA120" s="477"/>
      <c r="LB120" s="476"/>
      <c r="LC120" s="477"/>
      <c r="LD120" s="477"/>
      <c r="LE120" s="477"/>
      <c r="LF120" s="477"/>
      <c r="LG120" s="11"/>
      <c r="LH120" s="11"/>
      <c r="LI120" s="11"/>
      <c r="LJ120" s="11"/>
      <c r="LK120" s="11"/>
      <c r="LL120" s="41"/>
      <c r="LM120" s="28"/>
      <c r="LN120" s="28"/>
      <c r="LO120" s="28"/>
      <c r="LP120" s="28"/>
      <c r="LQ120" s="28"/>
      <c r="LR120" s="28"/>
      <c r="LS120" s="28"/>
      <c r="LT120" s="28"/>
      <c r="LU120" s="28"/>
      <c r="LV120" s="91"/>
      <c r="LW120" s="30"/>
      <c r="LX120" s="27"/>
      <c r="LY120" s="27"/>
      <c r="LZ120" s="30"/>
      <c r="MA120" s="7"/>
      <c r="MB120" s="28"/>
      <c r="MC120" s="28"/>
      <c r="MD120" s="28"/>
      <c r="ME120" s="28"/>
      <c r="MF120" s="149"/>
      <c r="MH120" s="7">
        <f t="shared" si="417"/>
        <v>0</v>
      </c>
      <c r="MI120" s="28">
        <f t="shared" si="418"/>
        <v>0</v>
      </c>
      <c r="MJ120" s="28">
        <f t="shared" si="419"/>
        <v>0</v>
      </c>
      <c r="MK120" s="28">
        <f t="shared" si="420"/>
        <v>0</v>
      </c>
      <c r="ML120" s="28">
        <f t="shared" si="421"/>
        <v>0</v>
      </c>
    </row>
    <row r="121" spans="2:350" x14ac:dyDescent="0.3">
      <c r="B121" s="524"/>
      <c r="C121" s="70" t="s">
        <v>39</v>
      </c>
      <c r="D121" s="94"/>
      <c r="E121" s="27"/>
      <c r="F121" s="27"/>
      <c r="G121" s="58"/>
      <c r="H121" s="58"/>
      <c r="I121" s="11"/>
      <c r="J121" s="28"/>
      <c r="K121" s="27"/>
      <c r="L121" s="27"/>
      <c r="M121" s="27"/>
      <c r="N121" s="7"/>
      <c r="O121" s="27"/>
      <c r="P121" s="27"/>
      <c r="Q121" s="27"/>
      <c r="R121" s="27"/>
      <c r="S121" s="7">
        <v>100</v>
      </c>
      <c r="T121" s="29">
        <v>30000</v>
      </c>
      <c r="U121" s="29">
        <v>17500</v>
      </c>
      <c r="V121" s="29">
        <v>875</v>
      </c>
      <c r="W121" s="29">
        <v>18375</v>
      </c>
      <c r="X121" s="7">
        <v>0</v>
      </c>
      <c r="Y121" s="28">
        <v>0</v>
      </c>
      <c r="Z121" s="28">
        <v>0</v>
      </c>
      <c r="AA121" s="28">
        <v>0</v>
      </c>
      <c r="AB121" s="28">
        <v>0</v>
      </c>
      <c r="AC121" s="104"/>
      <c r="AD121" s="27"/>
      <c r="AE121" s="27"/>
      <c r="AF121" s="58"/>
      <c r="AG121" s="27"/>
      <c r="AH121" s="91"/>
      <c r="AI121" s="42"/>
      <c r="AJ121" s="42"/>
      <c r="AK121" s="58"/>
      <c r="AL121" s="42"/>
      <c r="AM121" s="11"/>
      <c r="AN121" s="28"/>
      <c r="AO121" s="28"/>
      <c r="AP121" s="28"/>
      <c r="AQ121" s="28"/>
      <c r="AR121" s="41"/>
      <c r="AS121" s="28"/>
      <c r="AT121" s="28"/>
      <c r="AU121" s="64"/>
      <c r="AV121" s="28"/>
      <c r="AW121" s="91"/>
      <c r="AX121" s="120"/>
      <c r="AY121" s="120"/>
      <c r="AZ121" s="120"/>
      <c r="BA121" s="120"/>
      <c r="BB121" s="91"/>
      <c r="BC121" s="120"/>
      <c r="BD121" s="120"/>
      <c r="BE121" s="120"/>
      <c r="BF121" s="120"/>
      <c r="BG121" s="91"/>
      <c r="BH121" s="120"/>
      <c r="BI121" s="58"/>
      <c r="BJ121" s="58"/>
      <c r="BK121" s="120"/>
      <c r="BM121" s="7">
        <f t="shared" si="427"/>
        <v>100</v>
      </c>
      <c r="BN121" s="28">
        <f t="shared" si="428"/>
        <v>30000</v>
      </c>
      <c r="BO121" s="28">
        <f t="shared" si="429"/>
        <v>17500</v>
      </c>
      <c r="BP121" s="28">
        <f t="shared" si="430"/>
        <v>875</v>
      </c>
      <c r="BQ121" s="28">
        <f t="shared" si="431"/>
        <v>18375</v>
      </c>
      <c r="BS121" s="64"/>
      <c r="BT121" s="49"/>
      <c r="BU121" s="49"/>
      <c r="BV121" s="49"/>
      <c r="BW121" s="49"/>
      <c r="BX121" s="7"/>
      <c r="BY121" s="27"/>
      <c r="BZ121" s="27"/>
      <c r="CA121" s="27"/>
      <c r="CB121" s="27"/>
      <c r="CC121" s="3"/>
      <c r="CD121" s="3"/>
      <c r="CE121" s="3"/>
      <c r="CF121" s="3"/>
      <c r="CG121" s="3"/>
      <c r="CH121" s="7"/>
      <c r="CI121" s="28"/>
      <c r="CJ121" s="28"/>
      <c r="CK121" s="28"/>
      <c r="CL121" s="28"/>
      <c r="CM121" s="7"/>
      <c r="CN121" s="27"/>
      <c r="CO121" s="27"/>
      <c r="CP121" s="27"/>
      <c r="CQ121" s="27"/>
      <c r="CR121" s="91"/>
      <c r="CS121" s="42"/>
      <c r="CT121" s="42"/>
      <c r="CU121" s="58"/>
      <c r="CV121" s="42"/>
      <c r="CW121" s="11"/>
      <c r="CX121" s="28"/>
      <c r="CY121" s="28"/>
      <c r="CZ121" s="28"/>
      <c r="DA121" s="28"/>
      <c r="DB121" s="41"/>
      <c r="DC121" s="28"/>
      <c r="DD121" s="28"/>
      <c r="DE121" s="49"/>
      <c r="DF121" s="28"/>
      <c r="DG121" s="91"/>
      <c r="DH121" s="120"/>
      <c r="DI121" s="120"/>
      <c r="DJ121" s="120"/>
      <c r="DK121" s="120"/>
      <c r="DL121" s="91"/>
      <c r="DM121" s="30"/>
      <c r="DN121" s="30"/>
      <c r="DO121" s="30"/>
      <c r="DP121" s="30"/>
      <c r="DQ121" s="91"/>
      <c r="DR121" s="30"/>
      <c r="DS121" s="27"/>
      <c r="DT121" s="27"/>
      <c r="DU121" s="30"/>
      <c r="DV121" s="91"/>
      <c r="DW121" s="30"/>
      <c r="DX121" s="27"/>
      <c r="DY121" s="27"/>
      <c r="DZ121" s="30"/>
      <c r="EB121" s="7">
        <f t="shared" si="402"/>
        <v>0</v>
      </c>
      <c r="EC121" s="28">
        <f t="shared" si="403"/>
        <v>0</v>
      </c>
      <c r="ED121" s="28">
        <f t="shared" si="404"/>
        <v>0</v>
      </c>
      <c r="EE121" s="28">
        <f t="shared" si="405"/>
        <v>0</v>
      </c>
      <c r="EF121" s="28">
        <f t="shared" si="406"/>
        <v>0</v>
      </c>
      <c r="EH121" s="64"/>
      <c r="EI121" s="49"/>
      <c r="EJ121" s="49"/>
      <c r="EK121" s="49"/>
      <c r="EL121" s="49"/>
      <c r="EM121" s="7"/>
      <c r="EN121" s="27"/>
      <c r="EO121" s="27"/>
      <c r="EP121" s="27"/>
      <c r="EQ121" s="27"/>
      <c r="ER121" s="3"/>
      <c r="ES121" s="49"/>
      <c r="ET121" s="49"/>
      <c r="EU121" s="49"/>
      <c r="EV121" s="49"/>
      <c r="EW121" s="7"/>
      <c r="EX121" s="28"/>
      <c r="EY121" s="28"/>
      <c r="EZ121" s="28"/>
      <c r="FA121" s="28"/>
      <c r="FB121" s="7"/>
      <c r="FC121" s="27"/>
      <c r="FD121" s="27"/>
      <c r="FE121" s="27"/>
      <c r="FF121" s="27"/>
      <c r="FG121" s="91"/>
      <c r="FH121" s="42"/>
      <c r="FI121" s="42"/>
      <c r="FJ121" s="58"/>
      <c r="FK121" s="42"/>
      <c r="FL121" s="7"/>
      <c r="FM121" s="28"/>
      <c r="FN121" s="28"/>
      <c r="FO121" s="28"/>
      <c r="FP121" s="28"/>
      <c r="FQ121" s="41"/>
      <c r="FR121" s="28"/>
      <c r="FS121" s="28"/>
      <c r="FT121" s="28"/>
      <c r="FU121" s="28"/>
      <c r="FV121" s="11"/>
      <c r="FW121" s="28"/>
      <c r="FX121" s="28"/>
      <c r="FY121" s="28"/>
      <c r="FZ121" s="28"/>
      <c r="GA121" s="41"/>
      <c r="GB121" s="28"/>
      <c r="GC121" s="28"/>
      <c r="GD121" s="28"/>
      <c r="GE121" s="28"/>
      <c r="GF121" s="91"/>
      <c r="GG121" s="30"/>
      <c r="GH121" s="27"/>
      <c r="GI121" s="27"/>
      <c r="GJ121" s="30"/>
      <c r="GK121" s="91"/>
      <c r="GL121" s="30"/>
      <c r="GM121" s="27"/>
      <c r="GN121" s="27"/>
      <c r="GO121" s="30"/>
      <c r="GQ121" s="7">
        <f t="shared" si="407"/>
        <v>0</v>
      </c>
      <c r="GR121" s="28">
        <f t="shared" si="408"/>
        <v>0</v>
      </c>
      <c r="GS121" s="28">
        <f t="shared" si="409"/>
        <v>0</v>
      </c>
      <c r="GT121" s="28">
        <f t="shared" si="410"/>
        <v>0</v>
      </c>
      <c r="GU121" s="28">
        <f t="shared" si="411"/>
        <v>0</v>
      </c>
      <c r="GX121" s="64"/>
      <c r="GY121" s="49"/>
      <c r="GZ121" s="49"/>
      <c r="HA121" s="49"/>
      <c r="HB121" s="49"/>
      <c r="HC121" s="7"/>
      <c r="HD121" s="28"/>
      <c r="HE121" s="28"/>
      <c r="HF121" s="28"/>
      <c r="HG121" s="28"/>
      <c r="HH121" s="3"/>
      <c r="HI121" s="49"/>
      <c r="HJ121" s="49"/>
      <c r="HK121" s="49"/>
      <c r="HL121" s="49"/>
      <c r="HM121" s="7"/>
      <c r="HN121" s="28"/>
      <c r="HO121" s="28"/>
      <c r="HP121" s="28"/>
      <c r="HQ121" s="28"/>
      <c r="HR121" s="7"/>
      <c r="HS121" s="27"/>
      <c r="HT121" s="27"/>
      <c r="HU121" s="27"/>
      <c r="HV121" s="27"/>
      <c r="HW121" s="91"/>
      <c r="HX121" s="42"/>
      <c r="HY121" s="42"/>
      <c r="HZ121" s="58"/>
      <c r="IA121" s="42"/>
      <c r="IB121" s="7"/>
      <c r="IC121" s="28"/>
      <c r="ID121" s="28"/>
      <c r="IE121" s="28"/>
      <c r="IF121" s="28"/>
      <c r="IG121" s="41"/>
      <c r="IH121" s="28"/>
      <c r="II121" s="28"/>
      <c r="IJ121" s="28"/>
      <c r="IK121" s="28"/>
      <c r="IL121" s="11"/>
      <c r="IM121" s="11"/>
      <c r="IN121" s="11"/>
      <c r="IO121" s="11"/>
      <c r="IP121" s="11"/>
      <c r="IQ121" s="41"/>
      <c r="IR121" s="28"/>
      <c r="IS121" s="28"/>
      <c r="IT121" s="28"/>
      <c r="IU121" s="28"/>
      <c r="IV121" s="28"/>
      <c r="IW121" s="28"/>
      <c r="IX121" s="28"/>
      <c r="IY121" s="28"/>
      <c r="IZ121" s="28"/>
      <c r="JA121" s="91"/>
      <c r="JB121" s="30"/>
      <c r="JC121" s="27"/>
      <c r="JD121" s="27"/>
      <c r="JE121" s="30"/>
      <c r="JF121" s="7"/>
      <c r="JG121" s="28"/>
      <c r="JH121" s="28"/>
      <c r="JI121" s="28"/>
      <c r="JJ121" s="28"/>
      <c r="JK121" s="149"/>
      <c r="JM121" s="7">
        <f t="shared" si="422"/>
        <v>0</v>
      </c>
      <c r="JN121" s="28">
        <f t="shared" si="423"/>
        <v>0</v>
      </c>
      <c r="JO121" s="28">
        <f t="shared" si="424"/>
        <v>0</v>
      </c>
      <c r="JP121" s="28">
        <f t="shared" si="425"/>
        <v>0</v>
      </c>
      <c r="JQ121" s="28">
        <f t="shared" si="426"/>
        <v>0</v>
      </c>
      <c r="JS121" s="7"/>
      <c r="JT121" s="477"/>
      <c r="JU121" s="477"/>
      <c r="JV121" s="477"/>
      <c r="JW121" s="477"/>
      <c r="JX121" s="476"/>
      <c r="JY121" s="477"/>
      <c r="JZ121" s="477"/>
      <c r="KA121" s="477"/>
      <c r="KB121" s="477"/>
      <c r="KC121" s="476"/>
      <c r="KD121" s="477"/>
      <c r="KE121" s="477"/>
      <c r="KF121" s="477"/>
      <c r="KG121" s="477"/>
      <c r="KH121" s="476"/>
      <c r="KI121" s="477"/>
      <c r="KJ121" s="477"/>
      <c r="KK121" s="477"/>
      <c r="KL121" s="477"/>
      <c r="KM121" s="477"/>
      <c r="KN121" s="477"/>
      <c r="KO121" s="477"/>
      <c r="KP121" s="477"/>
      <c r="KQ121" s="477"/>
      <c r="KR121" s="477"/>
      <c r="KS121" s="477"/>
      <c r="KT121" s="477"/>
      <c r="KU121" s="477"/>
      <c r="KV121" s="477"/>
      <c r="KW121" s="476"/>
      <c r="KX121" s="477"/>
      <c r="KY121" s="477"/>
      <c r="KZ121" s="477"/>
      <c r="LA121" s="477"/>
      <c r="LB121" s="476"/>
      <c r="LC121" s="477"/>
      <c r="LD121" s="477"/>
      <c r="LE121" s="477"/>
      <c r="LF121" s="477"/>
      <c r="LG121" s="11"/>
      <c r="LH121" s="11"/>
      <c r="LI121" s="11"/>
      <c r="LJ121" s="11"/>
      <c r="LK121" s="11"/>
      <c r="LL121" s="41"/>
      <c r="LM121" s="28"/>
      <c r="LN121" s="28"/>
      <c r="LO121" s="28"/>
      <c r="LP121" s="28"/>
      <c r="LQ121" s="28"/>
      <c r="LR121" s="28"/>
      <c r="LS121" s="28"/>
      <c r="LT121" s="28"/>
      <c r="LU121" s="28"/>
      <c r="LV121" s="91"/>
      <c r="LW121" s="30"/>
      <c r="LX121" s="27"/>
      <c r="LY121" s="27"/>
      <c r="LZ121" s="30"/>
      <c r="MA121" s="7"/>
      <c r="MB121" s="28"/>
      <c r="MC121" s="28"/>
      <c r="MD121" s="28"/>
      <c r="ME121" s="28"/>
      <c r="MF121" s="149"/>
      <c r="MH121" s="7">
        <f t="shared" si="417"/>
        <v>0</v>
      </c>
      <c r="MI121" s="28">
        <f t="shared" si="418"/>
        <v>0</v>
      </c>
      <c r="MJ121" s="28">
        <f t="shared" si="419"/>
        <v>0</v>
      </c>
      <c r="MK121" s="28">
        <f t="shared" si="420"/>
        <v>0</v>
      </c>
      <c r="ML121" s="28">
        <f t="shared" si="421"/>
        <v>0</v>
      </c>
    </row>
    <row r="122" spans="2:350" x14ac:dyDescent="0.3">
      <c r="B122" s="524"/>
      <c r="C122" s="70" t="s">
        <v>47</v>
      </c>
      <c r="D122" s="94"/>
      <c r="E122" s="27"/>
      <c r="F122" s="27"/>
      <c r="G122" s="58"/>
      <c r="H122" s="58"/>
      <c r="I122" s="11"/>
      <c r="J122" s="28"/>
      <c r="K122" s="27"/>
      <c r="L122" s="27"/>
      <c r="M122" s="27"/>
      <c r="N122" s="7"/>
      <c r="O122" s="27"/>
      <c r="P122" s="27"/>
      <c r="Q122" s="27"/>
      <c r="R122" s="27"/>
      <c r="S122" s="7"/>
      <c r="T122" s="29"/>
      <c r="U122" s="29"/>
      <c r="V122" s="29"/>
      <c r="W122" s="29"/>
      <c r="X122" s="7">
        <v>255</v>
      </c>
      <c r="Y122" s="28">
        <v>600145</v>
      </c>
      <c r="Z122" s="28">
        <v>473359</v>
      </c>
      <c r="AA122" s="28">
        <v>53488.05000000017</v>
      </c>
      <c r="AB122" s="28">
        <v>506877.99999999895</v>
      </c>
      <c r="AC122" s="104"/>
      <c r="AD122" s="27"/>
      <c r="AE122" s="27"/>
      <c r="AF122" s="58"/>
      <c r="AG122" s="27"/>
      <c r="AH122" s="91"/>
      <c r="AI122" s="42"/>
      <c r="AJ122" s="42"/>
      <c r="AK122" s="58"/>
      <c r="AL122" s="42"/>
      <c r="AM122" s="11"/>
      <c r="AN122" s="28"/>
      <c r="AO122" s="28"/>
      <c r="AP122" s="28"/>
      <c r="AQ122" s="28"/>
      <c r="AR122" s="41"/>
      <c r="AS122" s="28"/>
      <c r="AT122" s="28"/>
      <c r="AU122" s="64"/>
      <c r="AV122" s="28"/>
      <c r="AW122" s="91"/>
      <c r="AX122" s="120"/>
      <c r="AY122" s="120"/>
      <c r="AZ122" s="120"/>
      <c r="BA122" s="120"/>
      <c r="BB122" s="91"/>
      <c r="BC122" s="120"/>
      <c r="BD122" s="120"/>
      <c r="BE122" s="120"/>
      <c r="BF122" s="120"/>
      <c r="BG122" s="91"/>
      <c r="BH122" s="120"/>
      <c r="BI122" s="58"/>
      <c r="BJ122" s="58"/>
      <c r="BK122" s="120"/>
      <c r="BM122" s="7">
        <f t="shared" si="427"/>
        <v>255</v>
      </c>
      <c r="BN122" s="28">
        <f t="shared" si="428"/>
        <v>600145</v>
      </c>
      <c r="BO122" s="28">
        <f t="shared" si="429"/>
        <v>473359</v>
      </c>
      <c r="BP122" s="28">
        <f t="shared" si="430"/>
        <v>53488.05000000017</v>
      </c>
      <c r="BQ122" s="28">
        <f t="shared" si="431"/>
        <v>506877.99999999895</v>
      </c>
      <c r="BS122" s="64">
        <v>10</v>
      </c>
      <c r="BT122" s="49">
        <v>3000</v>
      </c>
      <c r="BU122" s="49">
        <v>1750</v>
      </c>
      <c r="BV122" s="49">
        <v>87.5</v>
      </c>
      <c r="BW122" s="49">
        <v>1838</v>
      </c>
      <c r="BX122" s="7"/>
      <c r="BY122" s="27"/>
      <c r="BZ122" s="27"/>
      <c r="CA122" s="27"/>
      <c r="CB122" s="27"/>
      <c r="CC122" s="3"/>
      <c r="CD122" s="3"/>
      <c r="CE122" s="3"/>
      <c r="CF122" s="3"/>
      <c r="CG122" s="3"/>
      <c r="CH122" s="7"/>
      <c r="CI122" s="28"/>
      <c r="CJ122" s="28"/>
      <c r="CK122" s="28"/>
      <c r="CL122" s="28"/>
      <c r="CM122" s="7"/>
      <c r="CN122" s="27"/>
      <c r="CO122" s="27"/>
      <c r="CP122" s="27"/>
      <c r="CQ122" s="27"/>
      <c r="CR122" s="91"/>
      <c r="CS122" s="42"/>
      <c r="CT122" s="42"/>
      <c r="CU122" s="58"/>
      <c r="CV122" s="42"/>
      <c r="CW122" s="11"/>
      <c r="CX122" s="28"/>
      <c r="CY122" s="135"/>
      <c r="CZ122" s="28"/>
      <c r="DA122" s="28"/>
      <c r="DB122" s="41"/>
      <c r="DC122" s="28"/>
      <c r="DD122" s="28"/>
      <c r="DE122" s="64"/>
      <c r="DF122" s="28"/>
      <c r="DG122" s="91"/>
      <c r="DH122" s="120"/>
      <c r="DI122" s="120"/>
      <c r="DJ122" s="120"/>
      <c r="DK122" s="120"/>
      <c r="DL122" s="91"/>
      <c r="DM122" s="30"/>
      <c r="DN122" s="30"/>
      <c r="DO122" s="30"/>
      <c r="DP122" s="30"/>
      <c r="DQ122" s="91"/>
      <c r="DR122" s="30"/>
      <c r="DS122" s="27"/>
      <c r="DT122" s="27"/>
      <c r="DU122" s="30"/>
      <c r="DV122" s="91"/>
      <c r="DW122" s="30"/>
      <c r="DX122" s="27"/>
      <c r="DY122" s="27"/>
      <c r="DZ122" s="30"/>
      <c r="EB122" s="7">
        <f t="shared" si="402"/>
        <v>10</v>
      </c>
      <c r="EC122" s="28">
        <f t="shared" si="403"/>
        <v>3000</v>
      </c>
      <c r="ED122" s="28">
        <f t="shared" si="404"/>
        <v>1750</v>
      </c>
      <c r="EE122" s="28">
        <f t="shared" si="405"/>
        <v>87.5</v>
      </c>
      <c r="EF122" s="28">
        <f t="shared" si="406"/>
        <v>1838</v>
      </c>
      <c r="EH122" s="64"/>
      <c r="EI122" s="49"/>
      <c r="EJ122" s="49"/>
      <c r="EK122" s="49"/>
      <c r="EL122" s="49"/>
      <c r="EM122" s="7"/>
      <c r="EN122" s="27"/>
      <c r="EO122" s="27"/>
      <c r="EP122" s="27"/>
      <c r="EQ122" s="27"/>
      <c r="ER122" s="3"/>
      <c r="ES122" s="49"/>
      <c r="ET122" s="49"/>
      <c r="EU122" s="49"/>
      <c r="EV122" s="49"/>
      <c r="EW122" s="7"/>
      <c r="EX122" s="28"/>
      <c r="EY122" s="28"/>
      <c r="EZ122" s="28"/>
      <c r="FA122" s="28"/>
      <c r="FB122" s="7"/>
      <c r="FC122" s="27"/>
      <c r="FD122" s="27"/>
      <c r="FE122" s="27"/>
      <c r="FF122" s="27"/>
      <c r="FG122" s="91"/>
      <c r="FH122" s="42"/>
      <c r="FI122" s="42"/>
      <c r="FJ122" s="58"/>
      <c r="FK122" s="42"/>
      <c r="FL122" s="7"/>
      <c r="FM122" s="28"/>
      <c r="FN122" s="135"/>
      <c r="FO122" s="28"/>
      <c r="FP122" s="28"/>
      <c r="FQ122" s="41"/>
      <c r="FR122" s="28"/>
      <c r="FS122" s="28"/>
      <c r="FT122" s="28"/>
      <c r="FU122" s="28"/>
      <c r="FV122" s="11"/>
      <c r="FW122" s="28"/>
      <c r="FX122" s="28"/>
      <c r="FY122" s="28"/>
      <c r="FZ122" s="28"/>
      <c r="GA122" s="41"/>
      <c r="GB122" s="28"/>
      <c r="GC122" s="28"/>
      <c r="GD122" s="28"/>
      <c r="GE122" s="28"/>
      <c r="GF122" s="91"/>
      <c r="GG122" s="30"/>
      <c r="GH122" s="27"/>
      <c r="GI122" s="27"/>
      <c r="GJ122" s="30"/>
      <c r="GK122" s="91"/>
      <c r="GL122" s="30"/>
      <c r="GM122" s="27"/>
      <c r="GN122" s="27"/>
      <c r="GO122" s="30"/>
      <c r="GQ122" s="7">
        <f t="shared" si="407"/>
        <v>0</v>
      </c>
      <c r="GR122" s="28">
        <f t="shared" si="408"/>
        <v>0</v>
      </c>
      <c r="GS122" s="28">
        <f t="shared" si="409"/>
        <v>0</v>
      </c>
      <c r="GT122" s="28">
        <f t="shared" si="410"/>
        <v>0</v>
      </c>
      <c r="GU122" s="28">
        <f t="shared" si="411"/>
        <v>0</v>
      </c>
      <c r="GX122" s="64"/>
      <c r="GY122" s="49"/>
      <c r="GZ122" s="49"/>
      <c r="HA122" s="49"/>
      <c r="HB122" s="49"/>
      <c r="HC122" s="7"/>
      <c r="HD122" s="28"/>
      <c r="HE122" s="28"/>
      <c r="HF122" s="28"/>
      <c r="HG122" s="28"/>
      <c r="HH122" s="3"/>
      <c r="HI122" s="49"/>
      <c r="HJ122" s="49"/>
      <c r="HK122" s="49"/>
      <c r="HL122" s="49"/>
      <c r="HM122" s="7"/>
      <c r="HN122" s="28"/>
      <c r="HO122" s="28"/>
      <c r="HP122" s="28"/>
      <c r="HQ122" s="28"/>
      <c r="HR122" s="7"/>
      <c r="HS122" s="27"/>
      <c r="HT122" s="27"/>
      <c r="HU122" s="27"/>
      <c r="HV122" s="27"/>
      <c r="HW122" s="91"/>
      <c r="HX122" s="42"/>
      <c r="HY122" s="42"/>
      <c r="HZ122" s="58"/>
      <c r="IA122" s="42"/>
      <c r="IB122" s="7"/>
      <c r="IC122" s="28"/>
      <c r="ID122" s="28"/>
      <c r="IE122" s="28"/>
      <c r="IF122" s="28"/>
      <c r="IG122" s="41"/>
      <c r="IH122" s="28"/>
      <c r="II122" s="28"/>
      <c r="IJ122" s="28"/>
      <c r="IK122" s="28"/>
      <c r="IL122" s="11"/>
      <c r="IM122" s="11"/>
      <c r="IN122" s="11"/>
      <c r="IO122" s="11"/>
      <c r="IP122" s="11"/>
      <c r="IQ122" s="41"/>
      <c r="IR122" s="28"/>
      <c r="IS122" s="28"/>
      <c r="IT122" s="28"/>
      <c r="IU122" s="28"/>
      <c r="IV122" s="28"/>
      <c r="IW122" s="28"/>
      <c r="IX122" s="28"/>
      <c r="IY122" s="28"/>
      <c r="IZ122" s="28"/>
      <c r="JA122" s="91"/>
      <c r="JB122" s="30"/>
      <c r="JC122" s="27"/>
      <c r="JD122" s="27"/>
      <c r="JE122" s="30"/>
      <c r="JF122" s="7"/>
      <c r="JG122" s="28"/>
      <c r="JH122" s="28"/>
      <c r="JI122" s="28"/>
      <c r="JJ122" s="28"/>
      <c r="JK122" s="149"/>
      <c r="JM122" s="7">
        <f t="shared" si="422"/>
        <v>0</v>
      </c>
      <c r="JN122" s="28">
        <f t="shared" si="423"/>
        <v>0</v>
      </c>
      <c r="JO122" s="28">
        <f t="shared" si="424"/>
        <v>0</v>
      </c>
      <c r="JP122" s="28">
        <f t="shared" si="425"/>
        <v>0</v>
      </c>
      <c r="JQ122" s="28">
        <f t="shared" si="426"/>
        <v>0</v>
      </c>
      <c r="JS122" s="7"/>
      <c r="JT122" s="477"/>
      <c r="JU122" s="477"/>
      <c r="JV122" s="477"/>
      <c r="JW122" s="477"/>
      <c r="JX122" s="476"/>
      <c r="JY122" s="477"/>
      <c r="JZ122" s="477"/>
      <c r="KA122" s="477"/>
      <c r="KB122" s="477"/>
      <c r="KC122" s="476"/>
      <c r="KD122" s="477"/>
      <c r="KE122" s="477"/>
      <c r="KF122" s="477"/>
      <c r="KG122" s="477"/>
      <c r="KH122" s="476"/>
      <c r="KI122" s="477"/>
      <c r="KJ122" s="477"/>
      <c r="KK122" s="477"/>
      <c r="KL122" s="477"/>
      <c r="KM122" s="477"/>
      <c r="KN122" s="477"/>
      <c r="KO122" s="477"/>
      <c r="KP122" s="477"/>
      <c r="KQ122" s="477"/>
      <c r="KR122" s="477"/>
      <c r="KS122" s="477"/>
      <c r="KT122" s="477"/>
      <c r="KU122" s="477"/>
      <c r="KV122" s="477"/>
      <c r="KW122" s="476"/>
      <c r="KX122" s="477"/>
      <c r="KY122" s="477"/>
      <c r="KZ122" s="477"/>
      <c r="LA122" s="477"/>
      <c r="LB122" s="476"/>
      <c r="LC122" s="477"/>
      <c r="LD122" s="477"/>
      <c r="LE122" s="477"/>
      <c r="LF122" s="477"/>
      <c r="LG122" s="11"/>
      <c r="LH122" s="11"/>
      <c r="LI122" s="11"/>
      <c r="LJ122" s="11"/>
      <c r="LK122" s="11"/>
      <c r="LL122" s="41"/>
      <c r="LM122" s="28"/>
      <c r="LN122" s="28"/>
      <c r="LO122" s="28"/>
      <c r="LP122" s="28"/>
      <c r="LQ122" s="28"/>
      <c r="LR122" s="28"/>
      <c r="LS122" s="28"/>
      <c r="LT122" s="28"/>
      <c r="LU122" s="28"/>
      <c r="LV122" s="91"/>
      <c r="LW122" s="30"/>
      <c r="LX122" s="27"/>
      <c r="LY122" s="27"/>
      <c r="LZ122" s="30"/>
      <c r="MA122" s="7"/>
      <c r="MB122" s="28"/>
      <c r="MC122" s="28"/>
      <c r="MD122" s="28"/>
      <c r="ME122" s="28"/>
      <c r="MF122" s="149"/>
      <c r="MH122" s="7">
        <f t="shared" si="417"/>
        <v>0</v>
      </c>
      <c r="MI122" s="28">
        <f t="shared" si="418"/>
        <v>0</v>
      </c>
      <c r="MJ122" s="28">
        <f t="shared" si="419"/>
        <v>0</v>
      </c>
      <c r="MK122" s="28">
        <f t="shared" si="420"/>
        <v>0</v>
      </c>
      <c r="ML122" s="28">
        <f t="shared" si="421"/>
        <v>0</v>
      </c>
    </row>
    <row r="123" spans="2:350" x14ac:dyDescent="0.3">
      <c r="B123" s="524"/>
      <c r="C123" s="5" t="s">
        <v>52</v>
      </c>
      <c r="D123" s="94"/>
      <c r="E123" s="27"/>
      <c r="F123" s="27"/>
      <c r="G123" s="58"/>
      <c r="H123" s="58"/>
      <c r="I123" s="11"/>
      <c r="J123" s="28"/>
      <c r="K123" s="27"/>
      <c r="L123" s="27"/>
      <c r="M123" s="27"/>
      <c r="N123" s="7"/>
      <c r="O123" s="27"/>
      <c r="P123" s="27"/>
      <c r="Q123" s="27"/>
      <c r="R123" s="27"/>
      <c r="S123" s="7"/>
      <c r="T123" s="29"/>
      <c r="U123" s="29"/>
      <c r="V123" s="29"/>
      <c r="W123" s="29"/>
      <c r="X123" s="7">
        <v>50</v>
      </c>
      <c r="Y123" s="28">
        <v>8750</v>
      </c>
      <c r="Z123" s="28">
        <v>2800</v>
      </c>
      <c r="AA123" s="28">
        <v>437.5</v>
      </c>
      <c r="AB123" s="28">
        <v>9188</v>
      </c>
      <c r="AC123" s="104"/>
      <c r="AD123" s="27"/>
      <c r="AE123" s="27"/>
      <c r="AF123" s="58"/>
      <c r="AG123" s="27"/>
      <c r="AH123" s="91"/>
      <c r="AI123" s="42"/>
      <c r="AJ123" s="42"/>
      <c r="AK123" s="58"/>
      <c r="AL123" s="42"/>
      <c r="AM123" s="11"/>
      <c r="AN123" s="28"/>
      <c r="AO123" s="28"/>
      <c r="AP123" s="28"/>
      <c r="AQ123" s="28"/>
      <c r="AR123" s="41"/>
      <c r="AS123" s="28"/>
      <c r="AT123" s="28"/>
      <c r="AU123" s="64"/>
      <c r="AV123" s="28"/>
      <c r="AW123" s="91"/>
      <c r="AX123" s="120"/>
      <c r="AY123" s="120"/>
      <c r="AZ123" s="120"/>
      <c r="BA123" s="120"/>
      <c r="BB123" s="91"/>
      <c r="BC123" s="120"/>
      <c r="BD123" s="120"/>
      <c r="BE123" s="120"/>
      <c r="BF123" s="120"/>
      <c r="BG123" s="91"/>
      <c r="BH123" s="120"/>
      <c r="BI123" s="58"/>
      <c r="BJ123" s="58"/>
      <c r="BK123" s="120"/>
      <c r="BM123" s="7">
        <f t="shared" si="427"/>
        <v>50</v>
      </c>
      <c r="BN123" s="28">
        <f t="shared" si="428"/>
        <v>8750</v>
      </c>
      <c r="BO123" s="28">
        <f t="shared" si="429"/>
        <v>2800</v>
      </c>
      <c r="BP123" s="28">
        <f t="shared" si="430"/>
        <v>437.5</v>
      </c>
      <c r="BQ123" s="28">
        <f t="shared" si="431"/>
        <v>9188</v>
      </c>
      <c r="BS123" s="64"/>
      <c r="BT123" s="49"/>
      <c r="BU123" s="49"/>
      <c r="BV123" s="49"/>
      <c r="BW123" s="49"/>
      <c r="BX123" s="7"/>
      <c r="BY123" s="27"/>
      <c r="BZ123" s="27"/>
      <c r="CA123" s="27"/>
      <c r="CB123" s="27"/>
      <c r="CC123" s="3"/>
      <c r="CD123" s="3"/>
      <c r="CE123" s="3"/>
      <c r="CF123" s="3"/>
      <c r="CG123" s="3"/>
      <c r="CH123" s="7"/>
      <c r="CI123" s="28"/>
      <c r="CJ123" s="28"/>
      <c r="CK123" s="28"/>
      <c r="CL123" s="28"/>
      <c r="CM123" s="7"/>
      <c r="CN123" s="27"/>
      <c r="CO123" s="27"/>
      <c r="CP123" s="27"/>
      <c r="CQ123" s="27"/>
      <c r="CR123" s="91"/>
      <c r="CS123" s="42"/>
      <c r="CT123" s="42"/>
      <c r="CU123" s="58"/>
      <c r="CV123" s="42"/>
      <c r="CW123" s="11"/>
      <c r="CX123" s="28"/>
      <c r="CY123" s="135"/>
      <c r="CZ123" s="28"/>
      <c r="DA123" s="28"/>
      <c r="DB123" s="41"/>
      <c r="DC123" s="28"/>
      <c r="DD123" s="28"/>
      <c r="DE123" s="64"/>
      <c r="DF123" s="28"/>
      <c r="DG123" s="91"/>
      <c r="DH123" s="120"/>
      <c r="DI123" s="120"/>
      <c r="DJ123" s="120"/>
      <c r="DK123" s="120"/>
      <c r="DL123" s="91"/>
      <c r="DM123" s="30"/>
      <c r="DN123" s="30"/>
      <c r="DO123" s="30"/>
      <c r="DP123" s="30"/>
      <c r="DQ123" s="91"/>
      <c r="DR123" s="30"/>
      <c r="DS123" s="27"/>
      <c r="DT123" s="27"/>
      <c r="DU123" s="30"/>
      <c r="DV123" s="91"/>
      <c r="DW123" s="30"/>
      <c r="DX123" s="27"/>
      <c r="DY123" s="27"/>
      <c r="DZ123" s="30"/>
      <c r="EB123" s="7">
        <f t="shared" si="402"/>
        <v>0</v>
      </c>
      <c r="EC123" s="28">
        <f t="shared" si="403"/>
        <v>0</v>
      </c>
      <c r="ED123" s="28">
        <f t="shared" si="404"/>
        <v>0</v>
      </c>
      <c r="EE123" s="28">
        <f t="shared" si="405"/>
        <v>0</v>
      </c>
      <c r="EF123" s="28">
        <f t="shared" si="406"/>
        <v>0</v>
      </c>
      <c r="EH123" s="64"/>
      <c r="EI123" s="49"/>
      <c r="EJ123" s="49"/>
      <c r="EK123" s="49"/>
      <c r="EL123" s="49"/>
      <c r="EM123" s="7"/>
      <c r="EN123" s="27"/>
      <c r="EO123" s="27"/>
      <c r="EP123" s="27"/>
      <c r="EQ123" s="27"/>
      <c r="ER123" s="3"/>
      <c r="ES123" s="49"/>
      <c r="ET123" s="49"/>
      <c r="EU123" s="49"/>
      <c r="EV123" s="49"/>
      <c r="EW123" s="7"/>
      <c r="EX123" s="28"/>
      <c r="EY123" s="28"/>
      <c r="EZ123" s="28"/>
      <c r="FA123" s="28"/>
      <c r="FB123" s="7"/>
      <c r="FC123" s="27"/>
      <c r="FD123" s="27"/>
      <c r="FE123" s="27"/>
      <c r="FF123" s="27"/>
      <c r="FG123" s="91"/>
      <c r="FH123" s="42"/>
      <c r="FI123" s="42"/>
      <c r="FJ123" s="58"/>
      <c r="FK123" s="42"/>
      <c r="FL123" s="7"/>
      <c r="FM123" s="28"/>
      <c r="FN123" s="135"/>
      <c r="FO123" s="28"/>
      <c r="FP123" s="28"/>
      <c r="FQ123" s="41"/>
      <c r="FR123" s="28"/>
      <c r="FS123" s="28"/>
      <c r="FT123" s="28"/>
      <c r="FU123" s="28"/>
      <c r="FV123" s="11"/>
      <c r="FW123" s="28"/>
      <c r="FX123" s="28"/>
      <c r="FY123" s="28"/>
      <c r="FZ123" s="28"/>
      <c r="GA123" s="41"/>
      <c r="GB123" s="28"/>
      <c r="GC123" s="28"/>
      <c r="GD123" s="28"/>
      <c r="GE123" s="28"/>
      <c r="GF123" s="91"/>
      <c r="GG123" s="30"/>
      <c r="GH123" s="27"/>
      <c r="GI123" s="27"/>
      <c r="GJ123" s="30"/>
      <c r="GK123" s="91"/>
      <c r="GL123" s="30"/>
      <c r="GM123" s="27"/>
      <c r="GN123" s="27"/>
      <c r="GO123" s="30"/>
      <c r="GQ123" s="7">
        <f t="shared" si="407"/>
        <v>0</v>
      </c>
      <c r="GR123" s="28">
        <f t="shared" si="408"/>
        <v>0</v>
      </c>
      <c r="GS123" s="28">
        <f t="shared" si="409"/>
        <v>0</v>
      </c>
      <c r="GT123" s="28">
        <f t="shared" si="410"/>
        <v>0</v>
      </c>
      <c r="GU123" s="28">
        <f t="shared" si="411"/>
        <v>0</v>
      </c>
      <c r="GX123" s="64"/>
      <c r="GY123" s="49"/>
      <c r="GZ123" s="49"/>
      <c r="HA123" s="49"/>
      <c r="HB123" s="49"/>
      <c r="HC123" s="7"/>
      <c r="HD123" s="28"/>
      <c r="HE123" s="28"/>
      <c r="HF123" s="28"/>
      <c r="HG123" s="28"/>
      <c r="HH123" s="3"/>
      <c r="HI123" s="49"/>
      <c r="HJ123" s="49"/>
      <c r="HK123" s="49"/>
      <c r="HL123" s="49"/>
      <c r="HM123" s="7"/>
      <c r="HN123" s="28"/>
      <c r="HO123" s="28"/>
      <c r="HP123" s="28"/>
      <c r="HQ123" s="28"/>
      <c r="HR123" s="7"/>
      <c r="HS123" s="27"/>
      <c r="HT123" s="27"/>
      <c r="HU123" s="27"/>
      <c r="HV123" s="27"/>
      <c r="HW123" s="91"/>
      <c r="HX123" s="42"/>
      <c r="HY123" s="42"/>
      <c r="HZ123" s="58"/>
      <c r="IA123" s="42"/>
      <c r="IB123" s="7"/>
      <c r="IC123" s="28"/>
      <c r="ID123" s="28"/>
      <c r="IE123" s="28"/>
      <c r="IF123" s="28"/>
      <c r="IG123" s="41"/>
      <c r="IH123" s="28"/>
      <c r="II123" s="28"/>
      <c r="IJ123" s="28"/>
      <c r="IK123" s="28"/>
      <c r="IL123" s="11"/>
      <c r="IM123" s="11"/>
      <c r="IN123" s="11"/>
      <c r="IO123" s="11"/>
      <c r="IP123" s="11"/>
      <c r="IQ123" s="41"/>
      <c r="IR123" s="28"/>
      <c r="IS123" s="28"/>
      <c r="IT123" s="28"/>
      <c r="IU123" s="28"/>
      <c r="IV123" s="28"/>
      <c r="IW123" s="28"/>
      <c r="IX123" s="28"/>
      <c r="IY123" s="28"/>
      <c r="IZ123" s="28"/>
      <c r="JA123" s="91"/>
      <c r="JB123" s="30"/>
      <c r="JC123" s="27"/>
      <c r="JD123" s="27"/>
      <c r="JE123" s="30"/>
      <c r="JF123" s="7"/>
      <c r="JG123" s="28"/>
      <c r="JH123" s="28"/>
      <c r="JI123" s="28"/>
      <c r="JJ123" s="28"/>
      <c r="JK123" s="149"/>
      <c r="JM123" s="7">
        <f t="shared" si="422"/>
        <v>0</v>
      </c>
      <c r="JN123" s="28">
        <f t="shared" si="423"/>
        <v>0</v>
      </c>
      <c r="JO123" s="28">
        <f t="shared" si="424"/>
        <v>0</v>
      </c>
      <c r="JP123" s="28">
        <f t="shared" si="425"/>
        <v>0</v>
      </c>
      <c r="JQ123" s="28">
        <f t="shared" si="426"/>
        <v>0</v>
      </c>
      <c r="JS123" s="7"/>
      <c r="JT123" s="477"/>
      <c r="JU123" s="477"/>
      <c r="JV123" s="477"/>
      <c r="JW123" s="477"/>
      <c r="JX123" s="476"/>
      <c r="JY123" s="477"/>
      <c r="JZ123" s="477"/>
      <c r="KA123" s="477"/>
      <c r="KB123" s="477"/>
      <c r="KC123" s="476"/>
      <c r="KD123" s="477"/>
      <c r="KE123" s="477"/>
      <c r="KF123" s="477"/>
      <c r="KG123" s="477"/>
      <c r="KH123" s="476"/>
      <c r="KI123" s="477"/>
      <c r="KJ123" s="477"/>
      <c r="KK123" s="477"/>
      <c r="KL123" s="477"/>
      <c r="KM123" s="477"/>
      <c r="KN123" s="477"/>
      <c r="KO123" s="477"/>
      <c r="KP123" s="477"/>
      <c r="KQ123" s="477"/>
      <c r="KR123" s="477"/>
      <c r="KS123" s="477"/>
      <c r="KT123" s="477"/>
      <c r="KU123" s="477"/>
      <c r="KV123" s="477"/>
      <c r="KW123" s="476"/>
      <c r="KX123" s="477"/>
      <c r="KY123" s="477"/>
      <c r="KZ123" s="477"/>
      <c r="LA123" s="477"/>
      <c r="LB123" s="476"/>
      <c r="LC123" s="477"/>
      <c r="LD123" s="477"/>
      <c r="LE123" s="477"/>
      <c r="LF123" s="477"/>
      <c r="LG123" s="11"/>
      <c r="LH123" s="11"/>
      <c r="LI123" s="11"/>
      <c r="LJ123" s="11"/>
      <c r="LK123" s="11"/>
      <c r="LL123" s="41"/>
      <c r="LM123" s="28"/>
      <c r="LN123" s="28"/>
      <c r="LO123" s="28"/>
      <c r="LP123" s="28"/>
      <c r="LQ123" s="28"/>
      <c r="LR123" s="28"/>
      <c r="LS123" s="28"/>
      <c r="LT123" s="28"/>
      <c r="LU123" s="28"/>
      <c r="LV123" s="91"/>
      <c r="LW123" s="30"/>
      <c r="LX123" s="27"/>
      <c r="LY123" s="27"/>
      <c r="LZ123" s="30"/>
      <c r="MA123" s="7"/>
      <c r="MB123" s="28"/>
      <c r="MC123" s="28"/>
      <c r="MD123" s="28"/>
      <c r="ME123" s="28"/>
      <c r="MF123" s="149"/>
      <c r="MH123" s="7">
        <f t="shared" si="417"/>
        <v>0</v>
      </c>
      <c r="MI123" s="28">
        <f t="shared" si="418"/>
        <v>0</v>
      </c>
      <c r="MJ123" s="28">
        <f t="shared" si="419"/>
        <v>0</v>
      </c>
      <c r="MK123" s="28">
        <f t="shared" si="420"/>
        <v>0</v>
      </c>
      <c r="ML123" s="28">
        <f t="shared" si="421"/>
        <v>0</v>
      </c>
    </row>
    <row r="124" spans="2:350" x14ac:dyDescent="0.3">
      <c r="B124" s="524"/>
      <c r="C124" s="70" t="s">
        <v>42</v>
      </c>
      <c r="D124" s="94"/>
      <c r="E124" s="27"/>
      <c r="F124" s="27"/>
      <c r="G124" s="58"/>
      <c r="H124" s="58"/>
      <c r="I124" s="11"/>
      <c r="J124" s="28"/>
      <c r="K124" s="27"/>
      <c r="L124" s="27"/>
      <c r="M124" s="27"/>
      <c r="N124" s="7"/>
      <c r="O124" s="27"/>
      <c r="P124" s="27"/>
      <c r="Q124" s="27"/>
      <c r="R124" s="27"/>
      <c r="S124" s="7"/>
      <c r="T124" s="29"/>
      <c r="U124" s="29"/>
      <c r="V124" s="29"/>
      <c r="W124" s="29"/>
      <c r="X124" s="7">
        <v>114</v>
      </c>
      <c r="Y124" s="28">
        <v>18475</v>
      </c>
      <c r="Z124" s="28">
        <v>6900</v>
      </c>
      <c r="AA124" s="28">
        <v>923.3</v>
      </c>
      <c r="AB124" s="28">
        <v>19389</v>
      </c>
      <c r="AC124" s="104"/>
      <c r="AD124" s="27"/>
      <c r="AE124" s="27"/>
      <c r="AF124" s="58"/>
      <c r="AG124" s="27"/>
      <c r="AH124" s="91"/>
      <c r="AI124" s="42"/>
      <c r="AJ124" s="42"/>
      <c r="AK124" s="58"/>
      <c r="AL124" s="42"/>
      <c r="AM124" s="11"/>
      <c r="AN124" s="28"/>
      <c r="AO124" s="28"/>
      <c r="AP124" s="28"/>
      <c r="AQ124" s="28"/>
      <c r="AR124" s="41"/>
      <c r="AS124" s="28"/>
      <c r="AT124" s="28"/>
      <c r="AU124" s="64"/>
      <c r="AV124" s="28"/>
      <c r="AW124" s="91"/>
      <c r="AX124" s="120"/>
      <c r="AY124" s="120"/>
      <c r="AZ124" s="120"/>
      <c r="BA124" s="120"/>
      <c r="BB124" s="91"/>
      <c r="BC124" s="120"/>
      <c r="BD124" s="120"/>
      <c r="BE124" s="120"/>
      <c r="BF124" s="120"/>
      <c r="BG124" s="91"/>
      <c r="BH124" s="120"/>
      <c r="BI124" s="58"/>
      <c r="BJ124" s="58"/>
      <c r="BK124" s="120"/>
      <c r="BM124" s="7">
        <f t="shared" si="427"/>
        <v>114</v>
      </c>
      <c r="BN124" s="28">
        <f t="shared" si="428"/>
        <v>18475</v>
      </c>
      <c r="BO124" s="28">
        <f t="shared" si="429"/>
        <v>6900</v>
      </c>
      <c r="BP124" s="28">
        <f t="shared" si="430"/>
        <v>923.3</v>
      </c>
      <c r="BQ124" s="28">
        <f t="shared" si="431"/>
        <v>19389</v>
      </c>
      <c r="BS124" s="64"/>
      <c r="BT124" s="49"/>
      <c r="BU124" s="49"/>
      <c r="BV124" s="49"/>
      <c r="BW124" s="49"/>
      <c r="BX124" s="7"/>
      <c r="BY124" s="27"/>
      <c r="BZ124" s="27"/>
      <c r="CA124" s="27"/>
      <c r="CB124" s="27"/>
      <c r="CC124" s="3"/>
      <c r="CD124" s="3"/>
      <c r="CE124" s="3"/>
      <c r="CF124" s="3"/>
      <c r="CG124" s="3"/>
      <c r="CH124" s="7"/>
      <c r="CI124" s="28"/>
      <c r="CJ124" s="28"/>
      <c r="CK124" s="28"/>
      <c r="CL124" s="28"/>
      <c r="CM124" s="7"/>
      <c r="CN124" s="27"/>
      <c r="CO124" s="27"/>
      <c r="CP124" s="27"/>
      <c r="CQ124" s="27"/>
      <c r="CR124" s="91"/>
      <c r="CS124" s="42"/>
      <c r="CT124" s="42"/>
      <c r="CU124" s="58"/>
      <c r="CV124" s="42"/>
      <c r="CW124" s="11"/>
      <c r="CX124" s="28"/>
      <c r="CY124" s="28"/>
      <c r="CZ124" s="28"/>
      <c r="DA124" s="28"/>
      <c r="DB124" s="41"/>
      <c r="DC124" s="28"/>
      <c r="DD124" s="28"/>
      <c r="DE124" s="64"/>
      <c r="DF124" s="28"/>
      <c r="DG124" s="91"/>
      <c r="DH124" s="120"/>
      <c r="DI124" s="120"/>
      <c r="DJ124" s="120"/>
      <c r="DK124" s="120"/>
      <c r="DL124" s="91"/>
      <c r="DM124" s="30"/>
      <c r="DN124" s="30"/>
      <c r="DO124" s="30"/>
      <c r="DP124" s="30"/>
      <c r="DQ124" s="91"/>
      <c r="DR124" s="30"/>
      <c r="DS124" s="27"/>
      <c r="DT124" s="27"/>
      <c r="DU124" s="30"/>
      <c r="DV124" s="91"/>
      <c r="DW124" s="30"/>
      <c r="DX124" s="27"/>
      <c r="DY124" s="27"/>
      <c r="DZ124" s="30"/>
      <c r="EB124" s="7">
        <f t="shared" si="402"/>
        <v>0</v>
      </c>
      <c r="EC124" s="28">
        <f t="shared" si="403"/>
        <v>0</v>
      </c>
      <c r="ED124" s="28">
        <f t="shared" si="404"/>
        <v>0</v>
      </c>
      <c r="EE124" s="28">
        <f t="shared" si="405"/>
        <v>0</v>
      </c>
      <c r="EF124" s="28">
        <f t="shared" si="406"/>
        <v>0</v>
      </c>
      <c r="EH124" s="64"/>
      <c r="EI124" s="49"/>
      <c r="EJ124" s="49"/>
      <c r="EK124" s="49"/>
      <c r="EL124" s="49"/>
      <c r="EM124" s="7"/>
      <c r="EN124" s="27"/>
      <c r="EO124" s="27"/>
      <c r="EP124" s="27"/>
      <c r="EQ124" s="27"/>
      <c r="ER124" s="3"/>
      <c r="ES124" s="49"/>
      <c r="ET124" s="49"/>
      <c r="EU124" s="49"/>
      <c r="EV124" s="49"/>
      <c r="EW124" s="7"/>
      <c r="EX124" s="28"/>
      <c r="EY124" s="28"/>
      <c r="EZ124" s="28"/>
      <c r="FA124" s="28"/>
      <c r="FB124" s="7"/>
      <c r="FC124" s="27"/>
      <c r="FD124" s="27"/>
      <c r="FE124" s="27"/>
      <c r="FF124" s="27"/>
      <c r="FG124" s="91"/>
      <c r="FH124" s="42"/>
      <c r="FI124" s="42"/>
      <c r="FJ124" s="58"/>
      <c r="FK124" s="42"/>
      <c r="FL124" s="7"/>
      <c r="FM124" s="28"/>
      <c r="FN124" s="28"/>
      <c r="FO124" s="28"/>
      <c r="FP124" s="28"/>
      <c r="FQ124" s="41"/>
      <c r="FR124" s="28"/>
      <c r="FS124" s="28"/>
      <c r="FT124" s="28"/>
      <c r="FU124" s="28"/>
      <c r="FV124" s="11"/>
      <c r="FW124" s="28"/>
      <c r="FX124" s="28"/>
      <c r="FY124" s="28"/>
      <c r="FZ124" s="28"/>
      <c r="GA124" s="41"/>
      <c r="GB124" s="28"/>
      <c r="GC124" s="28"/>
      <c r="GD124" s="28"/>
      <c r="GE124" s="28"/>
      <c r="GF124" s="91"/>
      <c r="GG124" s="30"/>
      <c r="GH124" s="27"/>
      <c r="GI124" s="27"/>
      <c r="GJ124" s="30"/>
      <c r="GK124" s="91"/>
      <c r="GL124" s="30"/>
      <c r="GM124" s="27"/>
      <c r="GN124" s="27"/>
      <c r="GO124" s="30"/>
      <c r="GQ124" s="7">
        <f t="shared" si="407"/>
        <v>0</v>
      </c>
      <c r="GR124" s="28">
        <f t="shared" si="408"/>
        <v>0</v>
      </c>
      <c r="GS124" s="28">
        <f t="shared" si="409"/>
        <v>0</v>
      </c>
      <c r="GT124" s="28">
        <f t="shared" si="410"/>
        <v>0</v>
      </c>
      <c r="GU124" s="28">
        <f t="shared" si="411"/>
        <v>0</v>
      </c>
      <c r="GX124" s="64"/>
      <c r="GY124" s="49"/>
      <c r="GZ124" s="49"/>
      <c r="HA124" s="49"/>
      <c r="HB124" s="49"/>
      <c r="HC124" s="7"/>
      <c r="HD124" s="28"/>
      <c r="HE124" s="28"/>
      <c r="HF124" s="28"/>
      <c r="HG124" s="28"/>
      <c r="HH124" s="3"/>
      <c r="HI124" s="49"/>
      <c r="HJ124" s="49"/>
      <c r="HK124" s="49"/>
      <c r="HL124" s="49"/>
      <c r="HM124" s="7"/>
      <c r="HN124" s="28"/>
      <c r="HO124" s="28"/>
      <c r="HP124" s="28"/>
      <c r="HQ124" s="28"/>
      <c r="HR124" s="7"/>
      <c r="HS124" s="27"/>
      <c r="HT124" s="27"/>
      <c r="HU124" s="27"/>
      <c r="HV124" s="27"/>
      <c r="HW124" s="91"/>
      <c r="HX124" s="42"/>
      <c r="HY124" s="42"/>
      <c r="HZ124" s="58"/>
      <c r="IA124" s="42"/>
      <c r="IB124" s="7"/>
      <c r="IC124" s="28"/>
      <c r="ID124" s="28"/>
      <c r="IE124" s="28"/>
      <c r="IF124" s="28"/>
      <c r="IG124" s="41"/>
      <c r="IH124" s="28"/>
      <c r="II124" s="28"/>
      <c r="IJ124" s="28"/>
      <c r="IK124" s="28"/>
      <c r="IL124" s="11"/>
      <c r="IM124" s="11"/>
      <c r="IN124" s="11"/>
      <c r="IO124" s="11"/>
      <c r="IP124" s="11"/>
      <c r="IQ124" s="41"/>
      <c r="IR124" s="28"/>
      <c r="IS124" s="28"/>
      <c r="IT124" s="28"/>
      <c r="IU124" s="28"/>
      <c r="IV124" s="28"/>
      <c r="IW124" s="28"/>
      <c r="IX124" s="28"/>
      <c r="IY124" s="28"/>
      <c r="IZ124" s="28"/>
      <c r="JA124" s="91"/>
      <c r="JB124" s="30"/>
      <c r="JC124" s="27"/>
      <c r="JD124" s="27"/>
      <c r="JE124" s="30"/>
      <c r="JF124" s="7"/>
      <c r="JG124" s="28"/>
      <c r="JH124" s="28"/>
      <c r="JI124" s="28"/>
      <c r="JJ124" s="28"/>
      <c r="JK124" s="149"/>
      <c r="JM124" s="7">
        <f t="shared" si="422"/>
        <v>0</v>
      </c>
      <c r="JN124" s="28">
        <f t="shared" si="423"/>
        <v>0</v>
      </c>
      <c r="JO124" s="28">
        <f t="shared" si="424"/>
        <v>0</v>
      </c>
      <c r="JP124" s="28">
        <f t="shared" si="425"/>
        <v>0</v>
      </c>
      <c r="JQ124" s="28">
        <f t="shared" si="426"/>
        <v>0</v>
      </c>
      <c r="JS124" s="7"/>
      <c r="JT124" s="477"/>
      <c r="JU124" s="477"/>
      <c r="JV124" s="477"/>
      <c r="JW124" s="477"/>
      <c r="JX124" s="476"/>
      <c r="JY124" s="477"/>
      <c r="JZ124" s="477"/>
      <c r="KA124" s="477"/>
      <c r="KB124" s="477"/>
      <c r="KC124" s="476"/>
      <c r="KD124" s="477"/>
      <c r="KE124" s="477"/>
      <c r="KF124" s="477"/>
      <c r="KG124" s="477"/>
      <c r="KH124" s="476"/>
      <c r="KI124" s="477"/>
      <c r="KJ124" s="477"/>
      <c r="KK124" s="477"/>
      <c r="KL124" s="477"/>
      <c r="KM124" s="477"/>
      <c r="KN124" s="477"/>
      <c r="KO124" s="477"/>
      <c r="KP124" s="477"/>
      <c r="KQ124" s="477"/>
      <c r="KR124" s="477"/>
      <c r="KS124" s="477"/>
      <c r="KT124" s="477"/>
      <c r="KU124" s="477"/>
      <c r="KV124" s="477"/>
      <c r="KW124" s="476"/>
      <c r="KX124" s="477"/>
      <c r="KY124" s="477"/>
      <c r="KZ124" s="477"/>
      <c r="LA124" s="477"/>
      <c r="LB124" s="476"/>
      <c r="LC124" s="477"/>
      <c r="LD124" s="477"/>
      <c r="LE124" s="477"/>
      <c r="LF124" s="477"/>
      <c r="LG124" s="11"/>
      <c r="LH124" s="11"/>
      <c r="LI124" s="11"/>
      <c r="LJ124" s="11"/>
      <c r="LK124" s="11"/>
      <c r="LL124" s="41"/>
      <c r="LM124" s="28"/>
      <c r="LN124" s="28"/>
      <c r="LO124" s="28"/>
      <c r="LP124" s="28"/>
      <c r="LQ124" s="28"/>
      <c r="LR124" s="28"/>
      <c r="LS124" s="28"/>
      <c r="LT124" s="28"/>
      <c r="LU124" s="28"/>
      <c r="LV124" s="91"/>
      <c r="LW124" s="30"/>
      <c r="LX124" s="27"/>
      <c r="LY124" s="27"/>
      <c r="LZ124" s="30"/>
      <c r="MA124" s="7"/>
      <c r="MB124" s="28"/>
      <c r="MC124" s="28"/>
      <c r="MD124" s="28"/>
      <c r="ME124" s="28"/>
      <c r="MF124" s="149"/>
      <c r="MH124" s="7">
        <f t="shared" si="417"/>
        <v>0</v>
      </c>
      <c r="MI124" s="28">
        <f t="shared" si="418"/>
        <v>0</v>
      </c>
      <c r="MJ124" s="28">
        <f t="shared" si="419"/>
        <v>0</v>
      </c>
      <c r="MK124" s="28">
        <f t="shared" si="420"/>
        <v>0</v>
      </c>
      <c r="ML124" s="28">
        <f t="shared" si="421"/>
        <v>0</v>
      </c>
    </row>
    <row r="125" spans="2:350" x14ac:dyDescent="0.3">
      <c r="B125" s="524"/>
      <c r="C125" s="71" t="s">
        <v>113</v>
      </c>
      <c r="D125" s="94"/>
      <c r="E125" s="27"/>
      <c r="F125" s="27"/>
      <c r="G125" s="58"/>
      <c r="H125" s="58"/>
      <c r="I125" s="11"/>
      <c r="J125" s="28"/>
      <c r="K125" s="27"/>
      <c r="L125" s="27"/>
      <c r="M125" s="27"/>
      <c r="N125" s="7"/>
      <c r="O125" s="27"/>
      <c r="P125" s="27"/>
      <c r="Q125" s="27"/>
      <c r="R125" s="27"/>
      <c r="S125" s="7"/>
      <c r="T125" s="29"/>
      <c r="U125" s="29"/>
      <c r="V125" s="29"/>
      <c r="W125" s="29"/>
      <c r="X125" s="7">
        <v>53</v>
      </c>
      <c r="Y125" s="28">
        <v>109340.66999999998</v>
      </c>
      <c r="Z125" s="28">
        <v>57993.919999999991</v>
      </c>
      <c r="AA125" s="28">
        <v>13120.880000000003</v>
      </c>
      <c r="AB125" s="28">
        <v>122461.99999999996</v>
      </c>
      <c r="AC125" s="91">
        <v>18</v>
      </c>
      <c r="AD125" s="121">
        <v>5397</v>
      </c>
      <c r="AE125" s="121">
        <v>3150</v>
      </c>
      <c r="AF125" s="121">
        <v>157.5</v>
      </c>
      <c r="AG125" s="121">
        <v>3308</v>
      </c>
      <c r="AH125" s="91"/>
      <c r="AI125" s="42"/>
      <c r="AJ125" s="42"/>
      <c r="AK125" s="58"/>
      <c r="AL125" s="42"/>
      <c r="AM125" s="11"/>
      <c r="AN125" s="28"/>
      <c r="AO125" s="28"/>
      <c r="AP125" s="28"/>
      <c r="AQ125" s="28"/>
      <c r="AR125" s="41"/>
      <c r="AS125" s="28"/>
      <c r="AT125" s="28"/>
      <c r="AU125" s="64"/>
      <c r="AV125" s="28"/>
      <c r="AW125" s="91"/>
      <c r="AX125" s="120"/>
      <c r="AY125" s="120"/>
      <c r="AZ125" s="120"/>
      <c r="BA125" s="120"/>
      <c r="BB125" s="91"/>
      <c r="BC125" s="120"/>
      <c r="BD125" s="120"/>
      <c r="BE125" s="120"/>
      <c r="BF125" s="120"/>
      <c r="BG125" s="91"/>
      <c r="BH125" s="120"/>
      <c r="BI125" s="58"/>
      <c r="BJ125" s="58"/>
      <c r="BK125" s="120"/>
      <c r="BM125" s="7">
        <f t="shared" si="427"/>
        <v>71</v>
      </c>
      <c r="BN125" s="28">
        <f t="shared" si="428"/>
        <v>114737.66999999998</v>
      </c>
      <c r="BO125" s="28">
        <f t="shared" si="429"/>
        <v>61143.919999999991</v>
      </c>
      <c r="BP125" s="28">
        <f t="shared" si="430"/>
        <v>13278.380000000003</v>
      </c>
      <c r="BQ125" s="28">
        <f t="shared" si="431"/>
        <v>125769.99999999996</v>
      </c>
      <c r="BS125" s="64"/>
      <c r="BT125" s="49"/>
      <c r="BU125" s="49"/>
      <c r="BV125" s="49"/>
      <c r="BW125" s="49"/>
      <c r="BX125" s="64">
        <v>105</v>
      </c>
      <c r="BY125" s="49">
        <v>30740</v>
      </c>
      <c r="BZ125" s="49">
        <v>18025</v>
      </c>
      <c r="CA125" s="49">
        <v>901.25</v>
      </c>
      <c r="CB125" s="49">
        <v>18926</v>
      </c>
      <c r="CC125" s="3"/>
      <c r="CD125" s="3"/>
      <c r="CE125" s="3"/>
      <c r="CF125" s="3"/>
      <c r="CG125" s="3"/>
      <c r="CH125" s="7"/>
      <c r="CI125" s="28"/>
      <c r="CJ125" s="28"/>
      <c r="CK125" s="28"/>
      <c r="CL125" s="28"/>
      <c r="CM125" s="91"/>
      <c r="CN125" s="42"/>
      <c r="CO125" s="42"/>
      <c r="CP125" s="42"/>
      <c r="CQ125" s="42"/>
      <c r="CR125" s="91"/>
      <c r="CS125" s="42"/>
      <c r="CT125" s="42"/>
      <c r="CU125" s="58"/>
      <c r="CV125" s="42"/>
      <c r="CW125" s="11"/>
      <c r="CX125" s="28"/>
      <c r="CY125" s="28"/>
      <c r="CZ125" s="28"/>
      <c r="DA125" s="28"/>
      <c r="DB125" s="41"/>
      <c r="DC125" s="28"/>
      <c r="DD125" s="28"/>
      <c r="DE125" s="64"/>
      <c r="DF125" s="28"/>
      <c r="DG125" s="11">
        <v>53</v>
      </c>
      <c r="DH125" s="92">
        <v>14847</v>
      </c>
      <c r="DI125" s="92">
        <v>8775</v>
      </c>
      <c r="DJ125" s="92">
        <v>438.75</v>
      </c>
      <c r="DK125" s="92">
        <v>9214</v>
      </c>
      <c r="DL125" s="91"/>
      <c r="DM125" s="30"/>
      <c r="DN125" s="30"/>
      <c r="DO125" s="30"/>
      <c r="DP125" s="30"/>
      <c r="DQ125" s="91"/>
      <c r="DR125" s="30"/>
      <c r="DS125" s="27"/>
      <c r="DT125" s="27"/>
      <c r="DU125" s="30"/>
      <c r="DV125" s="91"/>
      <c r="DW125" s="30"/>
      <c r="DX125" s="27"/>
      <c r="DY125" s="27"/>
      <c r="DZ125" s="30"/>
      <c r="EB125" s="7">
        <f t="shared" si="402"/>
        <v>158</v>
      </c>
      <c r="EC125" s="28">
        <f t="shared" si="403"/>
        <v>45587</v>
      </c>
      <c r="ED125" s="28">
        <f t="shared" si="404"/>
        <v>26800</v>
      </c>
      <c r="EE125" s="28">
        <f t="shared" si="405"/>
        <v>1340</v>
      </c>
      <c r="EF125" s="28">
        <f t="shared" si="406"/>
        <v>28140</v>
      </c>
      <c r="EH125" s="64"/>
      <c r="EI125" s="49"/>
      <c r="EJ125" s="49"/>
      <c r="EK125" s="49"/>
      <c r="EL125" s="49"/>
      <c r="EM125" s="64"/>
      <c r="EN125" s="49"/>
      <c r="EO125" s="49"/>
      <c r="EP125" s="49"/>
      <c r="EQ125" s="49"/>
      <c r="ER125" s="3"/>
      <c r="ES125" s="49"/>
      <c r="ET125" s="49"/>
      <c r="EU125" s="49"/>
      <c r="EV125" s="49"/>
      <c r="EW125" s="7"/>
      <c r="EX125" s="28"/>
      <c r="EY125" s="28"/>
      <c r="EZ125" s="28"/>
      <c r="FA125" s="28"/>
      <c r="FB125" s="91"/>
      <c r="FC125" s="42"/>
      <c r="FD125" s="42"/>
      <c r="FE125" s="42"/>
      <c r="FF125" s="42"/>
      <c r="FG125" s="91"/>
      <c r="FH125" s="42"/>
      <c r="FI125" s="42"/>
      <c r="FJ125" s="58"/>
      <c r="FK125" s="42"/>
      <c r="FL125" s="7"/>
      <c r="FM125" s="28"/>
      <c r="FN125" s="28"/>
      <c r="FO125" s="28"/>
      <c r="FP125" s="28"/>
      <c r="FQ125" s="41"/>
      <c r="FR125" s="28"/>
      <c r="FS125" s="28"/>
      <c r="FT125" s="28"/>
      <c r="FU125" s="28"/>
      <c r="FV125" s="11"/>
      <c r="FW125" s="28"/>
      <c r="FX125" s="28"/>
      <c r="FY125" s="28"/>
      <c r="FZ125" s="28"/>
      <c r="GA125" s="41"/>
      <c r="GB125" s="28"/>
      <c r="GC125" s="28"/>
      <c r="GD125" s="28"/>
      <c r="GE125" s="28"/>
      <c r="GF125" s="91"/>
      <c r="GG125" s="30"/>
      <c r="GH125" s="27"/>
      <c r="GI125" s="27"/>
      <c r="GJ125" s="30"/>
      <c r="GK125" s="91"/>
      <c r="GL125" s="30"/>
      <c r="GM125" s="27"/>
      <c r="GN125" s="27"/>
      <c r="GO125" s="30"/>
      <c r="GQ125" s="7">
        <f t="shared" si="407"/>
        <v>0</v>
      </c>
      <c r="GR125" s="28">
        <f t="shared" si="408"/>
        <v>0</v>
      </c>
      <c r="GS125" s="28">
        <f t="shared" si="409"/>
        <v>0</v>
      </c>
      <c r="GT125" s="28">
        <f t="shared" si="410"/>
        <v>0</v>
      </c>
      <c r="GU125" s="28">
        <f t="shared" si="411"/>
        <v>0</v>
      </c>
      <c r="GX125" s="64"/>
      <c r="GY125" s="49"/>
      <c r="GZ125" s="49"/>
      <c r="HA125" s="49"/>
      <c r="HB125" s="49"/>
      <c r="HC125" s="7"/>
      <c r="HD125" s="28"/>
      <c r="HE125" s="28"/>
      <c r="HF125" s="28"/>
      <c r="HG125" s="28"/>
      <c r="HH125" s="3"/>
      <c r="HI125" s="49"/>
      <c r="HJ125" s="49"/>
      <c r="HK125" s="49"/>
      <c r="HL125" s="49"/>
      <c r="HM125" s="7"/>
      <c r="HN125" s="28"/>
      <c r="HO125" s="28"/>
      <c r="HP125" s="28"/>
      <c r="HQ125" s="28"/>
      <c r="HR125" s="91"/>
      <c r="HS125" s="42"/>
      <c r="HT125" s="42"/>
      <c r="HU125" s="42"/>
      <c r="HV125" s="42"/>
      <c r="HW125" s="91"/>
      <c r="HX125" s="42"/>
      <c r="HY125" s="42"/>
      <c r="HZ125" s="58"/>
      <c r="IA125" s="42"/>
      <c r="IB125" s="7"/>
      <c r="IC125" s="28"/>
      <c r="ID125" s="28"/>
      <c r="IE125" s="28"/>
      <c r="IF125" s="28"/>
      <c r="IG125" s="41"/>
      <c r="IH125" s="28"/>
      <c r="II125" s="28"/>
      <c r="IJ125" s="28"/>
      <c r="IK125" s="28"/>
      <c r="IL125" s="11"/>
      <c r="IM125" s="11"/>
      <c r="IN125" s="11"/>
      <c r="IO125" s="11"/>
      <c r="IP125" s="11"/>
      <c r="IQ125" s="41"/>
      <c r="IR125" s="28"/>
      <c r="IS125" s="28"/>
      <c r="IT125" s="28"/>
      <c r="IU125" s="28"/>
      <c r="IV125" s="28"/>
      <c r="IW125" s="28"/>
      <c r="IX125" s="28"/>
      <c r="IY125" s="28"/>
      <c r="IZ125" s="28"/>
      <c r="JA125" s="91"/>
      <c r="JB125" s="30"/>
      <c r="JC125" s="27"/>
      <c r="JD125" s="27"/>
      <c r="JE125" s="30"/>
      <c r="JF125" s="7"/>
      <c r="JG125" s="28"/>
      <c r="JH125" s="28"/>
      <c r="JI125" s="28"/>
      <c r="JJ125" s="28"/>
      <c r="JK125" s="149"/>
      <c r="JM125" s="7">
        <f t="shared" si="422"/>
        <v>0</v>
      </c>
      <c r="JN125" s="28">
        <f t="shared" si="423"/>
        <v>0</v>
      </c>
      <c r="JO125" s="28">
        <f t="shared" si="424"/>
        <v>0</v>
      </c>
      <c r="JP125" s="28">
        <f t="shared" si="425"/>
        <v>0</v>
      </c>
      <c r="JQ125" s="28">
        <f t="shared" si="426"/>
        <v>0</v>
      </c>
      <c r="JS125" s="7"/>
      <c r="JT125" s="477"/>
      <c r="JU125" s="477"/>
      <c r="JV125" s="477"/>
      <c r="JW125" s="477"/>
      <c r="JX125" s="476"/>
      <c r="JY125" s="477"/>
      <c r="JZ125" s="477"/>
      <c r="KA125" s="477"/>
      <c r="KB125" s="477"/>
      <c r="KC125" s="476"/>
      <c r="KD125" s="477"/>
      <c r="KE125" s="477"/>
      <c r="KF125" s="477"/>
      <c r="KG125" s="477"/>
      <c r="KH125" s="476"/>
      <c r="KI125" s="477"/>
      <c r="KJ125" s="477"/>
      <c r="KK125" s="477"/>
      <c r="KL125" s="477"/>
      <c r="KM125" s="477"/>
      <c r="KN125" s="477"/>
      <c r="KO125" s="477"/>
      <c r="KP125" s="477"/>
      <c r="KQ125" s="477"/>
      <c r="KR125" s="477"/>
      <c r="KS125" s="477"/>
      <c r="KT125" s="477"/>
      <c r="KU125" s="477"/>
      <c r="KV125" s="477"/>
      <c r="KW125" s="476"/>
      <c r="KX125" s="477"/>
      <c r="KY125" s="477"/>
      <c r="KZ125" s="477"/>
      <c r="LA125" s="477"/>
      <c r="LB125" s="476"/>
      <c r="LC125" s="477"/>
      <c r="LD125" s="477"/>
      <c r="LE125" s="477"/>
      <c r="LF125" s="477"/>
      <c r="LG125" s="11"/>
      <c r="LH125" s="11"/>
      <c r="LI125" s="11"/>
      <c r="LJ125" s="11"/>
      <c r="LK125" s="11"/>
      <c r="LL125" s="41"/>
      <c r="LM125" s="28"/>
      <c r="LN125" s="28"/>
      <c r="LO125" s="28"/>
      <c r="LP125" s="28"/>
      <c r="LQ125" s="28"/>
      <c r="LR125" s="28"/>
      <c r="LS125" s="28"/>
      <c r="LT125" s="28"/>
      <c r="LU125" s="28"/>
      <c r="LV125" s="91"/>
      <c r="LW125" s="30"/>
      <c r="LX125" s="27"/>
      <c r="LY125" s="27"/>
      <c r="LZ125" s="30"/>
      <c r="MA125" s="7"/>
      <c r="MB125" s="28"/>
      <c r="MC125" s="28"/>
      <c r="MD125" s="28"/>
      <c r="ME125" s="28"/>
      <c r="MF125" s="149"/>
      <c r="MH125" s="7">
        <f t="shared" si="417"/>
        <v>0</v>
      </c>
      <c r="MI125" s="28">
        <f t="shared" si="418"/>
        <v>0</v>
      </c>
      <c r="MJ125" s="28">
        <f t="shared" si="419"/>
        <v>0</v>
      </c>
      <c r="MK125" s="28">
        <f t="shared" si="420"/>
        <v>0</v>
      </c>
      <c r="ML125" s="28">
        <f t="shared" si="421"/>
        <v>0</v>
      </c>
    </row>
    <row r="126" spans="2:350" x14ac:dyDescent="0.3">
      <c r="B126" s="524"/>
      <c r="C126" s="71" t="s">
        <v>112</v>
      </c>
      <c r="D126" s="94"/>
      <c r="E126" s="27"/>
      <c r="F126" s="27"/>
      <c r="G126" s="58"/>
      <c r="H126" s="58"/>
      <c r="I126" s="11"/>
      <c r="J126" s="28"/>
      <c r="K126" s="27"/>
      <c r="L126" s="27"/>
      <c r="M126" s="27"/>
      <c r="N126" s="7"/>
      <c r="O126" s="27"/>
      <c r="P126" s="27"/>
      <c r="Q126" s="27"/>
      <c r="R126" s="27"/>
      <c r="S126" s="7"/>
      <c r="T126" s="29"/>
      <c r="U126" s="29"/>
      <c r="V126" s="29"/>
      <c r="W126" s="29"/>
      <c r="X126" s="7"/>
      <c r="Y126" s="28"/>
      <c r="Z126" s="28"/>
      <c r="AA126" s="28"/>
      <c r="AB126" s="28"/>
      <c r="AC126" s="91">
        <v>21</v>
      </c>
      <c r="AD126" s="121">
        <v>6300</v>
      </c>
      <c r="AE126" s="121">
        <v>3675</v>
      </c>
      <c r="AF126" s="121">
        <v>183.75</v>
      </c>
      <c r="AG126" s="121">
        <v>3859</v>
      </c>
      <c r="AH126" s="91"/>
      <c r="AI126" s="42"/>
      <c r="AJ126" s="42"/>
      <c r="AK126" s="58"/>
      <c r="AL126" s="42"/>
      <c r="AM126" s="11"/>
      <c r="AN126" s="28"/>
      <c r="AO126" s="28"/>
      <c r="AP126" s="28"/>
      <c r="AQ126" s="28"/>
      <c r="AR126" s="41"/>
      <c r="AS126" s="28"/>
      <c r="AT126" s="28"/>
      <c r="AU126" s="64"/>
      <c r="AV126" s="28"/>
      <c r="AW126" s="91"/>
      <c r="AX126" s="120"/>
      <c r="AY126" s="120"/>
      <c r="AZ126" s="120"/>
      <c r="BA126" s="120"/>
      <c r="BB126" s="91"/>
      <c r="BC126" s="120"/>
      <c r="BD126" s="120"/>
      <c r="BE126" s="120"/>
      <c r="BF126" s="120"/>
      <c r="BG126" s="91"/>
      <c r="BH126" s="120"/>
      <c r="BI126" s="58"/>
      <c r="BJ126" s="58"/>
      <c r="BK126" s="120"/>
      <c r="BM126" s="7">
        <f t="shared" si="427"/>
        <v>21</v>
      </c>
      <c r="BN126" s="28">
        <f t="shared" si="428"/>
        <v>6300</v>
      </c>
      <c r="BO126" s="28">
        <f t="shared" si="429"/>
        <v>3675</v>
      </c>
      <c r="BP126" s="28">
        <f t="shared" si="430"/>
        <v>183.75</v>
      </c>
      <c r="BQ126" s="28">
        <f t="shared" si="431"/>
        <v>3859</v>
      </c>
      <c r="BS126" s="64"/>
      <c r="BT126" s="49"/>
      <c r="BU126" s="49"/>
      <c r="BV126" s="49"/>
      <c r="BW126" s="49"/>
      <c r="BX126" s="7"/>
      <c r="BY126" s="27"/>
      <c r="BZ126" s="27"/>
      <c r="CA126" s="27"/>
      <c r="CB126" s="27"/>
      <c r="CC126" s="3"/>
      <c r="CD126" s="3"/>
      <c r="CE126" s="3"/>
      <c r="CF126" s="3"/>
      <c r="CG126" s="3"/>
      <c r="CH126" s="7"/>
      <c r="CI126" s="28"/>
      <c r="CJ126" s="28"/>
      <c r="CK126" s="28"/>
      <c r="CL126" s="28"/>
      <c r="CM126" s="91"/>
      <c r="CN126" s="42"/>
      <c r="CO126" s="42"/>
      <c r="CP126" s="42"/>
      <c r="CQ126" s="42"/>
      <c r="CR126" s="91"/>
      <c r="CS126" s="42"/>
      <c r="CT126" s="42"/>
      <c r="CU126" s="58"/>
      <c r="CV126" s="42"/>
      <c r="CW126" s="11"/>
      <c r="CX126" s="27"/>
      <c r="CY126" s="27"/>
      <c r="CZ126" s="27"/>
      <c r="DA126" s="27"/>
      <c r="DB126" s="11">
        <v>20</v>
      </c>
      <c r="DC126" s="27">
        <v>34480</v>
      </c>
      <c r="DD126" s="27">
        <v>34479.660000000003</v>
      </c>
      <c r="DE126" s="27">
        <v>1191.1300000000001</v>
      </c>
      <c r="DF126" s="27">
        <v>26518</v>
      </c>
      <c r="DG126" s="91"/>
      <c r="DH126" s="120"/>
      <c r="DI126" s="120"/>
      <c r="DJ126" s="120"/>
      <c r="DK126" s="120"/>
      <c r="DL126" s="11">
        <v>8</v>
      </c>
      <c r="DM126" s="27">
        <v>13792</v>
      </c>
      <c r="DN126" s="27">
        <v>13791.88</v>
      </c>
      <c r="DO126" s="27">
        <v>1655.04</v>
      </c>
      <c r="DP126" s="27">
        <v>15447</v>
      </c>
      <c r="DQ126" s="11">
        <v>8</v>
      </c>
      <c r="DR126" s="27">
        <v>13792</v>
      </c>
      <c r="DS126" s="27">
        <v>13792</v>
      </c>
      <c r="DT126" s="27">
        <v>952.96</v>
      </c>
      <c r="DU126" s="27">
        <v>10607</v>
      </c>
      <c r="DV126" s="11"/>
      <c r="DW126" s="27"/>
      <c r="DX126" s="27"/>
      <c r="DY126" s="27"/>
      <c r="DZ126" s="27"/>
      <c r="EB126" s="7">
        <f t="shared" si="402"/>
        <v>36</v>
      </c>
      <c r="EC126" s="28">
        <f t="shared" si="403"/>
        <v>62064</v>
      </c>
      <c r="ED126" s="28">
        <f t="shared" si="404"/>
        <v>62063.54</v>
      </c>
      <c r="EE126" s="28">
        <f t="shared" si="405"/>
        <v>3799.13</v>
      </c>
      <c r="EF126" s="28">
        <f t="shared" si="406"/>
        <v>52572</v>
      </c>
      <c r="EH126" s="64"/>
      <c r="EI126" s="49"/>
      <c r="EJ126" s="49"/>
      <c r="EK126" s="49"/>
      <c r="EL126" s="49"/>
      <c r="EM126" s="7"/>
      <c r="EN126" s="27"/>
      <c r="EO126" s="27"/>
      <c r="EP126" s="27"/>
      <c r="EQ126" s="27"/>
      <c r="ER126" s="3">
        <v>2</v>
      </c>
      <c r="ES126" s="49">
        <v>3648</v>
      </c>
      <c r="ET126" s="49">
        <v>3647.96</v>
      </c>
      <c r="EU126" s="49">
        <v>127.52</v>
      </c>
      <c r="EV126" s="49">
        <v>2809</v>
      </c>
      <c r="EW126" s="7"/>
      <c r="EX126" s="28"/>
      <c r="EY126" s="28"/>
      <c r="EZ126" s="28"/>
      <c r="FA126" s="28"/>
      <c r="FB126" s="91"/>
      <c r="FC126" s="42"/>
      <c r="FD126" s="42"/>
      <c r="FE126" s="42"/>
      <c r="FF126" s="42"/>
      <c r="FG126" s="91"/>
      <c r="FH126" s="42"/>
      <c r="FI126" s="42"/>
      <c r="FJ126" s="58"/>
      <c r="FK126" s="42"/>
      <c r="FL126" s="7"/>
      <c r="FM126" s="27"/>
      <c r="FN126" s="27"/>
      <c r="FO126" s="27"/>
      <c r="FP126" s="27"/>
      <c r="FQ126" s="41">
        <v>-2</v>
      </c>
      <c r="FR126" s="28">
        <v>-3648</v>
      </c>
      <c r="FS126" s="28">
        <v>-2553.96</v>
      </c>
      <c r="FT126" s="28">
        <v>-255.04</v>
      </c>
      <c r="FU126" s="28">
        <v>-2809</v>
      </c>
      <c r="FV126" s="11"/>
      <c r="FW126" s="28"/>
      <c r="FX126" s="28"/>
      <c r="FY126" s="28"/>
      <c r="FZ126" s="28"/>
      <c r="GA126" s="41"/>
      <c r="GB126" s="28"/>
      <c r="GC126" s="28"/>
      <c r="GD126" s="28"/>
      <c r="GE126" s="28"/>
      <c r="GF126" s="11"/>
      <c r="GG126" s="27"/>
      <c r="GH126" s="27"/>
      <c r="GI126" s="27"/>
      <c r="GJ126" s="27"/>
      <c r="GK126" s="11"/>
      <c r="GL126" s="27"/>
      <c r="GM126" s="27"/>
      <c r="GN126" s="27"/>
      <c r="GO126" s="27"/>
      <c r="GQ126" s="7">
        <f t="shared" si="407"/>
        <v>0</v>
      </c>
      <c r="GR126" s="28">
        <f t="shared" si="408"/>
        <v>0</v>
      </c>
      <c r="GS126" s="28">
        <f t="shared" si="409"/>
        <v>1094</v>
      </c>
      <c r="GT126" s="28">
        <f t="shared" si="410"/>
        <v>-127.52</v>
      </c>
      <c r="GU126" s="28">
        <f t="shared" si="411"/>
        <v>0</v>
      </c>
      <c r="GX126" s="64"/>
      <c r="GY126" s="49"/>
      <c r="GZ126" s="49"/>
      <c r="HA126" s="49"/>
      <c r="HB126" s="49"/>
      <c r="HC126" s="7">
        <v>321</v>
      </c>
      <c r="HD126" s="28">
        <v>436154</v>
      </c>
      <c r="HE126" s="28">
        <v>178904.3999999995</v>
      </c>
      <c r="HF126" s="28">
        <v>-16560.600000000704</v>
      </c>
      <c r="HG126" s="28">
        <v>195465.0000000002</v>
      </c>
      <c r="HH126" s="3"/>
      <c r="HI126" s="49"/>
      <c r="HJ126" s="49"/>
      <c r="HK126" s="49"/>
      <c r="HL126" s="49"/>
      <c r="HM126" s="7"/>
      <c r="HN126" s="28"/>
      <c r="HO126" s="28"/>
      <c r="HP126" s="28"/>
      <c r="HQ126" s="28"/>
      <c r="HR126" s="91"/>
      <c r="HS126" s="42"/>
      <c r="HT126" s="42"/>
      <c r="HU126" s="42"/>
      <c r="HV126" s="42"/>
      <c r="HW126" s="91"/>
      <c r="HX126" s="42"/>
      <c r="HY126" s="42"/>
      <c r="HZ126" s="58"/>
      <c r="IA126" s="42"/>
      <c r="IB126" s="7"/>
      <c r="IC126" s="28"/>
      <c r="ID126" s="28"/>
      <c r="IE126" s="28"/>
      <c r="IF126" s="28"/>
      <c r="IG126" s="41"/>
      <c r="IH126" s="28"/>
      <c r="II126" s="28"/>
      <c r="IJ126" s="28"/>
      <c r="IK126" s="28"/>
      <c r="IL126" s="11"/>
      <c r="IM126" s="11"/>
      <c r="IN126" s="11"/>
      <c r="IO126" s="11"/>
      <c r="IP126" s="11"/>
      <c r="IQ126" s="41"/>
      <c r="IR126" s="28"/>
      <c r="IS126" s="28"/>
      <c r="IT126" s="28"/>
      <c r="IU126" s="28"/>
      <c r="IV126" s="28"/>
      <c r="IW126" s="28"/>
      <c r="IX126" s="28"/>
      <c r="IY126" s="28"/>
      <c r="IZ126" s="28"/>
      <c r="JA126" s="11"/>
      <c r="JB126" s="27"/>
      <c r="JC126" s="27"/>
      <c r="JD126" s="27"/>
      <c r="JE126" s="27"/>
      <c r="JF126" s="7"/>
      <c r="JG126" s="28"/>
      <c r="JH126" s="28"/>
      <c r="JI126" s="28"/>
      <c r="JJ126" s="28"/>
      <c r="JK126" s="114"/>
      <c r="JM126" s="7">
        <f t="shared" si="422"/>
        <v>321</v>
      </c>
      <c r="JN126" s="28">
        <f t="shared" si="423"/>
        <v>436154</v>
      </c>
      <c r="JO126" s="28">
        <f t="shared" si="424"/>
        <v>178904.3999999995</v>
      </c>
      <c r="JP126" s="28">
        <f t="shared" si="425"/>
        <v>-16560.600000000704</v>
      </c>
      <c r="JQ126" s="28">
        <f t="shared" si="426"/>
        <v>195465.0000000002</v>
      </c>
      <c r="JS126" s="7"/>
      <c r="JT126" s="477"/>
      <c r="JU126" s="477"/>
      <c r="JV126" s="477"/>
      <c r="JW126" s="477"/>
      <c r="JX126" s="476"/>
      <c r="JY126" s="477"/>
      <c r="JZ126" s="477"/>
      <c r="KA126" s="477"/>
      <c r="KB126" s="477"/>
      <c r="KC126" s="476"/>
      <c r="KD126" s="477"/>
      <c r="KE126" s="477"/>
      <c r="KF126" s="477"/>
      <c r="KG126" s="477"/>
      <c r="KH126" s="476"/>
      <c r="KI126" s="477"/>
      <c r="KJ126" s="477"/>
      <c r="KK126" s="477"/>
      <c r="KL126" s="477"/>
      <c r="KM126" s="477"/>
      <c r="KN126" s="477"/>
      <c r="KO126" s="477"/>
      <c r="KP126" s="477"/>
      <c r="KQ126" s="477"/>
      <c r="KR126" s="477"/>
      <c r="KS126" s="477"/>
      <c r="KT126" s="477"/>
      <c r="KU126" s="477"/>
      <c r="KV126" s="477"/>
      <c r="KW126" s="476">
        <v>11</v>
      </c>
      <c r="KX126" s="477">
        <v>19789</v>
      </c>
      <c r="KY126" s="477">
        <v>11554.000000000004</v>
      </c>
      <c r="KZ126" s="477">
        <v>8235</v>
      </c>
      <c r="LA126" s="477">
        <v>7842.7299999999977</v>
      </c>
      <c r="LB126" s="476"/>
      <c r="LC126" s="477"/>
      <c r="LD126" s="477"/>
      <c r="LE126" s="477"/>
      <c r="LF126" s="477"/>
      <c r="LG126" s="11"/>
      <c r="LH126" s="11"/>
      <c r="LI126" s="11"/>
      <c r="LJ126" s="11"/>
      <c r="LK126" s="11"/>
      <c r="LL126" s="41"/>
      <c r="LM126" s="28"/>
      <c r="LN126" s="28"/>
      <c r="LO126" s="28"/>
      <c r="LP126" s="28"/>
      <c r="LQ126" s="28"/>
      <c r="LR126" s="28"/>
      <c r="LS126" s="28"/>
      <c r="LT126" s="28"/>
      <c r="LU126" s="28"/>
      <c r="LV126" s="11"/>
      <c r="LW126" s="27"/>
      <c r="LX126" s="27"/>
      <c r="LY126" s="27"/>
      <c r="LZ126" s="27"/>
      <c r="MA126" s="7"/>
      <c r="MB126" s="28"/>
      <c r="MC126" s="28"/>
      <c r="MD126" s="28"/>
      <c r="ME126" s="28"/>
      <c r="MF126" s="114"/>
      <c r="MH126" s="7">
        <f t="shared" si="417"/>
        <v>11</v>
      </c>
      <c r="MI126" s="28">
        <f t="shared" si="418"/>
        <v>19789</v>
      </c>
      <c r="MJ126" s="28">
        <f t="shared" si="419"/>
        <v>11554.000000000004</v>
      </c>
      <c r="MK126" s="28">
        <f t="shared" si="420"/>
        <v>8235</v>
      </c>
      <c r="ML126" s="28">
        <f t="shared" si="421"/>
        <v>7842.7299999999977</v>
      </c>
    </row>
    <row r="127" spans="2:350" x14ac:dyDescent="0.3">
      <c r="B127" s="524"/>
      <c r="C127" s="5" t="s">
        <v>57</v>
      </c>
      <c r="D127" s="94"/>
      <c r="E127" s="27"/>
      <c r="F127" s="27"/>
      <c r="G127" s="58"/>
      <c r="H127" s="58"/>
      <c r="I127" s="11"/>
      <c r="J127" s="28"/>
      <c r="K127" s="27"/>
      <c r="L127" s="27"/>
      <c r="M127" s="27"/>
      <c r="N127" s="7"/>
      <c r="O127" s="27"/>
      <c r="P127" s="27"/>
      <c r="Q127" s="27"/>
      <c r="R127" s="27"/>
      <c r="S127" s="7"/>
      <c r="T127" s="29"/>
      <c r="U127" s="29"/>
      <c r="V127" s="29"/>
      <c r="W127" s="29"/>
      <c r="X127" s="7"/>
      <c r="Y127" s="28"/>
      <c r="Z127" s="28"/>
      <c r="AA127" s="28"/>
      <c r="AB127" s="28"/>
      <c r="AC127" s="91">
        <v>20</v>
      </c>
      <c r="AD127" s="121">
        <v>6000</v>
      </c>
      <c r="AE127" s="121">
        <v>3500</v>
      </c>
      <c r="AF127" s="121">
        <v>175</v>
      </c>
      <c r="AG127" s="121">
        <v>3675</v>
      </c>
      <c r="AH127" s="91"/>
      <c r="AI127" s="42"/>
      <c r="AJ127" s="42"/>
      <c r="AK127" s="58"/>
      <c r="AL127" s="42"/>
      <c r="AM127" s="11">
        <v>20</v>
      </c>
      <c r="AN127" s="28">
        <v>6000</v>
      </c>
      <c r="AO127" s="28">
        <v>3500</v>
      </c>
      <c r="AP127" s="28">
        <v>175</v>
      </c>
      <c r="AQ127" s="28">
        <v>3675</v>
      </c>
      <c r="AR127" s="41"/>
      <c r="AS127" s="28"/>
      <c r="AT127" s="28"/>
      <c r="AU127" s="64"/>
      <c r="AV127" s="28"/>
      <c r="AW127" s="11">
        <v>20</v>
      </c>
      <c r="AX127" s="58">
        <v>6000</v>
      </c>
      <c r="AY127" s="58">
        <v>3500</v>
      </c>
      <c r="AZ127" s="58">
        <v>175</v>
      </c>
      <c r="BA127" s="58">
        <v>3675</v>
      </c>
      <c r="BB127" s="91"/>
      <c r="BC127" s="120"/>
      <c r="BD127" s="120"/>
      <c r="BE127" s="120"/>
      <c r="BF127" s="120"/>
      <c r="BG127" s="11">
        <v>5</v>
      </c>
      <c r="BH127" s="58">
        <v>2495</v>
      </c>
      <c r="BI127" s="58">
        <v>1747.05</v>
      </c>
      <c r="BJ127" s="58">
        <v>87.35</v>
      </c>
      <c r="BK127" s="58">
        <v>1834</v>
      </c>
      <c r="BM127" s="7">
        <f t="shared" si="427"/>
        <v>65</v>
      </c>
      <c r="BN127" s="28">
        <f t="shared" si="428"/>
        <v>20495</v>
      </c>
      <c r="BO127" s="28">
        <f t="shared" si="429"/>
        <v>12334</v>
      </c>
      <c r="BP127" s="28">
        <f t="shared" si="430"/>
        <v>612.35</v>
      </c>
      <c r="BQ127" s="28">
        <f t="shared" si="431"/>
        <v>12859</v>
      </c>
      <c r="BS127" s="64">
        <v>20</v>
      </c>
      <c r="BT127" s="49">
        <v>6000</v>
      </c>
      <c r="BU127" s="49">
        <v>3500</v>
      </c>
      <c r="BV127" s="49">
        <v>175</v>
      </c>
      <c r="BW127" s="49">
        <v>3675</v>
      </c>
      <c r="BX127" s="7"/>
      <c r="BY127" s="27"/>
      <c r="BZ127" s="27"/>
      <c r="CA127" s="27"/>
      <c r="CB127" s="27"/>
      <c r="CC127" s="3"/>
      <c r="CD127" s="3"/>
      <c r="CE127" s="3"/>
      <c r="CF127" s="3"/>
      <c r="CG127" s="3"/>
      <c r="CH127" s="7"/>
      <c r="CI127" s="28"/>
      <c r="CJ127" s="28"/>
      <c r="CK127" s="28"/>
      <c r="CL127" s="28"/>
      <c r="CM127" s="91"/>
      <c r="CN127" s="42"/>
      <c r="CO127" s="42"/>
      <c r="CP127" s="42"/>
      <c r="CQ127" s="42"/>
      <c r="CR127" s="91"/>
      <c r="CS127" s="42"/>
      <c r="CT127" s="42"/>
      <c r="CU127" s="58"/>
      <c r="CV127" s="42"/>
      <c r="CW127" s="11"/>
      <c r="CX127" s="28"/>
      <c r="CY127" s="28"/>
      <c r="CZ127" s="28"/>
      <c r="DA127" s="28"/>
      <c r="DB127" s="41"/>
      <c r="DC127" s="28"/>
      <c r="DD127" s="28"/>
      <c r="DE127" s="64"/>
      <c r="DF127" s="28"/>
      <c r="DG127" s="11"/>
      <c r="DH127" s="58"/>
      <c r="DI127" s="58"/>
      <c r="DJ127" s="58"/>
      <c r="DK127" s="58"/>
      <c r="DL127" s="91"/>
      <c r="DM127" s="30"/>
      <c r="DN127" s="30"/>
      <c r="DO127" s="30"/>
      <c r="DP127" s="30"/>
      <c r="DQ127" s="11"/>
      <c r="DR127" s="27"/>
      <c r="DS127" s="27"/>
      <c r="DT127" s="27"/>
      <c r="DU127" s="27"/>
      <c r="DV127" s="11"/>
      <c r="DW127" s="27"/>
      <c r="DX127" s="27"/>
      <c r="DY127" s="27"/>
      <c r="DZ127" s="27"/>
      <c r="EB127" s="7">
        <f t="shared" si="402"/>
        <v>20</v>
      </c>
      <c r="EC127" s="28">
        <f t="shared" si="403"/>
        <v>6000</v>
      </c>
      <c r="ED127" s="28">
        <f t="shared" si="404"/>
        <v>3500</v>
      </c>
      <c r="EE127" s="28">
        <f t="shared" si="405"/>
        <v>175</v>
      </c>
      <c r="EF127" s="28">
        <f t="shared" si="406"/>
        <v>3675</v>
      </c>
      <c r="EH127" s="64"/>
      <c r="EI127" s="49"/>
      <c r="EJ127" s="49"/>
      <c r="EK127" s="49"/>
      <c r="EL127" s="49"/>
      <c r="EM127" s="7"/>
      <c r="EN127" s="27"/>
      <c r="EO127" s="27"/>
      <c r="EP127" s="27"/>
      <c r="EQ127" s="27"/>
      <c r="ER127" s="3"/>
      <c r="ES127" s="49"/>
      <c r="ET127" s="49"/>
      <c r="EU127" s="49"/>
      <c r="EV127" s="49"/>
      <c r="EW127" s="7"/>
      <c r="EX127" s="28"/>
      <c r="EY127" s="28"/>
      <c r="EZ127" s="28"/>
      <c r="FA127" s="28"/>
      <c r="FB127" s="91"/>
      <c r="FC127" s="42"/>
      <c r="FD127" s="42"/>
      <c r="FE127" s="42"/>
      <c r="FF127" s="42"/>
      <c r="FG127" s="91"/>
      <c r="FH127" s="42"/>
      <c r="FI127" s="42"/>
      <c r="FJ127" s="58"/>
      <c r="FK127" s="42"/>
      <c r="FL127" s="7"/>
      <c r="FM127" s="28"/>
      <c r="FN127" s="28"/>
      <c r="FO127" s="28"/>
      <c r="FP127" s="28"/>
      <c r="FQ127" s="41"/>
      <c r="FR127" s="28"/>
      <c r="FS127" s="28"/>
      <c r="FT127" s="28"/>
      <c r="FU127" s="28"/>
      <c r="FV127" s="11"/>
      <c r="FW127" s="28"/>
      <c r="FX127" s="28"/>
      <c r="FY127" s="28"/>
      <c r="FZ127" s="28"/>
      <c r="GA127" s="41"/>
      <c r="GB127" s="28"/>
      <c r="GC127" s="28"/>
      <c r="GD127" s="28"/>
      <c r="GE127" s="28"/>
      <c r="GF127" s="11"/>
      <c r="GG127" s="27"/>
      <c r="GH127" s="27"/>
      <c r="GI127" s="27"/>
      <c r="GJ127" s="27"/>
      <c r="GK127" s="11"/>
      <c r="GL127" s="27"/>
      <c r="GM127" s="27"/>
      <c r="GN127" s="27"/>
      <c r="GO127" s="27"/>
      <c r="GQ127" s="7">
        <f t="shared" si="407"/>
        <v>0</v>
      </c>
      <c r="GR127" s="28">
        <f t="shared" si="408"/>
        <v>0</v>
      </c>
      <c r="GS127" s="28">
        <f t="shared" si="409"/>
        <v>0</v>
      </c>
      <c r="GT127" s="28">
        <f t="shared" si="410"/>
        <v>0</v>
      </c>
      <c r="GU127" s="28">
        <f t="shared" si="411"/>
        <v>0</v>
      </c>
      <c r="GX127" s="64"/>
      <c r="GY127" s="49"/>
      <c r="GZ127" s="49"/>
      <c r="HA127" s="49"/>
      <c r="HB127" s="49"/>
      <c r="HC127" s="7"/>
      <c r="HD127" s="28"/>
      <c r="HE127" s="28"/>
      <c r="HF127" s="28"/>
      <c r="HG127" s="28"/>
      <c r="HH127" s="3"/>
      <c r="HI127" s="49"/>
      <c r="HJ127" s="49"/>
      <c r="HK127" s="49"/>
      <c r="HL127" s="49"/>
      <c r="HM127" s="7"/>
      <c r="HN127" s="28"/>
      <c r="HO127" s="28"/>
      <c r="HP127" s="28"/>
      <c r="HQ127" s="28"/>
      <c r="HR127" s="91"/>
      <c r="HS127" s="42"/>
      <c r="HT127" s="42"/>
      <c r="HU127" s="42"/>
      <c r="HV127" s="42"/>
      <c r="HW127" s="91"/>
      <c r="HX127" s="42"/>
      <c r="HY127" s="42"/>
      <c r="HZ127" s="58"/>
      <c r="IA127" s="42"/>
      <c r="IB127" s="7"/>
      <c r="IC127" s="28"/>
      <c r="ID127" s="28"/>
      <c r="IE127" s="28"/>
      <c r="IF127" s="28"/>
      <c r="IG127" s="41"/>
      <c r="IH127" s="28"/>
      <c r="II127" s="28"/>
      <c r="IJ127" s="28"/>
      <c r="IK127" s="28"/>
      <c r="IL127" s="11"/>
      <c r="IM127" s="11"/>
      <c r="IN127" s="11"/>
      <c r="IO127" s="11"/>
      <c r="IP127" s="11"/>
      <c r="IQ127" s="41"/>
      <c r="IR127" s="28"/>
      <c r="IS127" s="28"/>
      <c r="IT127" s="28"/>
      <c r="IU127" s="28"/>
      <c r="IV127" s="28"/>
      <c r="IW127" s="28"/>
      <c r="IX127" s="28"/>
      <c r="IY127" s="28"/>
      <c r="IZ127" s="28"/>
      <c r="JA127" s="11"/>
      <c r="JB127" s="27"/>
      <c r="JC127" s="27"/>
      <c r="JD127" s="27"/>
      <c r="JE127" s="27"/>
      <c r="JF127" s="7"/>
      <c r="JG127" s="28"/>
      <c r="JH127" s="28"/>
      <c r="JI127" s="28"/>
      <c r="JJ127" s="28"/>
      <c r="JK127" s="114"/>
      <c r="JM127" s="7">
        <f t="shared" si="422"/>
        <v>0</v>
      </c>
      <c r="JN127" s="28">
        <f t="shared" si="423"/>
        <v>0</v>
      </c>
      <c r="JO127" s="28">
        <f t="shared" si="424"/>
        <v>0</v>
      </c>
      <c r="JP127" s="28">
        <f t="shared" si="425"/>
        <v>0</v>
      </c>
      <c r="JQ127" s="28">
        <f t="shared" si="426"/>
        <v>0</v>
      </c>
      <c r="JS127" s="7"/>
      <c r="JT127" s="477"/>
      <c r="JU127" s="477"/>
      <c r="JV127" s="477"/>
      <c r="JW127" s="477"/>
      <c r="JX127" s="476"/>
      <c r="JY127" s="477"/>
      <c r="JZ127" s="477"/>
      <c r="KA127" s="477"/>
      <c r="KB127" s="477"/>
      <c r="KC127" s="476"/>
      <c r="KD127" s="477"/>
      <c r="KE127" s="477"/>
      <c r="KF127" s="477"/>
      <c r="KG127" s="477"/>
      <c r="KH127" s="476"/>
      <c r="KI127" s="477"/>
      <c r="KJ127" s="477"/>
      <c r="KK127" s="477"/>
      <c r="KL127" s="477"/>
      <c r="KM127" s="477"/>
      <c r="KN127" s="477"/>
      <c r="KO127" s="477"/>
      <c r="KP127" s="477"/>
      <c r="KQ127" s="477"/>
      <c r="KR127" s="477"/>
      <c r="KS127" s="477"/>
      <c r="KT127" s="477"/>
      <c r="KU127" s="477"/>
      <c r="KV127" s="477"/>
      <c r="KW127" s="476"/>
      <c r="KX127" s="477"/>
      <c r="KY127" s="477"/>
      <c r="KZ127" s="477"/>
      <c r="LA127" s="477"/>
      <c r="LB127" s="476"/>
      <c r="LC127" s="477"/>
      <c r="LD127" s="477"/>
      <c r="LE127" s="477"/>
      <c r="LF127" s="477"/>
      <c r="LG127" s="11"/>
      <c r="LH127" s="11"/>
      <c r="LI127" s="11"/>
      <c r="LJ127" s="11"/>
      <c r="LK127" s="11"/>
      <c r="LL127" s="41"/>
      <c r="LM127" s="28"/>
      <c r="LN127" s="28"/>
      <c r="LO127" s="28"/>
      <c r="LP127" s="28"/>
      <c r="LQ127" s="28"/>
      <c r="LR127" s="28"/>
      <c r="LS127" s="28"/>
      <c r="LT127" s="28"/>
      <c r="LU127" s="28"/>
      <c r="LV127" s="11"/>
      <c r="LW127" s="27"/>
      <c r="LX127" s="27"/>
      <c r="LY127" s="27"/>
      <c r="LZ127" s="27"/>
      <c r="MA127" s="7"/>
      <c r="MB127" s="28"/>
      <c r="MC127" s="28"/>
      <c r="MD127" s="28"/>
      <c r="ME127" s="28"/>
      <c r="MF127" s="114"/>
      <c r="MH127" s="7">
        <f t="shared" si="417"/>
        <v>0</v>
      </c>
      <c r="MI127" s="28">
        <f t="shared" si="418"/>
        <v>0</v>
      </c>
      <c r="MJ127" s="28">
        <f t="shared" si="419"/>
        <v>0</v>
      </c>
      <c r="MK127" s="28">
        <f t="shared" si="420"/>
        <v>0</v>
      </c>
      <c r="ML127" s="28">
        <f t="shared" si="421"/>
        <v>0</v>
      </c>
    </row>
    <row r="128" spans="2:350" x14ac:dyDescent="0.3">
      <c r="B128" s="524"/>
      <c r="C128" s="5" t="s">
        <v>65</v>
      </c>
      <c r="D128" s="94"/>
      <c r="E128" s="27"/>
      <c r="F128" s="27"/>
      <c r="G128" s="58"/>
      <c r="H128" s="58"/>
      <c r="I128" s="11"/>
      <c r="J128" s="28"/>
      <c r="K128" s="27"/>
      <c r="L128" s="27"/>
      <c r="M128" s="27"/>
      <c r="N128" s="7"/>
      <c r="O128" s="27"/>
      <c r="P128" s="27"/>
      <c r="Q128" s="27"/>
      <c r="R128" s="27"/>
      <c r="S128" s="7"/>
      <c r="T128" s="29"/>
      <c r="U128" s="29"/>
      <c r="V128" s="29"/>
      <c r="W128" s="29"/>
      <c r="X128" s="7"/>
      <c r="Y128" s="28"/>
      <c r="Z128" s="28"/>
      <c r="AA128" s="28"/>
      <c r="AB128" s="28"/>
      <c r="AC128" s="91">
        <v>50</v>
      </c>
      <c r="AD128" s="121">
        <v>13950</v>
      </c>
      <c r="AE128" s="121">
        <v>8250</v>
      </c>
      <c r="AF128" s="121">
        <v>412.5</v>
      </c>
      <c r="AG128" s="121">
        <v>8663</v>
      </c>
      <c r="AH128" s="91"/>
      <c r="AI128" s="42"/>
      <c r="AJ128" s="42"/>
      <c r="AK128" s="58"/>
      <c r="AL128" s="42"/>
      <c r="AM128" s="11"/>
      <c r="AN128" s="11"/>
      <c r="AO128" s="11"/>
      <c r="AP128" s="11"/>
      <c r="AQ128" s="11"/>
      <c r="AR128" s="41"/>
      <c r="AS128" s="28"/>
      <c r="AT128" s="28"/>
      <c r="AU128" s="64"/>
      <c r="AV128" s="28"/>
      <c r="AW128" s="91"/>
      <c r="AX128" s="120"/>
      <c r="AY128" s="120"/>
      <c r="AZ128" s="120"/>
      <c r="BA128" s="120"/>
      <c r="BB128" s="91"/>
      <c r="BC128" s="120"/>
      <c r="BD128" s="120"/>
      <c r="BE128" s="120"/>
      <c r="BF128" s="120"/>
      <c r="BG128" s="91"/>
      <c r="BH128" s="120"/>
      <c r="BI128" s="120"/>
      <c r="BJ128" s="120"/>
      <c r="BK128" s="120"/>
      <c r="BM128" s="7">
        <f t="shared" si="427"/>
        <v>50</v>
      </c>
      <c r="BN128" s="28">
        <f t="shared" si="428"/>
        <v>13950</v>
      </c>
      <c r="BO128" s="28">
        <f>F128+K128+P128+U128+Z128+AE128+AJ128+AO128+AT128+AY128+BD128+BI128</f>
        <v>8250</v>
      </c>
      <c r="BP128" s="28">
        <f t="shared" si="430"/>
        <v>412.5</v>
      </c>
      <c r="BQ128" s="28">
        <f t="shared" si="431"/>
        <v>8663</v>
      </c>
      <c r="BS128" s="64"/>
      <c r="BT128" s="49"/>
      <c r="BU128" s="49"/>
      <c r="BV128" s="49"/>
      <c r="BW128" s="49"/>
      <c r="BX128" s="7"/>
      <c r="BY128" s="27"/>
      <c r="BZ128" s="27"/>
      <c r="CA128" s="27"/>
      <c r="CB128" s="27"/>
      <c r="CC128" s="3"/>
      <c r="CD128" s="3"/>
      <c r="CE128" s="3"/>
      <c r="CF128" s="3"/>
      <c r="CG128" s="3"/>
      <c r="CH128" s="7"/>
      <c r="CI128" s="28"/>
      <c r="CJ128" s="28"/>
      <c r="CK128" s="28"/>
      <c r="CL128" s="28"/>
      <c r="CM128" s="57">
        <v>50</v>
      </c>
      <c r="CN128" s="27">
        <v>14500</v>
      </c>
      <c r="CO128" s="27">
        <v>8500</v>
      </c>
      <c r="CP128" s="27">
        <v>425</v>
      </c>
      <c r="CQ128" s="27">
        <v>8925</v>
      </c>
      <c r="CR128" s="91"/>
      <c r="CS128" s="42"/>
      <c r="CT128" s="42"/>
      <c r="CU128" s="58"/>
      <c r="CV128" s="42"/>
      <c r="CW128" s="11"/>
      <c r="CX128" s="11"/>
      <c r="CY128" s="11"/>
      <c r="CZ128" s="11"/>
      <c r="DA128" s="11"/>
      <c r="DB128" s="41"/>
      <c r="DC128" s="28"/>
      <c r="DD128" s="28"/>
      <c r="DE128" s="64"/>
      <c r="DF128" s="28"/>
      <c r="DG128" s="91"/>
      <c r="DH128" s="120"/>
      <c r="DI128" s="120"/>
      <c r="DJ128" s="120"/>
      <c r="DK128" s="120"/>
      <c r="DL128" s="91"/>
      <c r="DM128" s="30"/>
      <c r="DN128" s="30"/>
      <c r="DO128" s="30"/>
      <c r="DP128" s="30"/>
      <c r="DQ128" s="91"/>
      <c r="DR128" s="120"/>
      <c r="DS128" s="120"/>
      <c r="DT128" s="120"/>
      <c r="DU128" s="120"/>
      <c r="DV128" s="91"/>
      <c r="DW128" s="120"/>
      <c r="DX128" s="120"/>
      <c r="DY128" s="120"/>
      <c r="DZ128" s="120"/>
      <c r="EB128" s="7">
        <f t="shared" si="402"/>
        <v>50</v>
      </c>
      <c r="EC128" s="28">
        <f t="shared" si="403"/>
        <v>14500</v>
      </c>
      <c r="ED128" s="28">
        <f t="shared" si="404"/>
        <v>8500</v>
      </c>
      <c r="EE128" s="28">
        <f t="shared" si="405"/>
        <v>425</v>
      </c>
      <c r="EF128" s="28">
        <f t="shared" si="406"/>
        <v>8925</v>
      </c>
      <c r="EH128" s="64"/>
      <c r="EI128" s="49"/>
      <c r="EJ128" s="49"/>
      <c r="EK128" s="49"/>
      <c r="EL128" s="49"/>
      <c r="EM128" s="7"/>
      <c r="EN128" s="27"/>
      <c r="EO128" s="27"/>
      <c r="EP128" s="27"/>
      <c r="EQ128" s="27"/>
      <c r="ER128" s="3"/>
      <c r="ES128" s="49"/>
      <c r="ET128" s="49"/>
      <c r="EU128" s="49"/>
      <c r="EV128" s="49"/>
      <c r="EW128" s="7"/>
      <c r="EX128" s="28"/>
      <c r="EY128" s="28"/>
      <c r="EZ128" s="28"/>
      <c r="FA128" s="28"/>
      <c r="FB128" s="57"/>
      <c r="FC128" s="27"/>
      <c r="FD128" s="27"/>
      <c r="FE128" s="27"/>
      <c r="FF128" s="27"/>
      <c r="FG128" s="91"/>
      <c r="FH128" s="42"/>
      <c r="FI128" s="42"/>
      <c r="FJ128" s="58"/>
      <c r="FK128" s="42"/>
      <c r="FL128" s="7"/>
      <c r="FM128" s="11"/>
      <c r="FN128" s="11"/>
      <c r="FO128" s="11"/>
      <c r="FP128" s="11"/>
      <c r="FQ128" s="41"/>
      <c r="FR128" s="28"/>
      <c r="FS128" s="28"/>
      <c r="FT128" s="28"/>
      <c r="FU128" s="28"/>
      <c r="FV128" s="11"/>
      <c r="FW128" s="28"/>
      <c r="FX128" s="28"/>
      <c r="FY128" s="28"/>
      <c r="FZ128" s="28"/>
      <c r="GA128" s="41"/>
      <c r="GB128" s="28"/>
      <c r="GC128" s="28"/>
      <c r="GD128" s="28"/>
      <c r="GE128" s="28"/>
      <c r="GF128" s="91"/>
      <c r="GG128" s="120"/>
      <c r="GH128" s="120"/>
      <c r="GI128" s="120"/>
      <c r="GJ128" s="120"/>
      <c r="GK128" s="91"/>
      <c r="GL128" s="120"/>
      <c r="GM128" s="120"/>
      <c r="GN128" s="120"/>
      <c r="GO128" s="120"/>
      <c r="GQ128" s="7">
        <f t="shared" si="407"/>
        <v>0</v>
      </c>
      <c r="GR128" s="28">
        <f t="shared" si="408"/>
        <v>0</v>
      </c>
      <c r="GS128" s="28">
        <f t="shared" si="409"/>
        <v>0</v>
      </c>
      <c r="GT128" s="28">
        <f t="shared" si="410"/>
        <v>0</v>
      </c>
      <c r="GU128" s="28">
        <f t="shared" si="411"/>
        <v>0</v>
      </c>
      <c r="GX128" s="64"/>
      <c r="GY128" s="49"/>
      <c r="GZ128" s="49"/>
      <c r="HA128" s="49"/>
      <c r="HB128" s="49"/>
      <c r="HC128" s="7"/>
      <c r="HD128" s="28"/>
      <c r="HE128" s="28"/>
      <c r="HF128" s="28"/>
      <c r="HG128" s="28"/>
      <c r="HH128" s="3"/>
      <c r="HI128" s="49"/>
      <c r="HJ128" s="49"/>
      <c r="HK128" s="49"/>
      <c r="HL128" s="49"/>
      <c r="HM128" s="7"/>
      <c r="HN128" s="28"/>
      <c r="HO128" s="28"/>
      <c r="HP128" s="28"/>
      <c r="HQ128" s="28"/>
      <c r="HR128" s="57"/>
      <c r="HS128" s="27"/>
      <c r="HT128" s="27"/>
      <c r="HU128" s="27"/>
      <c r="HV128" s="27"/>
      <c r="HW128" s="91"/>
      <c r="HX128" s="42"/>
      <c r="HY128" s="42"/>
      <c r="HZ128" s="58"/>
      <c r="IA128" s="42"/>
      <c r="IB128" s="7"/>
      <c r="IC128" s="28"/>
      <c r="ID128" s="28"/>
      <c r="IE128" s="28"/>
      <c r="IF128" s="28"/>
      <c r="IG128" s="41"/>
      <c r="IH128" s="28"/>
      <c r="II128" s="28"/>
      <c r="IJ128" s="28"/>
      <c r="IK128" s="28"/>
      <c r="IL128" s="11"/>
      <c r="IM128" s="11"/>
      <c r="IN128" s="11"/>
      <c r="IO128" s="11"/>
      <c r="IP128" s="11"/>
      <c r="IQ128" s="41"/>
      <c r="IR128" s="28"/>
      <c r="IS128" s="28"/>
      <c r="IT128" s="28"/>
      <c r="IU128" s="28"/>
      <c r="IV128" s="28"/>
      <c r="IW128" s="28"/>
      <c r="IX128" s="28"/>
      <c r="IY128" s="28"/>
      <c r="IZ128" s="28"/>
      <c r="JA128" s="91"/>
      <c r="JB128" s="30"/>
      <c r="JC128" s="30"/>
      <c r="JD128" s="30"/>
      <c r="JE128" s="30"/>
      <c r="JF128" s="7"/>
      <c r="JG128" s="28"/>
      <c r="JH128" s="28"/>
      <c r="JI128" s="28"/>
      <c r="JJ128" s="28"/>
      <c r="JK128" s="148"/>
      <c r="JM128" s="7">
        <f t="shared" si="422"/>
        <v>0</v>
      </c>
      <c r="JN128" s="28">
        <f t="shared" si="423"/>
        <v>0</v>
      </c>
      <c r="JO128" s="28">
        <f t="shared" si="424"/>
        <v>0</v>
      </c>
      <c r="JP128" s="28">
        <f t="shared" si="425"/>
        <v>0</v>
      </c>
      <c r="JQ128" s="28">
        <f t="shared" si="426"/>
        <v>0</v>
      </c>
      <c r="JS128" s="7"/>
      <c r="JT128" s="477"/>
      <c r="JU128" s="477"/>
      <c r="JV128" s="477"/>
      <c r="JW128" s="477"/>
      <c r="JX128" s="476"/>
      <c r="JY128" s="477"/>
      <c r="JZ128" s="477"/>
      <c r="KA128" s="477"/>
      <c r="KB128" s="477"/>
      <c r="KC128" s="476"/>
      <c r="KD128" s="477"/>
      <c r="KE128" s="477"/>
      <c r="KF128" s="477"/>
      <c r="KG128" s="477"/>
      <c r="KH128" s="476"/>
      <c r="KI128" s="477"/>
      <c r="KJ128" s="477"/>
      <c r="KK128" s="477"/>
      <c r="KL128" s="477"/>
      <c r="KM128" s="477"/>
      <c r="KN128" s="477"/>
      <c r="KO128" s="477"/>
      <c r="KP128" s="477"/>
      <c r="KQ128" s="477"/>
      <c r="KR128" s="477"/>
      <c r="KS128" s="477"/>
      <c r="KT128" s="477"/>
      <c r="KU128" s="477"/>
      <c r="KV128" s="477"/>
      <c r="KW128" s="476"/>
      <c r="KX128" s="477"/>
      <c r="KY128" s="477"/>
      <c r="KZ128" s="477"/>
      <c r="LA128" s="477"/>
      <c r="LB128" s="476"/>
      <c r="LC128" s="477"/>
      <c r="LD128" s="477"/>
      <c r="LE128" s="477"/>
      <c r="LF128" s="477"/>
      <c r="LG128" s="11"/>
      <c r="LH128" s="11"/>
      <c r="LI128" s="11"/>
      <c r="LJ128" s="11"/>
      <c r="LK128" s="11"/>
      <c r="LL128" s="41"/>
      <c r="LM128" s="28"/>
      <c r="LN128" s="28"/>
      <c r="LO128" s="28"/>
      <c r="LP128" s="28"/>
      <c r="LQ128" s="28"/>
      <c r="LR128" s="28"/>
      <c r="LS128" s="28"/>
      <c r="LT128" s="28"/>
      <c r="LU128" s="28"/>
      <c r="LV128" s="91"/>
      <c r="LW128" s="30"/>
      <c r="LX128" s="30"/>
      <c r="LY128" s="30"/>
      <c r="LZ128" s="30"/>
      <c r="MA128" s="7"/>
      <c r="MB128" s="28"/>
      <c r="MC128" s="28"/>
      <c r="MD128" s="28"/>
      <c r="ME128" s="28"/>
      <c r="MF128" s="148"/>
      <c r="MH128" s="7">
        <f t="shared" si="417"/>
        <v>0</v>
      </c>
      <c r="MI128" s="28">
        <f t="shared" si="418"/>
        <v>0</v>
      </c>
      <c r="MJ128" s="28">
        <f t="shared" si="419"/>
        <v>0</v>
      </c>
      <c r="MK128" s="28">
        <f t="shared" si="420"/>
        <v>0</v>
      </c>
      <c r="ML128" s="28">
        <f t="shared" si="421"/>
        <v>0</v>
      </c>
    </row>
    <row r="129" spans="2:350" x14ac:dyDescent="0.3">
      <c r="B129" s="524"/>
      <c r="C129" s="71" t="s">
        <v>127</v>
      </c>
      <c r="D129" s="94"/>
      <c r="E129" s="27"/>
      <c r="F129" s="27"/>
      <c r="G129" s="58"/>
      <c r="H129" s="58"/>
      <c r="I129" s="11"/>
      <c r="J129" s="28"/>
      <c r="K129" s="27"/>
      <c r="L129" s="27"/>
      <c r="M129" s="27"/>
      <c r="N129" s="7"/>
      <c r="O129" s="27"/>
      <c r="P129" s="27"/>
      <c r="Q129" s="27"/>
      <c r="R129" s="27"/>
      <c r="S129" s="7"/>
      <c r="T129" s="29"/>
      <c r="U129" s="29"/>
      <c r="V129" s="29"/>
      <c r="W129" s="29"/>
      <c r="X129" s="7"/>
      <c r="Y129" s="28"/>
      <c r="Z129" s="28"/>
      <c r="AA129" s="28"/>
      <c r="AB129" s="28"/>
      <c r="AC129" s="91"/>
      <c r="AD129" s="121"/>
      <c r="AE129" s="121"/>
      <c r="AF129" s="121"/>
      <c r="AG129" s="121"/>
      <c r="AH129" s="91"/>
      <c r="AI129" s="42"/>
      <c r="AJ129" s="42"/>
      <c r="AK129" s="58"/>
      <c r="AL129" s="42"/>
      <c r="AM129" s="11"/>
      <c r="AN129" s="11"/>
      <c r="AO129" s="11"/>
      <c r="AP129" s="11"/>
      <c r="AQ129" s="11"/>
      <c r="AR129" s="41"/>
      <c r="AS129" s="28"/>
      <c r="AT129" s="28"/>
      <c r="AU129" s="64"/>
      <c r="AV129" s="28"/>
      <c r="AW129" s="91"/>
      <c r="AX129" s="120"/>
      <c r="AY129" s="120"/>
      <c r="AZ129" s="120"/>
      <c r="BA129" s="120"/>
      <c r="BB129" s="91"/>
      <c r="BC129" s="120"/>
      <c r="BD129" s="120"/>
      <c r="BE129" s="120"/>
      <c r="BF129" s="120"/>
      <c r="BG129" s="91"/>
      <c r="BH129" s="120"/>
      <c r="BI129" s="120"/>
      <c r="BJ129" s="120"/>
      <c r="BK129" s="120"/>
      <c r="BM129" s="7"/>
      <c r="BN129" s="28"/>
      <c r="BO129" s="28"/>
      <c r="BP129" s="28"/>
      <c r="BQ129" s="28"/>
      <c r="BS129" s="64"/>
      <c r="BT129" s="49"/>
      <c r="BU129" s="49"/>
      <c r="BV129" s="49"/>
      <c r="BW129" s="49"/>
      <c r="BX129" s="7"/>
      <c r="BY129" s="27"/>
      <c r="BZ129" s="27"/>
      <c r="CA129" s="27"/>
      <c r="CB129" s="27"/>
      <c r="CC129" s="3"/>
      <c r="CD129" s="3"/>
      <c r="CE129" s="3"/>
      <c r="CF129" s="3"/>
      <c r="CG129" s="3"/>
      <c r="CH129" s="7"/>
      <c r="CI129" s="28"/>
      <c r="CJ129" s="28"/>
      <c r="CK129" s="28"/>
      <c r="CL129" s="28"/>
      <c r="CM129" s="57"/>
      <c r="CN129" s="27"/>
      <c r="CO129" s="27"/>
      <c r="CP129" s="27"/>
      <c r="CQ129" s="27"/>
      <c r="CR129" s="91"/>
      <c r="CS129" s="42"/>
      <c r="CT129" s="42"/>
      <c r="CU129" s="58"/>
      <c r="CV129" s="42"/>
      <c r="CW129" s="11"/>
      <c r="CX129" s="11"/>
      <c r="CY129" s="11"/>
      <c r="CZ129" s="11"/>
      <c r="DA129" s="11"/>
      <c r="DB129" s="41"/>
      <c r="DC129" s="28"/>
      <c r="DD129" s="28"/>
      <c r="DE129" s="64"/>
      <c r="DF129" s="28"/>
      <c r="DG129" s="91"/>
      <c r="DH129" s="120"/>
      <c r="DI129" s="120"/>
      <c r="DJ129" s="120"/>
      <c r="DK129" s="120"/>
      <c r="DL129" s="91"/>
      <c r="DM129" s="30"/>
      <c r="DN129" s="30"/>
      <c r="DO129" s="30"/>
      <c r="DP129" s="30"/>
      <c r="DQ129" s="91"/>
      <c r="DR129" s="120"/>
      <c r="DS129" s="120"/>
      <c r="DT129" s="120"/>
      <c r="DU129" s="120"/>
      <c r="DV129" s="91"/>
      <c r="DW129" s="120"/>
      <c r="DX129" s="120"/>
      <c r="DY129" s="120"/>
      <c r="DZ129" s="120"/>
      <c r="EB129" s="7"/>
      <c r="EC129" s="28"/>
      <c r="ED129" s="28"/>
      <c r="EE129" s="28"/>
      <c r="EF129" s="28"/>
      <c r="EH129" s="64"/>
      <c r="EI129" s="49"/>
      <c r="EJ129" s="49"/>
      <c r="EK129" s="49"/>
      <c r="EL129" s="49"/>
      <c r="EM129" s="7"/>
      <c r="EN129" s="27"/>
      <c r="EO129" s="27"/>
      <c r="EP129" s="27"/>
      <c r="EQ129" s="27"/>
      <c r="ER129" s="3"/>
      <c r="ES129" s="49"/>
      <c r="ET129" s="49"/>
      <c r="EU129" s="49"/>
      <c r="EV129" s="49"/>
      <c r="EW129" s="7"/>
      <c r="EX129" s="28"/>
      <c r="EY129" s="28"/>
      <c r="EZ129" s="28"/>
      <c r="FA129" s="28"/>
      <c r="FB129" s="57"/>
      <c r="FC129" s="27"/>
      <c r="FD129" s="27"/>
      <c r="FE129" s="27"/>
      <c r="FF129" s="27"/>
      <c r="FG129" s="91"/>
      <c r="FH129" s="42"/>
      <c r="FI129" s="42"/>
      <c r="FJ129" s="58"/>
      <c r="FK129" s="42"/>
      <c r="FL129" s="7"/>
      <c r="FM129" s="11"/>
      <c r="FN129" s="11"/>
      <c r="FO129" s="11"/>
      <c r="FP129" s="11"/>
      <c r="FQ129" s="41"/>
      <c r="FR129" s="28"/>
      <c r="FS129" s="28"/>
      <c r="FT129" s="28"/>
      <c r="FU129" s="28"/>
      <c r="FV129" s="11"/>
      <c r="FW129" s="28"/>
      <c r="FX129" s="28"/>
      <c r="FY129" s="28"/>
      <c r="FZ129" s="28"/>
      <c r="GA129" s="41"/>
      <c r="GB129" s="28"/>
      <c r="GC129" s="28"/>
      <c r="GD129" s="28"/>
      <c r="GE129" s="28"/>
      <c r="GF129" s="91"/>
      <c r="GG129" s="120"/>
      <c r="GH129" s="120"/>
      <c r="GI129" s="120"/>
      <c r="GJ129" s="120"/>
      <c r="GK129" s="91"/>
      <c r="GL129" s="120"/>
      <c r="GM129" s="120"/>
      <c r="GN129" s="120"/>
      <c r="GO129" s="120"/>
      <c r="GQ129" s="7"/>
      <c r="GR129" s="28"/>
      <c r="GS129" s="28"/>
      <c r="GT129" s="28"/>
      <c r="GU129" s="28"/>
      <c r="GX129" s="64"/>
      <c r="GY129" s="49"/>
      <c r="GZ129" s="49"/>
      <c r="HA129" s="49"/>
      <c r="HB129" s="49"/>
      <c r="HC129" s="7"/>
      <c r="HD129" s="28"/>
      <c r="HE129" s="28"/>
      <c r="HF129" s="28"/>
      <c r="HG129" s="28"/>
      <c r="HH129" s="3"/>
      <c r="HI129" s="49"/>
      <c r="HJ129" s="49"/>
      <c r="HK129" s="49"/>
      <c r="HL129" s="49"/>
      <c r="HM129" s="7"/>
      <c r="HN129" s="28"/>
      <c r="HO129" s="28"/>
      <c r="HP129" s="28"/>
      <c r="HQ129" s="28"/>
      <c r="HR129" s="57"/>
      <c r="HS129" s="27"/>
      <c r="HT129" s="27"/>
      <c r="HU129" s="27"/>
      <c r="HV129" s="27"/>
      <c r="HW129" s="91"/>
      <c r="HX129" s="42"/>
      <c r="HY129" s="42"/>
      <c r="HZ129" s="58"/>
      <c r="IA129" s="42"/>
      <c r="IB129" s="7"/>
      <c r="IC129" s="28"/>
      <c r="ID129" s="28"/>
      <c r="IE129" s="28"/>
      <c r="IF129" s="28"/>
      <c r="IG129" s="41"/>
      <c r="IH129" s="28"/>
      <c r="II129" s="28"/>
      <c r="IJ129" s="28"/>
      <c r="IK129" s="28"/>
      <c r="IL129" s="11"/>
      <c r="IM129" s="11"/>
      <c r="IN129" s="11"/>
      <c r="IO129" s="11"/>
      <c r="IP129" s="11"/>
      <c r="IQ129" s="41"/>
      <c r="IR129" s="28"/>
      <c r="IS129" s="28"/>
      <c r="IT129" s="28"/>
      <c r="IU129" s="28"/>
      <c r="IV129" s="28"/>
      <c r="IW129" s="28"/>
      <c r="IX129" s="28"/>
      <c r="IY129" s="28"/>
      <c r="IZ129" s="28"/>
      <c r="JA129" s="91"/>
      <c r="JB129" s="30"/>
      <c r="JC129" s="30"/>
      <c r="JD129" s="30"/>
      <c r="JE129" s="30"/>
      <c r="JF129" s="7"/>
      <c r="JG129" s="28"/>
      <c r="JH129" s="28"/>
      <c r="JI129" s="28"/>
      <c r="JJ129" s="28"/>
      <c r="JK129" s="148"/>
      <c r="JM129" s="7">
        <f t="shared" ref="JM129:JM141" si="432">GX129+HC129+HH129+HM129+HR129+HW129+IB129+IG129+IL129+IQ129+IV129+JA129</f>
        <v>0</v>
      </c>
      <c r="JN129" s="28">
        <f t="shared" ref="JN129:JN141" si="433">GY129+HD129+HI129+HN129+HS129+HX129+IC129+IH129+IM129+IR129+IW129+JB129</f>
        <v>0</v>
      </c>
      <c r="JO129" s="28">
        <f t="shared" ref="JO129:JO141" si="434">GZ129+HE129+HJ129+HO129+HT129+HY129+ID129+II129+IN129+IS129+IX129+JC129</f>
        <v>0</v>
      </c>
      <c r="JP129" s="28">
        <f t="shared" ref="JP129:JP141" si="435">HA129+HF129+HK129+HP129+HU129+HZ129+IE129+IJ129+IO129+IT129+IY129+JD129</f>
        <v>0</v>
      </c>
      <c r="JQ129" s="28">
        <f t="shared" ref="JQ129:JQ141" si="436">HB129+HG129+HL129+HQ129+HV129+IA129+IF129+IK129+IP129+IU129+IZ129+JE129</f>
        <v>0</v>
      </c>
      <c r="JS129" s="7"/>
      <c r="JT129" s="477"/>
      <c r="JU129" s="477"/>
      <c r="JV129" s="477"/>
      <c r="JW129" s="477"/>
      <c r="JX129" s="476"/>
      <c r="JY129" s="477"/>
      <c r="JZ129" s="477"/>
      <c r="KA129" s="477"/>
      <c r="KB129" s="477"/>
      <c r="KC129" s="476"/>
      <c r="KD129" s="477"/>
      <c r="KE129" s="477"/>
      <c r="KF129" s="477"/>
      <c r="KG129" s="477"/>
      <c r="KH129" s="476"/>
      <c r="KI129" s="477"/>
      <c r="KJ129" s="477"/>
      <c r="KK129" s="477"/>
      <c r="KL129" s="477"/>
      <c r="KM129" s="477"/>
      <c r="KN129" s="477"/>
      <c r="KO129" s="477"/>
      <c r="KP129" s="477"/>
      <c r="KQ129" s="477"/>
      <c r="KR129" s="477"/>
      <c r="KS129" s="477"/>
      <c r="KT129" s="477"/>
      <c r="KU129" s="477"/>
      <c r="KV129" s="477"/>
      <c r="KW129" s="476"/>
      <c r="KX129" s="477"/>
      <c r="KY129" s="477"/>
      <c r="KZ129" s="477"/>
      <c r="LA129" s="477"/>
      <c r="LB129" s="476"/>
      <c r="LC129" s="477"/>
      <c r="LD129" s="477"/>
      <c r="LE129" s="477"/>
      <c r="LF129" s="477"/>
      <c r="LG129" s="11"/>
      <c r="LH129" s="11"/>
      <c r="LI129" s="11"/>
      <c r="LJ129" s="11"/>
      <c r="LK129" s="11"/>
      <c r="LL129" s="41"/>
      <c r="LM129" s="28"/>
      <c r="LN129" s="28"/>
      <c r="LO129" s="28"/>
      <c r="LP129" s="28"/>
      <c r="LQ129" s="28"/>
      <c r="LR129" s="28"/>
      <c r="LS129" s="28"/>
      <c r="LT129" s="28"/>
      <c r="LU129" s="28"/>
      <c r="LV129" s="91"/>
      <c r="LW129" s="30"/>
      <c r="LX129" s="30"/>
      <c r="LY129" s="30"/>
      <c r="LZ129" s="30"/>
      <c r="MA129" s="7"/>
      <c r="MB129" s="28"/>
      <c r="MC129" s="28"/>
      <c r="MD129" s="28"/>
      <c r="ME129" s="28"/>
      <c r="MF129" s="148"/>
      <c r="MH129" s="7">
        <f t="shared" si="417"/>
        <v>0</v>
      </c>
      <c r="MI129" s="28">
        <f t="shared" si="418"/>
        <v>0</v>
      </c>
      <c r="MJ129" s="28">
        <f t="shared" si="419"/>
        <v>0</v>
      </c>
      <c r="MK129" s="28">
        <f t="shared" si="420"/>
        <v>0</v>
      </c>
      <c r="ML129" s="28">
        <f t="shared" si="421"/>
        <v>0</v>
      </c>
    </row>
    <row r="130" spans="2:350" x14ac:dyDescent="0.3">
      <c r="B130" s="524"/>
      <c r="C130" s="70" t="s">
        <v>128</v>
      </c>
      <c r="D130" s="94"/>
      <c r="E130" s="27"/>
      <c r="F130" s="27"/>
      <c r="G130" s="58"/>
      <c r="H130" s="58"/>
      <c r="I130" s="11"/>
      <c r="J130" s="28"/>
      <c r="K130" s="27"/>
      <c r="L130" s="27"/>
      <c r="M130" s="27"/>
      <c r="N130" s="7"/>
      <c r="O130" s="27"/>
      <c r="P130" s="27"/>
      <c r="Q130" s="27"/>
      <c r="R130" s="27"/>
      <c r="S130" s="7"/>
      <c r="T130" s="29"/>
      <c r="U130" s="29"/>
      <c r="V130" s="29"/>
      <c r="W130" s="29"/>
      <c r="X130" s="7"/>
      <c r="Y130" s="28"/>
      <c r="Z130" s="28"/>
      <c r="AA130" s="28"/>
      <c r="AB130" s="28"/>
      <c r="AC130" s="91"/>
      <c r="AD130" s="121"/>
      <c r="AE130" s="121"/>
      <c r="AF130" s="121"/>
      <c r="AG130" s="121"/>
      <c r="AH130" s="91"/>
      <c r="AI130" s="42"/>
      <c r="AJ130" s="42"/>
      <c r="AK130" s="58"/>
      <c r="AL130" s="42"/>
      <c r="AM130" s="11"/>
      <c r="AN130" s="11"/>
      <c r="AO130" s="11"/>
      <c r="AP130" s="11"/>
      <c r="AQ130" s="11"/>
      <c r="AR130" s="41"/>
      <c r="AS130" s="28"/>
      <c r="AT130" s="28"/>
      <c r="AU130" s="64"/>
      <c r="AV130" s="28"/>
      <c r="AW130" s="91"/>
      <c r="AX130" s="120"/>
      <c r="AY130" s="120"/>
      <c r="AZ130" s="120"/>
      <c r="BA130" s="120"/>
      <c r="BB130" s="91"/>
      <c r="BC130" s="120"/>
      <c r="BD130" s="120"/>
      <c r="BE130" s="120"/>
      <c r="BF130" s="120"/>
      <c r="BG130" s="91"/>
      <c r="BH130" s="120"/>
      <c r="BI130" s="120"/>
      <c r="BJ130" s="120"/>
      <c r="BK130" s="120"/>
      <c r="BM130" s="7"/>
      <c r="BN130" s="28"/>
      <c r="BO130" s="28"/>
      <c r="BP130" s="28"/>
      <c r="BQ130" s="28"/>
      <c r="BS130" s="64"/>
      <c r="BT130" s="49"/>
      <c r="BU130" s="49"/>
      <c r="BV130" s="49"/>
      <c r="BW130" s="49"/>
      <c r="BX130" s="7"/>
      <c r="BY130" s="27"/>
      <c r="BZ130" s="27"/>
      <c r="CA130" s="27"/>
      <c r="CB130" s="27"/>
      <c r="CC130" s="3"/>
      <c r="CD130" s="3"/>
      <c r="CE130" s="3"/>
      <c r="CF130" s="3"/>
      <c r="CG130" s="3"/>
      <c r="CH130" s="7"/>
      <c r="CI130" s="28"/>
      <c r="CJ130" s="28"/>
      <c r="CK130" s="28"/>
      <c r="CL130" s="28"/>
      <c r="CM130" s="57"/>
      <c r="CN130" s="27"/>
      <c r="CO130" s="27"/>
      <c r="CP130" s="27"/>
      <c r="CQ130" s="27"/>
      <c r="CR130" s="91"/>
      <c r="CS130" s="42"/>
      <c r="CT130" s="42"/>
      <c r="CU130" s="58"/>
      <c r="CV130" s="42"/>
      <c r="CW130" s="11"/>
      <c r="CX130" s="11"/>
      <c r="CY130" s="11"/>
      <c r="CZ130" s="11"/>
      <c r="DA130" s="11"/>
      <c r="DB130" s="41"/>
      <c r="DC130" s="28"/>
      <c r="DD130" s="28"/>
      <c r="DE130" s="64"/>
      <c r="DF130" s="28"/>
      <c r="DG130" s="91"/>
      <c r="DH130" s="120"/>
      <c r="DI130" s="120"/>
      <c r="DJ130" s="120"/>
      <c r="DK130" s="120"/>
      <c r="DL130" s="91"/>
      <c r="DM130" s="30"/>
      <c r="DN130" s="30"/>
      <c r="DO130" s="30"/>
      <c r="DP130" s="30"/>
      <c r="DQ130" s="91"/>
      <c r="DR130" s="120"/>
      <c r="DS130" s="120"/>
      <c r="DT130" s="120"/>
      <c r="DU130" s="120"/>
      <c r="DV130" s="91"/>
      <c r="DW130" s="120"/>
      <c r="DX130" s="120"/>
      <c r="DY130" s="120"/>
      <c r="DZ130" s="120"/>
      <c r="EB130" s="7"/>
      <c r="EC130" s="28"/>
      <c r="ED130" s="28"/>
      <c r="EE130" s="28"/>
      <c r="EF130" s="28"/>
      <c r="EH130" s="64"/>
      <c r="EI130" s="49"/>
      <c r="EJ130" s="49"/>
      <c r="EK130" s="49"/>
      <c r="EL130" s="49"/>
      <c r="EM130" s="7"/>
      <c r="EN130" s="27"/>
      <c r="EO130" s="27"/>
      <c r="EP130" s="27"/>
      <c r="EQ130" s="27"/>
      <c r="ER130" s="3"/>
      <c r="ES130" s="49"/>
      <c r="ET130" s="49"/>
      <c r="EU130" s="49"/>
      <c r="EV130" s="49"/>
      <c r="EW130" s="7"/>
      <c r="EX130" s="28"/>
      <c r="EY130" s="28"/>
      <c r="EZ130" s="28"/>
      <c r="FA130" s="28"/>
      <c r="FB130" s="57"/>
      <c r="FC130" s="27"/>
      <c r="FD130" s="27"/>
      <c r="FE130" s="27"/>
      <c r="FF130" s="27"/>
      <c r="FG130" s="91"/>
      <c r="FH130" s="42"/>
      <c r="FI130" s="42"/>
      <c r="FJ130" s="58"/>
      <c r="FK130" s="42"/>
      <c r="FL130" s="7"/>
      <c r="FM130" s="11"/>
      <c r="FN130" s="11"/>
      <c r="FO130" s="11"/>
      <c r="FP130" s="11"/>
      <c r="FQ130" s="41"/>
      <c r="FR130" s="28"/>
      <c r="FS130" s="28"/>
      <c r="FT130" s="28"/>
      <c r="FU130" s="28"/>
      <c r="FV130" s="11"/>
      <c r="FW130" s="28"/>
      <c r="FX130" s="28"/>
      <c r="FY130" s="28"/>
      <c r="FZ130" s="28"/>
      <c r="GA130" s="41"/>
      <c r="GB130" s="28"/>
      <c r="GC130" s="28"/>
      <c r="GD130" s="28"/>
      <c r="GE130" s="28"/>
      <c r="GF130" s="91"/>
      <c r="GG130" s="120"/>
      <c r="GH130" s="120"/>
      <c r="GI130" s="120"/>
      <c r="GJ130" s="120"/>
      <c r="GK130" s="91"/>
      <c r="GL130" s="120"/>
      <c r="GM130" s="120"/>
      <c r="GN130" s="120"/>
      <c r="GO130" s="120"/>
      <c r="GQ130" s="7"/>
      <c r="GR130" s="28"/>
      <c r="GS130" s="28"/>
      <c r="GT130" s="28"/>
      <c r="GU130" s="28"/>
      <c r="GX130" s="64"/>
      <c r="GY130" s="49"/>
      <c r="GZ130" s="49"/>
      <c r="HA130" s="49"/>
      <c r="HB130" s="49"/>
      <c r="HC130" s="7"/>
      <c r="HD130" s="28"/>
      <c r="HE130" s="28"/>
      <c r="HF130" s="28"/>
      <c r="HG130" s="28"/>
      <c r="HH130" s="3"/>
      <c r="HI130" s="49"/>
      <c r="HJ130" s="49"/>
      <c r="HK130" s="49"/>
      <c r="HL130" s="49"/>
      <c r="HM130" s="7"/>
      <c r="HN130" s="28"/>
      <c r="HO130" s="28"/>
      <c r="HP130" s="28"/>
      <c r="HQ130" s="28"/>
      <c r="HR130" s="57"/>
      <c r="HS130" s="27"/>
      <c r="HT130" s="27"/>
      <c r="HU130" s="27"/>
      <c r="HV130" s="27"/>
      <c r="HW130" s="91"/>
      <c r="HX130" s="42"/>
      <c r="HY130" s="42"/>
      <c r="HZ130" s="58"/>
      <c r="IA130" s="42"/>
      <c r="IB130" s="7"/>
      <c r="IC130" s="28"/>
      <c r="ID130" s="28"/>
      <c r="IE130" s="28"/>
      <c r="IF130" s="28"/>
      <c r="IG130" s="41"/>
      <c r="IH130" s="28"/>
      <c r="II130" s="28"/>
      <c r="IJ130" s="28"/>
      <c r="IK130" s="28"/>
      <c r="IL130" s="11"/>
      <c r="IM130" s="11"/>
      <c r="IN130" s="11"/>
      <c r="IO130" s="11"/>
      <c r="IP130" s="11"/>
      <c r="IQ130" s="41"/>
      <c r="IR130" s="28"/>
      <c r="IS130" s="28"/>
      <c r="IT130" s="28"/>
      <c r="IU130" s="28"/>
      <c r="IV130" s="28"/>
      <c r="IW130" s="28"/>
      <c r="IX130" s="28"/>
      <c r="IY130" s="28"/>
      <c r="IZ130" s="28"/>
      <c r="JA130" s="91"/>
      <c r="JB130" s="30"/>
      <c r="JC130" s="30"/>
      <c r="JD130" s="30"/>
      <c r="JE130" s="30"/>
      <c r="JF130" s="7"/>
      <c r="JG130" s="28"/>
      <c r="JH130" s="28"/>
      <c r="JI130" s="28"/>
      <c r="JJ130" s="28"/>
      <c r="JK130" s="148"/>
      <c r="JM130" s="7">
        <f t="shared" si="432"/>
        <v>0</v>
      </c>
      <c r="JN130" s="28">
        <f t="shared" si="433"/>
        <v>0</v>
      </c>
      <c r="JO130" s="28">
        <f t="shared" si="434"/>
        <v>0</v>
      </c>
      <c r="JP130" s="28">
        <f t="shared" si="435"/>
        <v>0</v>
      </c>
      <c r="JQ130" s="28">
        <f t="shared" si="436"/>
        <v>0</v>
      </c>
      <c r="JS130" s="7"/>
      <c r="JT130" s="477"/>
      <c r="JU130" s="477"/>
      <c r="JV130" s="477"/>
      <c r="JW130" s="477"/>
      <c r="JX130" s="476"/>
      <c r="JY130" s="477"/>
      <c r="JZ130" s="477"/>
      <c r="KA130" s="477"/>
      <c r="KB130" s="477"/>
      <c r="KC130" s="476"/>
      <c r="KD130" s="477"/>
      <c r="KE130" s="477"/>
      <c r="KF130" s="477"/>
      <c r="KG130" s="477"/>
      <c r="KH130" s="476"/>
      <c r="KI130" s="477"/>
      <c r="KJ130" s="477"/>
      <c r="KK130" s="477"/>
      <c r="KL130" s="477"/>
      <c r="KM130" s="477"/>
      <c r="KN130" s="477"/>
      <c r="KO130" s="477"/>
      <c r="KP130" s="477"/>
      <c r="KQ130" s="477"/>
      <c r="KR130" s="477"/>
      <c r="KS130" s="477"/>
      <c r="KT130" s="477"/>
      <c r="KU130" s="477"/>
      <c r="KV130" s="477"/>
      <c r="KW130" s="476"/>
      <c r="KX130" s="477"/>
      <c r="KY130" s="477"/>
      <c r="KZ130" s="477"/>
      <c r="LA130" s="477"/>
      <c r="LB130" s="476"/>
      <c r="LC130" s="477"/>
      <c r="LD130" s="477"/>
      <c r="LE130" s="477"/>
      <c r="LF130" s="477"/>
      <c r="LG130" s="11"/>
      <c r="LH130" s="11"/>
      <c r="LI130" s="11"/>
      <c r="LJ130" s="11"/>
      <c r="LK130" s="11"/>
      <c r="LL130" s="41"/>
      <c r="LM130" s="28"/>
      <c r="LN130" s="28"/>
      <c r="LO130" s="28"/>
      <c r="LP130" s="28"/>
      <c r="LQ130" s="28"/>
      <c r="LR130" s="28"/>
      <c r="LS130" s="28"/>
      <c r="LT130" s="28"/>
      <c r="LU130" s="28"/>
      <c r="LV130" s="91"/>
      <c r="LW130" s="30"/>
      <c r="LX130" s="30"/>
      <c r="LY130" s="30"/>
      <c r="LZ130" s="30"/>
      <c r="MA130" s="7"/>
      <c r="MB130" s="28"/>
      <c r="MC130" s="28"/>
      <c r="MD130" s="28"/>
      <c r="ME130" s="28"/>
      <c r="MF130" s="148"/>
      <c r="MH130" s="7">
        <f t="shared" si="417"/>
        <v>0</v>
      </c>
      <c r="MI130" s="28">
        <f t="shared" si="418"/>
        <v>0</v>
      </c>
      <c r="MJ130" s="28">
        <f t="shared" si="419"/>
        <v>0</v>
      </c>
      <c r="MK130" s="28">
        <f t="shared" si="420"/>
        <v>0</v>
      </c>
      <c r="ML130" s="28">
        <f t="shared" si="421"/>
        <v>0</v>
      </c>
    </row>
    <row r="131" spans="2:350" x14ac:dyDescent="0.3">
      <c r="B131" s="524"/>
      <c r="C131" s="5" t="s">
        <v>129</v>
      </c>
      <c r="D131" s="94"/>
      <c r="E131" s="27"/>
      <c r="F131" s="27"/>
      <c r="G131" s="58"/>
      <c r="H131" s="58"/>
      <c r="I131" s="11"/>
      <c r="J131" s="28"/>
      <c r="K131" s="27"/>
      <c r="L131" s="27"/>
      <c r="M131" s="27"/>
      <c r="N131" s="7"/>
      <c r="O131" s="27"/>
      <c r="P131" s="27"/>
      <c r="Q131" s="27"/>
      <c r="R131" s="27"/>
      <c r="S131" s="7"/>
      <c r="T131" s="29"/>
      <c r="U131" s="29"/>
      <c r="V131" s="29"/>
      <c r="W131" s="29"/>
      <c r="X131" s="7"/>
      <c r="Y131" s="28"/>
      <c r="Z131" s="28"/>
      <c r="AA131" s="28"/>
      <c r="AB131" s="28"/>
      <c r="AC131" s="91"/>
      <c r="AD131" s="121"/>
      <c r="AE131" s="121"/>
      <c r="AF131" s="121"/>
      <c r="AG131" s="121"/>
      <c r="AH131" s="91"/>
      <c r="AI131" s="42"/>
      <c r="AJ131" s="42"/>
      <c r="AK131" s="58"/>
      <c r="AL131" s="42"/>
      <c r="AM131" s="11"/>
      <c r="AN131" s="11"/>
      <c r="AO131" s="11"/>
      <c r="AP131" s="11"/>
      <c r="AQ131" s="11"/>
      <c r="AR131" s="41"/>
      <c r="AS131" s="28"/>
      <c r="AT131" s="28"/>
      <c r="AU131" s="64"/>
      <c r="AV131" s="28"/>
      <c r="AW131" s="91"/>
      <c r="AX131" s="120"/>
      <c r="AY131" s="120"/>
      <c r="AZ131" s="120"/>
      <c r="BA131" s="120"/>
      <c r="BB131" s="91"/>
      <c r="BC131" s="120"/>
      <c r="BD131" s="120"/>
      <c r="BE131" s="120"/>
      <c r="BF131" s="120"/>
      <c r="BG131" s="91"/>
      <c r="BH131" s="120"/>
      <c r="BI131" s="120"/>
      <c r="BJ131" s="120"/>
      <c r="BK131" s="120"/>
      <c r="BM131" s="7"/>
      <c r="BN131" s="28"/>
      <c r="BO131" s="28"/>
      <c r="BP131" s="28"/>
      <c r="BQ131" s="28"/>
      <c r="BS131" s="64"/>
      <c r="BT131" s="49"/>
      <c r="BU131" s="49"/>
      <c r="BV131" s="49"/>
      <c r="BW131" s="49"/>
      <c r="BX131" s="7"/>
      <c r="BY131" s="27"/>
      <c r="BZ131" s="27"/>
      <c r="CA131" s="27"/>
      <c r="CB131" s="27"/>
      <c r="CC131" s="3"/>
      <c r="CD131" s="3"/>
      <c r="CE131" s="3"/>
      <c r="CF131" s="3"/>
      <c r="CG131" s="3"/>
      <c r="CH131" s="7"/>
      <c r="CI131" s="28"/>
      <c r="CJ131" s="28"/>
      <c r="CK131" s="28"/>
      <c r="CL131" s="28"/>
      <c r="CM131" s="57"/>
      <c r="CN131" s="27"/>
      <c r="CO131" s="27"/>
      <c r="CP131" s="27"/>
      <c r="CQ131" s="27"/>
      <c r="CR131" s="91"/>
      <c r="CS131" s="42"/>
      <c r="CT131" s="42"/>
      <c r="CU131" s="58"/>
      <c r="CV131" s="42"/>
      <c r="CW131" s="11"/>
      <c r="CX131" s="11"/>
      <c r="CY131" s="11"/>
      <c r="CZ131" s="11"/>
      <c r="DA131" s="11"/>
      <c r="DB131" s="41"/>
      <c r="DC131" s="28"/>
      <c r="DD131" s="28"/>
      <c r="DE131" s="64"/>
      <c r="DF131" s="28"/>
      <c r="DG131" s="91"/>
      <c r="DH131" s="120"/>
      <c r="DI131" s="120"/>
      <c r="DJ131" s="120"/>
      <c r="DK131" s="120"/>
      <c r="DL131" s="91"/>
      <c r="DM131" s="30"/>
      <c r="DN131" s="30"/>
      <c r="DO131" s="30"/>
      <c r="DP131" s="30"/>
      <c r="DQ131" s="91"/>
      <c r="DR131" s="120"/>
      <c r="DS131" s="120"/>
      <c r="DT131" s="120"/>
      <c r="DU131" s="120"/>
      <c r="DV131" s="91"/>
      <c r="DW131" s="120"/>
      <c r="DX131" s="120"/>
      <c r="DY131" s="120"/>
      <c r="DZ131" s="120"/>
      <c r="EB131" s="7"/>
      <c r="EC131" s="28"/>
      <c r="ED131" s="28"/>
      <c r="EE131" s="28"/>
      <c r="EF131" s="28"/>
      <c r="EH131" s="64"/>
      <c r="EI131" s="49"/>
      <c r="EJ131" s="49"/>
      <c r="EK131" s="49"/>
      <c r="EL131" s="49"/>
      <c r="EM131" s="7"/>
      <c r="EN131" s="27"/>
      <c r="EO131" s="27"/>
      <c r="EP131" s="27"/>
      <c r="EQ131" s="27"/>
      <c r="ER131" s="3"/>
      <c r="ES131" s="49"/>
      <c r="ET131" s="49"/>
      <c r="EU131" s="49"/>
      <c r="EV131" s="49"/>
      <c r="EW131" s="7"/>
      <c r="EX131" s="28"/>
      <c r="EY131" s="28"/>
      <c r="EZ131" s="28"/>
      <c r="FA131" s="28"/>
      <c r="FB131" s="57"/>
      <c r="FC131" s="27"/>
      <c r="FD131" s="27"/>
      <c r="FE131" s="27"/>
      <c r="FF131" s="27"/>
      <c r="FG131" s="91"/>
      <c r="FH131" s="42"/>
      <c r="FI131" s="42"/>
      <c r="FJ131" s="58"/>
      <c r="FK131" s="42"/>
      <c r="FL131" s="7"/>
      <c r="FM131" s="11"/>
      <c r="FN131" s="11"/>
      <c r="FO131" s="11"/>
      <c r="FP131" s="11"/>
      <c r="FQ131" s="41"/>
      <c r="FR131" s="28"/>
      <c r="FS131" s="28"/>
      <c r="FT131" s="28"/>
      <c r="FU131" s="28"/>
      <c r="FV131" s="11"/>
      <c r="FW131" s="28"/>
      <c r="FX131" s="28"/>
      <c r="FY131" s="28"/>
      <c r="FZ131" s="28"/>
      <c r="GA131" s="41"/>
      <c r="GB131" s="28"/>
      <c r="GC131" s="28"/>
      <c r="GD131" s="28"/>
      <c r="GE131" s="28"/>
      <c r="GF131" s="91"/>
      <c r="GG131" s="120"/>
      <c r="GH131" s="120"/>
      <c r="GI131" s="120"/>
      <c r="GJ131" s="120"/>
      <c r="GK131" s="91"/>
      <c r="GL131" s="120"/>
      <c r="GM131" s="120"/>
      <c r="GN131" s="120"/>
      <c r="GO131" s="120"/>
      <c r="GQ131" s="7"/>
      <c r="GR131" s="28"/>
      <c r="GS131" s="28"/>
      <c r="GT131" s="28"/>
      <c r="GU131" s="28"/>
      <c r="GX131" s="64"/>
      <c r="GY131" s="49"/>
      <c r="GZ131" s="49"/>
      <c r="HA131" s="49"/>
      <c r="HB131" s="49"/>
      <c r="HC131" s="7"/>
      <c r="HD131" s="28"/>
      <c r="HE131" s="28"/>
      <c r="HF131" s="28"/>
      <c r="HG131" s="28"/>
      <c r="HH131" s="3"/>
      <c r="HI131" s="49"/>
      <c r="HJ131" s="49"/>
      <c r="HK131" s="49"/>
      <c r="HL131" s="49"/>
      <c r="HM131" s="7"/>
      <c r="HN131" s="28"/>
      <c r="HO131" s="28"/>
      <c r="HP131" s="28"/>
      <c r="HQ131" s="28"/>
      <c r="HR131" s="57"/>
      <c r="HS131" s="27"/>
      <c r="HT131" s="27"/>
      <c r="HU131" s="27"/>
      <c r="HV131" s="27"/>
      <c r="HW131" s="91"/>
      <c r="HX131" s="42"/>
      <c r="HY131" s="42"/>
      <c r="HZ131" s="58"/>
      <c r="IA131" s="42"/>
      <c r="IB131" s="7"/>
      <c r="IC131" s="28"/>
      <c r="ID131" s="28"/>
      <c r="IE131" s="28"/>
      <c r="IF131" s="28"/>
      <c r="IG131" s="41"/>
      <c r="IH131" s="28"/>
      <c r="II131" s="28"/>
      <c r="IJ131" s="28"/>
      <c r="IK131" s="28"/>
      <c r="IL131" s="11"/>
      <c r="IM131" s="11"/>
      <c r="IN131" s="11"/>
      <c r="IO131" s="11"/>
      <c r="IP131" s="11"/>
      <c r="IQ131" s="41"/>
      <c r="IR131" s="28"/>
      <c r="IS131" s="28"/>
      <c r="IT131" s="28"/>
      <c r="IU131" s="28"/>
      <c r="IV131" s="28"/>
      <c r="IW131" s="28"/>
      <c r="IX131" s="28"/>
      <c r="IY131" s="28"/>
      <c r="IZ131" s="28"/>
      <c r="JA131" s="91"/>
      <c r="JB131" s="30"/>
      <c r="JC131" s="30"/>
      <c r="JD131" s="30"/>
      <c r="JE131" s="30"/>
      <c r="JF131" s="7"/>
      <c r="JG131" s="28"/>
      <c r="JH131" s="28"/>
      <c r="JI131" s="28"/>
      <c r="JJ131" s="28"/>
      <c r="JK131" s="148"/>
      <c r="JM131" s="7">
        <f t="shared" si="432"/>
        <v>0</v>
      </c>
      <c r="JN131" s="28">
        <f t="shared" si="433"/>
        <v>0</v>
      </c>
      <c r="JO131" s="28">
        <f t="shared" si="434"/>
        <v>0</v>
      </c>
      <c r="JP131" s="28">
        <f t="shared" si="435"/>
        <v>0</v>
      </c>
      <c r="JQ131" s="28">
        <f t="shared" si="436"/>
        <v>0</v>
      </c>
      <c r="JS131" s="7"/>
      <c r="JT131" s="477"/>
      <c r="JU131" s="477"/>
      <c r="JV131" s="477"/>
      <c r="JW131" s="477"/>
      <c r="JX131" s="476"/>
      <c r="JY131" s="477"/>
      <c r="JZ131" s="477"/>
      <c r="KA131" s="477"/>
      <c r="KB131" s="477"/>
      <c r="KC131" s="476"/>
      <c r="KD131" s="477"/>
      <c r="KE131" s="477"/>
      <c r="KF131" s="477"/>
      <c r="KG131" s="477"/>
      <c r="KH131" s="476"/>
      <c r="KI131" s="477"/>
      <c r="KJ131" s="477"/>
      <c r="KK131" s="477"/>
      <c r="KL131" s="477"/>
      <c r="KM131" s="477"/>
      <c r="KN131" s="477"/>
      <c r="KO131" s="477"/>
      <c r="KP131" s="477"/>
      <c r="KQ131" s="477"/>
      <c r="KR131" s="477"/>
      <c r="KS131" s="477"/>
      <c r="KT131" s="477"/>
      <c r="KU131" s="477"/>
      <c r="KV131" s="477"/>
      <c r="KW131" s="476"/>
      <c r="KX131" s="477"/>
      <c r="KY131" s="477"/>
      <c r="KZ131" s="477"/>
      <c r="LA131" s="477"/>
      <c r="LB131" s="476"/>
      <c r="LC131" s="477"/>
      <c r="LD131" s="477"/>
      <c r="LE131" s="477"/>
      <c r="LF131" s="477"/>
      <c r="LG131" s="11"/>
      <c r="LH131" s="11"/>
      <c r="LI131" s="11"/>
      <c r="LJ131" s="11"/>
      <c r="LK131" s="11"/>
      <c r="LL131" s="41"/>
      <c r="LM131" s="28"/>
      <c r="LN131" s="28"/>
      <c r="LO131" s="28"/>
      <c r="LP131" s="28"/>
      <c r="LQ131" s="28"/>
      <c r="LR131" s="28"/>
      <c r="LS131" s="28"/>
      <c r="LT131" s="28"/>
      <c r="LU131" s="28"/>
      <c r="LV131" s="91"/>
      <c r="LW131" s="30"/>
      <c r="LX131" s="30"/>
      <c r="LY131" s="30"/>
      <c r="LZ131" s="30"/>
      <c r="MA131" s="7"/>
      <c r="MB131" s="28"/>
      <c r="MC131" s="28"/>
      <c r="MD131" s="28"/>
      <c r="ME131" s="28"/>
      <c r="MF131" s="148"/>
      <c r="MH131" s="7">
        <f t="shared" si="417"/>
        <v>0</v>
      </c>
      <c r="MI131" s="28">
        <f t="shared" si="418"/>
        <v>0</v>
      </c>
      <c r="MJ131" s="28">
        <f t="shared" si="419"/>
        <v>0</v>
      </c>
      <c r="MK131" s="28">
        <f t="shared" si="420"/>
        <v>0</v>
      </c>
      <c r="ML131" s="28">
        <f t="shared" si="421"/>
        <v>0</v>
      </c>
    </row>
    <row r="132" spans="2:350" x14ac:dyDescent="0.3">
      <c r="B132" s="524"/>
      <c r="C132" s="71" t="s">
        <v>130</v>
      </c>
      <c r="D132" s="94"/>
      <c r="E132" s="27"/>
      <c r="F132" s="27"/>
      <c r="G132" s="58"/>
      <c r="H132" s="58"/>
      <c r="I132" s="11"/>
      <c r="J132" s="28"/>
      <c r="K132" s="27"/>
      <c r="L132" s="27"/>
      <c r="M132" s="27"/>
      <c r="N132" s="7"/>
      <c r="O132" s="27"/>
      <c r="P132" s="27"/>
      <c r="Q132" s="27"/>
      <c r="R132" s="27"/>
      <c r="S132" s="7"/>
      <c r="T132" s="29"/>
      <c r="U132" s="29"/>
      <c r="V132" s="29"/>
      <c r="W132" s="29"/>
      <c r="X132" s="7"/>
      <c r="Y132" s="28"/>
      <c r="Z132" s="28"/>
      <c r="AA132" s="28"/>
      <c r="AB132" s="28"/>
      <c r="AC132" s="91"/>
      <c r="AD132" s="121"/>
      <c r="AE132" s="121"/>
      <c r="AF132" s="121"/>
      <c r="AG132" s="121"/>
      <c r="AH132" s="91"/>
      <c r="AI132" s="42"/>
      <c r="AJ132" s="42"/>
      <c r="AK132" s="58"/>
      <c r="AL132" s="42"/>
      <c r="AM132" s="11"/>
      <c r="AN132" s="11"/>
      <c r="AO132" s="11"/>
      <c r="AP132" s="11"/>
      <c r="AQ132" s="11"/>
      <c r="AR132" s="41"/>
      <c r="AS132" s="28"/>
      <c r="AT132" s="28"/>
      <c r="AU132" s="64"/>
      <c r="AV132" s="28"/>
      <c r="AW132" s="91"/>
      <c r="AX132" s="120"/>
      <c r="AY132" s="120"/>
      <c r="AZ132" s="120"/>
      <c r="BA132" s="120"/>
      <c r="BB132" s="91"/>
      <c r="BC132" s="120"/>
      <c r="BD132" s="120"/>
      <c r="BE132" s="120"/>
      <c r="BF132" s="120"/>
      <c r="BG132" s="91"/>
      <c r="BH132" s="120"/>
      <c r="BI132" s="120"/>
      <c r="BJ132" s="120"/>
      <c r="BK132" s="120"/>
      <c r="BM132" s="7"/>
      <c r="BN132" s="28"/>
      <c r="BO132" s="28"/>
      <c r="BP132" s="28"/>
      <c r="BQ132" s="28"/>
      <c r="BS132" s="64"/>
      <c r="BT132" s="49"/>
      <c r="BU132" s="49"/>
      <c r="BV132" s="49"/>
      <c r="BW132" s="49"/>
      <c r="BX132" s="7"/>
      <c r="BY132" s="27"/>
      <c r="BZ132" s="27"/>
      <c r="CA132" s="27"/>
      <c r="CB132" s="27"/>
      <c r="CC132" s="3"/>
      <c r="CD132" s="3"/>
      <c r="CE132" s="3"/>
      <c r="CF132" s="3"/>
      <c r="CG132" s="3"/>
      <c r="CH132" s="7"/>
      <c r="CI132" s="28"/>
      <c r="CJ132" s="28"/>
      <c r="CK132" s="28"/>
      <c r="CL132" s="28"/>
      <c r="CM132" s="57"/>
      <c r="CN132" s="27"/>
      <c r="CO132" s="27"/>
      <c r="CP132" s="27"/>
      <c r="CQ132" s="27"/>
      <c r="CR132" s="91"/>
      <c r="CS132" s="42"/>
      <c r="CT132" s="42"/>
      <c r="CU132" s="58"/>
      <c r="CV132" s="42"/>
      <c r="CW132" s="11"/>
      <c r="CX132" s="11"/>
      <c r="CY132" s="11"/>
      <c r="CZ132" s="11"/>
      <c r="DA132" s="11"/>
      <c r="DB132" s="41"/>
      <c r="DC132" s="28"/>
      <c r="DD132" s="28"/>
      <c r="DE132" s="64"/>
      <c r="DF132" s="28"/>
      <c r="DG132" s="91"/>
      <c r="DH132" s="120"/>
      <c r="DI132" s="120"/>
      <c r="DJ132" s="120"/>
      <c r="DK132" s="120"/>
      <c r="DL132" s="91"/>
      <c r="DM132" s="30"/>
      <c r="DN132" s="30"/>
      <c r="DO132" s="30"/>
      <c r="DP132" s="30"/>
      <c r="DQ132" s="91"/>
      <c r="DR132" s="120"/>
      <c r="DS132" s="120"/>
      <c r="DT132" s="120"/>
      <c r="DU132" s="120"/>
      <c r="DV132" s="91"/>
      <c r="DW132" s="120"/>
      <c r="DX132" s="120"/>
      <c r="DY132" s="120"/>
      <c r="DZ132" s="120"/>
      <c r="EB132" s="7"/>
      <c r="EC132" s="28"/>
      <c r="ED132" s="28"/>
      <c r="EE132" s="28"/>
      <c r="EF132" s="28"/>
      <c r="EH132" s="64"/>
      <c r="EI132" s="49"/>
      <c r="EJ132" s="49"/>
      <c r="EK132" s="49"/>
      <c r="EL132" s="49"/>
      <c r="EM132" s="7"/>
      <c r="EN132" s="27"/>
      <c r="EO132" s="27"/>
      <c r="EP132" s="27"/>
      <c r="EQ132" s="27"/>
      <c r="ER132" s="3"/>
      <c r="ES132" s="49"/>
      <c r="ET132" s="49"/>
      <c r="EU132" s="49"/>
      <c r="EV132" s="49"/>
      <c r="EW132" s="7"/>
      <c r="EX132" s="28"/>
      <c r="EY132" s="28"/>
      <c r="EZ132" s="28"/>
      <c r="FA132" s="28"/>
      <c r="FB132" s="57"/>
      <c r="FC132" s="27"/>
      <c r="FD132" s="27"/>
      <c r="FE132" s="27"/>
      <c r="FF132" s="27"/>
      <c r="FG132" s="91"/>
      <c r="FH132" s="42"/>
      <c r="FI132" s="42"/>
      <c r="FJ132" s="58"/>
      <c r="FK132" s="42"/>
      <c r="FL132" s="7"/>
      <c r="FM132" s="11"/>
      <c r="FN132" s="11"/>
      <c r="FO132" s="11"/>
      <c r="FP132" s="11"/>
      <c r="FQ132" s="41"/>
      <c r="FR132" s="28"/>
      <c r="FS132" s="28"/>
      <c r="FT132" s="28"/>
      <c r="FU132" s="28"/>
      <c r="FV132" s="11"/>
      <c r="FW132" s="28"/>
      <c r="FX132" s="28"/>
      <c r="FY132" s="28"/>
      <c r="FZ132" s="28"/>
      <c r="GA132" s="41"/>
      <c r="GB132" s="28"/>
      <c r="GC132" s="28"/>
      <c r="GD132" s="28"/>
      <c r="GE132" s="28"/>
      <c r="GF132" s="91"/>
      <c r="GG132" s="120"/>
      <c r="GH132" s="120"/>
      <c r="GI132" s="120"/>
      <c r="GJ132" s="120"/>
      <c r="GK132" s="91"/>
      <c r="GL132" s="120"/>
      <c r="GM132" s="120"/>
      <c r="GN132" s="120"/>
      <c r="GO132" s="120"/>
      <c r="GQ132" s="7"/>
      <c r="GR132" s="28"/>
      <c r="GS132" s="28"/>
      <c r="GT132" s="28"/>
      <c r="GU132" s="28"/>
      <c r="GX132" s="64"/>
      <c r="GY132" s="49"/>
      <c r="GZ132" s="49"/>
      <c r="HA132" s="49"/>
      <c r="HB132" s="49"/>
      <c r="HC132" s="7"/>
      <c r="HD132" s="28"/>
      <c r="HE132" s="28"/>
      <c r="HF132" s="28"/>
      <c r="HG132" s="28"/>
      <c r="HH132" s="3"/>
      <c r="HI132" s="49"/>
      <c r="HJ132" s="49"/>
      <c r="HK132" s="49"/>
      <c r="HL132" s="49"/>
      <c r="HM132" s="7"/>
      <c r="HN132" s="28"/>
      <c r="HO132" s="28"/>
      <c r="HP132" s="28"/>
      <c r="HQ132" s="28"/>
      <c r="HR132" s="57"/>
      <c r="HS132" s="27"/>
      <c r="HT132" s="27"/>
      <c r="HU132" s="27"/>
      <c r="HV132" s="27"/>
      <c r="HW132" s="91"/>
      <c r="HX132" s="42"/>
      <c r="HY132" s="42"/>
      <c r="HZ132" s="58"/>
      <c r="IA132" s="42"/>
      <c r="IB132" s="7"/>
      <c r="IC132" s="28"/>
      <c r="ID132" s="28"/>
      <c r="IE132" s="28"/>
      <c r="IF132" s="28"/>
      <c r="IG132" s="41"/>
      <c r="IH132" s="28"/>
      <c r="II132" s="28"/>
      <c r="IJ132" s="28"/>
      <c r="IK132" s="28"/>
      <c r="IL132" s="11"/>
      <c r="IM132" s="11"/>
      <c r="IN132" s="11"/>
      <c r="IO132" s="11"/>
      <c r="IP132" s="11"/>
      <c r="IQ132" s="41"/>
      <c r="IR132" s="28"/>
      <c r="IS132" s="28"/>
      <c r="IT132" s="28"/>
      <c r="IU132" s="28"/>
      <c r="IV132" s="28"/>
      <c r="IW132" s="28"/>
      <c r="IX132" s="28"/>
      <c r="IY132" s="28"/>
      <c r="IZ132" s="28"/>
      <c r="JA132" s="91"/>
      <c r="JB132" s="30"/>
      <c r="JC132" s="30"/>
      <c r="JD132" s="30"/>
      <c r="JE132" s="30"/>
      <c r="JF132" s="7"/>
      <c r="JG132" s="28"/>
      <c r="JH132" s="28"/>
      <c r="JI132" s="28"/>
      <c r="JJ132" s="28"/>
      <c r="JK132" s="148"/>
      <c r="JM132" s="7">
        <f t="shared" si="432"/>
        <v>0</v>
      </c>
      <c r="JN132" s="28">
        <f t="shared" si="433"/>
        <v>0</v>
      </c>
      <c r="JO132" s="28">
        <f t="shared" si="434"/>
        <v>0</v>
      </c>
      <c r="JP132" s="28">
        <f t="shared" si="435"/>
        <v>0</v>
      </c>
      <c r="JQ132" s="28">
        <f t="shared" si="436"/>
        <v>0</v>
      </c>
      <c r="JS132" s="7">
        <v>35</v>
      </c>
      <c r="JT132" s="477">
        <v>39265</v>
      </c>
      <c r="JU132" s="477">
        <v>13428</v>
      </c>
      <c r="JV132" s="477">
        <v>25836.999999999989</v>
      </c>
      <c r="JW132" s="477">
        <v>24606.599999999995</v>
      </c>
      <c r="JX132" s="476"/>
      <c r="JY132" s="477"/>
      <c r="JZ132" s="477"/>
      <c r="KA132" s="477"/>
      <c r="KB132" s="477"/>
      <c r="KC132" s="476"/>
      <c r="KD132" s="477"/>
      <c r="KE132" s="477"/>
      <c r="KF132" s="477"/>
      <c r="KG132" s="477"/>
      <c r="KH132" s="476"/>
      <c r="KI132" s="477"/>
      <c r="KJ132" s="477"/>
      <c r="KK132" s="477"/>
      <c r="KL132" s="477"/>
      <c r="KM132" s="477"/>
      <c r="KN132" s="477"/>
      <c r="KO132" s="477"/>
      <c r="KP132" s="477"/>
      <c r="KQ132" s="477"/>
      <c r="KR132" s="477"/>
      <c r="KS132" s="477"/>
      <c r="KT132" s="477"/>
      <c r="KU132" s="477"/>
      <c r="KV132" s="477"/>
      <c r="KW132" s="476"/>
      <c r="KX132" s="477"/>
      <c r="KY132" s="477"/>
      <c r="KZ132" s="477"/>
      <c r="LA132" s="477"/>
      <c r="LB132" s="476">
        <v>62</v>
      </c>
      <c r="LC132" s="477">
        <v>132538</v>
      </c>
      <c r="LD132" s="477">
        <v>42849.999999999985</v>
      </c>
      <c r="LE132" s="477">
        <v>89688</v>
      </c>
      <c r="LF132" s="477">
        <v>80848.159999999974</v>
      </c>
      <c r="LG132" s="11"/>
      <c r="LH132" s="11"/>
      <c r="LI132" s="11"/>
      <c r="LJ132" s="11"/>
      <c r="LK132" s="11"/>
      <c r="LL132" s="41"/>
      <c r="LM132" s="28"/>
      <c r="LN132" s="28"/>
      <c r="LO132" s="28"/>
      <c r="LP132" s="28"/>
      <c r="LQ132" s="28"/>
      <c r="LR132" s="28"/>
      <c r="LS132" s="28"/>
      <c r="LT132" s="28"/>
      <c r="LU132" s="28"/>
      <c r="LV132" s="91"/>
      <c r="LW132" s="30"/>
      <c r="LX132" s="30"/>
      <c r="LY132" s="30"/>
      <c r="LZ132" s="30"/>
      <c r="MA132" s="7"/>
      <c r="MB132" s="28"/>
      <c r="MC132" s="28"/>
      <c r="MD132" s="28"/>
      <c r="ME132" s="28"/>
      <c r="MF132" s="148"/>
      <c r="MH132" s="7">
        <f t="shared" si="417"/>
        <v>97</v>
      </c>
      <c r="MI132" s="28">
        <f t="shared" si="418"/>
        <v>171803</v>
      </c>
      <c r="MJ132" s="28">
        <f t="shared" si="419"/>
        <v>56277.999999999985</v>
      </c>
      <c r="MK132" s="28">
        <f t="shared" si="420"/>
        <v>115524.99999999999</v>
      </c>
      <c r="ML132" s="28">
        <f t="shared" si="421"/>
        <v>105454.75999999997</v>
      </c>
    </row>
    <row r="133" spans="2:350" x14ac:dyDescent="0.3">
      <c r="B133" s="524"/>
      <c r="C133" s="70" t="s">
        <v>131</v>
      </c>
      <c r="D133" s="94"/>
      <c r="E133" s="27"/>
      <c r="F133" s="27"/>
      <c r="G133" s="58"/>
      <c r="H133" s="58"/>
      <c r="I133" s="11"/>
      <c r="J133" s="28"/>
      <c r="K133" s="27"/>
      <c r="L133" s="27"/>
      <c r="M133" s="27"/>
      <c r="N133" s="7"/>
      <c r="O133" s="27"/>
      <c r="P133" s="27"/>
      <c r="Q133" s="27"/>
      <c r="R133" s="27"/>
      <c r="S133" s="7"/>
      <c r="T133" s="29"/>
      <c r="U133" s="29"/>
      <c r="V133" s="29"/>
      <c r="W133" s="29"/>
      <c r="X133" s="7"/>
      <c r="Y133" s="28"/>
      <c r="Z133" s="28"/>
      <c r="AA133" s="28"/>
      <c r="AB133" s="28"/>
      <c r="AC133" s="91"/>
      <c r="AD133" s="121"/>
      <c r="AE133" s="121"/>
      <c r="AF133" s="121"/>
      <c r="AG133" s="121"/>
      <c r="AH133" s="91"/>
      <c r="AI133" s="42"/>
      <c r="AJ133" s="42"/>
      <c r="AK133" s="58"/>
      <c r="AL133" s="42"/>
      <c r="AM133" s="11"/>
      <c r="AN133" s="11"/>
      <c r="AO133" s="11"/>
      <c r="AP133" s="11"/>
      <c r="AQ133" s="11"/>
      <c r="AR133" s="41"/>
      <c r="AS133" s="28"/>
      <c r="AT133" s="28"/>
      <c r="AU133" s="64"/>
      <c r="AV133" s="28"/>
      <c r="AW133" s="91"/>
      <c r="AX133" s="120"/>
      <c r="AY133" s="120"/>
      <c r="AZ133" s="120"/>
      <c r="BA133" s="120"/>
      <c r="BB133" s="91"/>
      <c r="BC133" s="120"/>
      <c r="BD133" s="120"/>
      <c r="BE133" s="120"/>
      <c r="BF133" s="120"/>
      <c r="BG133" s="91"/>
      <c r="BH133" s="120"/>
      <c r="BI133" s="120"/>
      <c r="BJ133" s="120"/>
      <c r="BK133" s="120"/>
      <c r="BM133" s="7"/>
      <c r="BN133" s="28"/>
      <c r="BO133" s="28"/>
      <c r="BP133" s="28"/>
      <c r="BQ133" s="28"/>
      <c r="BS133" s="64"/>
      <c r="BT133" s="49"/>
      <c r="BU133" s="49"/>
      <c r="BV133" s="49"/>
      <c r="BW133" s="49"/>
      <c r="BX133" s="7"/>
      <c r="BY133" s="27"/>
      <c r="BZ133" s="27"/>
      <c r="CA133" s="27"/>
      <c r="CB133" s="27"/>
      <c r="CC133" s="3"/>
      <c r="CD133" s="3"/>
      <c r="CE133" s="3"/>
      <c r="CF133" s="3"/>
      <c r="CG133" s="3"/>
      <c r="CH133" s="7"/>
      <c r="CI133" s="28"/>
      <c r="CJ133" s="28"/>
      <c r="CK133" s="28"/>
      <c r="CL133" s="28"/>
      <c r="CM133" s="57"/>
      <c r="CN133" s="27"/>
      <c r="CO133" s="27"/>
      <c r="CP133" s="27"/>
      <c r="CQ133" s="27"/>
      <c r="CR133" s="91"/>
      <c r="CS133" s="42"/>
      <c r="CT133" s="42"/>
      <c r="CU133" s="58"/>
      <c r="CV133" s="42"/>
      <c r="CW133" s="11"/>
      <c r="CX133" s="11"/>
      <c r="CY133" s="11"/>
      <c r="CZ133" s="11"/>
      <c r="DA133" s="11"/>
      <c r="DB133" s="41"/>
      <c r="DC133" s="28"/>
      <c r="DD133" s="28"/>
      <c r="DE133" s="64"/>
      <c r="DF133" s="28"/>
      <c r="DG133" s="91"/>
      <c r="DH133" s="120"/>
      <c r="DI133" s="120"/>
      <c r="DJ133" s="120"/>
      <c r="DK133" s="120"/>
      <c r="DL133" s="91"/>
      <c r="DM133" s="30"/>
      <c r="DN133" s="30"/>
      <c r="DO133" s="30"/>
      <c r="DP133" s="30"/>
      <c r="DQ133" s="91"/>
      <c r="DR133" s="120"/>
      <c r="DS133" s="120"/>
      <c r="DT133" s="120"/>
      <c r="DU133" s="120"/>
      <c r="DV133" s="91"/>
      <c r="DW133" s="120"/>
      <c r="DX133" s="120"/>
      <c r="DY133" s="120"/>
      <c r="DZ133" s="120"/>
      <c r="EB133" s="7"/>
      <c r="EC133" s="28"/>
      <c r="ED133" s="28"/>
      <c r="EE133" s="28"/>
      <c r="EF133" s="28"/>
      <c r="EH133" s="64"/>
      <c r="EI133" s="49"/>
      <c r="EJ133" s="49"/>
      <c r="EK133" s="49"/>
      <c r="EL133" s="49"/>
      <c r="EM133" s="7"/>
      <c r="EN133" s="27"/>
      <c r="EO133" s="27"/>
      <c r="EP133" s="27"/>
      <c r="EQ133" s="27"/>
      <c r="ER133" s="3"/>
      <c r="ES133" s="49"/>
      <c r="ET133" s="49"/>
      <c r="EU133" s="49"/>
      <c r="EV133" s="49"/>
      <c r="EW133" s="7"/>
      <c r="EX133" s="28"/>
      <c r="EY133" s="28"/>
      <c r="EZ133" s="28"/>
      <c r="FA133" s="28"/>
      <c r="FB133" s="57"/>
      <c r="FC133" s="27"/>
      <c r="FD133" s="27"/>
      <c r="FE133" s="27"/>
      <c r="FF133" s="27"/>
      <c r="FG133" s="91"/>
      <c r="FH133" s="42"/>
      <c r="FI133" s="42"/>
      <c r="FJ133" s="58"/>
      <c r="FK133" s="42"/>
      <c r="FL133" s="7"/>
      <c r="FM133" s="11"/>
      <c r="FN133" s="11"/>
      <c r="FO133" s="11"/>
      <c r="FP133" s="11"/>
      <c r="FQ133" s="41"/>
      <c r="FR133" s="28"/>
      <c r="FS133" s="28"/>
      <c r="FT133" s="28"/>
      <c r="FU133" s="28"/>
      <c r="FV133" s="11"/>
      <c r="FW133" s="28"/>
      <c r="FX133" s="28"/>
      <c r="FY133" s="28"/>
      <c r="FZ133" s="28"/>
      <c r="GA133" s="41"/>
      <c r="GB133" s="28"/>
      <c r="GC133" s="28"/>
      <c r="GD133" s="28"/>
      <c r="GE133" s="28"/>
      <c r="GF133" s="91"/>
      <c r="GG133" s="120"/>
      <c r="GH133" s="120"/>
      <c r="GI133" s="120"/>
      <c r="GJ133" s="120"/>
      <c r="GK133" s="91"/>
      <c r="GL133" s="120"/>
      <c r="GM133" s="120"/>
      <c r="GN133" s="120"/>
      <c r="GO133" s="120"/>
      <c r="GQ133" s="7"/>
      <c r="GR133" s="28"/>
      <c r="GS133" s="28"/>
      <c r="GT133" s="28"/>
      <c r="GU133" s="28"/>
      <c r="GX133" s="64"/>
      <c r="GY133" s="49"/>
      <c r="GZ133" s="49"/>
      <c r="HA133" s="49"/>
      <c r="HB133" s="49"/>
      <c r="HC133" s="7"/>
      <c r="HD133" s="28"/>
      <c r="HE133" s="28"/>
      <c r="HF133" s="28"/>
      <c r="HG133" s="28"/>
      <c r="HH133" s="3"/>
      <c r="HI133" s="49"/>
      <c r="HJ133" s="49"/>
      <c r="HK133" s="49"/>
      <c r="HL133" s="49"/>
      <c r="HM133" s="7"/>
      <c r="HN133" s="28"/>
      <c r="HO133" s="28"/>
      <c r="HP133" s="28"/>
      <c r="HQ133" s="28"/>
      <c r="HR133" s="57"/>
      <c r="HS133" s="27"/>
      <c r="HT133" s="27"/>
      <c r="HU133" s="27"/>
      <c r="HV133" s="27"/>
      <c r="HW133" s="91"/>
      <c r="HX133" s="42"/>
      <c r="HY133" s="42"/>
      <c r="HZ133" s="58"/>
      <c r="IA133" s="42"/>
      <c r="IB133" s="7"/>
      <c r="IC133" s="28"/>
      <c r="ID133" s="28"/>
      <c r="IE133" s="28"/>
      <c r="IF133" s="28"/>
      <c r="IG133" s="41"/>
      <c r="IH133" s="28"/>
      <c r="II133" s="28"/>
      <c r="IJ133" s="28"/>
      <c r="IK133" s="28"/>
      <c r="IL133" s="11"/>
      <c r="IM133" s="11"/>
      <c r="IN133" s="11"/>
      <c r="IO133" s="11"/>
      <c r="IP133" s="11"/>
      <c r="IQ133" s="41"/>
      <c r="IR133" s="28"/>
      <c r="IS133" s="28"/>
      <c r="IT133" s="28"/>
      <c r="IU133" s="28"/>
      <c r="IV133" s="28"/>
      <c r="IW133" s="28"/>
      <c r="IX133" s="28"/>
      <c r="IY133" s="28"/>
      <c r="IZ133" s="28"/>
      <c r="JA133" s="91"/>
      <c r="JB133" s="30"/>
      <c r="JC133" s="30"/>
      <c r="JD133" s="30"/>
      <c r="JE133" s="30"/>
      <c r="JF133" s="7"/>
      <c r="JG133" s="28"/>
      <c r="JH133" s="28"/>
      <c r="JI133" s="28"/>
      <c r="JJ133" s="28"/>
      <c r="JK133" s="148"/>
      <c r="JM133" s="7">
        <f t="shared" si="432"/>
        <v>0</v>
      </c>
      <c r="JN133" s="28">
        <f t="shared" si="433"/>
        <v>0</v>
      </c>
      <c r="JO133" s="28">
        <f t="shared" si="434"/>
        <v>0</v>
      </c>
      <c r="JP133" s="28">
        <f t="shared" si="435"/>
        <v>0</v>
      </c>
      <c r="JQ133" s="28">
        <f t="shared" si="436"/>
        <v>0</v>
      </c>
      <c r="JS133" s="7"/>
      <c r="JT133" s="477"/>
      <c r="JU133" s="477"/>
      <c r="JV133" s="477"/>
      <c r="JW133" s="477"/>
      <c r="JX133" s="476"/>
      <c r="JY133" s="477"/>
      <c r="JZ133" s="477"/>
      <c r="KA133" s="477"/>
      <c r="KB133" s="477"/>
      <c r="KC133" s="476"/>
      <c r="KD133" s="477"/>
      <c r="KE133" s="477"/>
      <c r="KF133" s="477"/>
      <c r="KG133" s="477"/>
      <c r="KH133" s="476">
        <v>37</v>
      </c>
      <c r="KI133" s="477">
        <v>271963</v>
      </c>
      <c r="KJ133" s="477">
        <v>165353.00000000006</v>
      </c>
      <c r="KK133" s="477">
        <v>106610.00000000001</v>
      </c>
      <c r="KL133" s="477">
        <v>95187.049999999959</v>
      </c>
      <c r="KM133" s="477"/>
      <c r="KN133" s="477"/>
      <c r="KO133" s="477"/>
      <c r="KP133" s="477"/>
      <c r="KQ133" s="477"/>
      <c r="KR133" s="477"/>
      <c r="KS133" s="477"/>
      <c r="KT133" s="477"/>
      <c r="KU133" s="477"/>
      <c r="KV133" s="477"/>
      <c r="KW133" s="476"/>
      <c r="KX133" s="477"/>
      <c r="KY133" s="477"/>
      <c r="KZ133" s="477"/>
      <c r="LA133" s="477"/>
      <c r="LB133" s="476"/>
      <c r="LC133" s="477"/>
      <c r="LD133" s="477"/>
      <c r="LE133" s="477"/>
      <c r="LF133" s="477"/>
      <c r="LG133" s="11"/>
      <c r="LH133" s="11"/>
      <c r="LI133" s="11"/>
      <c r="LJ133" s="11"/>
      <c r="LK133" s="11"/>
      <c r="LL133" s="41"/>
      <c r="LM133" s="28"/>
      <c r="LN133" s="28"/>
      <c r="LO133" s="28"/>
      <c r="LP133" s="28"/>
      <c r="LQ133" s="28"/>
      <c r="LR133" s="28"/>
      <c r="LS133" s="28"/>
      <c r="LT133" s="28"/>
      <c r="LU133" s="28"/>
      <c r="LV133" s="91"/>
      <c r="LW133" s="30"/>
      <c r="LX133" s="30"/>
      <c r="LY133" s="30"/>
      <c r="LZ133" s="30"/>
      <c r="MA133" s="7"/>
      <c r="MB133" s="28"/>
      <c r="MC133" s="28"/>
      <c r="MD133" s="28"/>
      <c r="ME133" s="28"/>
      <c r="MF133" s="148"/>
      <c r="MH133" s="7">
        <f t="shared" si="417"/>
        <v>37</v>
      </c>
      <c r="MI133" s="28">
        <f t="shared" si="418"/>
        <v>271963</v>
      </c>
      <c r="MJ133" s="28">
        <f t="shared" si="419"/>
        <v>165353.00000000006</v>
      </c>
      <c r="MK133" s="28">
        <f t="shared" si="420"/>
        <v>106610.00000000001</v>
      </c>
      <c r="ML133" s="28">
        <f t="shared" si="421"/>
        <v>95187.049999999959</v>
      </c>
    </row>
    <row r="134" spans="2:350" x14ac:dyDescent="0.3">
      <c r="B134" s="524"/>
      <c r="C134" s="70" t="s">
        <v>132</v>
      </c>
      <c r="D134" s="94"/>
      <c r="E134" s="27"/>
      <c r="F134" s="27"/>
      <c r="G134" s="58"/>
      <c r="H134" s="58"/>
      <c r="I134" s="11"/>
      <c r="J134" s="28"/>
      <c r="K134" s="27"/>
      <c r="L134" s="27"/>
      <c r="M134" s="27"/>
      <c r="N134" s="7"/>
      <c r="O134" s="27"/>
      <c r="P134" s="27"/>
      <c r="Q134" s="27"/>
      <c r="R134" s="27"/>
      <c r="S134" s="7"/>
      <c r="T134" s="29"/>
      <c r="U134" s="29"/>
      <c r="V134" s="29"/>
      <c r="W134" s="29"/>
      <c r="X134" s="7"/>
      <c r="Y134" s="28"/>
      <c r="Z134" s="28"/>
      <c r="AA134" s="28"/>
      <c r="AB134" s="28"/>
      <c r="AC134" s="91"/>
      <c r="AD134" s="121"/>
      <c r="AE134" s="121"/>
      <c r="AF134" s="121"/>
      <c r="AG134" s="121"/>
      <c r="AH134" s="91"/>
      <c r="AI134" s="42"/>
      <c r="AJ134" s="42"/>
      <c r="AK134" s="58"/>
      <c r="AL134" s="42"/>
      <c r="AM134" s="11"/>
      <c r="AN134" s="11"/>
      <c r="AO134" s="11"/>
      <c r="AP134" s="11"/>
      <c r="AQ134" s="11"/>
      <c r="AR134" s="41"/>
      <c r="AS134" s="28"/>
      <c r="AT134" s="28"/>
      <c r="AU134" s="64"/>
      <c r="AV134" s="28"/>
      <c r="AW134" s="91"/>
      <c r="AX134" s="120"/>
      <c r="AY134" s="120"/>
      <c r="AZ134" s="120"/>
      <c r="BA134" s="120"/>
      <c r="BB134" s="91"/>
      <c r="BC134" s="120"/>
      <c r="BD134" s="120"/>
      <c r="BE134" s="120"/>
      <c r="BF134" s="120"/>
      <c r="BG134" s="91"/>
      <c r="BH134" s="120"/>
      <c r="BI134" s="120"/>
      <c r="BJ134" s="120"/>
      <c r="BK134" s="120"/>
      <c r="BM134" s="7"/>
      <c r="BN134" s="28"/>
      <c r="BO134" s="28"/>
      <c r="BP134" s="28"/>
      <c r="BQ134" s="28"/>
      <c r="BS134" s="64"/>
      <c r="BT134" s="49"/>
      <c r="BU134" s="49"/>
      <c r="BV134" s="49"/>
      <c r="BW134" s="49"/>
      <c r="BX134" s="7"/>
      <c r="BY134" s="27"/>
      <c r="BZ134" s="27"/>
      <c r="CA134" s="27"/>
      <c r="CB134" s="27"/>
      <c r="CC134" s="3"/>
      <c r="CD134" s="3"/>
      <c r="CE134" s="3"/>
      <c r="CF134" s="3"/>
      <c r="CG134" s="3"/>
      <c r="CH134" s="7"/>
      <c r="CI134" s="28"/>
      <c r="CJ134" s="28"/>
      <c r="CK134" s="28"/>
      <c r="CL134" s="28"/>
      <c r="CM134" s="57"/>
      <c r="CN134" s="27"/>
      <c r="CO134" s="27"/>
      <c r="CP134" s="27"/>
      <c r="CQ134" s="27"/>
      <c r="CR134" s="91"/>
      <c r="CS134" s="42"/>
      <c r="CT134" s="42"/>
      <c r="CU134" s="58"/>
      <c r="CV134" s="42"/>
      <c r="CW134" s="11"/>
      <c r="CX134" s="11"/>
      <c r="CY134" s="11"/>
      <c r="CZ134" s="11"/>
      <c r="DA134" s="11"/>
      <c r="DB134" s="41"/>
      <c r="DC134" s="28"/>
      <c r="DD134" s="28"/>
      <c r="DE134" s="64"/>
      <c r="DF134" s="28"/>
      <c r="DG134" s="91"/>
      <c r="DH134" s="120"/>
      <c r="DI134" s="120"/>
      <c r="DJ134" s="120"/>
      <c r="DK134" s="120"/>
      <c r="DL134" s="91"/>
      <c r="DM134" s="30"/>
      <c r="DN134" s="30"/>
      <c r="DO134" s="30"/>
      <c r="DP134" s="30"/>
      <c r="DQ134" s="91"/>
      <c r="DR134" s="120"/>
      <c r="DS134" s="120"/>
      <c r="DT134" s="120"/>
      <c r="DU134" s="120"/>
      <c r="DV134" s="91"/>
      <c r="DW134" s="120"/>
      <c r="DX134" s="120"/>
      <c r="DY134" s="120"/>
      <c r="DZ134" s="120"/>
      <c r="EB134" s="7"/>
      <c r="EC134" s="28"/>
      <c r="ED134" s="28"/>
      <c r="EE134" s="28"/>
      <c r="EF134" s="28"/>
      <c r="EH134" s="64"/>
      <c r="EI134" s="49"/>
      <c r="EJ134" s="49"/>
      <c r="EK134" s="49"/>
      <c r="EL134" s="49"/>
      <c r="EM134" s="7"/>
      <c r="EN134" s="27"/>
      <c r="EO134" s="27"/>
      <c r="EP134" s="27"/>
      <c r="EQ134" s="27"/>
      <c r="ER134" s="3"/>
      <c r="ES134" s="49"/>
      <c r="ET134" s="49"/>
      <c r="EU134" s="49"/>
      <c r="EV134" s="49"/>
      <c r="EW134" s="7"/>
      <c r="EX134" s="28"/>
      <c r="EY134" s="28"/>
      <c r="EZ134" s="28"/>
      <c r="FA134" s="28"/>
      <c r="FB134" s="57"/>
      <c r="FC134" s="27"/>
      <c r="FD134" s="27"/>
      <c r="FE134" s="27"/>
      <c r="FF134" s="27"/>
      <c r="FG134" s="91"/>
      <c r="FH134" s="42"/>
      <c r="FI134" s="42"/>
      <c r="FJ134" s="58"/>
      <c r="FK134" s="42"/>
      <c r="FL134" s="7"/>
      <c r="FM134" s="11"/>
      <c r="FN134" s="11"/>
      <c r="FO134" s="11"/>
      <c r="FP134" s="11"/>
      <c r="FQ134" s="41"/>
      <c r="FR134" s="28"/>
      <c r="FS134" s="28"/>
      <c r="FT134" s="28"/>
      <c r="FU134" s="28"/>
      <c r="FV134" s="11"/>
      <c r="FW134" s="28"/>
      <c r="FX134" s="28"/>
      <c r="FY134" s="28"/>
      <c r="FZ134" s="28"/>
      <c r="GA134" s="41"/>
      <c r="GB134" s="28"/>
      <c r="GC134" s="28"/>
      <c r="GD134" s="28"/>
      <c r="GE134" s="28"/>
      <c r="GF134" s="91"/>
      <c r="GG134" s="120"/>
      <c r="GH134" s="120"/>
      <c r="GI134" s="120"/>
      <c r="GJ134" s="120"/>
      <c r="GK134" s="91"/>
      <c r="GL134" s="120"/>
      <c r="GM134" s="120"/>
      <c r="GN134" s="120"/>
      <c r="GO134" s="120"/>
      <c r="GQ134" s="7"/>
      <c r="GR134" s="28"/>
      <c r="GS134" s="28"/>
      <c r="GT134" s="28"/>
      <c r="GU134" s="28"/>
      <c r="GX134" s="64"/>
      <c r="GY134" s="49"/>
      <c r="GZ134" s="49"/>
      <c r="HA134" s="49"/>
      <c r="HB134" s="49"/>
      <c r="HC134" s="7"/>
      <c r="HD134" s="28"/>
      <c r="HE134" s="28"/>
      <c r="HF134" s="28"/>
      <c r="HG134" s="28"/>
      <c r="HH134" s="3"/>
      <c r="HI134" s="49"/>
      <c r="HJ134" s="49"/>
      <c r="HK134" s="49"/>
      <c r="HL134" s="49"/>
      <c r="HM134" s="7"/>
      <c r="HN134" s="28"/>
      <c r="HO134" s="28"/>
      <c r="HP134" s="28"/>
      <c r="HQ134" s="28"/>
      <c r="HR134" s="57"/>
      <c r="HS134" s="27"/>
      <c r="HT134" s="27"/>
      <c r="HU134" s="27"/>
      <c r="HV134" s="27"/>
      <c r="HW134" s="91"/>
      <c r="HX134" s="42"/>
      <c r="HY134" s="42"/>
      <c r="HZ134" s="58"/>
      <c r="IA134" s="42"/>
      <c r="IB134" s="7"/>
      <c r="IC134" s="28"/>
      <c r="ID134" s="28"/>
      <c r="IE134" s="28"/>
      <c r="IF134" s="28"/>
      <c r="IG134" s="41"/>
      <c r="IH134" s="28"/>
      <c r="II134" s="28"/>
      <c r="IJ134" s="28"/>
      <c r="IK134" s="28"/>
      <c r="IL134" s="11"/>
      <c r="IM134" s="11"/>
      <c r="IN134" s="11"/>
      <c r="IO134" s="11"/>
      <c r="IP134" s="11"/>
      <c r="IQ134" s="41"/>
      <c r="IR134" s="28"/>
      <c r="IS134" s="28"/>
      <c r="IT134" s="28"/>
      <c r="IU134" s="28"/>
      <c r="IV134" s="28"/>
      <c r="IW134" s="28"/>
      <c r="IX134" s="28"/>
      <c r="IY134" s="28"/>
      <c r="IZ134" s="28"/>
      <c r="JA134" s="91"/>
      <c r="JB134" s="30"/>
      <c r="JC134" s="30"/>
      <c r="JD134" s="30"/>
      <c r="JE134" s="30"/>
      <c r="JF134" s="7"/>
      <c r="JG134" s="28"/>
      <c r="JH134" s="28"/>
      <c r="JI134" s="28"/>
      <c r="JJ134" s="28"/>
      <c r="JK134" s="148"/>
      <c r="JM134" s="7">
        <f t="shared" si="432"/>
        <v>0</v>
      </c>
      <c r="JN134" s="28">
        <f t="shared" si="433"/>
        <v>0</v>
      </c>
      <c r="JO134" s="28">
        <f t="shared" si="434"/>
        <v>0</v>
      </c>
      <c r="JP134" s="28">
        <f t="shared" si="435"/>
        <v>0</v>
      </c>
      <c r="JQ134" s="28">
        <f t="shared" si="436"/>
        <v>0</v>
      </c>
      <c r="JS134" s="7"/>
      <c r="JT134" s="477"/>
      <c r="JU134" s="477"/>
      <c r="JV134" s="477"/>
      <c r="JW134" s="477"/>
      <c r="JX134" s="476"/>
      <c r="JY134" s="477"/>
      <c r="JZ134" s="477"/>
      <c r="KA134" s="477"/>
      <c r="KB134" s="477"/>
      <c r="KC134" s="476"/>
      <c r="KD134" s="477"/>
      <c r="KE134" s="477"/>
      <c r="KF134" s="477"/>
      <c r="KG134" s="477"/>
      <c r="KH134" s="476"/>
      <c r="KI134" s="477"/>
      <c r="KJ134" s="477"/>
      <c r="KK134" s="477"/>
      <c r="KL134" s="477"/>
      <c r="KM134" s="477"/>
      <c r="KN134" s="477"/>
      <c r="KO134" s="477"/>
      <c r="KP134" s="477"/>
      <c r="KQ134" s="477"/>
      <c r="KR134" s="477"/>
      <c r="KS134" s="477"/>
      <c r="KT134" s="477"/>
      <c r="KU134" s="477"/>
      <c r="KV134" s="477"/>
      <c r="KW134" s="476"/>
      <c r="KX134" s="477"/>
      <c r="KY134" s="477"/>
      <c r="KZ134" s="477"/>
      <c r="LA134" s="477"/>
      <c r="LB134" s="476"/>
      <c r="LC134" s="477"/>
      <c r="LD134" s="477"/>
      <c r="LE134" s="477"/>
      <c r="LF134" s="477"/>
      <c r="LG134" s="11"/>
      <c r="LH134" s="11"/>
      <c r="LI134" s="11"/>
      <c r="LJ134" s="11"/>
      <c r="LK134" s="11"/>
      <c r="LL134" s="41"/>
      <c r="LM134" s="28"/>
      <c r="LN134" s="28"/>
      <c r="LO134" s="28"/>
      <c r="LP134" s="28"/>
      <c r="LQ134" s="28"/>
      <c r="LR134" s="28"/>
      <c r="LS134" s="28"/>
      <c r="LT134" s="28"/>
      <c r="LU134" s="28"/>
      <c r="LV134" s="91"/>
      <c r="LW134" s="30"/>
      <c r="LX134" s="30"/>
      <c r="LY134" s="30"/>
      <c r="LZ134" s="30"/>
      <c r="MA134" s="7"/>
      <c r="MB134" s="28"/>
      <c r="MC134" s="28"/>
      <c r="MD134" s="28"/>
      <c r="ME134" s="28"/>
      <c r="MF134" s="148"/>
      <c r="MH134" s="7">
        <f t="shared" si="417"/>
        <v>0</v>
      </c>
      <c r="MI134" s="28">
        <f t="shared" si="418"/>
        <v>0</v>
      </c>
      <c r="MJ134" s="28">
        <f t="shared" si="419"/>
        <v>0</v>
      </c>
      <c r="MK134" s="28">
        <f t="shared" si="420"/>
        <v>0</v>
      </c>
      <c r="ML134" s="28">
        <f t="shared" si="421"/>
        <v>0</v>
      </c>
    </row>
    <row r="135" spans="2:350" x14ac:dyDescent="0.3">
      <c r="B135" s="524"/>
      <c r="C135" s="70" t="s">
        <v>133</v>
      </c>
      <c r="D135" s="94"/>
      <c r="E135" s="27"/>
      <c r="F135" s="27"/>
      <c r="G135" s="58"/>
      <c r="H135" s="58"/>
      <c r="I135" s="11"/>
      <c r="J135" s="28"/>
      <c r="K135" s="27"/>
      <c r="L135" s="27"/>
      <c r="M135" s="27"/>
      <c r="N135" s="7"/>
      <c r="O135" s="27"/>
      <c r="P135" s="27"/>
      <c r="Q135" s="27"/>
      <c r="R135" s="27"/>
      <c r="S135" s="7"/>
      <c r="T135" s="29"/>
      <c r="U135" s="29"/>
      <c r="V135" s="29"/>
      <c r="W135" s="29"/>
      <c r="X135" s="7"/>
      <c r="Y135" s="28"/>
      <c r="Z135" s="28"/>
      <c r="AA135" s="28"/>
      <c r="AB135" s="28"/>
      <c r="AC135" s="91"/>
      <c r="AD135" s="121"/>
      <c r="AE135" s="121"/>
      <c r="AF135" s="121"/>
      <c r="AG135" s="121"/>
      <c r="AH135" s="91"/>
      <c r="AI135" s="42"/>
      <c r="AJ135" s="42"/>
      <c r="AK135" s="58"/>
      <c r="AL135" s="42"/>
      <c r="AM135" s="11"/>
      <c r="AN135" s="11"/>
      <c r="AO135" s="11"/>
      <c r="AP135" s="11"/>
      <c r="AQ135" s="11"/>
      <c r="AR135" s="41"/>
      <c r="AS135" s="28"/>
      <c r="AT135" s="28"/>
      <c r="AU135" s="64"/>
      <c r="AV135" s="28"/>
      <c r="AW135" s="91"/>
      <c r="AX135" s="120"/>
      <c r="AY135" s="120"/>
      <c r="AZ135" s="120"/>
      <c r="BA135" s="120"/>
      <c r="BB135" s="91"/>
      <c r="BC135" s="120"/>
      <c r="BD135" s="120"/>
      <c r="BE135" s="120"/>
      <c r="BF135" s="120"/>
      <c r="BG135" s="91"/>
      <c r="BH135" s="120"/>
      <c r="BI135" s="120"/>
      <c r="BJ135" s="120"/>
      <c r="BK135" s="120"/>
      <c r="BM135" s="7"/>
      <c r="BN135" s="28"/>
      <c r="BO135" s="28"/>
      <c r="BP135" s="28"/>
      <c r="BQ135" s="28"/>
      <c r="BS135" s="64"/>
      <c r="BT135" s="49"/>
      <c r="BU135" s="49"/>
      <c r="BV135" s="49"/>
      <c r="BW135" s="49"/>
      <c r="BX135" s="7"/>
      <c r="BY135" s="27"/>
      <c r="BZ135" s="27"/>
      <c r="CA135" s="27"/>
      <c r="CB135" s="27"/>
      <c r="CC135" s="3"/>
      <c r="CD135" s="3"/>
      <c r="CE135" s="3"/>
      <c r="CF135" s="3"/>
      <c r="CG135" s="3"/>
      <c r="CH135" s="7"/>
      <c r="CI135" s="28"/>
      <c r="CJ135" s="28"/>
      <c r="CK135" s="28"/>
      <c r="CL135" s="28"/>
      <c r="CM135" s="57"/>
      <c r="CN135" s="27"/>
      <c r="CO135" s="27"/>
      <c r="CP135" s="27"/>
      <c r="CQ135" s="27"/>
      <c r="CR135" s="91"/>
      <c r="CS135" s="42"/>
      <c r="CT135" s="42"/>
      <c r="CU135" s="58"/>
      <c r="CV135" s="42"/>
      <c r="CW135" s="11"/>
      <c r="CX135" s="11"/>
      <c r="CY135" s="11"/>
      <c r="CZ135" s="11"/>
      <c r="DA135" s="11"/>
      <c r="DB135" s="41"/>
      <c r="DC135" s="28"/>
      <c r="DD135" s="28"/>
      <c r="DE135" s="64"/>
      <c r="DF135" s="28"/>
      <c r="DG135" s="91"/>
      <c r="DH135" s="120"/>
      <c r="DI135" s="120"/>
      <c r="DJ135" s="120"/>
      <c r="DK135" s="120"/>
      <c r="DL135" s="91"/>
      <c r="DM135" s="30"/>
      <c r="DN135" s="30"/>
      <c r="DO135" s="30"/>
      <c r="DP135" s="30"/>
      <c r="DQ135" s="91"/>
      <c r="DR135" s="120"/>
      <c r="DS135" s="120"/>
      <c r="DT135" s="120"/>
      <c r="DU135" s="120"/>
      <c r="DV135" s="91"/>
      <c r="DW135" s="120"/>
      <c r="DX135" s="120"/>
      <c r="DY135" s="120"/>
      <c r="DZ135" s="120"/>
      <c r="EB135" s="7"/>
      <c r="EC135" s="28"/>
      <c r="ED135" s="28"/>
      <c r="EE135" s="28"/>
      <c r="EF135" s="28"/>
      <c r="EH135" s="64"/>
      <c r="EI135" s="49"/>
      <c r="EJ135" s="49"/>
      <c r="EK135" s="49"/>
      <c r="EL135" s="49"/>
      <c r="EM135" s="7"/>
      <c r="EN135" s="27"/>
      <c r="EO135" s="27"/>
      <c r="EP135" s="27"/>
      <c r="EQ135" s="27"/>
      <c r="ER135" s="3"/>
      <c r="ES135" s="49"/>
      <c r="ET135" s="49"/>
      <c r="EU135" s="49"/>
      <c r="EV135" s="49"/>
      <c r="EW135" s="7"/>
      <c r="EX135" s="28"/>
      <c r="EY135" s="28"/>
      <c r="EZ135" s="28"/>
      <c r="FA135" s="28"/>
      <c r="FB135" s="57"/>
      <c r="FC135" s="27"/>
      <c r="FD135" s="27"/>
      <c r="FE135" s="27"/>
      <c r="FF135" s="27"/>
      <c r="FG135" s="91"/>
      <c r="FH135" s="42"/>
      <c r="FI135" s="42"/>
      <c r="FJ135" s="58"/>
      <c r="FK135" s="42"/>
      <c r="FL135" s="7"/>
      <c r="FM135" s="11"/>
      <c r="FN135" s="11"/>
      <c r="FO135" s="11"/>
      <c r="FP135" s="11"/>
      <c r="FQ135" s="41"/>
      <c r="FR135" s="28"/>
      <c r="FS135" s="28"/>
      <c r="FT135" s="28"/>
      <c r="FU135" s="28"/>
      <c r="FV135" s="11"/>
      <c r="FW135" s="28"/>
      <c r="FX135" s="28"/>
      <c r="FY135" s="28"/>
      <c r="FZ135" s="28"/>
      <c r="GA135" s="41"/>
      <c r="GB135" s="28"/>
      <c r="GC135" s="28"/>
      <c r="GD135" s="28"/>
      <c r="GE135" s="28"/>
      <c r="GF135" s="91"/>
      <c r="GG135" s="120"/>
      <c r="GH135" s="120"/>
      <c r="GI135" s="120"/>
      <c r="GJ135" s="120"/>
      <c r="GK135" s="91"/>
      <c r="GL135" s="120"/>
      <c r="GM135" s="120"/>
      <c r="GN135" s="120"/>
      <c r="GO135" s="120"/>
      <c r="GQ135" s="7"/>
      <c r="GR135" s="28"/>
      <c r="GS135" s="28"/>
      <c r="GT135" s="28"/>
      <c r="GU135" s="28"/>
      <c r="GX135" s="64"/>
      <c r="GY135" s="49"/>
      <c r="GZ135" s="49"/>
      <c r="HA135" s="49"/>
      <c r="HB135" s="49"/>
      <c r="HC135" s="7"/>
      <c r="HD135" s="28"/>
      <c r="HE135" s="28"/>
      <c r="HF135" s="28"/>
      <c r="HG135" s="28"/>
      <c r="HH135" s="3"/>
      <c r="HI135" s="49"/>
      <c r="HJ135" s="49"/>
      <c r="HK135" s="49"/>
      <c r="HL135" s="49"/>
      <c r="HM135" s="7"/>
      <c r="HN135" s="28"/>
      <c r="HO135" s="28"/>
      <c r="HP135" s="28"/>
      <c r="HQ135" s="28"/>
      <c r="HR135" s="57"/>
      <c r="HS135" s="27"/>
      <c r="HT135" s="27"/>
      <c r="HU135" s="27"/>
      <c r="HV135" s="27"/>
      <c r="HW135" s="91"/>
      <c r="HX135" s="42"/>
      <c r="HY135" s="42"/>
      <c r="HZ135" s="58"/>
      <c r="IA135" s="42"/>
      <c r="IB135" s="7"/>
      <c r="IC135" s="28"/>
      <c r="ID135" s="28"/>
      <c r="IE135" s="28"/>
      <c r="IF135" s="28"/>
      <c r="IG135" s="41"/>
      <c r="IH135" s="28"/>
      <c r="II135" s="28"/>
      <c r="IJ135" s="28"/>
      <c r="IK135" s="28"/>
      <c r="IL135" s="11"/>
      <c r="IM135" s="11"/>
      <c r="IN135" s="11"/>
      <c r="IO135" s="11"/>
      <c r="IP135" s="11"/>
      <c r="IQ135" s="41"/>
      <c r="IR135" s="28"/>
      <c r="IS135" s="28"/>
      <c r="IT135" s="28"/>
      <c r="IU135" s="28"/>
      <c r="IV135" s="28"/>
      <c r="IW135" s="28"/>
      <c r="IX135" s="28"/>
      <c r="IY135" s="28"/>
      <c r="IZ135" s="28"/>
      <c r="JA135" s="91"/>
      <c r="JB135" s="30"/>
      <c r="JC135" s="30"/>
      <c r="JD135" s="30"/>
      <c r="JE135" s="30"/>
      <c r="JF135" s="7"/>
      <c r="JG135" s="28"/>
      <c r="JH135" s="28"/>
      <c r="JI135" s="28"/>
      <c r="JJ135" s="28"/>
      <c r="JK135" s="148"/>
      <c r="JM135" s="7">
        <f t="shared" si="432"/>
        <v>0</v>
      </c>
      <c r="JN135" s="28">
        <f t="shared" si="433"/>
        <v>0</v>
      </c>
      <c r="JO135" s="28">
        <f t="shared" si="434"/>
        <v>0</v>
      </c>
      <c r="JP135" s="28">
        <f t="shared" si="435"/>
        <v>0</v>
      </c>
      <c r="JQ135" s="28">
        <f t="shared" si="436"/>
        <v>0</v>
      </c>
      <c r="JS135" s="7"/>
      <c r="JT135" s="477"/>
      <c r="JU135" s="477"/>
      <c r="JV135" s="477"/>
      <c r="JW135" s="477"/>
      <c r="JX135" s="476"/>
      <c r="JY135" s="477"/>
      <c r="JZ135" s="477"/>
      <c r="KA135" s="477"/>
      <c r="KB135" s="477"/>
      <c r="KC135" s="476"/>
      <c r="KD135" s="477"/>
      <c r="KE135" s="477"/>
      <c r="KF135" s="477"/>
      <c r="KG135" s="477"/>
      <c r="KH135" s="476"/>
      <c r="KI135" s="477"/>
      <c r="KJ135" s="477"/>
      <c r="KK135" s="477"/>
      <c r="KL135" s="477"/>
      <c r="KM135" s="477"/>
      <c r="KN135" s="477"/>
      <c r="KO135" s="477"/>
      <c r="KP135" s="477"/>
      <c r="KQ135" s="477"/>
      <c r="KR135" s="477"/>
      <c r="KS135" s="477"/>
      <c r="KT135" s="477"/>
      <c r="KU135" s="477"/>
      <c r="KV135" s="477"/>
      <c r="KW135" s="476"/>
      <c r="KX135" s="477"/>
      <c r="KY135" s="477"/>
      <c r="KZ135" s="477"/>
      <c r="LA135" s="477"/>
      <c r="LB135" s="476"/>
      <c r="LC135" s="477"/>
      <c r="LD135" s="477"/>
      <c r="LE135" s="477"/>
      <c r="LF135" s="477"/>
      <c r="LG135" s="11"/>
      <c r="LH135" s="11"/>
      <c r="LI135" s="11"/>
      <c r="LJ135" s="11"/>
      <c r="LK135" s="11"/>
      <c r="LL135" s="41"/>
      <c r="LM135" s="28"/>
      <c r="LN135" s="28"/>
      <c r="LO135" s="28"/>
      <c r="LP135" s="28"/>
      <c r="LQ135" s="28"/>
      <c r="LR135" s="28"/>
      <c r="LS135" s="28"/>
      <c r="LT135" s="28"/>
      <c r="LU135" s="28"/>
      <c r="LV135" s="91"/>
      <c r="LW135" s="30"/>
      <c r="LX135" s="30"/>
      <c r="LY135" s="30"/>
      <c r="LZ135" s="30"/>
      <c r="MA135" s="7"/>
      <c r="MB135" s="28"/>
      <c r="MC135" s="28"/>
      <c r="MD135" s="28"/>
      <c r="ME135" s="28"/>
      <c r="MF135" s="148"/>
      <c r="MH135" s="7">
        <f t="shared" si="417"/>
        <v>0</v>
      </c>
      <c r="MI135" s="28">
        <f t="shared" si="418"/>
        <v>0</v>
      </c>
      <c r="MJ135" s="28">
        <f t="shared" si="419"/>
        <v>0</v>
      </c>
      <c r="MK135" s="28">
        <f t="shared" si="420"/>
        <v>0</v>
      </c>
      <c r="ML135" s="28">
        <f t="shared" si="421"/>
        <v>0</v>
      </c>
    </row>
    <row r="136" spans="2:350" x14ac:dyDescent="0.3">
      <c r="B136" s="524"/>
      <c r="C136" s="5" t="s">
        <v>134</v>
      </c>
      <c r="D136" s="94"/>
      <c r="E136" s="27"/>
      <c r="F136" s="27"/>
      <c r="G136" s="58"/>
      <c r="H136" s="58"/>
      <c r="I136" s="11"/>
      <c r="J136" s="28"/>
      <c r="K136" s="27"/>
      <c r="L136" s="27"/>
      <c r="M136" s="27"/>
      <c r="N136" s="7"/>
      <c r="O136" s="27"/>
      <c r="P136" s="27"/>
      <c r="Q136" s="27"/>
      <c r="R136" s="27"/>
      <c r="S136" s="7"/>
      <c r="T136" s="29"/>
      <c r="U136" s="29"/>
      <c r="V136" s="29"/>
      <c r="W136" s="29"/>
      <c r="X136" s="7"/>
      <c r="Y136" s="28"/>
      <c r="Z136" s="28"/>
      <c r="AA136" s="28"/>
      <c r="AB136" s="28"/>
      <c r="AC136" s="91"/>
      <c r="AD136" s="121"/>
      <c r="AE136" s="121"/>
      <c r="AF136" s="121"/>
      <c r="AG136" s="121"/>
      <c r="AH136" s="91"/>
      <c r="AI136" s="42"/>
      <c r="AJ136" s="42"/>
      <c r="AK136" s="58"/>
      <c r="AL136" s="42"/>
      <c r="AM136" s="11"/>
      <c r="AN136" s="11"/>
      <c r="AO136" s="11"/>
      <c r="AP136" s="11"/>
      <c r="AQ136" s="11"/>
      <c r="AR136" s="41"/>
      <c r="AS136" s="28"/>
      <c r="AT136" s="28"/>
      <c r="AU136" s="64"/>
      <c r="AV136" s="28"/>
      <c r="AW136" s="91"/>
      <c r="AX136" s="120"/>
      <c r="AY136" s="120"/>
      <c r="AZ136" s="120"/>
      <c r="BA136" s="120"/>
      <c r="BB136" s="91"/>
      <c r="BC136" s="120"/>
      <c r="BD136" s="120"/>
      <c r="BE136" s="120"/>
      <c r="BF136" s="120"/>
      <c r="BG136" s="91"/>
      <c r="BH136" s="120"/>
      <c r="BI136" s="120"/>
      <c r="BJ136" s="120"/>
      <c r="BK136" s="120"/>
      <c r="BM136" s="7"/>
      <c r="BN136" s="28"/>
      <c r="BO136" s="28"/>
      <c r="BP136" s="28"/>
      <c r="BQ136" s="28"/>
      <c r="BS136" s="64"/>
      <c r="BT136" s="49"/>
      <c r="BU136" s="49"/>
      <c r="BV136" s="49"/>
      <c r="BW136" s="49"/>
      <c r="BX136" s="7"/>
      <c r="BY136" s="27"/>
      <c r="BZ136" s="27"/>
      <c r="CA136" s="27"/>
      <c r="CB136" s="27"/>
      <c r="CC136" s="3"/>
      <c r="CD136" s="3"/>
      <c r="CE136" s="3"/>
      <c r="CF136" s="3"/>
      <c r="CG136" s="3"/>
      <c r="CH136" s="7"/>
      <c r="CI136" s="28"/>
      <c r="CJ136" s="28"/>
      <c r="CK136" s="28"/>
      <c r="CL136" s="28"/>
      <c r="CM136" s="57"/>
      <c r="CN136" s="27"/>
      <c r="CO136" s="27"/>
      <c r="CP136" s="27"/>
      <c r="CQ136" s="27"/>
      <c r="CR136" s="91"/>
      <c r="CS136" s="42"/>
      <c r="CT136" s="42"/>
      <c r="CU136" s="58"/>
      <c r="CV136" s="42"/>
      <c r="CW136" s="11"/>
      <c r="CX136" s="11"/>
      <c r="CY136" s="11"/>
      <c r="CZ136" s="11"/>
      <c r="DA136" s="11"/>
      <c r="DB136" s="41"/>
      <c r="DC136" s="28"/>
      <c r="DD136" s="28"/>
      <c r="DE136" s="64"/>
      <c r="DF136" s="28"/>
      <c r="DG136" s="91"/>
      <c r="DH136" s="120"/>
      <c r="DI136" s="120"/>
      <c r="DJ136" s="120"/>
      <c r="DK136" s="120"/>
      <c r="DL136" s="91"/>
      <c r="DM136" s="30"/>
      <c r="DN136" s="30"/>
      <c r="DO136" s="30"/>
      <c r="DP136" s="30"/>
      <c r="DQ136" s="91"/>
      <c r="DR136" s="120"/>
      <c r="DS136" s="120"/>
      <c r="DT136" s="120"/>
      <c r="DU136" s="120"/>
      <c r="DV136" s="91"/>
      <c r="DW136" s="120"/>
      <c r="DX136" s="120"/>
      <c r="DY136" s="120"/>
      <c r="DZ136" s="120"/>
      <c r="EB136" s="7"/>
      <c r="EC136" s="28"/>
      <c r="ED136" s="28"/>
      <c r="EE136" s="28"/>
      <c r="EF136" s="28"/>
      <c r="EH136" s="64"/>
      <c r="EI136" s="49"/>
      <c r="EJ136" s="49"/>
      <c r="EK136" s="49"/>
      <c r="EL136" s="49"/>
      <c r="EM136" s="7"/>
      <c r="EN136" s="27"/>
      <c r="EO136" s="27"/>
      <c r="EP136" s="27"/>
      <c r="EQ136" s="27"/>
      <c r="ER136" s="3"/>
      <c r="ES136" s="49"/>
      <c r="ET136" s="49"/>
      <c r="EU136" s="49"/>
      <c r="EV136" s="49"/>
      <c r="EW136" s="7"/>
      <c r="EX136" s="28"/>
      <c r="EY136" s="28"/>
      <c r="EZ136" s="28"/>
      <c r="FA136" s="28"/>
      <c r="FB136" s="57"/>
      <c r="FC136" s="27"/>
      <c r="FD136" s="27"/>
      <c r="FE136" s="27"/>
      <c r="FF136" s="27"/>
      <c r="FG136" s="91"/>
      <c r="FH136" s="42"/>
      <c r="FI136" s="42"/>
      <c r="FJ136" s="58"/>
      <c r="FK136" s="42"/>
      <c r="FL136" s="7"/>
      <c r="FM136" s="11"/>
      <c r="FN136" s="11"/>
      <c r="FO136" s="11"/>
      <c r="FP136" s="11"/>
      <c r="FQ136" s="41"/>
      <c r="FR136" s="28"/>
      <c r="FS136" s="28"/>
      <c r="FT136" s="28"/>
      <c r="FU136" s="28"/>
      <c r="FV136" s="11"/>
      <c r="FW136" s="28"/>
      <c r="FX136" s="28"/>
      <c r="FY136" s="28"/>
      <c r="FZ136" s="28"/>
      <c r="GA136" s="41"/>
      <c r="GB136" s="28"/>
      <c r="GC136" s="28"/>
      <c r="GD136" s="28"/>
      <c r="GE136" s="28"/>
      <c r="GF136" s="91"/>
      <c r="GG136" s="120"/>
      <c r="GH136" s="120"/>
      <c r="GI136" s="120"/>
      <c r="GJ136" s="120"/>
      <c r="GK136" s="91"/>
      <c r="GL136" s="120"/>
      <c r="GM136" s="120"/>
      <c r="GN136" s="120"/>
      <c r="GO136" s="120"/>
      <c r="GQ136" s="7"/>
      <c r="GR136" s="28"/>
      <c r="GS136" s="28"/>
      <c r="GT136" s="28"/>
      <c r="GU136" s="28"/>
      <c r="GX136" s="64"/>
      <c r="GY136" s="49"/>
      <c r="GZ136" s="49"/>
      <c r="HA136" s="49"/>
      <c r="HB136" s="49"/>
      <c r="HC136" s="7"/>
      <c r="HD136" s="28"/>
      <c r="HE136" s="28"/>
      <c r="HF136" s="28"/>
      <c r="HG136" s="28"/>
      <c r="HH136" s="3"/>
      <c r="HI136" s="49"/>
      <c r="HJ136" s="49"/>
      <c r="HK136" s="49"/>
      <c r="HL136" s="49"/>
      <c r="HM136" s="7"/>
      <c r="HN136" s="28"/>
      <c r="HO136" s="28"/>
      <c r="HP136" s="28"/>
      <c r="HQ136" s="28"/>
      <c r="HR136" s="57"/>
      <c r="HS136" s="27"/>
      <c r="HT136" s="27"/>
      <c r="HU136" s="27"/>
      <c r="HV136" s="27"/>
      <c r="HW136" s="91"/>
      <c r="HX136" s="42"/>
      <c r="HY136" s="42"/>
      <c r="HZ136" s="58"/>
      <c r="IA136" s="42"/>
      <c r="IB136" s="7"/>
      <c r="IC136" s="28"/>
      <c r="ID136" s="28"/>
      <c r="IE136" s="28"/>
      <c r="IF136" s="28"/>
      <c r="IG136" s="41"/>
      <c r="IH136" s="28"/>
      <c r="II136" s="28"/>
      <c r="IJ136" s="28"/>
      <c r="IK136" s="28"/>
      <c r="IL136" s="11"/>
      <c r="IM136" s="11"/>
      <c r="IN136" s="11"/>
      <c r="IO136" s="11"/>
      <c r="IP136" s="11"/>
      <c r="IQ136" s="41"/>
      <c r="IR136" s="28"/>
      <c r="IS136" s="28"/>
      <c r="IT136" s="28"/>
      <c r="IU136" s="28"/>
      <c r="IV136" s="28"/>
      <c r="IW136" s="28"/>
      <c r="IX136" s="28"/>
      <c r="IY136" s="28"/>
      <c r="IZ136" s="28"/>
      <c r="JA136" s="91"/>
      <c r="JB136" s="30"/>
      <c r="JC136" s="30"/>
      <c r="JD136" s="30"/>
      <c r="JE136" s="30"/>
      <c r="JF136" s="7"/>
      <c r="JG136" s="28"/>
      <c r="JH136" s="28"/>
      <c r="JI136" s="28"/>
      <c r="JJ136" s="28"/>
      <c r="JK136" s="148"/>
      <c r="JM136" s="7">
        <f t="shared" si="432"/>
        <v>0</v>
      </c>
      <c r="JN136" s="28">
        <f t="shared" si="433"/>
        <v>0</v>
      </c>
      <c r="JO136" s="28">
        <f t="shared" si="434"/>
        <v>0</v>
      </c>
      <c r="JP136" s="28">
        <f t="shared" si="435"/>
        <v>0</v>
      </c>
      <c r="JQ136" s="28">
        <f t="shared" si="436"/>
        <v>0</v>
      </c>
      <c r="JS136" s="7"/>
      <c r="JT136" s="477"/>
      <c r="JU136" s="477"/>
      <c r="JV136" s="477"/>
      <c r="JW136" s="477"/>
      <c r="JX136" s="476"/>
      <c r="JY136" s="477"/>
      <c r="JZ136" s="477"/>
      <c r="KA136" s="477"/>
      <c r="KB136" s="477"/>
      <c r="KC136" s="476"/>
      <c r="KD136" s="477"/>
      <c r="KE136" s="477"/>
      <c r="KF136" s="477"/>
      <c r="KG136" s="477"/>
      <c r="KH136" s="476"/>
      <c r="KI136" s="477"/>
      <c r="KJ136" s="477"/>
      <c r="KK136" s="477"/>
      <c r="KL136" s="477"/>
      <c r="KM136" s="477"/>
      <c r="KN136" s="477"/>
      <c r="KO136" s="477"/>
      <c r="KP136" s="477"/>
      <c r="KQ136" s="477"/>
      <c r="KR136" s="477"/>
      <c r="KS136" s="477"/>
      <c r="KT136" s="477"/>
      <c r="KU136" s="477"/>
      <c r="KV136" s="477"/>
      <c r="KW136" s="476"/>
      <c r="KX136" s="477"/>
      <c r="KY136" s="477"/>
      <c r="KZ136" s="477"/>
      <c r="LA136" s="477"/>
      <c r="LB136" s="476"/>
      <c r="LC136" s="477"/>
      <c r="LD136" s="477"/>
      <c r="LE136" s="477"/>
      <c r="LF136" s="477"/>
      <c r="LG136" s="11"/>
      <c r="LH136" s="11"/>
      <c r="LI136" s="11"/>
      <c r="LJ136" s="11"/>
      <c r="LK136" s="11"/>
      <c r="LL136" s="41"/>
      <c r="LM136" s="28"/>
      <c r="LN136" s="28"/>
      <c r="LO136" s="28"/>
      <c r="LP136" s="28"/>
      <c r="LQ136" s="28"/>
      <c r="LR136" s="28"/>
      <c r="LS136" s="28"/>
      <c r="LT136" s="28"/>
      <c r="LU136" s="28"/>
      <c r="LV136" s="91"/>
      <c r="LW136" s="30"/>
      <c r="LX136" s="30"/>
      <c r="LY136" s="30"/>
      <c r="LZ136" s="30"/>
      <c r="MA136" s="7"/>
      <c r="MB136" s="28"/>
      <c r="MC136" s="28"/>
      <c r="MD136" s="28"/>
      <c r="ME136" s="28"/>
      <c r="MF136" s="148"/>
      <c r="MH136" s="7">
        <f t="shared" si="417"/>
        <v>0</v>
      </c>
      <c r="MI136" s="28">
        <f t="shared" si="418"/>
        <v>0</v>
      </c>
      <c r="MJ136" s="28">
        <f t="shared" si="419"/>
        <v>0</v>
      </c>
      <c r="MK136" s="28">
        <f t="shared" si="420"/>
        <v>0</v>
      </c>
      <c r="ML136" s="28">
        <f t="shared" si="421"/>
        <v>0</v>
      </c>
    </row>
    <row r="137" spans="2:350" x14ac:dyDescent="0.3">
      <c r="B137" s="524"/>
      <c r="C137" s="5" t="s">
        <v>135</v>
      </c>
      <c r="D137" s="94"/>
      <c r="E137" s="27"/>
      <c r="F137" s="27"/>
      <c r="G137" s="58"/>
      <c r="H137" s="58"/>
      <c r="I137" s="11"/>
      <c r="J137" s="28"/>
      <c r="K137" s="27"/>
      <c r="L137" s="27"/>
      <c r="M137" s="27"/>
      <c r="N137" s="7"/>
      <c r="O137" s="27"/>
      <c r="P137" s="27"/>
      <c r="Q137" s="27"/>
      <c r="R137" s="27"/>
      <c r="S137" s="7"/>
      <c r="T137" s="29"/>
      <c r="U137" s="29"/>
      <c r="V137" s="29"/>
      <c r="W137" s="29"/>
      <c r="X137" s="7"/>
      <c r="Y137" s="28"/>
      <c r="Z137" s="28"/>
      <c r="AA137" s="28"/>
      <c r="AB137" s="28"/>
      <c r="AC137" s="91"/>
      <c r="AD137" s="121"/>
      <c r="AE137" s="121"/>
      <c r="AF137" s="121"/>
      <c r="AG137" s="121"/>
      <c r="AH137" s="91"/>
      <c r="AI137" s="42"/>
      <c r="AJ137" s="42"/>
      <c r="AK137" s="58"/>
      <c r="AL137" s="42"/>
      <c r="AM137" s="11"/>
      <c r="AN137" s="11"/>
      <c r="AO137" s="11"/>
      <c r="AP137" s="11"/>
      <c r="AQ137" s="11"/>
      <c r="AR137" s="41"/>
      <c r="AS137" s="28"/>
      <c r="AT137" s="28"/>
      <c r="AU137" s="64"/>
      <c r="AV137" s="28"/>
      <c r="AW137" s="91"/>
      <c r="AX137" s="120"/>
      <c r="AY137" s="120"/>
      <c r="AZ137" s="120"/>
      <c r="BA137" s="120"/>
      <c r="BB137" s="91"/>
      <c r="BC137" s="120"/>
      <c r="BD137" s="120"/>
      <c r="BE137" s="120"/>
      <c r="BF137" s="120"/>
      <c r="BG137" s="91"/>
      <c r="BH137" s="120"/>
      <c r="BI137" s="120"/>
      <c r="BJ137" s="120"/>
      <c r="BK137" s="120"/>
      <c r="BM137" s="7"/>
      <c r="BN137" s="28"/>
      <c r="BO137" s="28"/>
      <c r="BP137" s="28"/>
      <c r="BQ137" s="28"/>
      <c r="BS137" s="64"/>
      <c r="BT137" s="49"/>
      <c r="BU137" s="49"/>
      <c r="BV137" s="49"/>
      <c r="BW137" s="49"/>
      <c r="BX137" s="7"/>
      <c r="BY137" s="27"/>
      <c r="BZ137" s="27"/>
      <c r="CA137" s="27"/>
      <c r="CB137" s="27"/>
      <c r="CC137" s="3"/>
      <c r="CD137" s="3"/>
      <c r="CE137" s="3"/>
      <c r="CF137" s="3"/>
      <c r="CG137" s="3"/>
      <c r="CH137" s="7"/>
      <c r="CI137" s="28"/>
      <c r="CJ137" s="28"/>
      <c r="CK137" s="28"/>
      <c r="CL137" s="28"/>
      <c r="CM137" s="57"/>
      <c r="CN137" s="27"/>
      <c r="CO137" s="27"/>
      <c r="CP137" s="27"/>
      <c r="CQ137" s="27"/>
      <c r="CR137" s="91"/>
      <c r="CS137" s="42"/>
      <c r="CT137" s="42"/>
      <c r="CU137" s="58"/>
      <c r="CV137" s="42"/>
      <c r="CW137" s="11"/>
      <c r="CX137" s="11"/>
      <c r="CY137" s="11"/>
      <c r="CZ137" s="11"/>
      <c r="DA137" s="11"/>
      <c r="DB137" s="41"/>
      <c r="DC137" s="28"/>
      <c r="DD137" s="28"/>
      <c r="DE137" s="64"/>
      <c r="DF137" s="28"/>
      <c r="DG137" s="91"/>
      <c r="DH137" s="120"/>
      <c r="DI137" s="120"/>
      <c r="DJ137" s="120"/>
      <c r="DK137" s="120"/>
      <c r="DL137" s="91"/>
      <c r="DM137" s="30"/>
      <c r="DN137" s="30"/>
      <c r="DO137" s="30"/>
      <c r="DP137" s="30"/>
      <c r="DQ137" s="91"/>
      <c r="DR137" s="120"/>
      <c r="DS137" s="120"/>
      <c r="DT137" s="120"/>
      <c r="DU137" s="120"/>
      <c r="DV137" s="91"/>
      <c r="DW137" s="120"/>
      <c r="DX137" s="120"/>
      <c r="DY137" s="120"/>
      <c r="DZ137" s="120"/>
      <c r="EB137" s="7"/>
      <c r="EC137" s="28"/>
      <c r="ED137" s="28"/>
      <c r="EE137" s="28"/>
      <c r="EF137" s="28"/>
      <c r="EH137" s="64"/>
      <c r="EI137" s="49"/>
      <c r="EJ137" s="49"/>
      <c r="EK137" s="49"/>
      <c r="EL137" s="49"/>
      <c r="EM137" s="7"/>
      <c r="EN137" s="27"/>
      <c r="EO137" s="27"/>
      <c r="EP137" s="27"/>
      <c r="EQ137" s="27"/>
      <c r="ER137" s="3"/>
      <c r="ES137" s="49"/>
      <c r="ET137" s="49"/>
      <c r="EU137" s="49"/>
      <c r="EV137" s="49"/>
      <c r="EW137" s="7"/>
      <c r="EX137" s="28"/>
      <c r="EY137" s="28"/>
      <c r="EZ137" s="28"/>
      <c r="FA137" s="28"/>
      <c r="FB137" s="57"/>
      <c r="FC137" s="27"/>
      <c r="FD137" s="27"/>
      <c r="FE137" s="27"/>
      <c r="FF137" s="27"/>
      <c r="FG137" s="91"/>
      <c r="FH137" s="42"/>
      <c r="FI137" s="42"/>
      <c r="FJ137" s="58"/>
      <c r="FK137" s="42"/>
      <c r="FL137" s="7"/>
      <c r="FM137" s="11"/>
      <c r="FN137" s="11"/>
      <c r="FO137" s="11"/>
      <c r="FP137" s="11"/>
      <c r="FQ137" s="41"/>
      <c r="FR137" s="28"/>
      <c r="FS137" s="28"/>
      <c r="FT137" s="28"/>
      <c r="FU137" s="28"/>
      <c r="FV137" s="11"/>
      <c r="FW137" s="28"/>
      <c r="FX137" s="28"/>
      <c r="FY137" s="28"/>
      <c r="FZ137" s="28"/>
      <c r="GA137" s="41"/>
      <c r="GB137" s="28"/>
      <c r="GC137" s="28"/>
      <c r="GD137" s="28"/>
      <c r="GE137" s="28"/>
      <c r="GF137" s="91"/>
      <c r="GG137" s="120"/>
      <c r="GH137" s="120"/>
      <c r="GI137" s="120"/>
      <c r="GJ137" s="120"/>
      <c r="GK137" s="91"/>
      <c r="GL137" s="120"/>
      <c r="GM137" s="120"/>
      <c r="GN137" s="120"/>
      <c r="GO137" s="120"/>
      <c r="GQ137" s="7"/>
      <c r="GR137" s="28"/>
      <c r="GS137" s="28"/>
      <c r="GT137" s="28"/>
      <c r="GU137" s="28"/>
      <c r="GX137" s="64"/>
      <c r="GY137" s="49"/>
      <c r="GZ137" s="49"/>
      <c r="HA137" s="49"/>
      <c r="HB137" s="49"/>
      <c r="HC137" s="7"/>
      <c r="HD137" s="28"/>
      <c r="HE137" s="28"/>
      <c r="HF137" s="28"/>
      <c r="HG137" s="28"/>
      <c r="HH137" s="3"/>
      <c r="HI137" s="49"/>
      <c r="HJ137" s="49"/>
      <c r="HK137" s="49"/>
      <c r="HL137" s="49"/>
      <c r="HM137" s="7"/>
      <c r="HN137" s="28"/>
      <c r="HO137" s="28"/>
      <c r="HP137" s="28"/>
      <c r="HQ137" s="28"/>
      <c r="HR137" s="57"/>
      <c r="HS137" s="27"/>
      <c r="HT137" s="27"/>
      <c r="HU137" s="27"/>
      <c r="HV137" s="27"/>
      <c r="HW137" s="91"/>
      <c r="HX137" s="42"/>
      <c r="HY137" s="42"/>
      <c r="HZ137" s="58"/>
      <c r="IA137" s="42"/>
      <c r="IB137" s="7"/>
      <c r="IC137" s="28"/>
      <c r="ID137" s="28"/>
      <c r="IE137" s="28"/>
      <c r="IF137" s="28"/>
      <c r="IG137" s="41"/>
      <c r="IH137" s="28"/>
      <c r="II137" s="28"/>
      <c r="IJ137" s="28"/>
      <c r="IK137" s="28"/>
      <c r="IL137" s="11"/>
      <c r="IM137" s="11"/>
      <c r="IN137" s="11"/>
      <c r="IO137" s="11"/>
      <c r="IP137" s="11"/>
      <c r="IQ137" s="41"/>
      <c r="IR137" s="28"/>
      <c r="IS137" s="28"/>
      <c r="IT137" s="28"/>
      <c r="IU137" s="28"/>
      <c r="IV137" s="28"/>
      <c r="IW137" s="28"/>
      <c r="IX137" s="28"/>
      <c r="IY137" s="28"/>
      <c r="IZ137" s="28"/>
      <c r="JA137" s="91"/>
      <c r="JB137" s="30"/>
      <c r="JC137" s="30"/>
      <c r="JD137" s="30"/>
      <c r="JE137" s="30"/>
      <c r="JF137" s="7"/>
      <c r="JG137" s="28"/>
      <c r="JH137" s="28"/>
      <c r="JI137" s="28"/>
      <c r="JJ137" s="28"/>
      <c r="JK137" s="148"/>
      <c r="JM137" s="7">
        <f t="shared" si="432"/>
        <v>0</v>
      </c>
      <c r="JN137" s="28">
        <f t="shared" si="433"/>
        <v>0</v>
      </c>
      <c r="JO137" s="28">
        <f t="shared" si="434"/>
        <v>0</v>
      </c>
      <c r="JP137" s="28">
        <f t="shared" si="435"/>
        <v>0</v>
      </c>
      <c r="JQ137" s="28">
        <f t="shared" si="436"/>
        <v>0</v>
      </c>
      <c r="JS137" s="7"/>
      <c r="JT137" s="477"/>
      <c r="JU137" s="477"/>
      <c r="JV137" s="477"/>
      <c r="JW137" s="477"/>
      <c r="JX137" s="476"/>
      <c r="JY137" s="477"/>
      <c r="JZ137" s="477"/>
      <c r="KA137" s="477"/>
      <c r="KB137" s="477"/>
      <c r="KC137" s="476"/>
      <c r="KD137" s="477"/>
      <c r="KE137" s="477"/>
      <c r="KF137" s="477"/>
      <c r="KG137" s="477"/>
      <c r="KH137" s="476"/>
      <c r="KI137" s="477"/>
      <c r="KJ137" s="477"/>
      <c r="KK137" s="477"/>
      <c r="KL137" s="477"/>
      <c r="KM137" s="477"/>
      <c r="KN137" s="477"/>
      <c r="KO137" s="477"/>
      <c r="KP137" s="477"/>
      <c r="KQ137" s="477"/>
      <c r="KR137" s="477"/>
      <c r="KS137" s="477"/>
      <c r="KT137" s="477"/>
      <c r="KU137" s="477"/>
      <c r="KV137" s="477"/>
      <c r="KW137" s="476"/>
      <c r="KX137" s="477"/>
      <c r="KY137" s="477"/>
      <c r="KZ137" s="477"/>
      <c r="LA137" s="477"/>
      <c r="LB137" s="476"/>
      <c r="LC137" s="477"/>
      <c r="LD137" s="477"/>
      <c r="LE137" s="477"/>
      <c r="LF137" s="477"/>
      <c r="LG137" s="11"/>
      <c r="LH137" s="11"/>
      <c r="LI137" s="11"/>
      <c r="LJ137" s="11"/>
      <c r="LK137" s="11"/>
      <c r="LL137" s="41"/>
      <c r="LM137" s="28"/>
      <c r="LN137" s="28"/>
      <c r="LO137" s="28"/>
      <c r="LP137" s="28"/>
      <c r="LQ137" s="28"/>
      <c r="LR137" s="28"/>
      <c r="LS137" s="28"/>
      <c r="LT137" s="28"/>
      <c r="LU137" s="28"/>
      <c r="LV137" s="91"/>
      <c r="LW137" s="30"/>
      <c r="LX137" s="30"/>
      <c r="LY137" s="30"/>
      <c r="LZ137" s="30"/>
      <c r="MA137" s="7"/>
      <c r="MB137" s="28"/>
      <c r="MC137" s="28"/>
      <c r="MD137" s="28"/>
      <c r="ME137" s="28"/>
      <c r="MF137" s="148"/>
      <c r="MH137" s="7">
        <f t="shared" si="417"/>
        <v>0</v>
      </c>
      <c r="MI137" s="28">
        <f t="shared" si="418"/>
        <v>0</v>
      </c>
      <c r="MJ137" s="28">
        <f t="shared" si="419"/>
        <v>0</v>
      </c>
      <c r="MK137" s="28">
        <f t="shared" si="420"/>
        <v>0</v>
      </c>
      <c r="ML137" s="28">
        <f t="shared" si="421"/>
        <v>0</v>
      </c>
    </row>
    <row r="138" spans="2:350" x14ac:dyDescent="0.3">
      <c r="B138" s="524"/>
      <c r="C138" s="69" t="s">
        <v>270</v>
      </c>
      <c r="D138" s="94"/>
      <c r="E138" s="27"/>
      <c r="F138" s="27"/>
      <c r="G138" s="58"/>
      <c r="H138" s="58"/>
      <c r="I138" s="11"/>
      <c r="J138" s="28"/>
      <c r="K138" s="27"/>
      <c r="L138" s="27"/>
      <c r="M138" s="27"/>
      <c r="N138" s="7"/>
      <c r="O138" s="27"/>
      <c r="P138" s="27"/>
      <c r="Q138" s="27"/>
      <c r="R138" s="27"/>
      <c r="S138" s="7"/>
      <c r="T138" s="29"/>
      <c r="U138" s="29"/>
      <c r="V138" s="29"/>
      <c r="W138" s="29"/>
      <c r="X138" s="7"/>
      <c r="Y138" s="28"/>
      <c r="Z138" s="28"/>
      <c r="AA138" s="28"/>
      <c r="AB138" s="28"/>
      <c r="AC138" s="91"/>
      <c r="AD138" s="121"/>
      <c r="AE138" s="121"/>
      <c r="AF138" s="121"/>
      <c r="AG138" s="121"/>
      <c r="AH138" s="91"/>
      <c r="AI138" s="42"/>
      <c r="AJ138" s="42"/>
      <c r="AK138" s="58"/>
      <c r="AL138" s="42"/>
      <c r="AM138" s="11"/>
      <c r="AN138" s="11"/>
      <c r="AO138" s="11"/>
      <c r="AP138" s="11"/>
      <c r="AQ138" s="11"/>
      <c r="AR138" s="41"/>
      <c r="AS138" s="28"/>
      <c r="AT138" s="28"/>
      <c r="AU138" s="64"/>
      <c r="AV138" s="28"/>
      <c r="AW138" s="91"/>
      <c r="AX138" s="120"/>
      <c r="AY138" s="120"/>
      <c r="AZ138" s="120"/>
      <c r="BA138" s="120"/>
      <c r="BB138" s="91"/>
      <c r="BC138" s="120"/>
      <c r="BD138" s="120"/>
      <c r="BE138" s="120"/>
      <c r="BF138" s="120"/>
      <c r="BG138" s="91"/>
      <c r="BH138" s="120"/>
      <c r="BI138" s="120"/>
      <c r="BJ138" s="120"/>
      <c r="BK138" s="120"/>
      <c r="BM138" s="7"/>
      <c r="BN138" s="28"/>
      <c r="BO138" s="28"/>
      <c r="BP138" s="28"/>
      <c r="BQ138" s="28"/>
      <c r="BS138" s="64"/>
      <c r="BT138" s="49"/>
      <c r="BU138" s="49"/>
      <c r="BV138" s="49"/>
      <c r="BW138" s="49"/>
      <c r="BX138" s="7"/>
      <c r="BY138" s="27"/>
      <c r="BZ138" s="27"/>
      <c r="CA138" s="27"/>
      <c r="CB138" s="27"/>
      <c r="CC138" s="3"/>
      <c r="CD138" s="3"/>
      <c r="CE138" s="3"/>
      <c r="CF138" s="3"/>
      <c r="CG138" s="3"/>
      <c r="CH138" s="7"/>
      <c r="CI138" s="28"/>
      <c r="CJ138" s="28"/>
      <c r="CK138" s="28"/>
      <c r="CL138" s="28"/>
      <c r="CM138" s="57"/>
      <c r="CN138" s="27"/>
      <c r="CO138" s="27"/>
      <c r="CP138" s="27"/>
      <c r="CQ138" s="27"/>
      <c r="CR138" s="91"/>
      <c r="CS138" s="42"/>
      <c r="CT138" s="42"/>
      <c r="CU138" s="58"/>
      <c r="CV138" s="42"/>
      <c r="CW138" s="11"/>
      <c r="CX138" s="11"/>
      <c r="CY138" s="11"/>
      <c r="CZ138" s="11"/>
      <c r="DA138" s="11"/>
      <c r="DB138" s="41"/>
      <c r="DC138" s="28"/>
      <c r="DD138" s="28"/>
      <c r="DE138" s="64"/>
      <c r="DF138" s="28"/>
      <c r="DG138" s="91"/>
      <c r="DH138" s="120"/>
      <c r="DI138" s="120"/>
      <c r="DJ138" s="120"/>
      <c r="DK138" s="120"/>
      <c r="DL138" s="91"/>
      <c r="DM138" s="30"/>
      <c r="DN138" s="30"/>
      <c r="DO138" s="30"/>
      <c r="DP138" s="30"/>
      <c r="DQ138" s="91"/>
      <c r="DR138" s="120"/>
      <c r="DS138" s="120"/>
      <c r="DT138" s="120"/>
      <c r="DU138" s="120"/>
      <c r="DV138" s="91"/>
      <c r="DW138" s="120"/>
      <c r="DX138" s="120"/>
      <c r="DY138" s="120"/>
      <c r="DZ138" s="120"/>
      <c r="EB138" s="7"/>
      <c r="EC138" s="28"/>
      <c r="ED138" s="28"/>
      <c r="EE138" s="28"/>
      <c r="EF138" s="28"/>
      <c r="EH138" s="64"/>
      <c r="EI138" s="49"/>
      <c r="EJ138" s="49"/>
      <c r="EK138" s="49"/>
      <c r="EL138" s="49"/>
      <c r="EM138" s="7"/>
      <c r="EN138" s="27"/>
      <c r="EO138" s="27"/>
      <c r="EP138" s="27"/>
      <c r="EQ138" s="27"/>
      <c r="ER138" s="3"/>
      <c r="ES138" s="49"/>
      <c r="ET138" s="49"/>
      <c r="EU138" s="49"/>
      <c r="EV138" s="49"/>
      <c r="EW138" s="7"/>
      <c r="EX138" s="28"/>
      <c r="EY138" s="28"/>
      <c r="EZ138" s="28"/>
      <c r="FA138" s="28"/>
      <c r="FB138" s="57"/>
      <c r="FC138" s="27"/>
      <c r="FD138" s="27"/>
      <c r="FE138" s="27"/>
      <c r="FF138" s="27"/>
      <c r="FG138" s="91"/>
      <c r="FH138" s="42"/>
      <c r="FI138" s="42"/>
      <c r="FJ138" s="58"/>
      <c r="FK138" s="42"/>
      <c r="FL138" s="7"/>
      <c r="FM138" s="11"/>
      <c r="FN138" s="11"/>
      <c r="FO138" s="11"/>
      <c r="FP138" s="11"/>
      <c r="FQ138" s="41"/>
      <c r="FR138" s="28"/>
      <c r="FS138" s="28"/>
      <c r="FT138" s="28"/>
      <c r="FU138" s="28"/>
      <c r="FV138" s="11"/>
      <c r="FW138" s="28"/>
      <c r="FX138" s="28"/>
      <c r="FY138" s="28"/>
      <c r="FZ138" s="28"/>
      <c r="GA138" s="41"/>
      <c r="GB138" s="28"/>
      <c r="GC138" s="28"/>
      <c r="GD138" s="28"/>
      <c r="GE138" s="28"/>
      <c r="GF138" s="91"/>
      <c r="GG138" s="120"/>
      <c r="GH138" s="120"/>
      <c r="GI138" s="120"/>
      <c r="GJ138" s="120"/>
      <c r="GK138" s="91"/>
      <c r="GL138" s="120"/>
      <c r="GM138" s="120"/>
      <c r="GN138" s="120"/>
      <c r="GO138" s="120"/>
      <c r="GQ138" s="7"/>
      <c r="GR138" s="28"/>
      <c r="GS138" s="28"/>
      <c r="GT138" s="28"/>
      <c r="GU138" s="28"/>
      <c r="GX138" s="64"/>
      <c r="GY138" s="49"/>
      <c r="GZ138" s="49"/>
      <c r="HA138" s="49"/>
      <c r="HB138" s="49"/>
      <c r="HC138" s="7"/>
      <c r="HD138" s="28"/>
      <c r="HE138" s="28"/>
      <c r="HF138" s="28"/>
      <c r="HG138" s="28"/>
      <c r="HH138" s="3"/>
      <c r="HI138" s="49"/>
      <c r="HJ138" s="49"/>
      <c r="HK138" s="49"/>
      <c r="HL138" s="49"/>
      <c r="HM138" s="7"/>
      <c r="HN138" s="28"/>
      <c r="HO138" s="28"/>
      <c r="HP138" s="28"/>
      <c r="HQ138" s="28"/>
      <c r="HR138" s="57"/>
      <c r="HS138" s="27"/>
      <c r="HT138" s="27"/>
      <c r="HU138" s="27"/>
      <c r="HV138" s="27"/>
      <c r="HW138" s="91"/>
      <c r="HX138" s="42"/>
      <c r="HY138" s="42"/>
      <c r="HZ138" s="58"/>
      <c r="IA138" s="42"/>
      <c r="IB138" s="7"/>
      <c r="IC138" s="28"/>
      <c r="ID138" s="28"/>
      <c r="IE138" s="28"/>
      <c r="IF138" s="28"/>
      <c r="IG138" s="41"/>
      <c r="IH138" s="28"/>
      <c r="II138" s="28"/>
      <c r="IJ138" s="28"/>
      <c r="IK138" s="28"/>
      <c r="IL138" s="11"/>
      <c r="IM138" s="11"/>
      <c r="IN138" s="11"/>
      <c r="IO138" s="11"/>
      <c r="IP138" s="11"/>
      <c r="IQ138" s="41"/>
      <c r="IR138" s="28"/>
      <c r="IS138" s="28"/>
      <c r="IT138" s="28"/>
      <c r="IU138" s="28"/>
      <c r="IV138" s="28"/>
      <c r="IW138" s="28"/>
      <c r="IX138" s="28"/>
      <c r="IY138" s="28"/>
      <c r="IZ138" s="28"/>
      <c r="JA138" s="91"/>
      <c r="JB138" s="30"/>
      <c r="JC138" s="30"/>
      <c r="JD138" s="30"/>
      <c r="JE138" s="30"/>
      <c r="JF138" s="7"/>
      <c r="JG138" s="28"/>
      <c r="JH138" s="28"/>
      <c r="JI138" s="28"/>
      <c r="JJ138" s="28"/>
      <c r="JK138" s="148"/>
      <c r="JM138" s="7">
        <f t="shared" si="432"/>
        <v>0</v>
      </c>
      <c r="JN138" s="28">
        <f t="shared" si="433"/>
        <v>0</v>
      </c>
      <c r="JO138" s="28">
        <f t="shared" si="434"/>
        <v>0</v>
      </c>
      <c r="JP138" s="28">
        <f t="shared" si="435"/>
        <v>0</v>
      </c>
      <c r="JQ138" s="28">
        <f t="shared" si="436"/>
        <v>0</v>
      </c>
      <c r="JS138" s="7"/>
      <c r="JT138" s="477"/>
      <c r="JU138" s="477"/>
      <c r="JV138" s="477"/>
      <c r="JW138" s="477"/>
      <c r="JX138" s="476"/>
      <c r="JY138" s="477"/>
      <c r="JZ138" s="477"/>
      <c r="KA138" s="477"/>
      <c r="KB138" s="477"/>
      <c r="KC138" s="476"/>
      <c r="KD138" s="477"/>
      <c r="KE138" s="477"/>
      <c r="KF138" s="477"/>
      <c r="KG138" s="477"/>
      <c r="KH138" s="476"/>
      <c r="KI138" s="477"/>
      <c r="KJ138" s="477"/>
      <c r="KK138" s="477"/>
      <c r="KL138" s="477"/>
      <c r="KM138" s="477"/>
      <c r="KN138" s="477"/>
      <c r="KO138" s="477"/>
      <c r="KP138" s="477"/>
      <c r="KQ138" s="477"/>
      <c r="KR138" s="477"/>
      <c r="KS138" s="477"/>
      <c r="KT138" s="477"/>
      <c r="KU138" s="477"/>
      <c r="KV138" s="477"/>
      <c r="KW138" s="476"/>
      <c r="KX138" s="477"/>
      <c r="KY138" s="477"/>
      <c r="KZ138" s="477"/>
      <c r="LA138" s="477"/>
      <c r="LB138" s="476">
        <v>80</v>
      </c>
      <c r="LC138" s="477">
        <v>265620</v>
      </c>
      <c r="LD138" s="477">
        <v>146621.99999999988</v>
      </c>
      <c r="LE138" s="477">
        <v>118998.0000000001</v>
      </c>
      <c r="LF138" s="477">
        <v>106248.00000000013</v>
      </c>
      <c r="LG138" s="11"/>
      <c r="LH138" s="11"/>
      <c r="LI138" s="11"/>
      <c r="LJ138" s="11"/>
      <c r="LK138" s="11"/>
      <c r="LL138" s="41"/>
      <c r="LM138" s="28"/>
      <c r="LN138" s="28"/>
      <c r="LO138" s="28"/>
      <c r="LP138" s="28"/>
      <c r="LQ138" s="28"/>
      <c r="LR138" s="28"/>
      <c r="LS138" s="28"/>
      <c r="LT138" s="28"/>
      <c r="LU138" s="28"/>
      <c r="LV138" s="91"/>
      <c r="LW138" s="30"/>
      <c r="LX138" s="30"/>
      <c r="LY138" s="30"/>
      <c r="LZ138" s="30"/>
      <c r="MA138" s="7"/>
      <c r="MB138" s="28"/>
      <c r="MC138" s="28"/>
      <c r="MD138" s="28"/>
      <c r="ME138" s="28"/>
      <c r="MF138" s="148"/>
      <c r="MH138" s="7">
        <f t="shared" si="417"/>
        <v>80</v>
      </c>
      <c r="MI138" s="28">
        <f t="shared" si="418"/>
        <v>265620</v>
      </c>
      <c r="MJ138" s="28">
        <f t="shared" si="419"/>
        <v>146621.99999999988</v>
      </c>
      <c r="MK138" s="28">
        <f t="shared" si="420"/>
        <v>118998.0000000001</v>
      </c>
      <c r="ML138" s="28">
        <f t="shared" si="421"/>
        <v>106248.00000000013</v>
      </c>
    </row>
    <row r="139" spans="2:350" x14ac:dyDescent="0.3">
      <c r="B139" s="524"/>
      <c r="C139" s="5" t="s">
        <v>136</v>
      </c>
      <c r="D139" s="94"/>
      <c r="E139" s="27"/>
      <c r="F139" s="27"/>
      <c r="G139" s="58"/>
      <c r="H139" s="58"/>
      <c r="I139" s="11"/>
      <c r="J139" s="28"/>
      <c r="K139" s="27"/>
      <c r="L139" s="27"/>
      <c r="M139" s="27"/>
      <c r="N139" s="7"/>
      <c r="O139" s="27"/>
      <c r="P139" s="27"/>
      <c r="Q139" s="27"/>
      <c r="R139" s="27"/>
      <c r="S139" s="7"/>
      <c r="T139" s="29"/>
      <c r="U139" s="29"/>
      <c r="V139" s="29"/>
      <c r="W139" s="29"/>
      <c r="X139" s="7"/>
      <c r="Y139" s="28"/>
      <c r="Z139" s="28"/>
      <c r="AA139" s="28"/>
      <c r="AB139" s="28"/>
      <c r="AC139" s="91"/>
      <c r="AD139" s="121"/>
      <c r="AE139" s="121"/>
      <c r="AF139" s="121"/>
      <c r="AG139" s="121"/>
      <c r="AH139" s="91"/>
      <c r="AI139" s="42"/>
      <c r="AJ139" s="42"/>
      <c r="AK139" s="58"/>
      <c r="AL139" s="42"/>
      <c r="AM139" s="11"/>
      <c r="AN139" s="11"/>
      <c r="AO139" s="11"/>
      <c r="AP139" s="11"/>
      <c r="AQ139" s="11"/>
      <c r="AR139" s="41"/>
      <c r="AS139" s="28"/>
      <c r="AT139" s="28"/>
      <c r="AU139" s="64"/>
      <c r="AV139" s="28"/>
      <c r="AW139" s="91"/>
      <c r="AX139" s="120"/>
      <c r="AY139" s="120"/>
      <c r="AZ139" s="120"/>
      <c r="BA139" s="120"/>
      <c r="BB139" s="91"/>
      <c r="BC139" s="120"/>
      <c r="BD139" s="120"/>
      <c r="BE139" s="120"/>
      <c r="BF139" s="120"/>
      <c r="BG139" s="91"/>
      <c r="BH139" s="120"/>
      <c r="BI139" s="120"/>
      <c r="BJ139" s="120"/>
      <c r="BK139" s="120"/>
      <c r="BM139" s="7"/>
      <c r="BN139" s="28"/>
      <c r="BO139" s="28"/>
      <c r="BP139" s="28"/>
      <c r="BQ139" s="28"/>
      <c r="BS139" s="64"/>
      <c r="BT139" s="49"/>
      <c r="BU139" s="49"/>
      <c r="BV139" s="49"/>
      <c r="BW139" s="49"/>
      <c r="BX139" s="7"/>
      <c r="BY139" s="27"/>
      <c r="BZ139" s="27"/>
      <c r="CA139" s="27"/>
      <c r="CB139" s="27"/>
      <c r="CC139" s="3"/>
      <c r="CD139" s="3"/>
      <c r="CE139" s="3"/>
      <c r="CF139" s="3"/>
      <c r="CG139" s="3"/>
      <c r="CH139" s="7"/>
      <c r="CI139" s="28"/>
      <c r="CJ139" s="28"/>
      <c r="CK139" s="28"/>
      <c r="CL139" s="28"/>
      <c r="CM139" s="57"/>
      <c r="CN139" s="27"/>
      <c r="CO139" s="27"/>
      <c r="CP139" s="27"/>
      <c r="CQ139" s="27"/>
      <c r="CR139" s="91"/>
      <c r="CS139" s="42"/>
      <c r="CT139" s="42"/>
      <c r="CU139" s="58"/>
      <c r="CV139" s="42"/>
      <c r="CW139" s="11"/>
      <c r="CX139" s="11"/>
      <c r="CY139" s="11"/>
      <c r="CZ139" s="11"/>
      <c r="DA139" s="11"/>
      <c r="DB139" s="41"/>
      <c r="DC139" s="28"/>
      <c r="DD139" s="28"/>
      <c r="DE139" s="64"/>
      <c r="DF139" s="28"/>
      <c r="DG139" s="91"/>
      <c r="DH139" s="120"/>
      <c r="DI139" s="120"/>
      <c r="DJ139" s="120"/>
      <c r="DK139" s="120"/>
      <c r="DL139" s="91"/>
      <c r="DM139" s="30"/>
      <c r="DN139" s="30"/>
      <c r="DO139" s="30"/>
      <c r="DP139" s="30"/>
      <c r="DQ139" s="91"/>
      <c r="DR139" s="120"/>
      <c r="DS139" s="120"/>
      <c r="DT139" s="120"/>
      <c r="DU139" s="120"/>
      <c r="DV139" s="91"/>
      <c r="DW139" s="120"/>
      <c r="DX139" s="120"/>
      <c r="DY139" s="120"/>
      <c r="DZ139" s="120"/>
      <c r="EB139" s="7"/>
      <c r="EC139" s="28"/>
      <c r="ED139" s="28"/>
      <c r="EE139" s="28"/>
      <c r="EF139" s="28"/>
      <c r="EH139" s="64"/>
      <c r="EI139" s="49"/>
      <c r="EJ139" s="49"/>
      <c r="EK139" s="49"/>
      <c r="EL139" s="49"/>
      <c r="EM139" s="7"/>
      <c r="EN139" s="27"/>
      <c r="EO139" s="27"/>
      <c r="EP139" s="27"/>
      <c r="EQ139" s="27"/>
      <c r="ER139" s="3"/>
      <c r="ES139" s="49"/>
      <c r="ET139" s="49"/>
      <c r="EU139" s="49"/>
      <c r="EV139" s="49"/>
      <c r="EW139" s="7"/>
      <c r="EX139" s="28"/>
      <c r="EY139" s="28"/>
      <c r="EZ139" s="28"/>
      <c r="FA139" s="28"/>
      <c r="FB139" s="57"/>
      <c r="FC139" s="27"/>
      <c r="FD139" s="27"/>
      <c r="FE139" s="27"/>
      <c r="FF139" s="27"/>
      <c r="FG139" s="91"/>
      <c r="FH139" s="42"/>
      <c r="FI139" s="42"/>
      <c r="FJ139" s="58"/>
      <c r="FK139" s="42"/>
      <c r="FL139" s="7"/>
      <c r="FM139" s="11"/>
      <c r="FN139" s="11"/>
      <c r="FO139" s="11"/>
      <c r="FP139" s="11"/>
      <c r="FQ139" s="41"/>
      <c r="FR139" s="28"/>
      <c r="FS139" s="28"/>
      <c r="FT139" s="28"/>
      <c r="FU139" s="28"/>
      <c r="FV139" s="11"/>
      <c r="FW139" s="28"/>
      <c r="FX139" s="28"/>
      <c r="FY139" s="28"/>
      <c r="FZ139" s="28"/>
      <c r="GA139" s="41"/>
      <c r="GB139" s="28"/>
      <c r="GC139" s="28"/>
      <c r="GD139" s="28"/>
      <c r="GE139" s="28"/>
      <c r="GF139" s="91"/>
      <c r="GG139" s="120"/>
      <c r="GH139" s="120"/>
      <c r="GI139" s="120"/>
      <c r="GJ139" s="120"/>
      <c r="GK139" s="91"/>
      <c r="GL139" s="120"/>
      <c r="GM139" s="120"/>
      <c r="GN139" s="120"/>
      <c r="GO139" s="120"/>
      <c r="GQ139" s="7"/>
      <c r="GR139" s="28"/>
      <c r="GS139" s="28"/>
      <c r="GT139" s="28"/>
      <c r="GU139" s="28"/>
      <c r="GX139" s="64"/>
      <c r="GY139" s="49"/>
      <c r="GZ139" s="49"/>
      <c r="HA139" s="49"/>
      <c r="HB139" s="49"/>
      <c r="HC139" s="7"/>
      <c r="HD139" s="28"/>
      <c r="HE139" s="28"/>
      <c r="HF139" s="28"/>
      <c r="HG139" s="28"/>
      <c r="HH139" s="3"/>
      <c r="HI139" s="49"/>
      <c r="HJ139" s="49"/>
      <c r="HK139" s="49"/>
      <c r="HL139" s="49"/>
      <c r="HM139" s="7"/>
      <c r="HN139" s="28"/>
      <c r="HO139" s="28"/>
      <c r="HP139" s="28"/>
      <c r="HQ139" s="28"/>
      <c r="HR139" s="57"/>
      <c r="HS139" s="27"/>
      <c r="HT139" s="27"/>
      <c r="HU139" s="27"/>
      <c r="HV139" s="27"/>
      <c r="HW139" s="91"/>
      <c r="HX139" s="42"/>
      <c r="HY139" s="42"/>
      <c r="HZ139" s="58"/>
      <c r="IA139" s="42"/>
      <c r="IB139" s="7"/>
      <c r="IC139" s="28"/>
      <c r="ID139" s="28"/>
      <c r="IE139" s="28"/>
      <c r="IF139" s="28"/>
      <c r="IG139" s="41"/>
      <c r="IH139" s="28"/>
      <c r="II139" s="28"/>
      <c r="IJ139" s="28"/>
      <c r="IK139" s="28"/>
      <c r="IL139" s="11"/>
      <c r="IM139" s="11"/>
      <c r="IN139" s="11"/>
      <c r="IO139" s="11"/>
      <c r="IP139" s="11"/>
      <c r="IQ139" s="41"/>
      <c r="IR139" s="28"/>
      <c r="IS139" s="28"/>
      <c r="IT139" s="28"/>
      <c r="IU139" s="28"/>
      <c r="IV139" s="28"/>
      <c r="IW139" s="28"/>
      <c r="IX139" s="28"/>
      <c r="IY139" s="28"/>
      <c r="IZ139" s="28"/>
      <c r="JA139" s="91"/>
      <c r="JB139" s="30"/>
      <c r="JC139" s="30"/>
      <c r="JD139" s="30"/>
      <c r="JE139" s="30"/>
      <c r="JF139" s="7"/>
      <c r="JG139" s="28"/>
      <c r="JH139" s="28"/>
      <c r="JI139" s="28"/>
      <c r="JJ139" s="28"/>
      <c r="JK139" s="148"/>
      <c r="JM139" s="7">
        <f t="shared" si="432"/>
        <v>0</v>
      </c>
      <c r="JN139" s="28">
        <f t="shared" si="433"/>
        <v>0</v>
      </c>
      <c r="JO139" s="28">
        <f t="shared" si="434"/>
        <v>0</v>
      </c>
      <c r="JP139" s="28">
        <f t="shared" si="435"/>
        <v>0</v>
      </c>
      <c r="JQ139" s="28">
        <f t="shared" si="436"/>
        <v>0</v>
      </c>
      <c r="JS139" s="7"/>
      <c r="JT139" s="477"/>
      <c r="JU139" s="477"/>
      <c r="JV139" s="477"/>
      <c r="JW139" s="477"/>
      <c r="JX139" s="476"/>
      <c r="JY139" s="477"/>
      <c r="JZ139" s="477"/>
      <c r="KA139" s="477"/>
      <c r="KB139" s="477"/>
      <c r="KC139" s="476"/>
      <c r="KD139" s="477"/>
      <c r="KE139" s="477"/>
      <c r="KF139" s="477"/>
      <c r="KG139" s="477"/>
      <c r="KH139" s="476"/>
      <c r="KI139" s="477"/>
      <c r="KJ139" s="477"/>
      <c r="KK139" s="477"/>
      <c r="KL139" s="477"/>
      <c r="KM139" s="477"/>
      <c r="KN139" s="477"/>
      <c r="KO139" s="477"/>
      <c r="KP139" s="477"/>
      <c r="KQ139" s="477"/>
      <c r="KR139" s="477"/>
      <c r="KS139" s="477"/>
      <c r="KT139" s="477"/>
      <c r="KU139" s="477"/>
      <c r="KV139" s="477"/>
      <c r="KW139" s="476"/>
      <c r="KX139" s="477"/>
      <c r="KY139" s="477"/>
      <c r="KZ139" s="477"/>
      <c r="LA139" s="477"/>
      <c r="LB139" s="476"/>
      <c r="LC139" s="477"/>
      <c r="LD139" s="477"/>
      <c r="LE139" s="477"/>
      <c r="LF139" s="477"/>
      <c r="LG139" s="11"/>
      <c r="LH139" s="11"/>
      <c r="LI139" s="11"/>
      <c r="LJ139" s="11"/>
      <c r="LK139" s="11"/>
      <c r="LL139" s="41"/>
      <c r="LM139" s="28"/>
      <c r="LN139" s="28"/>
      <c r="LO139" s="28"/>
      <c r="LP139" s="28"/>
      <c r="LQ139" s="28"/>
      <c r="LR139" s="28"/>
      <c r="LS139" s="28"/>
      <c r="LT139" s="28"/>
      <c r="LU139" s="28"/>
      <c r="LV139" s="91"/>
      <c r="LW139" s="30"/>
      <c r="LX139" s="30"/>
      <c r="LY139" s="30"/>
      <c r="LZ139" s="30"/>
      <c r="MA139" s="7"/>
      <c r="MB139" s="28"/>
      <c r="MC139" s="28"/>
      <c r="MD139" s="28"/>
      <c r="ME139" s="28"/>
      <c r="MF139" s="148"/>
      <c r="MH139" s="7">
        <f t="shared" si="417"/>
        <v>0</v>
      </c>
      <c r="MI139" s="28">
        <f t="shared" si="418"/>
        <v>0</v>
      </c>
      <c r="MJ139" s="28">
        <f t="shared" si="419"/>
        <v>0</v>
      </c>
      <c r="MK139" s="28">
        <f t="shared" si="420"/>
        <v>0</v>
      </c>
      <c r="ML139" s="28">
        <f t="shared" si="421"/>
        <v>0</v>
      </c>
    </row>
    <row r="140" spans="2:350" x14ac:dyDescent="0.3">
      <c r="B140" s="524"/>
      <c r="C140" s="71" t="s">
        <v>137</v>
      </c>
      <c r="D140" s="94"/>
      <c r="E140" s="27"/>
      <c r="F140" s="27"/>
      <c r="G140" s="58"/>
      <c r="H140" s="58"/>
      <c r="I140" s="11"/>
      <c r="J140" s="28"/>
      <c r="K140" s="27"/>
      <c r="L140" s="27"/>
      <c r="M140" s="27"/>
      <c r="N140" s="7"/>
      <c r="O140" s="27"/>
      <c r="P140" s="27"/>
      <c r="Q140" s="27"/>
      <c r="R140" s="27"/>
      <c r="S140" s="7"/>
      <c r="T140" s="29"/>
      <c r="U140" s="29"/>
      <c r="V140" s="29"/>
      <c r="W140" s="29"/>
      <c r="X140" s="7"/>
      <c r="Y140" s="28"/>
      <c r="Z140" s="28"/>
      <c r="AA140" s="28"/>
      <c r="AB140" s="28"/>
      <c r="AC140" s="91"/>
      <c r="AD140" s="121"/>
      <c r="AE140" s="121"/>
      <c r="AF140" s="121"/>
      <c r="AG140" s="121"/>
      <c r="AH140" s="91"/>
      <c r="AI140" s="42"/>
      <c r="AJ140" s="42"/>
      <c r="AK140" s="58"/>
      <c r="AL140" s="42"/>
      <c r="AM140" s="11"/>
      <c r="AN140" s="11"/>
      <c r="AO140" s="11"/>
      <c r="AP140" s="11"/>
      <c r="AQ140" s="11"/>
      <c r="AR140" s="41"/>
      <c r="AS140" s="28"/>
      <c r="AT140" s="28"/>
      <c r="AU140" s="64"/>
      <c r="AV140" s="28"/>
      <c r="AW140" s="91"/>
      <c r="AX140" s="120"/>
      <c r="AY140" s="120"/>
      <c r="AZ140" s="120"/>
      <c r="BA140" s="120"/>
      <c r="BB140" s="91"/>
      <c r="BC140" s="120"/>
      <c r="BD140" s="120"/>
      <c r="BE140" s="120"/>
      <c r="BF140" s="120"/>
      <c r="BG140" s="91"/>
      <c r="BH140" s="120"/>
      <c r="BI140" s="120"/>
      <c r="BJ140" s="120"/>
      <c r="BK140" s="120"/>
      <c r="BM140" s="7"/>
      <c r="BN140" s="28"/>
      <c r="BO140" s="28"/>
      <c r="BP140" s="28"/>
      <c r="BQ140" s="28"/>
      <c r="BS140" s="64"/>
      <c r="BT140" s="49"/>
      <c r="BU140" s="49"/>
      <c r="BV140" s="49"/>
      <c r="BW140" s="49"/>
      <c r="BX140" s="7"/>
      <c r="BY140" s="27"/>
      <c r="BZ140" s="27"/>
      <c r="CA140" s="27"/>
      <c r="CB140" s="27"/>
      <c r="CC140" s="3"/>
      <c r="CD140" s="3"/>
      <c r="CE140" s="3"/>
      <c r="CF140" s="3"/>
      <c r="CG140" s="3"/>
      <c r="CH140" s="7"/>
      <c r="CI140" s="28"/>
      <c r="CJ140" s="28"/>
      <c r="CK140" s="28"/>
      <c r="CL140" s="28"/>
      <c r="CM140" s="57"/>
      <c r="CN140" s="27"/>
      <c r="CO140" s="27"/>
      <c r="CP140" s="27"/>
      <c r="CQ140" s="27"/>
      <c r="CR140" s="91"/>
      <c r="CS140" s="42"/>
      <c r="CT140" s="42"/>
      <c r="CU140" s="58"/>
      <c r="CV140" s="42"/>
      <c r="CW140" s="11"/>
      <c r="CX140" s="11"/>
      <c r="CY140" s="11"/>
      <c r="CZ140" s="11"/>
      <c r="DA140" s="11"/>
      <c r="DB140" s="41"/>
      <c r="DC140" s="28"/>
      <c r="DD140" s="28"/>
      <c r="DE140" s="64"/>
      <c r="DF140" s="28"/>
      <c r="DG140" s="91"/>
      <c r="DH140" s="120"/>
      <c r="DI140" s="120"/>
      <c r="DJ140" s="120"/>
      <c r="DK140" s="120"/>
      <c r="DL140" s="91"/>
      <c r="DM140" s="30"/>
      <c r="DN140" s="30"/>
      <c r="DO140" s="30"/>
      <c r="DP140" s="30"/>
      <c r="DQ140" s="91"/>
      <c r="DR140" s="120"/>
      <c r="DS140" s="120"/>
      <c r="DT140" s="120"/>
      <c r="DU140" s="120"/>
      <c r="DV140" s="91"/>
      <c r="DW140" s="120"/>
      <c r="DX140" s="120"/>
      <c r="DY140" s="120"/>
      <c r="DZ140" s="120"/>
      <c r="EB140" s="7"/>
      <c r="EC140" s="28"/>
      <c r="ED140" s="28"/>
      <c r="EE140" s="28"/>
      <c r="EF140" s="28"/>
      <c r="EH140" s="64"/>
      <c r="EI140" s="49"/>
      <c r="EJ140" s="49"/>
      <c r="EK140" s="49"/>
      <c r="EL140" s="49"/>
      <c r="EM140" s="7"/>
      <c r="EN140" s="27"/>
      <c r="EO140" s="27"/>
      <c r="EP140" s="27"/>
      <c r="EQ140" s="27"/>
      <c r="ER140" s="3"/>
      <c r="ES140" s="49"/>
      <c r="ET140" s="49"/>
      <c r="EU140" s="49"/>
      <c r="EV140" s="49"/>
      <c r="EW140" s="7"/>
      <c r="EX140" s="28"/>
      <c r="EY140" s="28"/>
      <c r="EZ140" s="28"/>
      <c r="FA140" s="28"/>
      <c r="FB140" s="57"/>
      <c r="FC140" s="27"/>
      <c r="FD140" s="27"/>
      <c r="FE140" s="27"/>
      <c r="FF140" s="27"/>
      <c r="FG140" s="91"/>
      <c r="FH140" s="42"/>
      <c r="FI140" s="42"/>
      <c r="FJ140" s="58"/>
      <c r="FK140" s="42"/>
      <c r="FL140" s="7"/>
      <c r="FM140" s="11"/>
      <c r="FN140" s="11"/>
      <c r="FO140" s="11"/>
      <c r="FP140" s="11"/>
      <c r="FQ140" s="41"/>
      <c r="FR140" s="28"/>
      <c r="FS140" s="28"/>
      <c r="FT140" s="28"/>
      <c r="FU140" s="28"/>
      <c r="FV140" s="11"/>
      <c r="FW140" s="28"/>
      <c r="FX140" s="28"/>
      <c r="FY140" s="28"/>
      <c r="FZ140" s="28"/>
      <c r="GA140" s="41"/>
      <c r="GB140" s="28"/>
      <c r="GC140" s="28"/>
      <c r="GD140" s="28"/>
      <c r="GE140" s="28"/>
      <c r="GF140" s="91"/>
      <c r="GG140" s="120"/>
      <c r="GH140" s="120"/>
      <c r="GI140" s="120"/>
      <c r="GJ140" s="120"/>
      <c r="GK140" s="91"/>
      <c r="GL140" s="120"/>
      <c r="GM140" s="120"/>
      <c r="GN140" s="120"/>
      <c r="GO140" s="120"/>
      <c r="GQ140" s="7"/>
      <c r="GR140" s="28"/>
      <c r="GS140" s="28"/>
      <c r="GT140" s="28"/>
      <c r="GU140" s="28"/>
      <c r="GX140" s="64"/>
      <c r="GY140" s="49"/>
      <c r="GZ140" s="49"/>
      <c r="HA140" s="49"/>
      <c r="HB140" s="49"/>
      <c r="HC140" s="7"/>
      <c r="HD140" s="28"/>
      <c r="HE140" s="28"/>
      <c r="HF140" s="28"/>
      <c r="HG140" s="28"/>
      <c r="HH140" s="3"/>
      <c r="HI140" s="49"/>
      <c r="HJ140" s="49"/>
      <c r="HK140" s="49"/>
      <c r="HL140" s="49"/>
      <c r="HM140" s="7"/>
      <c r="HN140" s="28"/>
      <c r="HO140" s="28"/>
      <c r="HP140" s="28"/>
      <c r="HQ140" s="28"/>
      <c r="HR140" s="57"/>
      <c r="HS140" s="27"/>
      <c r="HT140" s="27"/>
      <c r="HU140" s="27"/>
      <c r="HV140" s="27"/>
      <c r="HW140" s="91"/>
      <c r="HX140" s="42"/>
      <c r="HY140" s="42"/>
      <c r="HZ140" s="58"/>
      <c r="IA140" s="42"/>
      <c r="IB140" s="7"/>
      <c r="IC140" s="28"/>
      <c r="ID140" s="28"/>
      <c r="IE140" s="28"/>
      <c r="IF140" s="28"/>
      <c r="IG140" s="41"/>
      <c r="IH140" s="28"/>
      <c r="II140" s="28"/>
      <c r="IJ140" s="28"/>
      <c r="IK140" s="28"/>
      <c r="IL140" s="11"/>
      <c r="IM140" s="11"/>
      <c r="IN140" s="11"/>
      <c r="IO140" s="11"/>
      <c r="IP140" s="11"/>
      <c r="IQ140" s="41"/>
      <c r="IR140" s="28"/>
      <c r="IS140" s="28"/>
      <c r="IT140" s="28"/>
      <c r="IU140" s="28"/>
      <c r="IV140" s="28"/>
      <c r="IW140" s="28"/>
      <c r="IX140" s="28"/>
      <c r="IY140" s="28"/>
      <c r="IZ140" s="28"/>
      <c r="JA140" s="91"/>
      <c r="JB140" s="30"/>
      <c r="JC140" s="30"/>
      <c r="JD140" s="30"/>
      <c r="JE140" s="30"/>
      <c r="JF140" s="7"/>
      <c r="JG140" s="28"/>
      <c r="JH140" s="28"/>
      <c r="JI140" s="28"/>
      <c r="JJ140" s="28"/>
      <c r="JK140" s="148"/>
      <c r="JM140" s="7">
        <f t="shared" si="432"/>
        <v>0</v>
      </c>
      <c r="JN140" s="28">
        <f t="shared" si="433"/>
        <v>0</v>
      </c>
      <c r="JO140" s="28">
        <f t="shared" si="434"/>
        <v>0</v>
      </c>
      <c r="JP140" s="28">
        <f t="shared" si="435"/>
        <v>0</v>
      </c>
      <c r="JQ140" s="28">
        <f t="shared" si="436"/>
        <v>0</v>
      </c>
      <c r="JS140" s="7"/>
      <c r="JT140" s="477"/>
      <c r="JU140" s="477"/>
      <c r="JV140" s="477"/>
      <c r="JW140" s="477"/>
      <c r="JX140" s="476"/>
      <c r="JY140" s="477"/>
      <c r="JZ140" s="477"/>
      <c r="KA140" s="477"/>
      <c r="KB140" s="477"/>
      <c r="KC140" s="476"/>
      <c r="KD140" s="477"/>
      <c r="KE140" s="477"/>
      <c r="KF140" s="477"/>
      <c r="KG140" s="477"/>
      <c r="KH140" s="476"/>
      <c r="KI140" s="477"/>
      <c r="KJ140" s="477"/>
      <c r="KK140" s="477"/>
      <c r="KL140" s="477"/>
      <c r="KM140" s="477"/>
      <c r="KN140" s="477"/>
      <c r="KO140" s="477"/>
      <c r="KP140" s="477"/>
      <c r="KQ140" s="477"/>
      <c r="KR140" s="477"/>
      <c r="KS140" s="477"/>
      <c r="KT140" s="477"/>
      <c r="KU140" s="477"/>
      <c r="KV140" s="477"/>
      <c r="KW140" s="476"/>
      <c r="KX140" s="477"/>
      <c r="KY140" s="477"/>
      <c r="KZ140" s="477"/>
      <c r="LA140" s="477"/>
      <c r="LB140" s="476"/>
      <c r="LC140" s="477"/>
      <c r="LD140" s="477"/>
      <c r="LE140" s="477"/>
      <c r="LF140" s="477"/>
      <c r="LG140" s="11"/>
      <c r="LH140" s="11"/>
      <c r="LI140" s="11"/>
      <c r="LJ140" s="11"/>
      <c r="LK140" s="11"/>
      <c r="LL140" s="41"/>
      <c r="LM140" s="28"/>
      <c r="LN140" s="28"/>
      <c r="LO140" s="28"/>
      <c r="LP140" s="28"/>
      <c r="LQ140" s="28"/>
      <c r="LR140" s="28"/>
      <c r="LS140" s="28"/>
      <c r="LT140" s="28"/>
      <c r="LU140" s="28"/>
      <c r="LV140" s="91"/>
      <c r="LW140" s="30"/>
      <c r="LX140" s="30"/>
      <c r="LY140" s="30"/>
      <c r="LZ140" s="30"/>
      <c r="MA140" s="7"/>
      <c r="MB140" s="28"/>
      <c r="MC140" s="28"/>
      <c r="MD140" s="28"/>
      <c r="ME140" s="28"/>
      <c r="MF140" s="148"/>
      <c r="MH140" s="7">
        <f t="shared" si="417"/>
        <v>0</v>
      </c>
      <c r="MI140" s="28">
        <f t="shared" si="418"/>
        <v>0</v>
      </c>
      <c r="MJ140" s="28">
        <f t="shared" si="419"/>
        <v>0</v>
      </c>
      <c r="MK140" s="28">
        <f t="shared" si="420"/>
        <v>0</v>
      </c>
      <c r="ML140" s="28">
        <f t="shared" si="421"/>
        <v>0</v>
      </c>
    </row>
    <row r="141" spans="2:350" x14ac:dyDescent="0.3">
      <c r="B141" s="524"/>
      <c r="C141" s="70" t="s">
        <v>41</v>
      </c>
      <c r="D141" s="94"/>
      <c r="E141" s="27"/>
      <c r="F141" s="27"/>
      <c r="G141" s="58"/>
      <c r="H141" s="58"/>
      <c r="I141" s="11"/>
      <c r="J141" s="28"/>
      <c r="K141" s="27"/>
      <c r="L141" s="27"/>
      <c r="M141" s="27"/>
      <c r="N141" s="7"/>
      <c r="O141" s="27"/>
      <c r="P141" s="27"/>
      <c r="Q141" s="27"/>
      <c r="R141" s="27"/>
      <c r="S141" s="7">
        <v>-15</v>
      </c>
      <c r="T141" s="29">
        <v>-4250</v>
      </c>
      <c r="U141" s="29">
        <v>-2500</v>
      </c>
      <c r="V141" s="29">
        <v>-125</v>
      </c>
      <c r="W141" s="29">
        <v>-2625</v>
      </c>
      <c r="X141" s="7"/>
      <c r="Y141" s="27"/>
      <c r="Z141" s="27"/>
      <c r="AA141" s="27"/>
      <c r="AB141" s="28"/>
      <c r="AC141" s="104"/>
      <c r="AD141" s="27"/>
      <c r="AE141" s="27"/>
      <c r="AF141" s="58"/>
      <c r="AG141" s="27"/>
      <c r="AH141" s="91"/>
      <c r="AI141" s="42"/>
      <c r="AJ141" s="42"/>
      <c r="AK141" s="58"/>
      <c r="AL141" s="42"/>
      <c r="AM141" s="11"/>
      <c r="AN141" s="11"/>
      <c r="AO141" s="11"/>
      <c r="AP141" s="11"/>
      <c r="AQ141" s="11"/>
      <c r="AR141" s="41"/>
      <c r="AS141" s="28"/>
      <c r="AT141" s="28"/>
      <c r="AU141" s="64"/>
      <c r="AV141" s="28"/>
      <c r="AW141" s="91"/>
      <c r="AX141" s="120"/>
      <c r="AY141" s="120"/>
      <c r="AZ141" s="120"/>
      <c r="BA141" s="120"/>
      <c r="BB141" s="91"/>
      <c r="BC141" s="120"/>
      <c r="BD141" s="120"/>
      <c r="BE141" s="120"/>
      <c r="BF141" s="120"/>
      <c r="BG141" s="91"/>
      <c r="BH141" s="120"/>
      <c r="BI141" s="120"/>
      <c r="BJ141" s="120"/>
      <c r="BK141" s="120"/>
      <c r="BM141" s="7">
        <f t="shared" si="427"/>
        <v>-15</v>
      </c>
      <c r="BN141" s="28">
        <f t="shared" si="428"/>
        <v>-4250</v>
      </c>
      <c r="BO141" s="28">
        <f>F141+K141+P141+U141+Z141+AE141+AJ141+AO141+AT141+AY141+BD141+BI141</f>
        <v>-2500</v>
      </c>
      <c r="BP141" s="28">
        <f t="shared" si="430"/>
        <v>-125</v>
      </c>
      <c r="BQ141" s="28">
        <f t="shared" si="431"/>
        <v>-2625</v>
      </c>
      <c r="BS141" s="64"/>
      <c r="BT141" s="49"/>
      <c r="BU141" s="49"/>
      <c r="BV141" s="49"/>
      <c r="BW141" s="49"/>
      <c r="BX141" s="7"/>
      <c r="BY141" s="27"/>
      <c r="BZ141" s="27"/>
      <c r="CA141" s="27"/>
      <c r="CB141" s="27"/>
      <c r="CC141" s="3"/>
      <c r="CD141" s="3"/>
      <c r="CE141" s="3"/>
      <c r="CF141" s="3"/>
      <c r="CG141" s="3"/>
      <c r="CH141" s="7"/>
      <c r="CI141" s="28"/>
      <c r="CJ141" s="28"/>
      <c r="CK141" s="28"/>
      <c r="CL141" s="28"/>
      <c r="CM141" s="104"/>
      <c r="CN141" s="27"/>
      <c r="CO141" s="27"/>
      <c r="CP141" s="58"/>
      <c r="CQ141" s="27"/>
      <c r="CR141" s="91"/>
      <c r="CS141" s="42"/>
      <c r="CT141" s="42"/>
      <c r="CU141" s="58"/>
      <c r="CV141" s="42"/>
      <c r="CW141" s="11"/>
      <c r="CX141" s="11"/>
      <c r="CY141" s="11"/>
      <c r="CZ141" s="11"/>
      <c r="DA141" s="11"/>
      <c r="DB141" s="41"/>
      <c r="DC141" s="28"/>
      <c r="DD141" s="28"/>
      <c r="DE141" s="64"/>
      <c r="DF141" s="28"/>
      <c r="DG141" s="91"/>
      <c r="DH141" s="120"/>
      <c r="DI141" s="120"/>
      <c r="DJ141" s="120"/>
      <c r="DK141" s="120"/>
      <c r="DL141" s="91"/>
      <c r="DM141" s="120"/>
      <c r="DN141" s="120"/>
      <c r="DO141" s="120"/>
      <c r="DP141" s="120"/>
      <c r="DQ141" s="91"/>
      <c r="DR141" s="120"/>
      <c r="DS141" s="120"/>
      <c r="DT141" s="120"/>
      <c r="DU141" s="120"/>
      <c r="DV141" s="91"/>
      <c r="DW141" s="120"/>
      <c r="DX141" s="120"/>
      <c r="DY141" s="120"/>
      <c r="DZ141" s="120"/>
      <c r="EB141" s="7">
        <f t="shared" si="402"/>
        <v>0</v>
      </c>
      <c r="EC141" s="28">
        <f t="shared" si="403"/>
        <v>0</v>
      </c>
      <c r="ED141" s="28">
        <f t="shared" si="404"/>
        <v>0</v>
      </c>
      <c r="EE141" s="28">
        <f t="shared" si="405"/>
        <v>0</v>
      </c>
      <c r="EF141" s="28">
        <f t="shared" si="406"/>
        <v>0</v>
      </c>
      <c r="EH141" s="64"/>
      <c r="EI141" s="49"/>
      <c r="EJ141" s="49"/>
      <c r="EK141" s="49"/>
      <c r="EL141" s="49"/>
      <c r="EM141" s="7"/>
      <c r="EN141" s="27"/>
      <c r="EO141" s="27"/>
      <c r="EP141" s="27"/>
      <c r="EQ141" s="27"/>
      <c r="ER141" s="3"/>
      <c r="ES141" s="49"/>
      <c r="ET141" s="49"/>
      <c r="EU141" s="49"/>
      <c r="EV141" s="49"/>
      <c r="EW141" s="7"/>
      <c r="EX141" s="28"/>
      <c r="EY141" s="28"/>
      <c r="EZ141" s="28"/>
      <c r="FA141" s="28"/>
      <c r="FB141" s="104"/>
      <c r="FC141" s="27"/>
      <c r="FD141" s="27"/>
      <c r="FE141" s="58"/>
      <c r="FF141" s="27"/>
      <c r="FG141" s="91"/>
      <c r="FH141" s="42"/>
      <c r="FI141" s="42"/>
      <c r="FJ141" s="58"/>
      <c r="FK141" s="42"/>
      <c r="FL141" s="7"/>
      <c r="FM141" s="11"/>
      <c r="FN141" s="11"/>
      <c r="FO141" s="11"/>
      <c r="FP141" s="11"/>
      <c r="FQ141" s="41"/>
      <c r="FR141" s="28"/>
      <c r="FS141" s="28"/>
      <c r="FT141" s="28"/>
      <c r="FU141" s="28"/>
      <c r="FV141" s="11"/>
      <c r="FW141" s="28"/>
      <c r="FX141" s="28"/>
      <c r="FY141" s="28"/>
      <c r="FZ141" s="28"/>
      <c r="GA141" s="41"/>
      <c r="GB141" s="28"/>
      <c r="GC141" s="28"/>
      <c r="GD141" s="28"/>
      <c r="GE141" s="28"/>
      <c r="GF141" s="91"/>
      <c r="GG141" s="120"/>
      <c r="GH141" s="120"/>
      <c r="GI141" s="120"/>
      <c r="GJ141" s="120"/>
      <c r="GK141" s="91"/>
      <c r="GL141" s="120"/>
      <c r="GM141" s="120"/>
      <c r="GN141" s="120"/>
      <c r="GO141" s="120"/>
      <c r="GQ141" s="7">
        <f t="shared" si="407"/>
        <v>0</v>
      </c>
      <c r="GR141" s="28">
        <f t="shared" si="408"/>
        <v>0</v>
      </c>
      <c r="GS141" s="28">
        <f t="shared" si="409"/>
        <v>0</v>
      </c>
      <c r="GT141" s="28">
        <f t="shared" si="410"/>
        <v>0</v>
      </c>
      <c r="GU141" s="28">
        <f t="shared" si="411"/>
        <v>0</v>
      </c>
      <c r="GX141" s="64"/>
      <c r="GY141" s="49"/>
      <c r="GZ141" s="49"/>
      <c r="HA141" s="49"/>
      <c r="HB141" s="49"/>
      <c r="HC141" s="7"/>
      <c r="HD141" s="28"/>
      <c r="HE141" s="28"/>
      <c r="HF141" s="28"/>
      <c r="HG141" s="28"/>
      <c r="HH141" s="3"/>
      <c r="HI141" s="49"/>
      <c r="HJ141" s="49"/>
      <c r="HK141" s="49"/>
      <c r="HL141" s="49"/>
      <c r="HM141" s="7"/>
      <c r="HN141" s="28"/>
      <c r="HO141" s="28"/>
      <c r="HP141" s="28"/>
      <c r="HQ141" s="28"/>
      <c r="HR141" s="104"/>
      <c r="HS141" s="27"/>
      <c r="HT141" s="27"/>
      <c r="HU141" s="58"/>
      <c r="HV141" s="27"/>
      <c r="HW141" s="91"/>
      <c r="HX141" s="42"/>
      <c r="HY141" s="42"/>
      <c r="HZ141" s="58"/>
      <c r="IA141" s="42"/>
      <c r="IB141" s="7"/>
      <c r="IC141" s="7"/>
      <c r="ID141" s="7"/>
      <c r="IE141" s="7"/>
      <c r="IF141" s="7"/>
      <c r="IG141" s="41"/>
      <c r="IH141" s="28"/>
      <c r="II141" s="28"/>
      <c r="IJ141" s="28"/>
      <c r="IK141" s="28"/>
      <c r="IL141" s="11"/>
      <c r="IM141" s="11"/>
      <c r="IN141" s="11"/>
      <c r="IO141" s="11"/>
      <c r="IP141" s="11"/>
      <c r="IQ141" s="41"/>
      <c r="IR141" s="28"/>
      <c r="IS141" s="28"/>
      <c r="IT141" s="28"/>
      <c r="IU141" s="28"/>
      <c r="IV141" s="28"/>
      <c r="IW141" s="28"/>
      <c r="IX141" s="28"/>
      <c r="IY141" s="28"/>
      <c r="IZ141" s="28"/>
      <c r="JA141" s="91"/>
      <c r="JB141" s="30"/>
      <c r="JC141" s="30"/>
      <c r="JD141" s="30"/>
      <c r="JE141" s="30"/>
      <c r="JF141" s="7"/>
      <c r="JG141" s="7"/>
      <c r="JH141" s="7"/>
      <c r="JI141" s="7"/>
      <c r="JJ141" s="7"/>
      <c r="JK141" s="148"/>
      <c r="JM141" s="7">
        <f t="shared" si="432"/>
        <v>0</v>
      </c>
      <c r="JN141" s="28">
        <f t="shared" si="433"/>
        <v>0</v>
      </c>
      <c r="JO141" s="28">
        <f t="shared" si="434"/>
        <v>0</v>
      </c>
      <c r="JP141" s="28">
        <f t="shared" si="435"/>
        <v>0</v>
      </c>
      <c r="JQ141" s="28">
        <f t="shared" si="436"/>
        <v>0</v>
      </c>
      <c r="JS141" s="7"/>
      <c r="JT141" s="477"/>
      <c r="JU141" s="477"/>
      <c r="JV141" s="477"/>
      <c r="JW141" s="477"/>
      <c r="JX141" s="476"/>
      <c r="JY141" s="477"/>
      <c r="JZ141" s="477"/>
      <c r="KA141" s="477"/>
      <c r="KB141" s="477"/>
      <c r="KC141" s="476"/>
      <c r="KD141" s="477"/>
      <c r="KE141" s="477"/>
      <c r="KF141" s="477"/>
      <c r="KG141" s="477"/>
      <c r="KH141" s="476"/>
      <c r="KI141" s="477"/>
      <c r="KJ141" s="477"/>
      <c r="KK141" s="477"/>
      <c r="KL141" s="477"/>
      <c r="KM141" s="477"/>
      <c r="KN141" s="477"/>
      <c r="KO141" s="477"/>
      <c r="KP141" s="477"/>
      <c r="KQ141" s="477"/>
      <c r="KR141" s="477"/>
      <c r="KS141" s="477"/>
      <c r="KT141" s="477"/>
      <c r="KU141" s="477"/>
      <c r="KV141" s="477"/>
      <c r="KW141" s="476"/>
      <c r="KX141" s="477"/>
      <c r="KY141" s="477"/>
      <c r="KZ141" s="477"/>
      <c r="LA141" s="477"/>
      <c r="LB141" s="476"/>
      <c r="LC141" s="477"/>
      <c r="LD141" s="477"/>
      <c r="LE141" s="477"/>
      <c r="LF141" s="477"/>
      <c r="LG141" s="11"/>
      <c r="LH141" s="11"/>
      <c r="LI141" s="11"/>
      <c r="LJ141" s="11"/>
      <c r="LK141" s="11"/>
      <c r="LL141" s="41"/>
      <c r="LM141" s="28"/>
      <c r="LN141" s="28"/>
      <c r="LO141" s="28"/>
      <c r="LP141" s="28"/>
      <c r="LQ141" s="28"/>
      <c r="LR141" s="28"/>
      <c r="LS141" s="28"/>
      <c r="LT141" s="28"/>
      <c r="LU141" s="28"/>
      <c r="LV141" s="91"/>
      <c r="LW141" s="30"/>
      <c r="LX141" s="30"/>
      <c r="LY141" s="30"/>
      <c r="LZ141" s="30"/>
      <c r="MA141" s="7"/>
      <c r="MB141" s="7"/>
      <c r="MC141" s="7"/>
      <c r="MD141" s="7"/>
      <c r="ME141" s="7"/>
      <c r="MF141" s="148"/>
      <c r="MH141" s="7">
        <f t="shared" si="417"/>
        <v>0</v>
      </c>
      <c r="MI141" s="28">
        <f t="shared" si="418"/>
        <v>0</v>
      </c>
      <c r="MJ141" s="28">
        <f t="shared" si="419"/>
        <v>0</v>
      </c>
      <c r="MK141" s="28">
        <f t="shared" si="420"/>
        <v>0</v>
      </c>
      <c r="ML141" s="28">
        <f t="shared" si="421"/>
        <v>0</v>
      </c>
    </row>
    <row r="142" spans="2:350" x14ac:dyDescent="0.3">
      <c r="B142" s="486" t="s">
        <v>12</v>
      </c>
      <c r="C142" s="532"/>
      <c r="D142" s="3">
        <f>SUM(D83:D110)</f>
        <v>0</v>
      </c>
      <c r="E142" s="3">
        <f>SUM(E83:E110)</f>
        <v>0</v>
      </c>
      <c r="F142" s="3">
        <f>SUM(F83:F110)</f>
        <v>0</v>
      </c>
      <c r="G142" s="3">
        <f>SUM(G83:G110)</f>
        <v>0</v>
      </c>
      <c r="H142" s="3">
        <f>SUM(H83:H110)</f>
        <v>0</v>
      </c>
      <c r="I142" s="3">
        <f t="shared" ref="I142:AN142" si="437">SUM(I83:I141)</f>
        <v>108</v>
      </c>
      <c r="J142" s="3">
        <f t="shared" si="437"/>
        <v>31050</v>
      </c>
      <c r="K142" s="3">
        <f t="shared" si="437"/>
        <v>18225</v>
      </c>
      <c r="L142" s="3">
        <f t="shared" si="437"/>
        <v>911.25</v>
      </c>
      <c r="M142" s="3">
        <f t="shared" si="437"/>
        <v>19138</v>
      </c>
      <c r="N142" s="3">
        <f t="shared" si="437"/>
        <v>617</v>
      </c>
      <c r="O142" s="3">
        <f t="shared" si="437"/>
        <v>271724</v>
      </c>
      <c r="P142" s="3">
        <f t="shared" si="437"/>
        <v>167864.2</v>
      </c>
      <c r="Q142" s="3">
        <f t="shared" si="437"/>
        <v>7960.3100000000013</v>
      </c>
      <c r="R142" s="49">
        <f t="shared" si="437"/>
        <v>167169</v>
      </c>
      <c r="S142" s="3">
        <f t="shared" si="437"/>
        <v>585</v>
      </c>
      <c r="T142" s="49">
        <f t="shared" si="437"/>
        <v>283959</v>
      </c>
      <c r="U142" s="49">
        <f t="shared" si="437"/>
        <v>171040.96999999997</v>
      </c>
      <c r="V142" s="49">
        <f t="shared" si="437"/>
        <v>10767.890000000003</v>
      </c>
      <c r="W142" s="49">
        <f t="shared" si="437"/>
        <v>162257.99999999997</v>
      </c>
      <c r="X142" s="31">
        <f t="shared" si="437"/>
        <v>994</v>
      </c>
      <c r="Y142" s="49">
        <f t="shared" si="437"/>
        <v>1051499.97</v>
      </c>
      <c r="Z142" s="49">
        <f t="shared" si="437"/>
        <v>741966.62</v>
      </c>
      <c r="AA142" s="49">
        <f t="shared" si="437"/>
        <v>91359.180000000182</v>
      </c>
      <c r="AB142" s="49">
        <f t="shared" si="437"/>
        <v>935663.99999999884</v>
      </c>
      <c r="AC142" s="49">
        <f t="shared" si="437"/>
        <v>34</v>
      </c>
      <c r="AD142" s="49">
        <f t="shared" si="437"/>
        <v>9222</v>
      </c>
      <c r="AE142" s="49">
        <f t="shared" si="437"/>
        <v>5450</v>
      </c>
      <c r="AF142" s="49">
        <f t="shared" si="437"/>
        <v>272.5</v>
      </c>
      <c r="AG142" s="49">
        <f t="shared" si="437"/>
        <v>5724</v>
      </c>
      <c r="AH142" s="49">
        <f t="shared" si="437"/>
        <v>270</v>
      </c>
      <c r="AI142" s="49">
        <f t="shared" si="437"/>
        <v>351350</v>
      </c>
      <c r="AJ142" s="49">
        <f t="shared" si="437"/>
        <v>213346.31000000035</v>
      </c>
      <c r="AK142" s="49">
        <f t="shared" si="437"/>
        <v>19953.809999999998</v>
      </c>
      <c r="AL142" s="49">
        <f t="shared" si="437"/>
        <v>219949.00000000003</v>
      </c>
      <c r="AM142" s="49">
        <f t="shared" si="437"/>
        <v>237</v>
      </c>
      <c r="AN142" s="49">
        <f t="shared" si="437"/>
        <v>391701</v>
      </c>
      <c r="AO142" s="49">
        <f t="shared" ref="AO142:BK142" si="438">SUM(AO83:AO141)</f>
        <v>237732.14000000036</v>
      </c>
      <c r="AP142" s="49">
        <f t="shared" si="438"/>
        <v>27018.509999999995</v>
      </c>
      <c r="AQ142" s="49">
        <f t="shared" si="438"/>
        <v>264751.49999999988</v>
      </c>
      <c r="AR142" s="49">
        <f t="shared" si="438"/>
        <v>127</v>
      </c>
      <c r="AS142" s="49">
        <f t="shared" si="438"/>
        <v>41988</v>
      </c>
      <c r="AT142" s="49">
        <f t="shared" si="438"/>
        <v>24676.78</v>
      </c>
      <c r="AU142" s="49">
        <f t="shared" si="438"/>
        <v>1438.72</v>
      </c>
      <c r="AV142" s="49">
        <f t="shared" si="438"/>
        <v>26116</v>
      </c>
      <c r="AW142" s="49">
        <f t="shared" si="438"/>
        <v>103</v>
      </c>
      <c r="AX142" s="49">
        <f t="shared" si="438"/>
        <v>30867</v>
      </c>
      <c r="AY142" s="49">
        <f t="shared" si="438"/>
        <v>18025.75</v>
      </c>
      <c r="AZ142" s="49">
        <f t="shared" si="438"/>
        <v>901.25</v>
      </c>
      <c r="BA142" s="49">
        <f t="shared" si="438"/>
        <v>18927</v>
      </c>
      <c r="BB142" s="49">
        <f t="shared" si="438"/>
        <v>0</v>
      </c>
      <c r="BC142" s="49">
        <f t="shared" si="438"/>
        <v>0</v>
      </c>
      <c r="BD142" s="49">
        <f t="shared" si="438"/>
        <v>0</v>
      </c>
      <c r="BE142" s="49">
        <f t="shared" si="438"/>
        <v>0</v>
      </c>
      <c r="BF142" s="49">
        <f t="shared" si="438"/>
        <v>0</v>
      </c>
      <c r="BG142" s="49">
        <f t="shared" si="438"/>
        <v>149</v>
      </c>
      <c r="BH142" s="49">
        <f t="shared" si="438"/>
        <v>44665</v>
      </c>
      <c r="BI142" s="49">
        <f t="shared" si="438"/>
        <v>26447.05</v>
      </c>
      <c r="BJ142" s="49">
        <f t="shared" si="438"/>
        <v>1322.35</v>
      </c>
      <c r="BK142" s="49">
        <f t="shared" si="438"/>
        <v>27769</v>
      </c>
      <c r="BL142" s="1"/>
      <c r="BM142" s="49">
        <f>SUM(BM83:BM141)</f>
        <v>3224</v>
      </c>
      <c r="BN142" s="49">
        <f>SUM(BN83:BN141)</f>
        <v>2508025.9699999997</v>
      </c>
      <c r="BO142" s="49">
        <f>SUM(BO83:BO141)</f>
        <v>1626096.7700000005</v>
      </c>
      <c r="BP142" s="49">
        <f>SUM(BP83:BP141)</f>
        <v>161905.77000000016</v>
      </c>
      <c r="BQ142" s="49">
        <f>SUM(BQ83:BQ141)</f>
        <v>1847465.4999999991</v>
      </c>
      <c r="BS142" s="3">
        <f t="shared" ref="BS142:CX142" si="439">SUM(BS83:BS141)</f>
        <v>722</v>
      </c>
      <c r="BT142" s="49">
        <f t="shared" si="439"/>
        <v>212035</v>
      </c>
      <c r="BU142" s="49">
        <f t="shared" si="439"/>
        <v>124805</v>
      </c>
      <c r="BV142" s="49">
        <f t="shared" si="439"/>
        <v>6189.4</v>
      </c>
      <c r="BW142" s="49">
        <f t="shared" si="439"/>
        <v>129980</v>
      </c>
      <c r="BX142" s="3">
        <f t="shared" si="439"/>
        <v>149</v>
      </c>
      <c r="BY142" s="3">
        <f t="shared" si="439"/>
        <v>43146</v>
      </c>
      <c r="BZ142" s="3">
        <f t="shared" si="439"/>
        <v>25350</v>
      </c>
      <c r="CA142" s="3">
        <f t="shared" si="439"/>
        <v>1267.5</v>
      </c>
      <c r="CB142" s="49">
        <f t="shared" si="439"/>
        <v>26617</v>
      </c>
      <c r="CC142" s="3">
        <f t="shared" si="439"/>
        <v>332</v>
      </c>
      <c r="CD142" s="49">
        <f t="shared" si="439"/>
        <v>693668</v>
      </c>
      <c r="CE142" s="49">
        <f t="shared" si="439"/>
        <v>422562.11000000016</v>
      </c>
      <c r="CF142" s="49">
        <f t="shared" si="439"/>
        <v>45727.05000000001</v>
      </c>
      <c r="CG142" s="49">
        <f t="shared" si="439"/>
        <v>435708.00000000006</v>
      </c>
      <c r="CH142" s="31">
        <f t="shared" si="439"/>
        <v>204</v>
      </c>
      <c r="CI142" s="49">
        <f t="shared" si="439"/>
        <v>57364</v>
      </c>
      <c r="CJ142" s="49">
        <f t="shared" si="439"/>
        <v>35300</v>
      </c>
      <c r="CK142" s="49">
        <f t="shared" si="439"/>
        <v>1765</v>
      </c>
      <c r="CL142" s="49">
        <f t="shared" si="439"/>
        <v>37066</v>
      </c>
      <c r="CM142" s="12">
        <f t="shared" si="439"/>
        <v>109</v>
      </c>
      <c r="CN142" s="49">
        <f t="shared" si="439"/>
        <v>31685</v>
      </c>
      <c r="CO142" s="49">
        <f t="shared" si="439"/>
        <v>18575</v>
      </c>
      <c r="CP142" s="49">
        <f t="shared" si="439"/>
        <v>928.75</v>
      </c>
      <c r="CQ142" s="49">
        <f t="shared" si="439"/>
        <v>19504</v>
      </c>
      <c r="CR142" s="49">
        <f t="shared" si="439"/>
        <v>382</v>
      </c>
      <c r="CS142" s="49">
        <f t="shared" si="439"/>
        <v>1153135</v>
      </c>
      <c r="CT142" s="49">
        <f t="shared" si="439"/>
        <v>703276.35000000172</v>
      </c>
      <c r="CU142" s="49">
        <f t="shared" si="439"/>
        <v>68497.000000000044</v>
      </c>
      <c r="CV142" s="49">
        <f t="shared" si="439"/>
        <v>674611.00000000012</v>
      </c>
      <c r="CW142" s="49">
        <f t="shared" si="439"/>
        <v>183</v>
      </c>
      <c r="CX142" s="49">
        <f t="shared" si="439"/>
        <v>257682</v>
      </c>
      <c r="CY142" s="49">
        <f t="shared" ref="CY142:DZ142" si="440">SUM(CY83:CY141)</f>
        <v>157066.02000000002</v>
      </c>
      <c r="CZ142" s="49">
        <f t="shared" si="440"/>
        <v>7853.36</v>
      </c>
      <c r="DA142" s="49">
        <f t="shared" si="440"/>
        <v>164918.99999999997</v>
      </c>
      <c r="DB142" s="31">
        <f t="shared" si="440"/>
        <v>601</v>
      </c>
      <c r="DC142" s="49">
        <f t="shared" si="440"/>
        <v>1253099</v>
      </c>
      <c r="DD142" s="49">
        <f t="shared" si="440"/>
        <v>777837.25000000128</v>
      </c>
      <c r="DE142" s="49">
        <f t="shared" si="440"/>
        <v>78612.500000000116</v>
      </c>
      <c r="DF142" s="49">
        <f t="shared" si="440"/>
        <v>842273.00000000047</v>
      </c>
      <c r="DG142" s="49">
        <f t="shared" si="440"/>
        <v>182</v>
      </c>
      <c r="DH142" s="49">
        <f t="shared" si="440"/>
        <v>316993</v>
      </c>
      <c r="DI142" s="49">
        <f t="shared" si="440"/>
        <v>192484.06000000017</v>
      </c>
      <c r="DJ142" s="49">
        <f t="shared" si="440"/>
        <v>21319.020000000008</v>
      </c>
      <c r="DK142" s="49">
        <f t="shared" si="440"/>
        <v>211752</v>
      </c>
      <c r="DL142" s="49">
        <f t="shared" si="440"/>
        <v>151</v>
      </c>
      <c r="DM142" s="49">
        <f t="shared" si="440"/>
        <v>50669</v>
      </c>
      <c r="DN142" s="49">
        <f t="shared" si="440"/>
        <v>35866.879999999997</v>
      </c>
      <c r="DO142" s="49">
        <f t="shared" si="440"/>
        <v>2753.54</v>
      </c>
      <c r="DP142" s="49">
        <f t="shared" si="440"/>
        <v>38515</v>
      </c>
      <c r="DQ142" s="49">
        <f t="shared" si="440"/>
        <v>11</v>
      </c>
      <c r="DR142" s="49">
        <f t="shared" si="440"/>
        <v>17692</v>
      </c>
      <c r="DS142" s="49">
        <f t="shared" si="440"/>
        <v>17692</v>
      </c>
      <c r="DT142" s="49">
        <f t="shared" si="440"/>
        <v>1420.96</v>
      </c>
      <c r="DU142" s="49">
        <f t="shared" si="440"/>
        <v>14975</v>
      </c>
      <c r="DV142" s="49">
        <f t="shared" si="440"/>
        <v>15</v>
      </c>
      <c r="DW142" s="49">
        <f t="shared" si="440"/>
        <v>4485</v>
      </c>
      <c r="DX142" s="49">
        <f t="shared" si="440"/>
        <v>2625</v>
      </c>
      <c r="DY142" s="49">
        <f t="shared" si="440"/>
        <v>131.25</v>
      </c>
      <c r="DZ142" s="49">
        <f t="shared" si="440"/>
        <v>2756</v>
      </c>
      <c r="EA142" s="1"/>
      <c r="EB142" s="49">
        <f>SUM(EB83:EB141)</f>
        <v>3041</v>
      </c>
      <c r="EC142" s="49">
        <f>SUM(EC83:EC141)</f>
        <v>4091653</v>
      </c>
      <c r="ED142" s="49">
        <f>SUM(ED83:ED141)</f>
        <v>2513439.6700000037</v>
      </c>
      <c r="EE142" s="49">
        <f>SUM(EE83:EE141)</f>
        <v>236465.33000000019</v>
      </c>
      <c r="EF142" s="49">
        <f>SUM(EF83:EF141)</f>
        <v>2598676.0000000009</v>
      </c>
      <c r="EG142" s="111"/>
      <c r="EH142" s="3">
        <f t="shared" ref="EH142:FM142" si="441">SUM(EH83:EH141)</f>
        <v>38</v>
      </c>
      <c r="EI142" s="49">
        <f t="shared" si="441"/>
        <v>215562</v>
      </c>
      <c r="EJ142" s="49">
        <f t="shared" si="441"/>
        <v>131492.82</v>
      </c>
      <c r="EK142" s="49">
        <f t="shared" si="441"/>
        <v>11975.32</v>
      </c>
      <c r="EL142" s="49">
        <f t="shared" si="441"/>
        <v>111768.99999999991</v>
      </c>
      <c r="EM142" s="3">
        <f t="shared" si="441"/>
        <v>24</v>
      </c>
      <c r="EN142" s="3">
        <f t="shared" si="441"/>
        <v>57976</v>
      </c>
      <c r="EO142" s="3">
        <f t="shared" si="441"/>
        <v>34785.600000000006</v>
      </c>
      <c r="EP142" s="3">
        <f t="shared" si="441"/>
        <v>3965.5200000000004</v>
      </c>
      <c r="EQ142" s="49">
        <f t="shared" si="441"/>
        <v>37012</v>
      </c>
      <c r="ER142" s="3">
        <f t="shared" si="441"/>
        <v>177</v>
      </c>
      <c r="ES142" s="49">
        <f t="shared" si="441"/>
        <v>495073</v>
      </c>
      <c r="ET142" s="49">
        <f t="shared" si="441"/>
        <v>303249.27000000008</v>
      </c>
      <c r="EU142" s="49">
        <f t="shared" si="441"/>
        <v>34960.789999999994</v>
      </c>
      <c r="EV142" s="49">
        <f t="shared" si="441"/>
        <v>327920.00000000006</v>
      </c>
      <c r="EW142" s="31">
        <f t="shared" si="441"/>
        <v>287</v>
      </c>
      <c r="EX142" s="49">
        <f t="shared" si="441"/>
        <v>921913</v>
      </c>
      <c r="EY142" s="49">
        <f t="shared" si="441"/>
        <v>562366.92999999993</v>
      </c>
      <c r="EZ142" s="49">
        <f t="shared" si="441"/>
        <v>64337.219999999987</v>
      </c>
      <c r="FA142" s="49">
        <f t="shared" si="441"/>
        <v>600478.00000000012</v>
      </c>
      <c r="FB142" s="12">
        <f t="shared" si="441"/>
        <v>194</v>
      </c>
      <c r="FC142" s="49">
        <f t="shared" si="441"/>
        <v>707106</v>
      </c>
      <c r="FD142" s="49">
        <f t="shared" si="441"/>
        <v>431334.6600000005</v>
      </c>
      <c r="FE142" s="49">
        <f t="shared" si="441"/>
        <v>51760.640000000021</v>
      </c>
      <c r="FF142" s="49">
        <f t="shared" si="441"/>
        <v>483095.99999999988</v>
      </c>
      <c r="FG142" s="49">
        <f t="shared" si="441"/>
        <v>509</v>
      </c>
      <c r="FH142" s="49">
        <f t="shared" si="441"/>
        <v>1397691</v>
      </c>
      <c r="FI142" s="49">
        <f t="shared" si="441"/>
        <v>852591.51000000164</v>
      </c>
      <c r="FJ142" s="49">
        <f t="shared" si="441"/>
        <v>94868.440000000075</v>
      </c>
      <c r="FK142" s="49">
        <f t="shared" si="441"/>
        <v>926070.99999999988</v>
      </c>
      <c r="FL142" s="12">
        <f t="shared" si="441"/>
        <v>409</v>
      </c>
      <c r="FM142" s="49">
        <f t="shared" si="441"/>
        <v>1062891</v>
      </c>
      <c r="FN142" s="49">
        <f t="shared" ref="FN142:GO142" si="442">SUM(FN83:FN141)</f>
        <v>637973.37000000081</v>
      </c>
      <c r="FO142" s="49">
        <f t="shared" si="442"/>
        <v>76180.39999999998</v>
      </c>
      <c r="FP142" s="49">
        <f t="shared" si="442"/>
        <v>714153.99999999953</v>
      </c>
      <c r="FQ142" s="3">
        <f t="shared" si="442"/>
        <v>196</v>
      </c>
      <c r="FR142" s="49">
        <f t="shared" si="442"/>
        <v>731354</v>
      </c>
      <c r="FS142" s="49">
        <f t="shared" si="442"/>
        <v>442304.38000000123</v>
      </c>
      <c r="FT142" s="49">
        <f t="shared" si="442"/>
        <v>53128.410000000018</v>
      </c>
      <c r="FU142" s="49">
        <f t="shared" si="442"/>
        <v>495431.99999999994</v>
      </c>
      <c r="FV142" s="49">
        <f t="shared" si="442"/>
        <v>535</v>
      </c>
      <c r="FW142" s="49">
        <f t="shared" si="442"/>
        <v>1853265</v>
      </c>
      <c r="FX142" s="49">
        <f t="shared" si="442"/>
        <v>964258.25000000093</v>
      </c>
      <c r="FY142" s="49">
        <f t="shared" si="442"/>
        <v>114574.24999999996</v>
      </c>
      <c r="FZ142" s="49">
        <f t="shared" si="442"/>
        <v>1078832.0000000005</v>
      </c>
      <c r="GA142" s="49">
        <f t="shared" si="442"/>
        <v>239</v>
      </c>
      <c r="GB142" s="49">
        <f t="shared" si="442"/>
        <v>886261</v>
      </c>
      <c r="GC142" s="49">
        <f t="shared" si="442"/>
        <v>61831.290000000023</v>
      </c>
      <c r="GD142" s="49">
        <f t="shared" si="442"/>
        <v>515259.1</v>
      </c>
      <c r="GE142" s="49">
        <f t="shared" si="442"/>
        <v>577090.99999999988</v>
      </c>
      <c r="GF142" s="64">
        <f t="shared" si="442"/>
        <v>16</v>
      </c>
      <c r="GG142" s="49">
        <f t="shared" si="442"/>
        <v>42184</v>
      </c>
      <c r="GH142" s="49">
        <f t="shared" si="442"/>
        <v>21092</v>
      </c>
      <c r="GI142" s="49">
        <f t="shared" si="442"/>
        <v>2531.0400000000004</v>
      </c>
      <c r="GJ142" s="49">
        <f t="shared" si="442"/>
        <v>23623</v>
      </c>
      <c r="GK142" s="49">
        <f t="shared" si="442"/>
        <v>52</v>
      </c>
      <c r="GL142" s="49">
        <f t="shared" si="442"/>
        <v>72848</v>
      </c>
      <c r="GM142" s="49">
        <f t="shared" si="442"/>
        <v>44932.679999999978</v>
      </c>
      <c r="GN142" s="49">
        <f t="shared" si="442"/>
        <v>3625.2200000000012</v>
      </c>
      <c r="GO142" s="49">
        <f t="shared" si="442"/>
        <v>48558</v>
      </c>
      <c r="GP142" s="1"/>
      <c r="GQ142" s="49">
        <f>SUM(GQ83:GQ141)</f>
        <v>2676</v>
      </c>
      <c r="GR142" s="49">
        <f>SUM(GR83:GR141)</f>
        <v>8444124</v>
      </c>
      <c r="GS142" s="49">
        <f>SUM(GS83:GS141)</f>
        <v>4488212.7600000044</v>
      </c>
      <c r="GT142" s="49">
        <f>SUM(GT83:GT141)</f>
        <v>1027166.3499999999</v>
      </c>
      <c r="GU142" s="49">
        <f>SUM(GU83:GU141)</f>
        <v>5424036</v>
      </c>
      <c r="GX142" s="3">
        <f t="shared" ref="GX142:IC142" si="443">SUM(GX83:GX141)</f>
        <v>241</v>
      </c>
      <c r="GY142" s="49">
        <f t="shared" si="443"/>
        <v>458859</v>
      </c>
      <c r="GZ142" s="49">
        <f t="shared" si="443"/>
        <v>285849.71999999997</v>
      </c>
      <c r="HA142" s="49">
        <f t="shared" si="443"/>
        <v>146434.99999999983</v>
      </c>
      <c r="HB142" s="49">
        <f t="shared" si="443"/>
        <v>312424.00000000017</v>
      </c>
      <c r="HC142" s="3">
        <f t="shared" si="443"/>
        <v>668</v>
      </c>
      <c r="HD142" s="49">
        <f t="shared" si="443"/>
        <v>1282407</v>
      </c>
      <c r="HE142" s="49">
        <f t="shared" si="443"/>
        <v>600976.14999999991</v>
      </c>
      <c r="HF142" s="49">
        <f t="shared" si="443"/>
        <v>-61823.85000000021</v>
      </c>
      <c r="HG142" s="49">
        <f t="shared" si="443"/>
        <v>662800.00000000012</v>
      </c>
      <c r="HH142" s="3">
        <f t="shared" si="443"/>
        <v>60</v>
      </c>
      <c r="HI142" s="49">
        <f t="shared" si="443"/>
        <v>160140</v>
      </c>
      <c r="HJ142" s="49">
        <f t="shared" si="443"/>
        <v>74731.020000000033</v>
      </c>
      <c r="HK142" s="49">
        <f t="shared" si="443"/>
        <v>7943.4000000000005</v>
      </c>
      <c r="HL142" s="49">
        <f t="shared" si="443"/>
        <v>82675.000000000015</v>
      </c>
      <c r="HM142" s="31">
        <f t="shared" si="443"/>
        <v>221</v>
      </c>
      <c r="HN142" s="49">
        <f t="shared" si="443"/>
        <v>321045.77000000014</v>
      </c>
      <c r="HO142" s="49">
        <f t="shared" si="443"/>
        <v>595779</v>
      </c>
      <c r="HP142" s="49">
        <f t="shared" si="443"/>
        <v>36988.840000000026</v>
      </c>
      <c r="HQ142" s="49">
        <f t="shared" si="443"/>
        <v>358035.00000000012</v>
      </c>
      <c r="HR142" s="12">
        <f t="shared" si="443"/>
        <v>484</v>
      </c>
      <c r="HS142" s="49">
        <f t="shared" si="443"/>
        <v>1133416</v>
      </c>
      <c r="HT142" s="49">
        <f t="shared" si="443"/>
        <v>468630.54000000004</v>
      </c>
      <c r="HU142" s="49">
        <f t="shared" si="443"/>
        <v>630904.99999999919</v>
      </c>
      <c r="HV142" s="49">
        <f t="shared" si="443"/>
        <v>502511.00000000081</v>
      </c>
      <c r="HW142" s="49">
        <f t="shared" si="443"/>
        <v>666</v>
      </c>
      <c r="HX142" s="49">
        <f t="shared" si="443"/>
        <v>886334</v>
      </c>
      <c r="HY142" s="49">
        <f t="shared" si="443"/>
        <v>504293.90000000241</v>
      </c>
      <c r="HZ142" s="49">
        <f t="shared" si="443"/>
        <v>327198.00000000047</v>
      </c>
      <c r="IA142" s="49">
        <f t="shared" si="443"/>
        <v>559135.99999999953</v>
      </c>
      <c r="IB142" s="12">
        <f t="shared" si="443"/>
        <v>1312</v>
      </c>
      <c r="IC142" s="49">
        <f t="shared" si="443"/>
        <v>3439688</v>
      </c>
      <c r="ID142" s="49">
        <f t="shared" ref="ID142:JE142" si="444">SUM(ID83:ID141)</f>
        <v>2081484.0800000045</v>
      </c>
      <c r="IE142" s="49">
        <f t="shared" si="444"/>
        <v>1108425.0000000019</v>
      </c>
      <c r="IF142" s="49">
        <f t="shared" si="444"/>
        <v>2331262.9999999981</v>
      </c>
      <c r="IG142" s="3">
        <f t="shared" si="444"/>
        <v>967</v>
      </c>
      <c r="IH142" s="49">
        <f t="shared" si="444"/>
        <v>2995833</v>
      </c>
      <c r="II142" s="49">
        <f t="shared" si="444"/>
        <v>1741463.0100000047</v>
      </c>
      <c r="IJ142" s="49">
        <f t="shared" si="444"/>
        <v>1050074.0000000023</v>
      </c>
      <c r="IK142" s="49">
        <f t="shared" si="444"/>
        <v>1945758.9999999977</v>
      </c>
      <c r="IL142" s="49">
        <f t="shared" si="444"/>
        <v>636</v>
      </c>
      <c r="IM142" s="49">
        <f t="shared" si="444"/>
        <v>1656914</v>
      </c>
      <c r="IN142" s="49">
        <f t="shared" si="444"/>
        <v>1068960.1799999981</v>
      </c>
      <c r="IO142" s="49">
        <f t="shared" si="444"/>
        <v>126980.73999999961</v>
      </c>
      <c r="IP142" s="49">
        <f t="shared" si="444"/>
        <v>1195940.9999999988</v>
      </c>
      <c r="IQ142" s="12">
        <f t="shared" si="444"/>
        <v>-5</v>
      </c>
      <c r="IR142" s="49">
        <f t="shared" si="444"/>
        <v>-118595</v>
      </c>
      <c r="IS142" s="49">
        <f t="shared" si="444"/>
        <v>-49016.020000000004</v>
      </c>
      <c r="IT142" s="49">
        <f t="shared" si="444"/>
        <v>-63698</v>
      </c>
      <c r="IU142" s="49">
        <f t="shared" si="444"/>
        <v>-54897</v>
      </c>
      <c r="IV142" s="64">
        <f t="shared" si="444"/>
        <v>142</v>
      </c>
      <c r="IW142" s="49">
        <f t="shared" si="444"/>
        <v>556858</v>
      </c>
      <c r="IX142" s="49">
        <f t="shared" si="444"/>
        <v>272486.56</v>
      </c>
      <c r="IY142" s="49">
        <f t="shared" si="444"/>
        <v>251839.99999999988</v>
      </c>
      <c r="IZ142" s="49">
        <f t="shared" si="444"/>
        <v>305018.00000000012</v>
      </c>
      <c r="JA142" s="49">
        <f t="shared" si="444"/>
        <v>576</v>
      </c>
      <c r="JB142" s="49">
        <f t="shared" si="444"/>
        <v>986574</v>
      </c>
      <c r="JC142" s="49">
        <f t="shared" si="444"/>
        <v>629081.61000000115</v>
      </c>
      <c r="JD142" s="49">
        <f t="shared" si="444"/>
        <v>296071.00000000041</v>
      </c>
      <c r="JE142" s="49">
        <f t="shared" si="444"/>
        <v>690502.99999999953</v>
      </c>
      <c r="JF142" s="12"/>
      <c r="JG142" s="49"/>
      <c r="JH142" s="49"/>
      <c r="JI142" s="49"/>
      <c r="JJ142" s="49"/>
      <c r="JK142" s="143"/>
      <c r="JL142" s="1"/>
      <c r="JM142" s="49">
        <f>SUM(JM83:JM141)</f>
        <v>5968</v>
      </c>
      <c r="JN142" s="49">
        <f>SUM(JN83:JN141)</f>
        <v>13759473.77</v>
      </c>
      <c r="JO142" s="49">
        <f>SUM(JO83:JO141)</f>
        <v>8274719.7500000112</v>
      </c>
      <c r="JP142" s="49">
        <f>SUM(JP83:JP141)</f>
        <v>3857339.1300000031</v>
      </c>
      <c r="JQ142" s="49">
        <f>SUM(JQ83:JQ141)</f>
        <v>8891167.9999999944</v>
      </c>
      <c r="JS142" s="3">
        <f t="shared" ref="JS142:LH142" si="445">SUM(JS83:JS141)</f>
        <v>138</v>
      </c>
      <c r="JT142" s="49">
        <f t="shared" si="445"/>
        <v>217592</v>
      </c>
      <c r="JU142" s="49">
        <f t="shared" si="445"/>
        <v>58271.999999999971</v>
      </c>
      <c r="JV142" s="49">
        <f t="shared" si="445"/>
        <v>159320.00000000006</v>
      </c>
      <c r="JW142" s="49">
        <f t="shared" si="445"/>
        <v>145569.03999999998</v>
      </c>
      <c r="JX142" s="3">
        <f t="shared" si="445"/>
        <v>320</v>
      </c>
      <c r="JY142" s="49">
        <f t="shared" si="445"/>
        <v>496280</v>
      </c>
      <c r="JZ142" s="49">
        <f t="shared" si="445"/>
        <v>208581.99999999997</v>
      </c>
      <c r="KA142" s="49">
        <f t="shared" si="445"/>
        <v>287698.00000000017</v>
      </c>
      <c r="KB142" s="49">
        <f t="shared" si="445"/>
        <v>256862.45999999996</v>
      </c>
      <c r="KC142" s="3">
        <f t="shared" si="445"/>
        <v>725</v>
      </c>
      <c r="KD142" s="49">
        <f t="shared" si="445"/>
        <v>1306675</v>
      </c>
      <c r="KE142" s="49">
        <f t="shared" si="445"/>
        <v>664953.00000000058</v>
      </c>
      <c r="KF142" s="49">
        <f t="shared" si="445"/>
        <v>641721.99999999953</v>
      </c>
      <c r="KG142" s="49">
        <f t="shared" si="445"/>
        <v>580278.65999999945</v>
      </c>
      <c r="KH142" s="3">
        <f t="shared" si="445"/>
        <v>156</v>
      </c>
      <c r="KI142" s="49">
        <f t="shared" si="445"/>
        <v>579144</v>
      </c>
      <c r="KJ142" s="49">
        <f t="shared" si="445"/>
        <v>286131.00000000012</v>
      </c>
      <c r="KK142" s="49">
        <f t="shared" si="445"/>
        <v>293013</v>
      </c>
      <c r="KL142" s="49">
        <f t="shared" si="445"/>
        <v>266647.12</v>
      </c>
      <c r="KM142" s="3">
        <f t="shared" si="445"/>
        <v>760</v>
      </c>
      <c r="KN142" s="468">
        <f t="shared" si="445"/>
        <v>1807990</v>
      </c>
      <c r="KO142" s="468">
        <f t="shared" si="445"/>
        <v>628801.0000000007</v>
      </c>
      <c r="KP142" s="468">
        <f t="shared" si="445"/>
        <v>1179189.0000000014</v>
      </c>
      <c r="KQ142" s="468">
        <f t="shared" si="445"/>
        <v>1056410.8800000066</v>
      </c>
      <c r="KR142" s="3">
        <f t="shared" si="445"/>
        <v>334</v>
      </c>
      <c r="KS142" s="49">
        <f t="shared" si="445"/>
        <v>635866</v>
      </c>
      <c r="KT142" s="49">
        <f t="shared" si="445"/>
        <v>220235.00000000006</v>
      </c>
      <c r="KU142" s="49">
        <f t="shared" si="445"/>
        <v>415630.99999999994</v>
      </c>
      <c r="KV142" s="49">
        <f t="shared" si="445"/>
        <v>376676.78000000102</v>
      </c>
      <c r="KW142" s="3">
        <f t="shared" si="445"/>
        <v>777</v>
      </c>
      <c r="KX142" s="49">
        <f t="shared" si="445"/>
        <v>1802623</v>
      </c>
      <c r="KY142" s="49">
        <f t="shared" si="445"/>
        <v>674106.00000000023</v>
      </c>
      <c r="KZ142" s="49">
        <f t="shared" si="445"/>
        <v>1128516.9999999993</v>
      </c>
      <c r="LA142" s="49">
        <f t="shared" si="445"/>
        <v>1014097.6800000024</v>
      </c>
      <c r="LB142" s="49">
        <f t="shared" si="445"/>
        <v>781</v>
      </c>
      <c r="LC142" s="49">
        <f t="shared" si="445"/>
        <v>2249719</v>
      </c>
      <c r="LD142" s="49">
        <f t="shared" si="445"/>
        <v>924839.99999999965</v>
      </c>
      <c r="LE142" s="49">
        <f t="shared" si="445"/>
        <v>1324879</v>
      </c>
      <c r="LF142" s="49">
        <f t="shared" si="445"/>
        <v>1186959.850000001</v>
      </c>
      <c r="LG142" s="49">
        <f t="shared" si="445"/>
        <v>0</v>
      </c>
      <c r="LH142" s="49">
        <f t="shared" si="445"/>
        <v>0</v>
      </c>
      <c r="LI142" s="49"/>
      <c r="LJ142" s="49"/>
      <c r="LK142" s="49"/>
      <c r="LL142" s="12"/>
      <c r="LM142" s="49"/>
      <c r="LN142" s="49"/>
      <c r="LO142" s="49"/>
      <c r="LP142" s="49"/>
      <c r="LQ142" s="64"/>
      <c r="LR142" s="49"/>
      <c r="LS142" s="49"/>
      <c r="LT142" s="49"/>
      <c r="LU142" s="49"/>
      <c r="LV142" s="49"/>
      <c r="LW142" s="49"/>
      <c r="LX142" s="49"/>
      <c r="LY142" s="49"/>
      <c r="LZ142" s="49"/>
      <c r="MA142" s="12"/>
      <c r="MB142" s="49"/>
      <c r="MC142" s="49"/>
      <c r="MD142" s="49"/>
      <c r="ME142" s="49"/>
      <c r="MF142" s="143"/>
      <c r="MG142" s="1"/>
      <c r="MH142" s="49">
        <f>SUM(MH83:MH141)</f>
        <v>3991</v>
      </c>
      <c r="MI142" s="49">
        <f>SUM(MI83:MI141)</f>
        <v>9095889</v>
      </c>
      <c r="MJ142" s="49">
        <f>SUM(MJ83:MJ141)</f>
        <v>3665920.0000000014</v>
      </c>
      <c r="MK142" s="49">
        <f>SUM(MK83:MK141)</f>
        <v>5429969</v>
      </c>
      <c r="ML142" s="49">
        <f>SUM(ML83:ML141)</f>
        <v>4883502.47000001</v>
      </c>
    </row>
    <row r="143" spans="2:350" x14ac:dyDescent="0.3">
      <c r="B143" s="1"/>
      <c r="C143" s="1"/>
      <c r="D143" s="60"/>
      <c r="I143" s="60"/>
      <c r="N143" s="60"/>
      <c r="S143" s="60"/>
      <c r="X143" s="60"/>
      <c r="AC143" s="60"/>
      <c r="AH143" s="60"/>
      <c r="BB143" s="57"/>
      <c r="BM143" s="60"/>
      <c r="BN143" s="57"/>
      <c r="BS143" s="60"/>
      <c r="BX143" s="60"/>
      <c r="CC143" s="60"/>
      <c r="CH143" s="60"/>
      <c r="CM143" s="60"/>
      <c r="CR143" s="60"/>
      <c r="DL143" s="57"/>
      <c r="EB143" s="60"/>
      <c r="EC143" s="57"/>
      <c r="EH143" s="60"/>
      <c r="EM143" s="60"/>
      <c r="ER143" s="60"/>
      <c r="EW143" s="60"/>
      <c r="FB143" s="60"/>
      <c r="FG143" s="60"/>
      <c r="GA143" s="57"/>
      <c r="GQ143" s="60"/>
      <c r="GR143" s="57"/>
      <c r="GX143" s="60"/>
      <c r="HC143" s="60"/>
      <c r="HH143" s="60"/>
      <c r="HM143" s="7"/>
      <c r="HN143" s="7"/>
      <c r="HO143" s="7"/>
      <c r="HP143" s="7"/>
      <c r="HQ143" s="7"/>
      <c r="HR143" s="60"/>
      <c r="HW143" s="60"/>
      <c r="IB143" s="79"/>
      <c r="IQ143" s="57"/>
      <c r="IV143" s="57"/>
      <c r="JA143" s="57"/>
      <c r="JF143" s="79"/>
      <c r="JM143" s="60"/>
      <c r="JN143" s="57"/>
      <c r="JS143" s="60"/>
      <c r="JX143" s="60"/>
      <c r="KC143" s="60"/>
      <c r="KH143" s="7"/>
      <c r="KI143" s="7"/>
      <c r="KJ143" s="7"/>
      <c r="KK143" s="7"/>
      <c r="KL143" s="7"/>
      <c r="KM143" s="60"/>
      <c r="KR143" s="60"/>
      <c r="KW143" s="79"/>
      <c r="LL143" s="57"/>
      <c r="LQ143" s="57"/>
      <c r="LV143" s="57"/>
      <c r="MA143" s="79"/>
      <c r="MH143" s="60"/>
      <c r="MI143" s="57"/>
    </row>
    <row r="144" spans="2:350" x14ac:dyDescent="0.3">
      <c r="B144" s="529" t="s">
        <v>126</v>
      </c>
      <c r="C144" s="530"/>
      <c r="D144" s="3"/>
      <c r="E144" s="5"/>
      <c r="F144" s="5"/>
      <c r="G144" s="5"/>
      <c r="H144" s="182">
        <f>H11+H16+H42+H51+H75+H142+H80</f>
        <v>0</v>
      </c>
      <c r="I144" s="3"/>
      <c r="J144" s="5"/>
      <c r="K144" s="5"/>
      <c r="L144" s="5"/>
      <c r="M144" s="182">
        <f>M11+M16+M42+M51+M75+M142+M80</f>
        <v>917196.88296100008</v>
      </c>
      <c r="N144" s="3"/>
      <c r="O144" s="5"/>
      <c r="P144" s="5"/>
      <c r="Q144" s="5"/>
      <c r="R144" s="182">
        <f>R11+R16+R42+R51+R75+R142+R80</f>
        <v>8264553.5163909998</v>
      </c>
      <c r="S144" s="3"/>
      <c r="T144" s="5"/>
      <c r="U144" s="5"/>
      <c r="V144" s="5"/>
      <c r="W144" s="182">
        <f>W11+W16+W42+W51+W75+W80+W142</f>
        <v>7794988.8563999934</v>
      </c>
      <c r="X144" s="3"/>
      <c r="Y144" s="182"/>
      <c r="Z144" s="182"/>
      <c r="AA144" s="182"/>
      <c r="AB144" s="182">
        <f>AB11+AB16+AB42+AB51+AB75+AB80+AB142</f>
        <v>10943292.084846988</v>
      </c>
      <c r="AC144" s="3"/>
      <c r="AD144" s="182"/>
      <c r="AE144" s="182"/>
      <c r="AF144" s="182"/>
      <c r="AG144" s="182">
        <f>AG11+AG16+AG42+AG51+AG75+AG80+AG142</f>
        <v>18922274.707099982</v>
      </c>
      <c r="AH144" s="7"/>
      <c r="AI144" s="58"/>
      <c r="AJ144" s="58"/>
      <c r="AK144" s="58"/>
      <c r="AL144" s="182">
        <f>AL11+AL16+AL42+AL51+AL75+AL80+AL142</f>
        <v>70804574.756100118</v>
      </c>
      <c r="AM144" s="182"/>
      <c r="AN144" s="182"/>
      <c r="AO144" s="182"/>
      <c r="AP144" s="182"/>
      <c r="AQ144" s="182">
        <f>AQ11+AQ16+AQ42+AQ51+AQ75+AQ80+AQ142</f>
        <v>81505611.723558441</v>
      </c>
      <c r="AR144" s="182"/>
      <c r="AS144" s="182"/>
      <c r="AT144" s="182"/>
      <c r="AU144" s="58"/>
      <c r="AV144" s="182">
        <f>AV11+AV16+AV42+AV51+AV75+AV80+AV142</f>
        <v>47095163.007057533</v>
      </c>
      <c r="AW144" s="182"/>
      <c r="AX144" s="182"/>
      <c r="AY144" s="182"/>
      <c r="AZ144" s="182"/>
      <c r="BA144" s="182">
        <f>BA11+BA16+BA42+BA51+BA75+BA80+BA142</f>
        <v>34649950.46263735</v>
      </c>
      <c r="BB144" s="78"/>
      <c r="BC144" s="182"/>
      <c r="BD144" s="182"/>
      <c r="BE144" s="182"/>
      <c r="BF144" s="182">
        <f>BF11+BF16+BF42+BF51+BF75+BF80+BF142</f>
        <v>28232474.231234334</v>
      </c>
      <c r="BG144" s="78"/>
      <c r="BH144" s="182"/>
      <c r="BI144" s="182"/>
      <c r="BJ144" s="182"/>
      <c r="BK144" s="182">
        <f>BK11+BK16+BK42+BK51+BK75+BK80+BK142</f>
        <v>29284917.870015562</v>
      </c>
      <c r="BM144" s="3"/>
      <c r="BN144" s="64"/>
      <c r="BO144" s="5"/>
      <c r="BP144" s="5"/>
      <c r="BQ144" s="182">
        <f>BQ11+BQ16+BQ42+BQ51+BQ75+BQ80+BQ142</f>
        <v>333971180.38450229</v>
      </c>
      <c r="BS144" s="3"/>
      <c r="BT144" s="5"/>
      <c r="BU144" s="5"/>
      <c r="BV144" s="5"/>
      <c r="BW144" s="182">
        <f>BW11+BW16+BW42+BW51+BW75+BW142+BW80</f>
        <v>12163956.301416431</v>
      </c>
      <c r="BX144" s="3"/>
      <c r="BY144" s="5"/>
      <c r="BZ144" s="5"/>
      <c r="CA144" s="182"/>
      <c r="CB144" s="182">
        <f>CB11+CB16+CB42+CB51+CB75+CB142+CB80</f>
        <v>2922611.6210408513</v>
      </c>
      <c r="CC144" s="3"/>
      <c r="CD144" s="5"/>
      <c r="CE144" s="5"/>
      <c r="CF144" s="5"/>
      <c r="CG144" s="182">
        <f>CG11+CG16+CG42+CG51+CG75+CG80+CG142</f>
        <v>11159355.466954798</v>
      </c>
      <c r="CH144" s="3"/>
      <c r="CI144" s="182"/>
      <c r="CJ144" s="182"/>
      <c r="CK144" s="182"/>
      <c r="CL144" s="182">
        <f>CL11+CL16+CL42+CL51+CL75+CL80+CL142</f>
        <v>18787466.866230305</v>
      </c>
      <c r="CM144" s="3"/>
      <c r="CN144" s="182"/>
      <c r="CO144" s="182"/>
      <c r="CP144" s="182"/>
      <c r="CQ144" s="182">
        <f>CQ11+CQ16+CQ42+CQ51+CQ75+CQ80+CQ142</f>
        <v>53764958.697767593</v>
      </c>
      <c r="CR144" s="7"/>
      <c r="CS144" s="58"/>
      <c r="CT144" s="58"/>
      <c r="CU144" s="58"/>
      <c r="CV144" s="182">
        <f>CV11+CV16+CV42+CV51+CV75+CV80+CV142</f>
        <v>20181772.634141278</v>
      </c>
      <c r="CW144" s="182"/>
      <c r="CX144" s="182"/>
      <c r="CY144" s="182"/>
      <c r="CZ144" s="182"/>
      <c r="DA144" s="182">
        <f>DA11+DA16+DA42+DA51+DA75+DA80+DA142</f>
        <v>97710238.919179738</v>
      </c>
      <c r="DB144" s="182"/>
      <c r="DC144" s="182"/>
      <c r="DD144" s="182"/>
      <c r="DE144" s="58"/>
      <c r="DF144" s="182">
        <f>DF11+DF16+DF42+DF51+DF75+DF80+DF142</f>
        <v>67285846.102759734</v>
      </c>
      <c r="DG144" s="182"/>
      <c r="DH144" s="182"/>
      <c r="DI144" s="182"/>
      <c r="DJ144" s="182"/>
      <c r="DK144" s="182">
        <f>DK11+DK16+DK42+DK51+DK75+DK80+DK142</f>
        <v>47451748.199564263</v>
      </c>
      <c r="DL144" s="78"/>
      <c r="DM144" s="182"/>
      <c r="DN144" s="182"/>
      <c r="DO144" s="182"/>
      <c r="DP144" s="182">
        <f>DP11+DP16+DP42+DP51+DP75+DP80+DP142</f>
        <v>25425372.448022049</v>
      </c>
      <c r="DQ144" s="78"/>
      <c r="DR144" s="182"/>
      <c r="DS144" s="182"/>
      <c r="DT144" s="182"/>
      <c r="DU144" s="182">
        <f>DU11+DU16+DU42+DU51+DU75+DU80+DU142</f>
        <v>15099620.315565515</v>
      </c>
      <c r="DV144" s="78"/>
      <c r="DW144" s="182"/>
      <c r="DX144" s="182"/>
      <c r="DY144" s="182"/>
      <c r="DZ144" s="182">
        <f>DZ11+DZ16+DZ42+DZ51+DZ75+DZ80+DZ142</f>
        <v>28078165.710770778</v>
      </c>
      <c r="EB144" s="3"/>
      <c r="EC144" s="64"/>
      <c r="ED144" s="5"/>
      <c r="EE144" s="182"/>
      <c r="EF144" s="182">
        <f>EF11+EF16+EF42+EF51+EF75+EF80+EF142</f>
        <v>400031113.28341329</v>
      </c>
      <c r="EG144" s="111"/>
      <c r="EH144" s="3"/>
      <c r="EI144" s="5"/>
      <c r="EJ144" s="5"/>
      <c r="EK144" s="5"/>
      <c r="EL144" s="182">
        <f>EL11+EL16+EL42+EL51+EL75+EL142+EL80</f>
        <v>24079551.506387852</v>
      </c>
      <c r="EM144" s="3"/>
      <c r="EN144" s="5"/>
      <c r="EO144" s="5"/>
      <c r="EP144" s="182"/>
      <c r="EQ144" s="182">
        <f>EQ11+EQ16+EQ42+EQ51+EQ75+EQ142+EQ80</f>
        <v>21315776.548416667</v>
      </c>
      <c r="ER144" s="3"/>
      <c r="ES144" s="5"/>
      <c r="ET144" s="5"/>
      <c r="EU144" s="5"/>
      <c r="EV144" s="182">
        <f>EV11+EV16+EV42+EV51+EV75+EV80+EV142</f>
        <v>17799495.878396347</v>
      </c>
      <c r="EW144" s="3"/>
      <c r="EX144" s="182"/>
      <c r="EY144" s="182"/>
      <c r="EZ144" s="182"/>
      <c r="FA144" s="182">
        <f>FA11+FA16+FA42+FA51+FA75+FA80+FA142</f>
        <v>18422340.88221499</v>
      </c>
      <c r="FB144" s="3"/>
      <c r="FC144" s="182"/>
      <c r="FD144" s="182"/>
      <c r="FE144" s="182"/>
      <c r="FF144" s="182">
        <f>FF11+FF16+FF42+FF51+FF75+FF80+FF142</f>
        <v>46215382.058832586</v>
      </c>
      <c r="FG144" s="7"/>
      <c r="FH144" s="58"/>
      <c r="FI144" s="58"/>
      <c r="FJ144" s="58"/>
      <c r="FK144" s="182">
        <f>FK11+FK16+FK42+FK51+FK75+FK80+FK142</f>
        <v>80862991.71580404</v>
      </c>
      <c r="FL144" s="182">
        <f>FL11+FL16+FL42+FL51+FL75+FL80+FL142</f>
        <v>53264</v>
      </c>
      <c r="FM144" s="182"/>
      <c r="FN144" s="182"/>
      <c r="FO144" s="182"/>
      <c r="FP144" s="182">
        <f>FP11+FP16+FP42+FP51+FP75+FP80+FP142</f>
        <v>80969201.330464289</v>
      </c>
      <c r="FQ144" s="182"/>
      <c r="FR144" s="182"/>
      <c r="FS144" s="182"/>
      <c r="FT144" s="58"/>
      <c r="FU144" s="182">
        <f>FU11+FU16+FU42+FU51+FU75+FU80+FU142</f>
        <v>40918684.61213997</v>
      </c>
      <c r="FV144" s="182"/>
      <c r="FW144" s="182"/>
      <c r="FX144" s="182"/>
      <c r="FY144" s="182"/>
      <c r="FZ144" s="182">
        <f>FZ11+FZ16+FZ42+FZ51+FZ75+FZ80+FZ142</f>
        <v>29700781.324247658</v>
      </c>
      <c r="GA144" s="78"/>
      <c r="GB144" s="182"/>
      <c r="GC144" s="182"/>
      <c r="GD144" s="182"/>
      <c r="GE144" s="182">
        <f>GE11+GE16+GE42+GE51+GE75+GE80+GE142</f>
        <v>22044287.252178207</v>
      </c>
      <c r="GF144" s="78"/>
      <c r="GG144" s="182"/>
      <c r="GH144" s="182"/>
      <c r="GI144" s="182"/>
      <c r="GJ144" s="182">
        <f>GJ11+GJ16+GJ42+GJ51+GJ75+GJ80+GJ142</f>
        <v>14789328.784415122</v>
      </c>
      <c r="GK144" s="78"/>
      <c r="GL144" s="182"/>
      <c r="GM144" s="182"/>
      <c r="GN144" s="182"/>
      <c r="GO144" s="182">
        <f>GO11+GO16+GO42+GO51+GO75+GO80+GO142</f>
        <v>43029246.217914782</v>
      </c>
      <c r="GQ144" s="3"/>
      <c r="GR144" s="64"/>
      <c r="GS144" s="5"/>
      <c r="GT144" s="182"/>
      <c r="GU144" s="182">
        <f>GU11+GU16+GU42+GU51+GU75+GU80+GU142</f>
        <v>439998970.11141247</v>
      </c>
      <c r="GX144" s="3"/>
      <c r="GY144" s="5"/>
      <c r="GZ144" s="5"/>
      <c r="HA144" s="5"/>
      <c r="HB144" s="182">
        <f>HB11+HB16+HB42+HB51+HB75+HB80+HB142</f>
        <v>22009850.46123901</v>
      </c>
      <c r="HC144" s="3"/>
      <c r="HD144" s="5"/>
      <c r="HE144" s="5"/>
      <c r="HF144" s="182"/>
      <c r="HG144" s="182">
        <f>HG11+HG16+HG42+HG51+HG75+HG142+HG80</f>
        <v>15556646.14676295</v>
      </c>
      <c r="HH144" s="3"/>
      <c r="HI144" s="5"/>
      <c r="HJ144" s="5"/>
      <c r="HK144" s="5"/>
      <c r="HL144" s="182">
        <f>HL11+HL16+HL42+HL51+HL75+HL80+HL142</f>
        <v>15565949.564049913</v>
      </c>
      <c r="HM144" s="3"/>
      <c r="HN144" s="182"/>
      <c r="HO144" s="182"/>
      <c r="HP144" s="182"/>
      <c r="HQ144" s="182">
        <f>HQ11+HQ16+HQ42+HQ51+HQ75+HQ80+HQ142</f>
        <v>17457839.221628092</v>
      </c>
      <c r="HR144" s="3"/>
      <c r="HS144" s="182"/>
      <c r="HT144" s="182"/>
      <c r="HU144" s="182"/>
      <c r="HV144" s="182">
        <f>HV11+HV16+HV42+HV51+HV75+HV80+HV142</f>
        <v>35758920.605823085</v>
      </c>
      <c r="HW144" s="7"/>
      <c r="HX144" s="58"/>
      <c r="HY144" s="58"/>
      <c r="HZ144" s="182"/>
      <c r="IA144" s="182">
        <f>IA11+IA16+IA42+IA51+IA75+IA80+IA142</f>
        <v>43127230.004176095</v>
      </c>
      <c r="IB144" s="182"/>
      <c r="IC144" s="182"/>
      <c r="ID144" s="182"/>
      <c r="IE144" s="182"/>
      <c r="IF144" s="182">
        <f>IF11+IF16+IF42+IF51+IF75+IF80+IF142</f>
        <v>54707361.506550178</v>
      </c>
      <c r="IG144" s="182"/>
      <c r="IH144" s="182"/>
      <c r="II144" s="182"/>
      <c r="IJ144" s="58"/>
      <c r="IK144" s="182">
        <f>IK11+IK16+IK42+IK51+IK75+IK80+IK142</f>
        <v>40271287.215946466</v>
      </c>
      <c r="IL144" s="182"/>
      <c r="IM144" s="182"/>
      <c r="IN144" s="182"/>
      <c r="IO144" s="182"/>
      <c r="IP144" s="182">
        <f>IP11+IP16+IP42+IP51+IP75+IP80+IP142</f>
        <v>36131476.884657197</v>
      </c>
      <c r="IQ144" s="78"/>
      <c r="IR144" s="182"/>
      <c r="IS144" s="182"/>
      <c r="IT144" s="182"/>
      <c r="IU144" s="182">
        <f>IU11+IU16+IU42+IU51+IU75+IU80+IU142</f>
        <v>19710735.254499245</v>
      </c>
      <c r="IV144" s="78"/>
      <c r="IW144" s="182"/>
      <c r="IX144" s="182"/>
      <c r="IY144" s="182"/>
      <c r="IZ144" s="182">
        <f>IZ11+IZ16+IZ42+IZ51+IZ75+IZ80+IZ142</f>
        <v>14527592.838687602</v>
      </c>
      <c r="JA144" s="78"/>
      <c r="JB144" s="182"/>
      <c r="JC144" s="182"/>
      <c r="JD144" s="182"/>
      <c r="JE144" s="182">
        <f>JE11+JE16+JE42+JE51+JE75+JE80+JE142</f>
        <v>20064566.630042709</v>
      </c>
      <c r="JF144" s="182"/>
      <c r="JG144" s="182"/>
      <c r="JH144" s="182"/>
      <c r="JI144" s="182"/>
      <c r="JJ144" s="182"/>
      <c r="JK144" s="63"/>
      <c r="JM144" s="3"/>
      <c r="JN144" s="64"/>
      <c r="JO144" s="5"/>
      <c r="JP144" s="182"/>
      <c r="JQ144" s="182">
        <f>JQ11+JQ16+JQ42+JQ51+JQ75+JQ80+JQ142</f>
        <v>334889456.33406252</v>
      </c>
      <c r="JS144" s="3">
        <f>JS142+JS80+JS75+JS51+JS42+JS16+JS11</f>
        <v>28435</v>
      </c>
      <c r="JT144" s="3">
        <f t="shared" ref="JT144:JV144" si="446">JT142+JT80+JT75+JT51+JT42+JT16+JT11</f>
        <v>36053264</v>
      </c>
      <c r="JU144" s="3">
        <f t="shared" si="446"/>
        <v>10357332.230500005</v>
      </c>
      <c r="JV144" s="3">
        <f t="shared" si="446"/>
        <v>25520099.816152491</v>
      </c>
      <c r="JW144" s="182">
        <f>JW11+JW16+JW42+JW51+JW75+JW80+JW142</f>
        <v>17945770.098854508</v>
      </c>
      <c r="JX144" s="3">
        <f>JX142+JX80+JX75+JX51+JX42+JX16+JX11</f>
        <v>15218</v>
      </c>
      <c r="JY144" s="3">
        <f t="shared" ref="JY144:KB144" si="447">JY142+JY80+JY75+JY51+JY42+JY16+JY11</f>
        <v>28283450</v>
      </c>
      <c r="JZ144" s="3">
        <f t="shared" si="447"/>
        <v>8923684.9577999897</v>
      </c>
      <c r="KA144" s="3">
        <f t="shared" si="447"/>
        <v>19313948.437485002</v>
      </c>
      <c r="KB144" s="3">
        <f t="shared" si="447"/>
        <v>12262871.625649871</v>
      </c>
      <c r="KC144" s="3">
        <f>KC142+KC80+KC75+KC51+KC42+KC16+KC11</f>
        <v>15614</v>
      </c>
      <c r="KD144" s="3">
        <f t="shared" ref="KD144:KG144" si="448">KD142+KD80+KD75+KD51+KD42+KD16+KD11</f>
        <v>27767403</v>
      </c>
      <c r="KE144" s="3">
        <f t="shared" si="448"/>
        <v>9511130.1150000878</v>
      </c>
      <c r="KF144" s="3">
        <f t="shared" si="448"/>
        <v>18293715.339999914</v>
      </c>
      <c r="KG144" s="3">
        <f t="shared" si="448"/>
        <v>11252650.063311953</v>
      </c>
      <c r="KH144" s="3">
        <f>KH142+KH80+KH75+KH51+KH42+KH16+KH11</f>
        <v>18786</v>
      </c>
      <c r="KI144" s="3">
        <f t="shared" ref="KI144:KK144" si="449">KI142+KI80+KI75+KI51+KI42+KI16+KI11</f>
        <v>35586410</v>
      </c>
      <c r="KJ144" s="3">
        <f t="shared" si="449"/>
        <v>14683947.179999862</v>
      </c>
      <c r="KK144" s="3">
        <f t="shared" si="449"/>
        <v>20840162.750000142</v>
      </c>
      <c r="KL144" s="182">
        <f>KL11+KL16+KL42+KL51+KL75+KL80+KL142</f>
        <v>13493680.462357072</v>
      </c>
      <c r="KM144" s="182">
        <f>KM11+KM16+KM42+KM51+KM75+KM80+KM142</f>
        <v>24444</v>
      </c>
      <c r="KN144" s="182">
        <f t="shared" ref="KN144:KQ144" si="450">KN11+KN16+KN42+KN51+KN75+KN80+KN142</f>
        <v>48824535</v>
      </c>
      <c r="KO144" s="182">
        <f t="shared" si="450"/>
        <v>19029876.641000003</v>
      </c>
      <c r="KP144" s="182">
        <f t="shared" si="450"/>
        <v>30545981.703999989</v>
      </c>
      <c r="KQ144" s="182">
        <f t="shared" si="450"/>
        <v>23056527.668666132</v>
      </c>
      <c r="KR144" s="182">
        <f>KR11+KR16+KR42+KR51+KR75+KR80+KR142</f>
        <v>23403</v>
      </c>
      <c r="KS144" s="182">
        <f t="shared" ref="KS144:KU144" si="451">KS11+KS16+KS42+KS51+KS75+KS80+KS142</f>
        <v>47900087</v>
      </c>
      <c r="KT144" s="182">
        <f t="shared" si="451"/>
        <v>17765943.984999955</v>
      </c>
      <c r="KU144" s="182">
        <f t="shared" si="451"/>
        <v>30074389.970000084</v>
      </c>
      <c r="KV144" s="182">
        <f>KV11+KV16+KV42+KV51+KV75+KV80+KV142</f>
        <v>23888223.123364959</v>
      </c>
      <c r="KW144" s="182">
        <f>KW11+KW16+KW42+KW51+KW75+KW80+KW142</f>
        <v>29173</v>
      </c>
      <c r="KX144" s="182">
        <f t="shared" ref="KX144:KZ144" si="452">KX11+KX16+KX42+KX51+KX75+KX80+KX142</f>
        <v>64189949</v>
      </c>
      <c r="KY144" s="182">
        <f t="shared" si="452"/>
        <v>23392782.259999976</v>
      </c>
      <c r="KZ144" s="182">
        <f t="shared" si="452"/>
        <v>40729736.815000072</v>
      </c>
      <c r="LA144" s="182">
        <f>LA11+LA16+LA42+LA51+LA75+LA80+LA142</f>
        <v>31889788.881842036</v>
      </c>
      <c r="LB144" s="182">
        <f t="shared" ref="LB144:LE144" si="453">LB11+LB16+LB42+LB51+LB75+LB80+LB142</f>
        <v>24965</v>
      </c>
      <c r="LC144" s="182">
        <f t="shared" si="453"/>
        <v>62643330</v>
      </c>
      <c r="LD144" s="182">
        <f t="shared" si="453"/>
        <v>22956317.878520083</v>
      </c>
      <c r="LE144" s="182">
        <f t="shared" si="453"/>
        <v>39429604.836479984</v>
      </c>
      <c r="LF144" s="182">
        <f>LF11+LF16+LF42+LF51+LF75+LF80+LF142</f>
        <v>29593390.112472452</v>
      </c>
      <c r="LG144" s="182"/>
      <c r="LH144" s="182"/>
      <c r="LI144" s="182"/>
      <c r="LJ144" s="182"/>
      <c r="LK144" s="182">
        <f>LK11+LK16+LK42+LK51+LK75+LK80+LK142</f>
        <v>0</v>
      </c>
      <c r="LL144" s="78"/>
      <c r="LM144" s="182"/>
      <c r="LN144" s="182"/>
      <c r="LO144" s="182"/>
      <c r="LP144" s="182">
        <f>LP11+LP16+LP42+LP51+LP75+LP80+LP142</f>
        <v>0</v>
      </c>
      <c r="LQ144" s="78"/>
      <c r="LR144" s="182"/>
      <c r="LS144" s="182"/>
      <c r="LT144" s="182"/>
      <c r="LU144" s="182">
        <f>LU11+LU16+LU42+LU51+LU75+LU80+LU142</f>
        <v>0</v>
      </c>
      <c r="LV144" s="78"/>
      <c r="LW144" s="182"/>
      <c r="LX144" s="182"/>
      <c r="LY144" s="182"/>
      <c r="LZ144" s="182">
        <f>LZ11+LZ16+LZ42+LZ51+LZ75+LZ80+LZ142</f>
        <v>0</v>
      </c>
      <c r="MA144" s="182"/>
      <c r="MB144" s="182"/>
      <c r="MC144" s="182"/>
      <c r="MD144" s="182"/>
      <c r="ME144" s="182"/>
      <c r="MF144" s="63"/>
      <c r="MH144" s="3"/>
      <c r="MI144" s="64"/>
      <c r="MJ144" s="5"/>
      <c r="MK144" s="182"/>
      <c r="ML144" s="182">
        <f>ML11+ML16+ML42+ML51+ML75+ML80+ML142</f>
        <v>163909887.21911094</v>
      </c>
    </row>
    <row r="146" spans="3:350" x14ac:dyDescent="0.3">
      <c r="C146" s="1" t="s">
        <v>125</v>
      </c>
      <c r="DE146" s="113"/>
      <c r="FT146" s="113"/>
      <c r="HB146" s="111">
        <f>HB142+HB80+HB75+HA51+HA42+HA16+HA11</f>
        <v>29166910.723400027</v>
      </c>
      <c r="HG146" s="111">
        <f>HG142+HG80+HG75+HF51+HF42+HF16+HF11</f>
        <v>22490301.108199917</v>
      </c>
      <c r="HL146" s="111">
        <f>HL142+HL80+HL75+HK51+HK42+HK16+HK11</f>
        <v>22985027.343999837</v>
      </c>
      <c r="HQ146" s="111">
        <f>HQ142+HQ80+HQ75+HP51+HP42+HP16+HP11</f>
        <v>26138956.110000174</v>
      </c>
      <c r="HV146" s="111">
        <f>HV142+HV80+HV75+HU51+HU42+HU16+HU11</f>
        <v>43302708.680000126</v>
      </c>
      <c r="IA146" s="111">
        <f>IA142+IA80+IA75+HZ51+HZ42+HZ16+HZ11</f>
        <v>49837366.977500081</v>
      </c>
      <c r="IF146" s="111">
        <f>IF142+IF80+IF75+IE51+IE42+IE16+IE11</f>
        <v>62400649.875000201</v>
      </c>
      <c r="IK146" s="111">
        <f>IK142+IK80+IK75+IJ51+IJ42+IJ16+IJ11</f>
        <v>49365724.49039977</v>
      </c>
      <c r="IP146" s="111">
        <f>IP142+IP80+IP75+IO51+IO42+IO16+IO11</f>
        <v>47809435.444498509</v>
      </c>
      <c r="IU146" s="111">
        <f>IU142+IU80+IU75+IT51+IT42+IT16+IT11</f>
        <v>28787115.095600557</v>
      </c>
      <c r="IZ146" s="111">
        <f>IZ142+IZ80+IZ75+IY51+IY42+IY16+IY11</f>
        <v>18498465.088352017</v>
      </c>
      <c r="JE146" s="111">
        <f>JE142+JE80+JE75+JD51+JD42+JD16+JD11</f>
        <v>24585131.091099963</v>
      </c>
      <c r="JQ146" s="111"/>
      <c r="JW146" s="111">
        <f>JW142+JW80+JW75+JV51+JV42+JV16+JV11</f>
        <v>25046687.366152462</v>
      </c>
      <c r="KB146" s="111">
        <f>KB142+KB80+KB75+KA51+KA42+KA16+KA11</f>
        <v>19142067.807485014</v>
      </c>
      <c r="KG146" s="111">
        <f>KG142+KG80+KG75+KF51+KF42+KF16+KF11</f>
        <v>18229621.869999912</v>
      </c>
      <c r="KL146" s="111">
        <f>KL142+KL80+KL75+KK51+KK42+KK16+KK11</f>
        <v>20552969.710000135</v>
      </c>
      <c r="KQ146" s="111">
        <f>KQ142+KQ80+KQ75+KP51+KP42+KP16+KP11</f>
        <v>29284880.263999932</v>
      </c>
      <c r="KV146" s="111">
        <f>KV142+KV80+KV75+KU51+KU42+KU16+KU11</f>
        <v>28600945.959999964</v>
      </c>
      <c r="LA146" s="111">
        <f>LA142+LA80+LA75+KZ51+KZ42+KZ16+KZ11</f>
        <v>38619116.665000036</v>
      </c>
      <c r="LF146" s="111">
        <f>LF142+LF80+LF75+LE51+LE42+LE16+LE11</f>
        <v>37731886.446479842</v>
      </c>
      <c r="LK146" s="111">
        <f>LK142+LK80+LK75+LJ51+LJ42+LJ16+LJ11</f>
        <v>0</v>
      </c>
      <c r="LP146" s="111">
        <f>LP142+LP80+LP75+LO51+LO42+LO16+LO11</f>
        <v>0</v>
      </c>
      <c r="LU146" s="111">
        <f>LU142+LU80+LU75+LT51+LT42+LT16+LT11</f>
        <v>0</v>
      </c>
      <c r="LZ146" s="111">
        <f>LZ142+LZ80+LZ75+LY51+LY42+LY16+LY11</f>
        <v>0</v>
      </c>
      <c r="ML146" s="111"/>
    </row>
    <row r="147" spans="3:350" x14ac:dyDescent="0.3">
      <c r="X147" s="122"/>
      <c r="AV147" s="123"/>
      <c r="CH147" s="122"/>
      <c r="DF147" s="123"/>
      <c r="EW147" s="122"/>
      <c r="FU147" s="123"/>
    </row>
    <row r="148" spans="3:350" x14ac:dyDescent="0.3">
      <c r="X148" s="122"/>
      <c r="AV148" s="123"/>
      <c r="CH148" s="122"/>
      <c r="DF148" s="123"/>
      <c r="EW148" s="122"/>
      <c r="FU148" s="123"/>
    </row>
    <row r="149" spans="3:350" x14ac:dyDescent="0.3">
      <c r="X149" s="122"/>
      <c r="AV149" s="123"/>
      <c r="CH149" s="122"/>
      <c r="DF149" s="123"/>
      <c r="EW149" s="122"/>
      <c r="FU149" s="123"/>
    </row>
    <row r="150" spans="3:350" x14ac:dyDescent="0.3">
      <c r="X150" s="122"/>
      <c r="CH150" s="122"/>
      <c r="EW150" s="122"/>
    </row>
    <row r="151" spans="3:350" x14ac:dyDescent="0.3">
      <c r="X151" s="122"/>
      <c r="Y151" s="124"/>
      <c r="Z151" s="124"/>
      <c r="AA151" s="124"/>
      <c r="AB151" s="124"/>
      <c r="AC151" s="124"/>
      <c r="CH151" s="122"/>
      <c r="CI151" s="124"/>
      <c r="CJ151" s="124"/>
      <c r="CK151" s="124"/>
      <c r="CL151" s="124"/>
      <c r="EW151" s="122"/>
      <c r="EX151" s="124"/>
      <c r="EY151" s="124"/>
      <c r="EZ151" s="124"/>
      <c r="JN151" s="33"/>
      <c r="MI151" s="33"/>
    </row>
    <row r="152" spans="3:350" x14ac:dyDescent="0.3">
      <c r="X152" s="122"/>
      <c r="Y152" s="124"/>
      <c r="Z152" s="124"/>
      <c r="AA152" s="124"/>
      <c r="AB152" s="124"/>
      <c r="AC152" s="124"/>
      <c r="CH152" s="122"/>
      <c r="CI152" s="124"/>
      <c r="CJ152" s="124"/>
      <c r="CK152" s="124"/>
      <c r="CL152" s="124"/>
      <c r="EW152" s="122"/>
      <c r="EX152" s="124"/>
      <c r="EY152" s="124"/>
      <c r="EZ152" s="124"/>
    </row>
    <row r="153" spans="3:350" x14ac:dyDescent="0.3">
      <c r="X153" s="122"/>
      <c r="Y153" s="124"/>
      <c r="Z153" s="124"/>
      <c r="AA153" s="124"/>
      <c r="AB153" s="124"/>
      <c r="AC153" s="124"/>
      <c r="CH153" s="122"/>
      <c r="CI153" s="124"/>
      <c r="CJ153" s="124"/>
      <c r="CK153" s="124"/>
      <c r="CL153" s="124"/>
      <c r="CM153" s="124"/>
      <c r="EW153" s="122"/>
      <c r="EX153" s="124"/>
      <c r="EY153" s="124"/>
      <c r="EZ153" s="124"/>
    </row>
    <row r="154" spans="3:350" x14ac:dyDescent="0.3">
      <c r="X154" s="124"/>
      <c r="Y154" s="124"/>
      <c r="Z154" s="124"/>
      <c r="AA154" s="124"/>
      <c r="AB154" s="124"/>
      <c r="AC154" s="124"/>
      <c r="CH154" s="124"/>
      <c r="CI154" s="124"/>
      <c r="CJ154" s="124"/>
      <c r="CK154" s="124"/>
      <c r="CL154" s="124"/>
      <c r="CM154" s="124"/>
      <c r="EW154" s="124"/>
      <c r="EX154" s="124"/>
      <c r="EY154" s="124"/>
      <c r="EZ154" s="124"/>
    </row>
    <row r="155" spans="3:350" x14ac:dyDescent="0.3">
      <c r="X155" s="124"/>
      <c r="Y155" s="124"/>
      <c r="Z155" s="124"/>
      <c r="AA155" s="124"/>
      <c r="AB155" s="124"/>
      <c r="AC155" s="124"/>
      <c r="CH155" s="124"/>
      <c r="CI155" s="124"/>
      <c r="CJ155" s="124"/>
      <c r="CK155" s="124"/>
      <c r="CL155" s="124"/>
      <c r="CM155" s="124"/>
      <c r="EW155" s="124"/>
      <c r="EX155" s="124"/>
      <c r="EY155" s="124"/>
      <c r="EZ155" s="124"/>
      <c r="FA155" s="124"/>
      <c r="FB155" s="124"/>
      <c r="HU155" s="76"/>
      <c r="KP155" s="473"/>
    </row>
    <row r="156" spans="3:350" x14ac:dyDescent="0.3">
      <c r="X156" s="122"/>
      <c r="Y156" s="124"/>
      <c r="Z156" s="124"/>
      <c r="AA156" s="124"/>
      <c r="AB156" s="124"/>
      <c r="AC156" s="124"/>
      <c r="CH156" s="122"/>
      <c r="CI156" s="124"/>
      <c r="CJ156" s="124"/>
      <c r="CK156" s="124"/>
      <c r="CL156" s="124"/>
      <c r="CM156" s="124"/>
      <c r="DQ156"/>
      <c r="DV156"/>
      <c r="EW156" s="122"/>
      <c r="EX156" s="124"/>
      <c r="EY156" s="124"/>
      <c r="EZ156" s="124"/>
      <c r="FA156" s="124"/>
      <c r="FB156" s="124"/>
      <c r="GF156"/>
      <c r="GK156"/>
    </row>
    <row r="157" spans="3:350" x14ac:dyDescent="0.3">
      <c r="X157" s="122"/>
      <c r="Y157" s="124"/>
      <c r="Z157" s="124"/>
      <c r="AA157" s="124"/>
      <c r="AB157" s="124"/>
      <c r="AC157" s="124"/>
      <c r="CH157" s="122"/>
      <c r="CI157" s="124"/>
      <c r="CJ157" s="124"/>
      <c r="CK157" s="124"/>
      <c r="CL157" s="124"/>
      <c r="CM157" s="124"/>
      <c r="DQ157"/>
      <c r="DV157"/>
      <c r="EW157" s="122"/>
      <c r="EX157" s="124"/>
      <c r="EY157" s="124"/>
      <c r="EZ157" s="124"/>
      <c r="FA157" s="124"/>
      <c r="FB157" s="124"/>
      <c r="GF157"/>
      <c r="GK157"/>
    </row>
    <row r="158" spans="3:350" x14ac:dyDescent="0.3">
      <c r="X158" s="122"/>
      <c r="Y158" s="124"/>
      <c r="Z158" s="124"/>
      <c r="AA158" s="124"/>
      <c r="AB158" s="124"/>
      <c r="AC158" s="124"/>
      <c r="CH158" s="122"/>
      <c r="CI158" s="124"/>
      <c r="CJ158" s="124"/>
      <c r="CK158" s="124"/>
      <c r="CL158" s="124"/>
      <c r="CM158" s="124"/>
      <c r="DQ158"/>
      <c r="DV158"/>
      <c r="EW158" s="122"/>
      <c r="EX158" s="124"/>
      <c r="EY158" s="124"/>
      <c r="EZ158" s="124"/>
      <c r="FA158" s="124"/>
      <c r="FB158" s="124"/>
      <c r="GF158"/>
      <c r="GK158"/>
    </row>
    <row r="159" spans="3:350" x14ac:dyDescent="0.3">
      <c r="X159" s="122"/>
      <c r="Y159" s="124"/>
      <c r="Z159" s="124"/>
      <c r="AA159" s="124"/>
      <c r="AB159" s="124"/>
      <c r="AC159" s="124"/>
      <c r="CH159" s="122"/>
      <c r="CI159" s="124"/>
      <c r="CJ159" s="124"/>
      <c r="CK159" s="124"/>
      <c r="CL159" s="124"/>
      <c r="CM159" s="124"/>
      <c r="DQ159"/>
      <c r="DV159"/>
      <c r="EW159" s="122"/>
      <c r="EX159" s="124"/>
      <c r="EY159" s="124"/>
      <c r="EZ159" s="124"/>
      <c r="FA159" s="124"/>
      <c r="FB159" s="124"/>
      <c r="GF159"/>
      <c r="GK159"/>
    </row>
    <row r="160" spans="3:350" x14ac:dyDescent="0.3">
      <c r="X160" s="122"/>
      <c r="Y160" s="124"/>
      <c r="Z160" s="124"/>
      <c r="AA160" s="124"/>
      <c r="AB160" s="124"/>
      <c r="AC160" s="124"/>
      <c r="CH160" s="122"/>
      <c r="CI160" s="124"/>
      <c r="CJ160" s="124"/>
      <c r="CK160" s="124"/>
      <c r="CL160" s="124"/>
      <c r="CM160" s="124"/>
      <c r="DQ160"/>
      <c r="DV160"/>
      <c r="EW160" s="122"/>
      <c r="EX160" s="124"/>
      <c r="EY160" s="124"/>
      <c r="EZ160" s="124"/>
      <c r="FA160" s="124"/>
      <c r="FB160" s="124"/>
      <c r="GF160"/>
      <c r="GK160"/>
    </row>
    <row r="161" spans="24:193" x14ac:dyDescent="0.3">
      <c r="X161" s="122"/>
      <c r="Y161" s="124"/>
      <c r="Z161" s="124"/>
      <c r="AA161" s="124"/>
      <c r="AB161" s="124"/>
      <c r="AC161" s="124"/>
      <c r="CH161" s="122"/>
      <c r="CI161" s="124"/>
      <c r="CJ161" s="124"/>
      <c r="CK161" s="124"/>
      <c r="CL161" s="124"/>
      <c r="CM161" s="124"/>
      <c r="DQ161"/>
      <c r="DV161"/>
      <c r="EW161" s="122"/>
      <c r="EX161" s="124"/>
      <c r="EY161" s="124"/>
      <c r="EZ161" s="124"/>
      <c r="FA161" s="124"/>
      <c r="FB161" s="124"/>
      <c r="GF161"/>
      <c r="GK161"/>
    </row>
    <row r="162" spans="24:193" x14ac:dyDescent="0.3">
      <c r="X162" s="122"/>
      <c r="Y162" s="124"/>
      <c r="Z162" s="124"/>
      <c r="AA162" s="124"/>
      <c r="AB162" s="124"/>
      <c r="AC162" s="124"/>
      <c r="CH162" s="122"/>
      <c r="CI162" s="124"/>
      <c r="CJ162" s="124"/>
      <c r="CK162" s="124"/>
      <c r="CL162" s="124"/>
      <c r="CM162" s="124"/>
      <c r="DQ162"/>
      <c r="DV162"/>
      <c r="EW162" s="122"/>
      <c r="EX162" s="124"/>
      <c r="EY162" s="124"/>
      <c r="EZ162" s="124"/>
      <c r="FA162" s="124"/>
      <c r="FB162" s="124"/>
      <c r="GF162"/>
      <c r="GK162"/>
    </row>
    <row r="163" spans="24:193" x14ac:dyDescent="0.3">
      <c r="X163" s="122"/>
      <c r="Y163" s="124"/>
      <c r="Z163" s="124"/>
      <c r="AA163" s="124"/>
      <c r="AB163" s="124"/>
      <c r="AC163" s="124"/>
      <c r="CH163" s="122"/>
      <c r="CI163" s="124"/>
      <c r="CJ163" s="124"/>
      <c r="CK163" s="124"/>
      <c r="CL163" s="124"/>
      <c r="CM163" s="124"/>
      <c r="DQ163"/>
      <c r="DV163"/>
      <c r="EW163" s="122"/>
      <c r="EX163" s="124"/>
      <c r="EY163" s="124"/>
      <c r="EZ163" s="124"/>
      <c r="FA163" s="124"/>
      <c r="FB163" s="124"/>
      <c r="GF163"/>
      <c r="GK163"/>
    </row>
    <row r="164" spans="24:193" x14ac:dyDescent="0.3">
      <c r="X164" s="122"/>
      <c r="Y164" s="124"/>
      <c r="Z164" s="124"/>
      <c r="AA164" s="124"/>
      <c r="AB164" s="124"/>
      <c r="AC164" s="124"/>
      <c r="CH164" s="122"/>
      <c r="CI164" s="124"/>
      <c r="CJ164" s="124"/>
      <c r="CK164" s="124"/>
      <c r="CL164" s="124"/>
      <c r="CM164" s="124"/>
      <c r="DQ164"/>
      <c r="DV164"/>
      <c r="EW164" s="122"/>
      <c r="EX164" s="124"/>
      <c r="EY164" s="124"/>
      <c r="EZ164" s="124"/>
      <c r="FA164" s="124"/>
      <c r="FB164" s="124"/>
      <c r="GF164"/>
      <c r="GK164"/>
    </row>
    <row r="165" spans="24:193" x14ac:dyDescent="0.3">
      <c r="X165" s="122"/>
      <c r="Y165" s="124"/>
      <c r="Z165" s="124"/>
      <c r="AA165" s="124"/>
      <c r="AB165" s="124"/>
      <c r="AC165" s="124"/>
      <c r="CH165" s="122"/>
      <c r="CI165" s="124"/>
      <c r="CJ165" s="124"/>
      <c r="CK165" s="124"/>
      <c r="CL165" s="124"/>
      <c r="CM165" s="124"/>
      <c r="DQ165"/>
      <c r="DV165"/>
      <c r="EW165" s="122"/>
      <c r="EX165" s="124"/>
      <c r="EY165" s="124"/>
      <c r="EZ165" s="124"/>
      <c r="FA165" s="124"/>
      <c r="FB165" s="124"/>
      <c r="GF165"/>
      <c r="GK165"/>
    </row>
    <row r="166" spans="24:193" x14ac:dyDescent="0.3">
      <c r="X166" s="122"/>
      <c r="Y166" s="124"/>
      <c r="Z166" s="124"/>
      <c r="AA166" s="124"/>
      <c r="AB166" s="124"/>
      <c r="AC166" s="124"/>
      <c r="CH166" s="122"/>
      <c r="CI166" s="124"/>
      <c r="CJ166" s="124"/>
      <c r="CK166" s="124"/>
      <c r="CL166" s="124"/>
      <c r="CM166" s="124"/>
      <c r="DQ166"/>
      <c r="DV166"/>
      <c r="EW166" s="122"/>
      <c r="EX166" s="124"/>
      <c r="EY166" s="124"/>
      <c r="EZ166" s="124"/>
      <c r="FA166" s="124"/>
      <c r="FB166" s="124"/>
      <c r="GF166"/>
      <c r="GK166"/>
    </row>
    <row r="167" spans="24:193" x14ac:dyDescent="0.3">
      <c r="X167" s="122"/>
      <c r="Y167" s="124"/>
      <c r="Z167" s="124"/>
      <c r="AA167" s="124"/>
      <c r="AB167" s="124"/>
      <c r="AC167" s="124"/>
      <c r="CH167" s="122"/>
      <c r="CI167" s="124"/>
      <c r="CJ167" s="124"/>
      <c r="CK167" s="124"/>
      <c r="CL167" s="124"/>
      <c r="CM167" s="124"/>
      <c r="DQ167"/>
      <c r="DV167"/>
      <c r="EW167" s="122"/>
      <c r="EX167" s="124"/>
      <c r="EY167" s="124"/>
      <c r="EZ167" s="124"/>
      <c r="FA167" s="124"/>
      <c r="FB167" s="124"/>
      <c r="GF167"/>
      <c r="GK167"/>
    </row>
    <row r="168" spans="24:193" x14ac:dyDescent="0.3">
      <c r="X168" s="122"/>
      <c r="Y168" s="124"/>
      <c r="Z168" s="124"/>
      <c r="AA168" s="124"/>
      <c r="AB168" s="124"/>
      <c r="AC168" s="124"/>
      <c r="CH168" s="122"/>
      <c r="CI168" s="124"/>
      <c r="CJ168" s="124"/>
      <c r="CK168" s="124"/>
      <c r="CL168" s="124"/>
      <c r="CM168" s="124"/>
      <c r="DQ168"/>
      <c r="DV168"/>
      <c r="EW168" s="122"/>
      <c r="EX168" s="124"/>
      <c r="EY168" s="124"/>
      <c r="EZ168" s="124"/>
      <c r="FA168" s="124"/>
      <c r="FB168" s="124"/>
      <c r="GF168"/>
      <c r="GK168"/>
    </row>
    <row r="169" spans="24:193" x14ac:dyDescent="0.3">
      <c r="X169" s="124"/>
      <c r="Y169" s="124"/>
      <c r="Z169" s="124"/>
      <c r="AA169" s="124"/>
      <c r="AB169" s="124"/>
      <c r="AC169" s="124"/>
      <c r="CH169" s="124"/>
      <c r="CI169" s="124"/>
      <c r="CJ169" s="124"/>
      <c r="CK169" s="124"/>
      <c r="CL169" s="124"/>
      <c r="CM169" s="124"/>
      <c r="DQ169"/>
      <c r="DV169"/>
      <c r="EW169" s="124"/>
      <c r="EX169" s="124"/>
      <c r="EY169" s="124"/>
      <c r="EZ169" s="124"/>
      <c r="FA169" s="124"/>
      <c r="FB169" s="124"/>
      <c r="GF169"/>
      <c r="GK169"/>
    </row>
  </sheetData>
  <sortState xmlns:xlrd2="http://schemas.microsoft.com/office/spreadsheetml/2017/richdata2" ref="C84:C130">
    <sortCondition ref="C84:C130"/>
  </sortState>
  <mergeCells count="84">
    <mergeCell ref="IV3:IZ3"/>
    <mergeCell ref="JA3:JE3"/>
    <mergeCell ref="JM3:JQ3"/>
    <mergeCell ref="HW3:IA3"/>
    <mergeCell ref="IB3:IF3"/>
    <mergeCell ref="IG3:IK3"/>
    <mergeCell ref="IL3:IP3"/>
    <mergeCell ref="IQ3:IU3"/>
    <mergeCell ref="JF3:JJ3"/>
    <mergeCell ref="GX3:HB3"/>
    <mergeCell ref="HC3:HG3"/>
    <mergeCell ref="HH3:HL3"/>
    <mergeCell ref="HM3:HQ3"/>
    <mergeCell ref="HR3:HV3"/>
    <mergeCell ref="DQ3:DU3"/>
    <mergeCell ref="EB3:EF3"/>
    <mergeCell ref="CR3:CV3"/>
    <mergeCell ref="CW3:DA3"/>
    <mergeCell ref="DB3:DF3"/>
    <mergeCell ref="DG3:DK3"/>
    <mergeCell ref="DL3:DP3"/>
    <mergeCell ref="DV3:DZ3"/>
    <mergeCell ref="FV3:FZ3"/>
    <mergeCell ref="GA3:GE3"/>
    <mergeCell ref="EH3:EL3"/>
    <mergeCell ref="EM3:EQ3"/>
    <mergeCell ref="ER3:EV3"/>
    <mergeCell ref="EW3:FA3"/>
    <mergeCell ref="FB3:FF3"/>
    <mergeCell ref="B6:B10"/>
    <mergeCell ref="B11:C11"/>
    <mergeCell ref="B12:B15"/>
    <mergeCell ref="AC3:AG3"/>
    <mergeCell ref="B144:C144"/>
    <mergeCell ref="B75:C75"/>
    <mergeCell ref="B53:B74"/>
    <mergeCell ref="C53:C54"/>
    <mergeCell ref="B80:C80"/>
    <mergeCell ref="B77:B79"/>
    <mergeCell ref="B142:C142"/>
    <mergeCell ref="B82:B141"/>
    <mergeCell ref="D3:H3"/>
    <mergeCell ref="I3:M3"/>
    <mergeCell ref="N3:R3"/>
    <mergeCell ref="S3:W3"/>
    <mergeCell ref="X3:AB3"/>
    <mergeCell ref="BB3:BF3"/>
    <mergeCell ref="BG3:BK3"/>
    <mergeCell ref="AH3:AL3"/>
    <mergeCell ref="AM3:AQ3"/>
    <mergeCell ref="AR3:AV3"/>
    <mergeCell ref="AW3:BA3"/>
    <mergeCell ref="BM53:BQ53"/>
    <mergeCell ref="B18:B41"/>
    <mergeCell ref="B16:C16"/>
    <mergeCell ref="B42:C42"/>
    <mergeCell ref="B44:B50"/>
    <mergeCell ref="B51:C51"/>
    <mergeCell ref="BM3:BQ3"/>
    <mergeCell ref="JS3:JW3"/>
    <mergeCell ref="JX3:KB3"/>
    <mergeCell ref="KC3:KG3"/>
    <mergeCell ref="KH3:KL3"/>
    <mergeCell ref="BS3:BW3"/>
    <mergeCell ref="BX3:CB3"/>
    <mergeCell ref="CC3:CG3"/>
    <mergeCell ref="CH3:CL3"/>
    <mergeCell ref="CM3:CQ3"/>
    <mergeCell ref="GF3:GJ3"/>
    <mergeCell ref="GK3:GO3"/>
    <mergeCell ref="GQ3:GU3"/>
    <mergeCell ref="FG3:FK3"/>
    <mergeCell ref="FL3:FP3"/>
    <mergeCell ref="FQ3:FU3"/>
    <mergeCell ref="KM3:KQ3"/>
    <mergeCell ref="KR3:KV3"/>
    <mergeCell ref="KW3:LA3"/>
    <mergeCell ref="LB3:LF3"/>
    <mergeCell ref="LG3:LK3"/>
    <mergeCell ref="LL3:LP3"/>
    <mergeCell ref="LQ3:LU3"/>
    <mergeCell ref="LV3:LZ3"/>
    <mergeCell ref="MA3:ME3"/>
    <mergeCell ref="MH3:ML3"/>
  </mergeCells>
  <pageMargins left="0.7" right="0.7" top="0.75" bottom="0.75" header="0.3" footer="0.3"/>
  <pageSetup paperSize="9" orientation="portrait" verticalDpi="0" r:id="rId1"/>
  <ignoredErrors>
    <ignoredError sqref="AQ8 AV8 AV11 BA8 BW8 CB8 CG8 CL8 CQ8 DA8 DF8 FP8:FP9 FM80 FU8:FU9 FZ8 GE8 GJ8 HB8 HG8 HB1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5C71-8836-4E85-BD00-DDC46D1C1B8E}">
  <dimension ref="B2:R56"/>
  <sheetViews>
    <sheetView zoomScaleNormal="100" workbookViewId="0"/>
  </sheetViews>
  <sheetFormatPr defaultRowHeight="13.8" x14ac:dyDescent="0.3"/>
  <cols>
    <col min="1" max="1" width="3.5546875" style="177" customWidth="1"/>
    <col min="2" max="2" width="23.77734375" style="177" customWidth="1"/>
    <col min="3" max="13" width="10" style="389" bestFit="1" customWidth="1"/>
    <col min="14" max="15" width="11.44140625" style="389" bestFit="1" customWidth="1"/>
    <col min="16" max="16384" width="8.88671875" style="177"/>
  </cols>
  <sheetData>
    <row r="2" spans="2:15" ht="14.4" thickBot="1" x14ac:dyDescent="0.35"/>
    <row r="3" spans="2:15" x14ac:dyDescent="0.3">
      <c r="B3" s="286" t="s">
        <v>157</v>
      </c>
      <c r="C3" s="390">
        <v>45383</v>
      </c>
      <c r="D3" s="390">
        <v>45413</v>
      </c>
      <c r="E3" s="390">
        <v>45444</v>
      </c>
      <c r="F3" s="390">
        <v>45474</v>
      </c>
      <c r="G3" s="390">
        <v>45505</v>
      </c>
      <c r="H3" s="390">
        <v>45536</v>
      </c>
      <c r="I3" s="390">
        <v>45566</v>
      </c>
      <c r="J3" s="390">
        <v>45597</v>
      </c>
      <c r="K3" s="390">
        <v>45627</v>
      </c>
      <c r="L3" s="390">
        <v>45658</v>
      </c>
      <c r="M3" s="390">
        <v>45689</v>
      </c>
      <c r="N3" s="390">
        <v>45717</v>
      </c>
      <c r="O3" s="391" t="s">
        <v>175</v>
      </c>
    </row>
    <row r="4" spans="2:15" x14ac:dyDescent="0.3">
      <c r="B4" s="293" t="s">
        <v>201</v>
      </c>
      <c r="C4" s="392">
        <f>'P&amp;L 24-25_TBase'!C22</f>
        <v>77.007942698467517</v>
      </c>
      <c r="D4" s="392">
        <f>'P&amp;L 24-25_TBase'!D22</f>
        <v>29.891150457593707</v>
      </c>
      <c r="E4" s="392">
        <f>'P&amp;L 24-25_TBase'!E22</f>
        <v>23.414212517370004</v>
      </c>
      <c r="F4" s="392">
        <f>'P&amp;L 24-25_TBase'!F22</f>
        <v>40.678054300399936</v>
      </c>
      <c r="G4" s="392">
        <f>'P&amp;L 24-25_TBase'!G22</f>
        <v>140.36772664066132</v>
      </c>
      <c r="H4" s="392">
        <f>'P&amp;L 24-25_TBase'!H22</f>
        <v>164.16356190775949</v>
      </c>
      <c r="I4" s="392">
        <f>'P&amp;L 24-25_TBase'!I22</f>
        <v>219.20297172372031</v>
      </c>
      <c r="J4" s="392">
        <f>'P&amp;L 24-25_TBase'!J22</f>
        <v>173.69950033256961</v>
      </c>
      <c r="K4" s="392">
        <f>'P&amp;L 24-25_TBase'!K22</f>
        <v>0</v>
      </c>
      <c r="L4" s="392">
        <f>'P&amp;L 24-25_TBase'!L22</f>
        <v>0</v>
      </c>
      <c r="M4" s="392">
        <f>'P&amp;L 24-25_TBase'!M22</f>
        <v>0</v>
      </c>
      <c r="N4" s="392">
        <f>'P&amp;L 24-25_TBase'!N22</f>
        <v>0</v>
      </c>
      <c r="O4" s="393">
        <f>SUM(C4:N4)</f>
        <v>868.42512057854196</v>
      </c>
    </row>
    <row r="5" spans="2:15" x14ac:dyDescent="0.3">
      <c r="B5" s="293"/>
      <c r="C5" s="392"/>
      <c r="D5" s="392"/>
      <c r="E5" s="392"/>
      <c r="F5" s="392"/>
      <c r="G5" s="392"/>
      <c r="H5" s="392"/>
      <c r="I5" s="392"/>
      <c r="J5" s="392"/>
      <c r="K5" s="392"/>
      <c r="L5" s="392"/>
      <c r="M5" s="392"/>
      <c r="N5" s="392"/>
      <c r="O5" s="393"/>
    </row>
    <row r="6" spans="2:15" x14ac:dyDescent="0.3">
      <c r="B6" s="293" t="s">
        <v>202</v>
      </c>
      <c r="C6" s="392">
        <f>'P&amp;L 24-25_TBase'!C24</f>
        <v>48.314216666666667</v>
      </c>
      <c r="D6" s="392">
        <f>'P&amp;L 24-25_TBase'!D24</f>
        <v>23.21358</v>
      </c>
      <c r="E6" s="392">
        <f>'P&amp;L 24-25_TBase'!E24</f>
        <v>20.30255</v>
      </c>
      <c r="F6" s="392">
        <f>'P&amp;L 24-25_TBase'!F24</f>
        <v>31.063703333333336</v>
      </c>
      <c r="G6" s="392">
        <f>'P&amp;L 24-25_TBase'!G24</f>
        <v>93.11924333333333</v>
      </c>
      <c r="H6" s="392">
        <f>'P&amp;L 24-25_TBase'!H24</f>
        <v>108.26772666666668</v>
      </c>
      <c r="I6" s="392">
        <f>'P&amp;L 24-25_TBase'!I24</f>
        <v>142.88200666666665</v>
      </c>
      <c r="J6" s="392">
        <f>'P&amp;L 24-25_TBase'!J24</f>
        <v>116.84814999999999</v>
      </c>
      <c r="K6" s="392">
        <f>'P&amp;L 24-25_TBase'!K24</f>
        <v>0</v>
      </c>
      <c r="L6" s="392">
        <f>'P&amp;L 24-25_TBase'!L24</f>
        <v>0</v>
      </c>
      <c r="M6" s="392">
        <f>'P&amp;L 24-25_TBase'!M24</f>
        <v>0</v>
      </c>
      <c r="N6" s="392">
        <f>'P&amp;L 24-25_TBase'!N24</f>
        <v>0</v>
      </c>
      <c r="O6" s="393">
        <f>SUM(C6:N6)</f>
        <v>584.01117666666664</v>
      </c>
    </row>
    <row r="7" spans="2:15" x14ac:dyDescent="0.3">
      <c r="B7" s="293"/>
      <c r="C7" s="392"/>
      <c r="D7" s="392"/>
      <c r="E7" s="392"/>
      <c r="F7" s="392"/>
      <c r="G7" s="392"/>
      <c r="H7" s="392"/>
      <c r="I7" s="392"/>
      <c r="J7" s="392"/>
      <c r="K7" s="392"/>
      <c r="L7" s="392"/>
      <c r="M7" s="392"/>
      <c r="N7" s="392"/>
      <c r="O7" s="393"/>
    </row>
    <row r="8" spans="2:15" x14ac:dyDescent="0.3">
      <c r="B8" s="293" t="s">
        <v>203</v>
      </c>
      <c r="C8" s="392">
        <f>'P&amp;L 24-25_TBase'!C26</f>
        <v>28.69372603180085</v>
      </c>
      <c r="D8" s="392">
        <f>'P&amp;L 24-25_TBase'!D26</f>
        <v>6.6775704575937063</v>
      </c>
      <c r="E8" s="392">
        <f>'P&amp;L 24-25_TBase'!E26</f>
        <v>3.1116625173700037</v>
      </c>
      <c r="F8" s="392">
        <f>'P&amp;L 24-25_TBase'!F26</f>
        <v>9.6143509670665992</v>
      </c>
      <c r="G8" s="392">
        <f>'P&amp;L 24-25_TBase'!G26</f>
        <v>47.248483307327987</v>
      </c>
      <c r="H8" s="392">
        <f>'P&amp;L 24-25_TBase'!H26</f>
        <v>55.895835241092811</v>
      </c>
      <c r="I8" s="392">
        <f>'P&amp;L 24-25_TBase'!I26</f>
        <v>76.320965057053655</v>
      </c>
      <c r="J8" s="392">
        <f>'P&amp;L 24-25_TBase'!J26</f>
        <v>56.851350332569623</v>
      </c>
      <c r="K8" s="392">
        <f>'P&amp;L 24-25_TBase'!K26</f>
        <v>0</v>
      </c>
      <c r="L8" s="392">
        <f>'P&amp;L 24-25_TBase'!L26</f>
        <v>0</v>
      </c>
      <c r="M8" s="392">
        <f>'P&amp;L 24-25_TBase'!M26</f>
        <v>0</v>
      </c>
      <c r="N8" s="392">
        <f>'P&amp;L 24-25_TBase'!N26</f>
        <v>0</v>
      </c>
      <c r="O8" s="393">
        <f>SUM(C8:N8)</f>
        <v>284.41394391187526</v>
      </c>
    </row>
    <row r="9" spans="2:15" x14ac:dyDescent="0.3">
      <c r="B9" s="293" t="s">
        <v>169</v>
      </c>
      <c r="C9" s="394">
        <f>'P&amp;L 24-25_TBase'!C27</f>
        <v>0.37260735745342621</v>
      </c>
      <c r="D9" s="394">
        <f>'P&amp;L 24-25_TBase'!D27</f>
        <v>0.22339623451653734</v>
      </c>
      <c r="E9" s="394">
        <f>'P&amp;L 24-25_TBase'!E27</f>
        <v>0.13289631308597691</v>
      </c>
      <c r="F9" s="394">
        <f>'P&amp;L 24-25_TBase'!F27</f>
        <v>0.2363522821437424</v>
      </c>
      <c r="G9" s="394">
        <f>'P&amp;L 24-25_TBase'!G27</f>
        <v>0.33660503335131442</v>
      </c>
      <c r="H9" s="394">
        <f>'P&amp;L 24-25_TBase'!H27</f>
        <v>0.34048868452610492</v>
      </c>
      <c r="I9" s="394">
        <f>'P&amp;L 24-25_TBase'!I27</f>
        <v>0.3481748648610809</v>
      </c>
      <c r="J9" s="394">
        <f>'P&amp;L 24-25_TBase'!J27</f>
        <v>0.32729714376679575</v>
      </c>
      <c r="K9" s="394">
        <f>'P&amp;L 24-25_TBase'!K27</f>
        <v>0</v>
      </c>
      <c r="L9" s="394">
        <f>'P&amp;L 24-25_TBase'!L27</f>
        <v>0</v>
      </c>
      <c r="M9" s="394">
        <f>'P&amp;L 24-25_TBase'!M27</f>
        <v>0</v>
      </c>
      <c r="N9" s="394">
        <f>'P&amp;L 24-25_TBase'!N27</f>
        <v>0</v>
      </c>
      <c r="O9" s="393"/>
    </row>
    <row r="10" spans="2:15" x14ac:dyDescent="0.3">
      <c r="B10" s="293"/>
      <c r="C10" s="396"/>
      <c r="D10" s="396"/>
      <c r="E10" s="396"/>
      <c r="F10" s="396"/>
      <c r="G10" s="396"/>
      <c r="H10" s="396"/>
      <c r="I10" s="396"/>
      <c r="J10" s="396"/>
      <c r="K10" s="396"/>
      <c r="L10" s="396"/>
      <c r="M10" s="396"/>
      <c r="N10" s="396"/>
      <c r="O10" s="397"/>
    </row>
    <row r="11" spans="2:15" x14ac:dyDescent="0.3">
      <c r="B11" s="293" t="s">
        <v>204</v>
      </c>
      <c r="C11" s="392">
        <f>'P&amp;L 24-25_TBase'!C29</f>
        <v>26.318562806191906</v>
      </c>
      <c r="D11" s="392">
        <f>'P&amp;L 24-25_TBase'!D29</f>
        <v>33.748618300791371</v>
      </c>
      <c r="E11" s="392">
        <f>'P&amp;L 24-25_TBase'!E29</f>
        <v>29.092185530119146</v>
      </c>
      <c r="F11" s="392">
        <f>'P&amp;L 24-25_TBase'!F29</f>
        <v>29.955216667076325</v>
      </c>
      <c r="G11" s="392">
        <f>'P&amp;L 24-25_TBase'!G29</f>
        <v>33.027897213230119</v>
      </c>
      <c r="H11" s="392">
        <f>'P&amp;L 24-25_TBase'!H29</f>
        <v>31.799058917849251</v>
      </c>
      <c r="I11" s="392">
        <f>'P&amp;L 24-25_TBase'!I29</f>
        <v>30.380218646368458</v>
      </c>
      <c r="J11" s="392">
        <f>'P&amp;L 24-25_TBase'!J29</f>
        <v>29.773925712367198</v>
      </c>
      <c r="K11" s="392">
        <f>'P&amp;L 24-25_TBase'!K29</f>
        <v>0</v>
      </c>
      <c r="L11" s="392">
        <f>'P&amp;L 24-25_TBase'!L29</f>
        <v>0</v>
      </c>
      <c r="M11" s="392">
        <f>'P&amp;L 24-25_TBase'!M29</f>
        <v>0</v>
      </c>
      <c r="N11" s="392">
        <f>'P&amp;L 24-25_TBase'!N29</f>
        <v>0</v>
      </c>
      <c r="O11" s="393">
        <f>SUM(C11:N11)</f>
        <v>244.09568379399377</v>
      </c>
    </row>
    <row r="12" spans="2:15" x14ac:dyDescent="0.3">
      <c r="B12" s="293"/>
      <c r="C12" s="396"/>
      <c r="D12" s="396"/>
      <c r="E12" s="396"/>
      <c r="F12" s="396"/>
      <c r="G12" s="396"/>
      <c r="H12" s="396"/>
      <c r="I12" s="396"/>
      <c r="J12" s="396"/>
      <c r="K12" s="396"/>
      <c r="L12" s="396"/>
      <c r="M12" s="396"/>
      <c r="N12" s="396"/>
      <c r="O12" s="397"/>
    </row>
    <row r="13" spans="2:15" x14ac:dyDescent="0.3">
      <c r="B13" s="293" t="s">
        <v>205</v>
      </c>
      <c r="C13" s="398">
        <f>'P&amp;L 24-25_TBase'!C31</f>
        <v>2.3751632256089437</v>
      </c>
      <c r="D13" s="398">
        <f>'P&amp;L 24-25_TBase'!D31</f>
        <v>-27.071047843197665</v>
      </c>
      <c r="E13" s="398">
        <f>'P&amp;L 24-25_TBase'!E31</f>
        <v>-25.980523012749142</v>
      </c>
      <c r="F13" s="398">
        <f>'P&amp;L 24-25_TBase'!F31</f>
        <v>-20.340865700009726</v>
      </c>
      <c r="G13" s="398">
        <f>'P&amp;L 24-25_TBase'!G31</f>
        <v>14.220586094097868</v>
      </c>
      <c r="H13" s="398">
        <f>'P&amp;L 24-25_TBase'!H31</f>
        <v>24.09677632324356</v>
      </c>
      <c r="I13" s="398">
        <f>'P&amp;L 24-25_TBase'!I31</f>
        <v>45.940746410685193</v>
      </c>
      <c r="J13" s="398">
        <f>'P&amp;L 24-25_TBase'!J31</f>
        <v>27.077424620202425</v>
      </c>
      <c r="K13" s="398">
        <f>'P&amp;L 24-25_TBase'!K31</f>
        <v>0</v>
      </c>
      <c r="L13" s="398">
        <f>'P&amp;L 24-25_TBase'!L31</f>
        <v>0</v>
      </c>
      <c r="M13" s="398">
        <f>'P&amp;L 24-25_TBase'!M31</f>
        <v>0</v>
      </c>
      <c r="N13" s="398">
        <f>'P&amp;L 24-25_TBase'!N31</f>
        <v>0</v>
      </c>
      <c r="O13" s="393">
        <f>SUM(C13:N13)</f>
        <v>40.318260117881451</v>
      </c>
    </row>
    <row r="14" spans="2:15" x14ac:dyDescent="0.3">
      <c r="B14" s="293" t="s">
        <v>169</v>
      </c>
      <c r="C14" s="394">
        <f>'P&amp;L 24-25_TBase'!C32</f>
        <v>3.0843094132629128E-2</v>
      </c>
      <c r="D14" s="394">
        <f>'P&amp;L 24-25_TBase'!D32</f>
        <v>-0.90565426317742792</v>
      </c>
      <c r="E14" s="394">
        <f>'P&amp;L 24-25_TBase'!E32</f>
        <v>-1.1096048177351812</v>
      </c>
      <c r="F14" s="394">
        <f>'P&amp;L 24-25_TBase'!F32</f>
        <v>-0.50004519758482502</v>
      </c>
      <c r="G14" s="394">
        <f>'P&amp;L 24-25_TBase'!G32</f>
        <v>0.10130951347885184</v>
      </c>
      <c r="H14" s="394">
        <f>'P&amp;L 24-25_TBase'!H32</f>
        <v>0.14678516988308951</v>
      </c>
      <c r="I14" s="394">
        <f>'P&amp;L 24-25_TBase'!I32</f>
        <v>0.20958085581334238</v>
      </c>
      <c r="J14" s="394">
        <f>'P&amp;L 24-25_TBase'!J32</f>
        <v>0.1558866005276888</v>
      </c>
      <c r="K14" s="394">
        <f>'P&amp;L 24-25_TBase'!K32</f>
        <v>0</v>
      </c>
      <c r="L14" s="394">
        <f>'P&amp;L 24-25_TBase'!L32</f>
        <v>0</v>
      </c>
      <c r="M14" s="394">
        <f>'P&amp;L 24-25_TBase'!M32</f>
        <v>0</v>
      </c>
      <c r="N14" s="394">
        <f>'P&amp;L 24-25_TBase'!N32</f>
        <v>0</v>
      </c>
      <c r="O14" s="395"/>
    </row>
    <row r="15" spans="2:15" x14ac:dyDescent="0.3">
      <c r="B15" s="293"/>
      <c r="C15" s="396"/>
      <c r="D15" s="396"/>
      <c r="E15" s="396"/>
      <c r="F15" s="396"/>
      <c r="G15" s="396"/>
      <c r="H15" s="396"/>
      <c r="I15" s="396"/>
      <c r="J15" s="396"/>
      <c r="K15" s="396"/>
      <c r="L15" s="396"/>
      <c r="M15" s="396"/>
      <c r="N15" s="396"/>
      <c r="O15" s="397"/>
    </row>
    <row r="16" spans="2:15" ht="14.4" thickBot="1" x14ac:dyDescent="0.35">
      <c r="B16" s="399" t="s">
        <v>206</v>
      </c>
      <c r="C16" s="400">
        <f>'P&amp;L 24-25_TBase'!C34</f>
        <v>0.34176426332079707</v>
      </c>
      <c r="D16" s="400">
        <f>'P&amp;L 24-25_TBase'!D34</f>
        <v>1.1290504976939653</v>
      </c>
      <c r="E16" s="400">
        <f>'P&amp;L 24-25_TBase'!E34</f>
        <v>1.2425011308211582</v>
      </c>
      <c r="F16" s="400">
        <f>'P&amp;L 24-25_TBase'!F34</f>
        <v>0.73639747972856739</v>
      </c>
      <c r="G16" s="400">
        <f>'P&amp;L 24-25_TBase'!G34</f>
        <v>0.23529551987246258</v>
      </c>
      <c r="H16" s="400">
        <f>'P&amp;L 24-25_TBase'!H34</f>
        <v>0.19370351464301538</v>
      </c>
      <c r="I16" s="400">
        <f>'P&amp;L 24-25_TBase'!I34</f>
        <v>0.1385940090477385</v>
      </c>
      <c r="J16" s="400">
        <f>'P&amp;L 24-25_TBase'!J34</f>
        <v>0.17141054323910696</v>
      </c>
      <c r="K16" s="400">
        <f>'P&amp;L 24-25_TBase'!K34</f>
        <v>0</v>
      </c>
      <c r="L16" s="400">
        <f>'P&amp;L 24-25_TBase'!L34</f>
        <v>0</v>
      </c>
      <c r="M16" s="400">
        <f>'P&amp;L 24-25_TBase'!M34</f>
        <v>0</v>
      </c>
      <c r="N16" s="400">
        <f>'P&amp;L 24-25_TBase'!N34</f>
        <v>0</v>
      </c>
      <c r="O16" s="393">
        <f>SUM(C16:N16)</f>
        <v>4.1887169583668111</v>
      </c>
    </row>
    <row r="21" spans="2:18" x14ac:dyDescent="0.3">
      <c r="B21" s="401" t="s">
        <v>34</v>
      </c>
      <c r="C21" s="403">
        <f>C3</f>
        <v>45383</v>
      </c>
      <c r="D21" s="403">
        <f t="shared" ref="D21:N21" si="0">D3</f>
        <v>45413</v>
      </c>
      <c r="E21" s="403">
        <f t="shared" si="0"/>
        <v>45444</v>
      </c>
      <c r="F21" s="403">
        <f t="shared" si="0"/>
        <v>45474</v>
      </c>
      <c r="G21" s="403">
        <f t="shared" si="0"/>
        <v>45505</v>
      </c>
      <c r="H21" s="403">
        <f t="shared" si="0"/>
        <v>45536</v>
      </c>
      <c r="I21" s="403">
        <f t="shared" si="0"/>
        <v>45566</v>
      </c>
      <c r="J21" s="403">
        <f t="shared" si="0"/>
        <v>45597</v>
      </c>
      <c r="K21" s="403">
        <f t="shared" si="0"/>
        <v>45627</v>
      </c>
      <c r="L21" s="403">
        <f t="shared" si="0"/>
        <v>45658</v>
      </c>
      <c r="M21" s="403">
        <f t="shared" si="0"/>
        <v>45689</v>
      </c>
      <c r="N21" s="403">
        <f t="shared" si="0"/>
        <v>45717</v>
      </c>
      <c r="O21" s="402" t="s">
        <v>0</v>
      </c>
    </row>
    <row r="22" spans="2:18" x14ac:dyDescent="0.3">
      <c r="B22" s="179" t="s">
        <v>187</v>
      </c>
      <c r="C22" s="396"/>
      <c r="D22" s="396"/>
      <c r="E22" s="396"/>
      <c r="F22" s="396"/>
      <c r="G22" s="396"/>
      <c r="H22" s="396"/>
      <c r="I22" s="396"/>
      <c r="J22" s="396"/>
      <c r="K22" s="396"/>
      <c r="L22" s="396"/>
      <c r="M22" s="404"/>
      <c r="N22" s="396"/>
      <c r="O22" s="396"/>
    </row>
    <row r="23" spans="2:18" x14ac:dyDescent="0.3">
      <c r="B23" s="405" t="s">
        <v>179</v>
      </c>
      <c r="C23" s="406">
        <f>('Actuals 24-25'!C67*'Actuals 24-25'!C84)*10^5</f>
        <v>701378.07269402326</v>
      </c>
      <c r="D23" s="406">
        <f>('Actuals 24-25'!D67*'Actuals 24-25'!D84)*10^5</f>
        <v>376064.16433216305</v>
      </c>
      <c r="E23" s="406">
        <f>('Actuals 24-25'!E67*'Actuals 24-25'!E84)*10^5</f>
        <v>347356.2860398342</v>
      </c>
      <c r="F23" s="406">
        <f>('Actuals 24-25'!F67*'Actuals 24-25'!F84)*10^5</f>
        <v>419836.4024802582</v>
      </c>
      <c r="G23" s="406">
        <f>('Actuals 24-25'!G67*'Actuals 24-25'!G84)*10^5</f>
        <v>1177231.8956457921</v>
      </c>
      <c r="H23" s="406">
        <f>('Actuals 24-25'!H67*'Actuals 24-25'!H84)*10^5</f>
        <v>1003602.9102809264</v>
      </c>
      <c r="I23" s="406">
        <f>('Actuals 24-25'!I67*'Actuals 24-25'!I84)*10^5</f>
        <v>991021.17573401949</v>
      </c>
      <c r="J23" s="406">
        <f>('Actuals 24-25'!J67*'Actuals 24-25'!J84)*10^5</f>
        <v>896090.71217552072</v>
      </c>
      <c r="K23" s="406"/>
      <c r="L23" s="406"/>
      <c r="M23" s="406"/>
      <c r="N23" s="406"/>
      <c r="O23" s="407">
        <f>SUM(C23:N23)</f>
        <v>5912581.6193825379</v>
      </c>
      <c r="P23" s="210">
        <f>+O23/$O$56</f>
        <v>0.34876386285833522</v>
      </c>
      <c r="Q23" s="408">
        <f>+O23/12</f>
        <v>492715.13494854484</v>
      </c>
      <c r="R23" s="409">
        <f t="shared" ref="R23:R28" si="1">+O23/($O$4*10^5)</f>
        <v>6.808395426704833E-2</v>
      </c>
    </row>
    <row r="24" spans="2:18" x14ac:dyDescent="0.3">
      <c r="B24" s="405" t="s">
        <v>180</v>
      </c>
      <c r="C24" s="406">
        <f>('Actuals 24-25'!C68*'Actuals 24-25'!C84)*10^5</f>
        <v>128329.56607079215</v>
      </c>
      <c r="D24" s="406">
        <f>('Actuals 24-25'!D68*'Actuals 24-25'!D84)*10^5</f>
        <v>61848.567513335503</v>
      </c>
      <c r="E24" s="406">
        <f>('Actuals 24-25'!E68*'Actuals 24-25'!E84)*10^5</f>
        <v>52417.939194687082</v>
      </c>
      <c r="F24" s="406">
        <f>('Actuals 24-25'!F68*'Actuals 24-25'!F84)*10^5</f>
        <v>83918.214679329234</v>
      </c>
      <c r="G24" s="406">
        <f>('Actuals 24-25'!G68*'Actuals 24-25'!G84)*10^5</f>
        <v>166852.10651747003</v>
      </c>
      <c r="H24" s="406">
        <f>('Actuals 24-25'!H68*'Actuals 24-25'!H84)*10^5</f>
        <v>135131.98598384898</v>
      </c>
      <c r="I24" s="406">
        <f>('Actuals 24-25'!I68*'Actuals 24-25'!I84)*10^5</f>
        <v>156801.61848358979</v>
      </c>
      <c r="J24" s="406">
        <f>('Actuals 24-25'!J68*'Actuals 24-25'!J84)*10^5</f>
        <v>175498.57148015298</v>
      </c>
      <c r="K24" s="406"/>
      <c r="L24" s="406"/>
      <c r="M24" s="406"/>
      <c r="N24" s="406"/>
      <c r="O24" s="407">
        <f t="shared" ref="O24:O55" si="2">SUM(C24:N24)</f>
        <v>960798.56992320565</v>
      </c>
      <c r="P24" s="210">
        <f>+O24/$O$56</f>
        <v>5.6674367010290126E-2</v>
      </c>
      <c r="Q24" s="408">
        <f t="shared" ref="Q24:Q56" si="3">+O24/12</f>
        <v>80066.547493600476</v>
      </c>
      <c r="R24" s="409">
        <f t="shared" si="1"/>
        <v>1.1063689282538544E-2</v>
      </c>
    </row>
    <row r="25" spans="2:18" x14ac:dyDescent="0.3">
      <c r="B25" s="405" t="s">
        <v>181</v>
      </c>
      <c r="C25" s="406">
        <f>('Actuals 24-25'!C69*'Actuals 24-25'!C84)*10^5</f>
        <v>93695.913698657969</v>
      </c>
      <c r="D25" s="406">
        <f>('Actuals 24-25'!D69*'Actuals 24-25'!D84)*10^5</f>
        <v>49939.43848756457</v>
      </c>
      <c r="E25" s="406">
        <f>('Actuals 24-25'!E69*'Actuals 24-25'!E84)*10^5</f>
        <v>42233.661423079473</v>
      </c>
      <c r="F25" s="406">
        <f>('Actuals 24-25'!F69*'Actuals 24-25'!F84)*10^5</f>
        <v>60038.479783285184</v>
      </c>
      <c r="G25" s="406">
        <f>('Actuals 24-25'!G69*'Actuals 24-25'!G84)*10^5</f>
        <v>118556.14489469433</v>
      </c>
      <c r="H25" s="406">
        <f>('Actuals 24-25'!H69*'Actuals 24-25'!H84)*10^5</f>
        <v>121146.46420128869</v>
      </c>
      <c r="I25" s="406">
        <f>('Actuals 24-25'!I69*'Actuals 24-25'!I84)*10^5</f>
        <v>136367.97194997675</v>
      </c>
      <c r="J25" s="406">
        <f>('Actuals 24-25'!J69*'Actuals 24-25'!J84)*10^5</f>
        <v>193636.02798438276</v>
      </c>
      <c r="K25" s="406"/>
      <c r="L25" s="406"/>
      <c r="M25" s="406"/>
      <c r="N25" s="406"/>
      <c r="O25" s="407">
        <f t="shared" si="2"/>
        <v>815614.10242292983</v>
      </c>
      <c r="P25" s="210">
        <f>+O25/$O$56</f>
        <v>4.8110409847071378E-2</v>
      </c>
      <c r="Q25" s="408">
        <f t="shared" si="3"/>
        <v>67967.841868577481</v>
      </c>
      <c r="R25" s="409">
        <f t="shared" si="1"/>
        <v>9.3918759729056493E-3</v>
      </c>
    </row>
    <row r="26" spans="2:18" x14ac:dyDescent="0.3">
      <c r="B26" s="405" t="s">
        <v>186</v>
      </c>
      <c r="C26" s="406">
        <f>('Actuals 24-25'!C74*'Actuals 24-25'!C84)*10^5</f>
        <v>0</v>
      </c>
      <c r="D26" s="406">
        <f>('Actuals 24-25'!D74*'Actuals 24-25'!D84)*10^5</f>
        <v>2876.288573891954</v>
      </c>
      <c r="E26" s="406">
        <f>('Actuals 24-25'!E74*'Actuals 24-25'!E84)*10^5</f>
        <v>0</v>
      </c>
      <c r="F26" s="406">
        <f>('Actuals 24-25'!F74*'Actuals 24-25'!F84)*10^5</f>
        <v>1746.960922399378</v>
      </c>
      <c r="G26" s="406">
        <f>('Actuals 24-25'!G74*'Actuals 24-25'!G84)*10^5</f>
        <v>32068.445461738458</v>
      </c>
      <c r="H26" s="406">
        <f>('Actuals 24-25'!H74*'Actuals 24-25'!H84)*10^5</f>
        <v>0</v>
      </c>
      <c r="I26" s="406">
        <f>('Actuals 24-25'!I74*'Actuals 24-25'!I84)*10^5</f>
        <v>0</v>
      </c>
      <c r="J26" s="406">
        <f>('Actuals 24-25'!J74*'Actuals 24-25'!J84)*10^5</f>
        <v>0</v>
      </c>
      <c r="K26" s="406"/>
      <c r="L26" s="406"/>
      <c r="M26" s="406"/>
      <c r="N26" s="406"/>
      <c r="O26" s="407">
        <f t="shared" si="2"/>
        <v>36691.694958029788</v>
      </c>
      <c r="P26" s="210">
        <f>+O26/$O$56</f>
        <v>2.164323148864803E-3</v>
      </c>
      <c r="Q26" s="408">
        <f t="shared" si="3"/>
        <v>3057.6412465024823</v>
      </c>
      <c r="R26" s="409">
        <f t="shared" si="1"/>
        <v>4.2250844763202963E-4</v>
      </c>
    </row>
    <row r="27" spans="2:18" x14ac:dyDescent="0.3">
      <c r="B27" s="405" t="s">
        <v>211</v>
      </c>
      <c r="C27" s="406">
        <f>('Actuals 24-25'!C77*'Actuals 24-25'!C84)*10^5</f>
        <v>104571.82650118096</v>
      </c>
      <c r="D27" s="406">
        <f>('Actuals 24-25'!D77*'Actuals 24-25'!D84)*10^5</f>
        <v>59400.721622786281</v>
      </c>
      <c r="E27" s="406">
        <f>('Actuals 24-25'!E77*'Actuals 24-25'!E84)*10^5</f>
        <v>49810.380823380954</v>
      </c>
      <c r="F27" s="406">
        <f>('Actuals 24-25'!F77*'Actuals 24-25'!F84)*10^5</f>
        <v>59635.729172012441</v>
      </c>
      <c r="G27" s="406">
        <f>('Actuals 24-25'!G77*'Actuals 24-25'!G84)*10^5</f>
        <v>84927.349632890633</v>
      </c>
      <c r="H27" s="406">
        <f>('Actuals 24-25'!H77*'Actuals 24-25'!H84)*10^5</f>
        <v>104964.60181546256</v>
      </c>
      <c r="I27" s="406">
        <f>('Actuals 24-25'!I77*'Actuals 24-25'!I84)*10^5</f>
        <v>112402.58404018369</v>
      </c>
      <c r="J27" s="406">
        <f>('Actuals 24-25'!J77*'Actuals 24-25'!J84)*10^5</f>
        <v>79825.704170585203</v>
      </c>
      <c r="K27" s="406"/>
      <c r="L27" s="406"/>
      <c r="M27" s="406"/>
      <c r="N27" s="406"/>
      <c r="O27" s="407">
        <f t="shared" si="2"/>
        <v>655538.89777848264</v>
      </c>
      <c r="P27" s="210"/>
      <c r="Q27" s="408"/>
      <c r="R27" s="409"/>
    </row>
    <row r="28" spans="2:18" x14ac:dyDescent="0.3">
      <c r="B28" s="405" t="s">
        <v>189</v>
      </c>
      <c r="C28" s="406">
        <f>('Actuals 24-25'!C78*'Actuals 24-25'!C84)*10^5</f>
        <v>166308.99165453602</v>
      </c>
      <c r="D28" s="406">
        <f>('Actuals 24-25'!D78*'Actuals 24-25'!D84)*10^5</f>
        <v>158604.88954939568</v>
      </c>
      <c r="E28" s="406">
        <f>('Actuals 24-25'!E78*'Actuals 24-25'!E84)*10^5</f>
        <v>117651.28553093306</v>
      </c>
      <c r="F28" s="406">
        <f>('Actuals 24-25'!F78*'Actuals 24-25'!F84)*10^5</f>
        <v>176820.17967034777</v>
      </c>
      <c r="G28" s="406">
        <f>('Actuals 24-25'!G78*'Actuals 24-25'!G84)*10^5</f>
        <v>349126.28917042672</v>
      </c>
      <c r="H28" s="406">
        <f>('Actuals 24-25'!H78*'Actuals 24-25'!H84)*10^5</f>
        <v>347047.92950339784</v>
      </c>
      <c r="I28" s="406">
        <f>('Actuals 24-25'!I78*'Actuals 24-25'!I84)*10^5</f>
        <v>334596.0644290765</v>
      </c>
      <c r="J28" s="406">
        <f>('Actuals 24-25'!J78*'Actuals 24-25'!J84)*10^5</f>
        <v>310316.55542607862</v>
      </c>
      <c r="K28" s="406"/>
      <c r="L28" s="406"/>
      <c r="M28" s="406"/>
      <c r="N28" s="406"/>
      <c r="O28" s="407">
        <f t="shared" si="2"/>
        <v>1960472.1849341921</v>
      </c>
      <c r="P28" s="210">
        <f>+O28/$O$56</f>
        <v>0.11564184585672981</v>
      </c>
      <c r="Q28" s="408">
        <f t="shared" si="3"/>
        <v>163372.68207784934</v>
      </c>
      <c r="R28" s="409">
        <f t="shared" si="1"/>
        <v>2.2575028502493481E-2</v>
      </c>
    </row>
    <row r="29" spans="2:18" x14ac:dyDescent="0.3">
      <c r="B29" s="410" t="s">
        <v>271</v>
      </c>
      <c r="C29" s="411"/>
      <c r="D29" s="411"/>
      <c r="E29" s="411"/>
      <c r="F29" s="411"/>
      <c r="G29" s="411"/>
      <c r="H29" s="411"/>
      <c r="I29" s="411"/>
      <c r="J29" s="411">
        <v>104139</v>
      </c>
      <c r="K29" s="411"/>
      <c r="L29" s="411"/>
      <c r="M29" s="411"/>
      <c r="N29" s="411"/>
      <c r="O29" s="407">
        <f t="shared" si="2"/>
        <v>104139</v>
      </c>
      <c r="P29" s="210">
        <f>+O29/$O$56</f>
        <v>6.1428192035676505E-3</v>
      </c>
      <c r="Q29" s="408">
        <f t="shared" si="3"/>
        <v>8678.25</v>
      </c>
      <c r="R29" s="409">
        <f>+O29/($O$4*10^5)</f>
        <v>1.1991707463577625E-3</v>
      </c>
    </row>
    <row r="30" spans="2:18" x14ac:dyDescent="0.3">
      <c r="B30" s="410" t="s">
        <v>272</v>
      </c>
      <c r="C30" s="411"/>
      <c r="D30" s="411"/>
      <c r="E30" s="411"/>
      <c r="F30" s="411"/>
      <c r="G30" s="411"/>
      <c r="H30" s="411"/>
      <c r="I30" s="411"/>
      <c r="J30" s="411">
        <v>48083</v>
      </c>
      <c r="K30" s="411"/>
      <c r="L30" s="411"/>
      <c r="M30" s="411"/>
      <c r="N30" s="411"/>
      <c r="O30" s="407"/>
      <c r="P30" s="210"/>
      <c r="Q30" s="408"/>
      <c r="R30" s="409"/>
    </row>
    <row r="31" spans="2:18" x14ac:dyDescent="0.3">
      <c r="B31" s="410" t="s">
        <v>215</v>
      </c>
      <c r="C31" s="411">
        <v>71762</v>
      </c>
      <c r="D31" s="411">
        <v>50000</v>
      </c>
      <c r="E31" s="411"/>
      <c r="F31" s="411">
        <v>111430</v>
      </c>
      <c r="G31" s="411"/>
      <c r="H31" s="411"/>
      <c r="I31" s="411"/>
      <c r="J31" s="411">
        <v>6400</v>
      </c>
      <c r="K31" s="411"/>
      <c r="L31" s="411"/>
      <c r="M31" s="411"/>
      <c r="N31" s="411"/>
      <c r="O31" s="407"/>
      <c r="P31" s="210"/>
      <c r="Q31" s="408"/>
      <c r="R31" s="409"/>
    </row>
    <row r="32" spans="2:18" x14ac:dyDescent="0.3">
      <c r="B32" s="410" t="s">
        <v>216</v>
      </c>
      <c r="C32" s="411">
        <v>958917</v>
      </c>
      <c r="D32" s="411">
        <v>807119</v>
      </c>
      <c r="E32" s="411">
        <v>821840</v>
      </c>
      <c r="F32" s="411">
        <v>642501</v>
      </c>
      <c r="G32" s="411">
        <v>605783</v>
      </c>
      <c r="H32" s="411">
        <v>608091</v>
      </c>
      <c r="I32" s="411">
        <v>600014</v>
      </c>
      <c r="J32" s="411">
        <v>608813</v>
      </c>
      <c r="K32" s="411"/>
      <c r="L32" s="411"/>
      <c r="M32" s="411"/>
      <c r="N32" s="411"/>
      <c r="O32" s="407"/>
      <c r="P32" s="210"/>
      <c r="Q32" s="408"/>
      <c r="R32" s="409"/>
    </row>
    <row r="33" spans="2:18" x14ac:dyDescent="0.3">
      <c r="B33" s="410" t="s">
        <v>217</v>
      </c>
      <c r="C33" s="411"/>
      <c r="D33" s="411"/>
      <c r="E33" s="411"/>
      <c r="F33" s="411"/>
      <c r="G33" s="411"/>
      <c r="H33" s="411">
        <v>2832</v>
      </c>
      <c r="I33" s="411">
        <v>8298</v>
      </c>
      <c r="J33" s="411">
        <v>4667</v>
      </c>
      <c r="K33" s="411"/>
      <c r="L33" s="411"/>
      <c r="M33" s="411"/>
      <c r="N33" s="411"/>
      <c r="O33" s="407"/>
      <c r="P33" s="210"/>
      <c r="Q33" s="408"/>
      <c r="R33" s="409"/>
    </row>
    <row r="34" spans="2:18" x14ac:dyDescent="0.3">
      <c r="B34" s="410" t="s">
        <v>218</v>
      </c>
      <c r="C34" s="411"/>
      <c r="D34" s="411"/>
      <c r="E34" s="411"/>
      <c r="F34" s="411"/>
      <c r="G34" s="411"/>
      <c r="H34" s="411"/>
      <c r="I34" s="411">
        <v>20100</v>
      </c>
      <c r="J34" s="411"/>
      <c r="K34" s="411"/>
      <c r="L34" s="411"/>
      <c r="M34" s="411"/>
      <c r="N34" s="411"/>
      <c r="O34" s="407"/>
      <c r="P34" s="210"/>
      <c r="Q34" s="408"/>
      <c r="R34" s="409"/>
    </row>
    <row r="35" spans="2:18" x14ac:dyDescent="0.3">
      <c r="B35" s="410" t="s">
        <v>219</v>
      </c>
      <c r="C35" s="411"/>
      <c r="D35" s="411"/>
      <c r="E35" s="411"/>
      <c r="F35" s="411"/>
      <c r="G35" s="411">
        <v>40000</v>
      </c>
      <c r="H35" s="411">
        <v>50000</v>
      </c>
      <c r="I35" s="411">
        <v>40000</v>
      </c>
      <c r="J35" s="411">
        <v>5000</v>
      </c>
      <c r="K35" s="411"/>
      <c r="L35" s="411"/>
      <c r="M35" s="411"/>
      <c r="N35" s="411"/>
      <c r="O35" s="407"/>
      <c r="P35" s="210"/>
      <c r="Q35" s="408"/>
      <c r="R35" s="409"/>
    </row>
    <row r="36" spans="2:18" x14ac:dyDescent="0.3">
      <c r="B36" s="410" t="s">
        <v>220</v>
      </c>
      <c r="C36" s="411">
        <v>167247.67999999999</v>
      </c>
      <c r="D36" s="411">
        <v>5703</v>
      </c>
      <c r="E36" s="411"/>
      <c r="F36" s="411">
        <v>6616</v>
      </c>
      <c r="G36" s="411">
        <v>23265</v>
      </c>
      <c r="H36" s="411"/>
      <c r="I36" s="411"/>
      <c r="J36" s="411">
        <v>108808</v>
      </c>
      <c r="K36" s="411"/>
      <c r="L36" s="411"/>
      <c r="M36" s="411"/>
      <c r="N36" s="411"/>
      <c r="O36" s="407">
        <f t="shared" si="2"/>
        <v>311639.67999999999</v>
      </c>
      <c r="P36" s="210">
        <f t="shared" ref="P36:P48" si="4">+O36/$O$56</f>
        <v>1.8382606044783197E-2</v>
      </c>
      <c r="Q36" s="408">
        <f t="shared" si="3"/>
        <v>25969.973333333332</v>
      </c>
      <c r="R36" s="409">
        <f t="shared" ref="R36:R56" si="5">+O36/($O$4*10^5)</f>
        <v>3.588561323426327E-3</v>
      </c>
    </row>
    <row r="37" spans="2:18" x14ac:dyDescent="0.3">
      <c r="B37" s="410" t="s">
        <v>221</v>
      </c>
      <c r="C37" s="411"/>
      <c r="D37" s="411">
        <v>121895</v>
      </c>
      <c r="E37" s="411"/>
      <c r="F37" s="411"/>
      <c r="G37" s="411">
        <v>3776</v>
      </c>
      <c r="H37" s="411"/>
      <c r="I37" s="411"/>
      <c r="J37" s="411"/>
      <c r="K37" s="411"/>
      <c r="L37" s="411"/>
      <c r="M37" s="411"/>
      <c r="N37" s="411"/>
      <c r="O37" s="407">
        <f t="shared" si="2"/>
        <v>125671</v>
      </c>
      <c r="P37" s="210">
        <f t="shared" si="4"/>
        <v>7.4129215004133915E-3</v>
      </c>
      <c r="Q37" s="408">
        <f t="shared" si="3"/>
        <v>10472.583333333334</v>
      </c>
      <c r="R37" s="409">
        <f t="shared" si="5"/>
        <v>1.4471138273415951E-3</v>
      </c>
    </row>
    <row r="38" spans="2:18" x14ac:dyDescent="0.3">
      <c r="B38" s="410" t="s">
        <v>222</v>
      </c>
      <c r="C38" s="411">
        <v>126171.23</v>
      </c>
      <c r="D38" s="411">
        <v>193381.91</v>
      </c>
      <c r="E38" s="411">
        <v>39400</v>
      </c>
      <c r="F38" s="411">
        <v>76218.03</v>
      </c>
      <c r="G38" s="411">
        <v>139577.28</v>
      </c>
      <c r="H38" s="411">
        <v>440935</v>
      </c>
      <c r="I38" s="411">
        <v>344426.45</v>
      </c>
      <c r="J38" s="411">
        <v>234252</v>
      </c>
      <c r="K38" s="411"/>
      <c r="L38" s="411"/>
      <c r="M38" s="411"/>
      <c r="N38" s="411"/>
      <c r="O38" s="407">
        <f t="shared" si="2"/>
        <v>1594361.9000000001</v>
      </c>
      <c r="P38" s="210">
        <f t="shared" si="4"/>
        <v>9.4046196878754429E-2</v>
      </c>
      <c r="Q38" s="408">
        <f t="shared" si="3"/>
        <v>132863.49166666667</v>
      </c>
      <c r="R38" s="409">
        <f t="shared" si="5"/>
        <v>1.8359232848283356E-2</v>
      </c>
    </row>
    <row r="39" spans="2:18" x14ac:dyDescent="0.3">
      <c r="B39" s="410" t="s">
        <v>223</v>
      </c>
      <c r="C39" s="411"/>
      <c r="D39" s="411">
        <v>282658</v>
      </c>
      <c r="E39" s="411"/>
      <c r="F39" s="411"/>
      <c r="G39" s="411"/>
      <c r="H39" s="411"/>
      <c r="I39" s="411"/>
      <c r="J39" s="411"/>
      <c r="K39" s="411"/>
      <c r="L39" s="411"/>
      <c r="M39" s="411"/>
      <c r="N39" s="411"/>
      <c r="O39" s="407">
        <f t="shared" si="2"/>
        <v>282658</v>
      </c>
      <c r="P39" s="210">
        <f t="shared" si="4"/>
        <v>1.6673071476027472E-2</v>
      </c>
      <c r="Q39" s="408">
        <f t="shared" ref="Q39" si="6">+O39/12</f>
        <v>23554.833333333332</v>
      </c>
      <c r="R39" s="409">
        <f t="shared" ref="R39" si="7">+O39/($O$4*10^5)</f>
        <v>3.2548344503403378E-3</v>
      </c>
    </row>
    <row r="40" spans="2:18" x14ac:dyDescent="0.3">
      <c r="B40" s="410" t="s">
        <v>224</v>
      </c>
      <c r="C40" s="411">
        <v>31143</v>
      </c>
      <c r="D40" s="411">
        <v>40014</v>
      </c>
      <c r="E40" s="411">
        <v>48686</v>
      </c>
      <c r="F40" s="411">
        <v>290764.43</v>
      </c>
      <c r="G40" s="411">
        <v>31524</v>
      </c>
      <c r="H40" s="411">
        <v>16800</v>
      </c>
      <c r="I40" s="411">
        <v>27926</v>
      </c>
      <c r="J40" s="411">
        <v>65745</v>
      </c>
      <c r="K40" s="411"/>
      <c r="L40" s="411"/>
      <c r="M40" s="411"/>
      <c r="N40" s="411"/>
      <c r="O40" s="407">
        <f t="shared" si="2"/>
        <v>552602.42999999993</v>
      </c>
      <c r="P40" s="210">
        <f t="shared" si="4"/>
        <v>3.2596211015490331E-2</v>
      </c>
      <c r="Q40" s="408">
        <f t="shared" si="3"/>
        <v>46050.202499999992</v>
      </c>
      <c r="R40" s="409">
        <f t="shared" si="5"/>
        <v>6.3632709016047126E-3</v>
      </c>
    </row>
    <row r="41" spans="2:18" x14ac:dyDescent="0.3">
      <c r="B41" s="410" t="s">
        <v>225</v>
      </c>
      <c r="C41" s="411"/>
      <c r="D41" s="411">
        <v>835590.85</v>
      </c>
      <c r="E41" s="411">
        <v>1144786</v>
      </c>
      <c r="F41" s="411">
        <v>755156</v>
      </c>
      <c r="G41" s="411">
        <v>226975</v>
      </c>
      <c r="H41" s="411">
        <v>196369</v>
      </c>
      <c r="I41" s="411">
        <v>78700</v>
      </c>
      <c r="J41" s="411"/>
      <c r="K41" s="411"/>
      <c r="L41" s="411"/>
      <c r="M41" s="411"/>
      <c r="N41" s="411"/>
      <c r="O41" s="407">
        <f t="shared" si="2"/>
        <v>3237576.85</v>
      </c>
      <c r="P41" s="210">
        <f t="shared" si="4"/>
        <v>0.19097407548762771</v>
      </c>
      <c r="Q41" s="408">
        <f t="shared" si="3"/>
        <v>269798.07083333336</v>
      </c>
      <c r="R41" s="409">
        <f t="shared" si="5"/>
        <v>3.7281013334150646E-2</v>
      </c>
    </row>
    <row r="42" spans="2:18" ht="12.6" customHeight="1" x14ac:dyDescent="0.3">
      <c r="B42" s="410" t="s">
        <v>226</v>
      </c>
      <c r="C42" s="411"/>
      <c r="D42" s="411">
        <v>6053</v>
      </c>
      <c r="E42" s="411">
        <v>455</v>
      </c>
      <c r="F42" s="411">
        <v>3383.24</v>
      </c>
      <c r="G42" s="411"/>
      <c r="H42" s="411"/>
      <c r="I42" s="411">
        <v>5297</v>
      </c>
      <c r="J42" s="411"/>
      <c r="K42" s="411"/>
      <c r="L42" s="411"/>
      <c r="M42" s="411"/>
      <c r="N42" s="411"/>
      <c r="O42" s="407">
        <f t="shared" si="2"/>
        <v>15188.24</v>
      </c>
      <c r="P42" s="210">
        <f t="shared" si="4"/>
        <v>8.9590463073770956E-4</v>
      </c>
      <c r="Q42" s="408">
        <f t="shared" si="3"/>
        <v>1265.6866666666667</v>
      </c>
      <c r="R42" s="409">
        <f t="shared" si="5"/>
        <v>1.7489406559176507E-4</v>
      </c>
    </row>
    <row r="43" spans="2:18" x14ac:dyDescent="0.3">
      <c r="B43" s="410" t="s">
        <v>227</v>
      </c>
      <c r="C43" s="411"/>
      <c r="D43" s="411"/>
      <c r="E43" s="411"/>
      <c r="F43" s="411"/>
      <c r="G43" s="411">
        <v>170846</v>
      </c>
      <c r="H43" s="411"/>
      <c r="I43" s="411">
        <v>78793</v>
      </c>
      <c r="J43" s="411"/>
      <c r="K43" s="411"/>
      <c r="L43" s="411"/>
      <c r="M43" s="411"/>
      <c r="N43" s="411"/>
      <c r="O43" s="407">
        <f t="shared" si="2"/>
        <v>249639</v>
      </c>
      <c r="P43" s="210">
        <f t="shared" si="4"/>
        <v>1.4725388597541984E-2</v>
      </c>
      <c r="Q43" s="408">
        <f t="shared" si="3"/>
        <v>20803.25</v>
      </c>
      <c r="R43" s="409">
        <f t="shared" si="5"/>
        <v>2.8746174435130495E-3</v>
      </c>
    </row>
    <row r="44" spans="2:18" x14ac:dyDescent="0.3">
      <c r="B44" s="410" t="s">
        <v>273</v>
      </c>
      <c r="C44" s="411"/>
      <c r="D44" s="411"/>
      <c r="E44" s="411"/>
      <c r="F44" s="411"/>
      <c r="G44" s="411"/>
      <c r="H44" s="411"/>
      <c r="I44" s="411"/>
      <c r="J44" s="411">
        <v>1569</v>
      </c>
      <c r="K44" s="411"/>
      <c r="L44" s="411"/>
      <c r="M44" s="411"/>
      <c r="N44" s="411"/>
      <c r="O44" s="407">
        <f t="shared" si="2"/>
        <v>1569</v>
      </c>
      <c r="P44" s="210">
        <f t="shared" si="4"/>
        <v>9.2550181299970655E-5</v>
      </c>
      <c r="Q44" s="408">
        <f t="shared" si="3"/>
        <v>130.75</v>
      </c>
      <c r="R44" s="409">
        <f t="shared" si="5"/>
        <v>1.8067188095097218E-5</v>
      </c>
    </row>
    <row r="45" spans="2:18" x14ac:dyDescent="0.3">
      <c r="B45" s="410" t="s">
        <v>228</v>
      </c>
      <c r="C45" s="411"/>
      <c r="D45" s="411">
        <v>15273</v>
      </c>
      <c r="E45" s="411"/>
      <c r="F45" s="411">
        <v>14097</v>
      </c>
      <c r="G45" s="411"/>
      <c r="H45" s="411">
        <v>8000</v>
      </c>
      <c r="I45" s="411"/>
      <c r="J45" s="411">
        <v>13123</v>
      </c>
      <c r="K45" s="411"/>
      <c r="L45" s="411"/>
      <c r="M45" s="411"/>
      <c r="N45" s="411"/>
      <c r="O45" s="407">
        <f t="shared" si="2"/>
        <v>50493</v>
      </c>
      <c r="P45" s="210">
        <f t="shared" si="4"/>
        <v>2.9784170199996293E-3</v>
      </c>
      <c r="Q45" s="408">
        <f t="shared" si="3"/>
        <v>4207.75</v>
      </c>
      <c r="R45" s="409">
        <f t="shared" si="5"/>
        <v>5.8143182185197188E-4</v>
      </c>
    </row>
    <row r="46" spans="2:18" x14ac:dyDescent="0.3">
      <c r="B46" s="410" t="s">
        <v>229</v>
      </c>
      <c r="C46" s="411">
        <v>17995</v>
      </c>
      <c r="D46" s="411">
        <v>21175</v>
      </c>
      <c r="E46" s="411"/>
      <c r="F46" s="411"/>
      <c r="G46" s="411">
        <v>46560</v>
      </c>
      <c r="H46" s="411"/>
      <c r="I46" s="411"/>
      <c r="J46" s="411"/>
      <c r="K46" s="411"/>
      <c r="L46" s="411"/>
      <c r="M46" s="411"/>
      <c r="N46" s="411"/>
      <c r="O46" s="407">
        <f t="shared" si="2"/>
        <v>85730</v>
      </c>
      <c r="P46" s="210">
        <f t="shared" si="4"/>
        <v>5.0569324683533996E-3</v>
      </c>
      <c r="Q46" s="408">
        <f t="shared" si="3"/>
        <v>7144.166666666667</v>
      </c>
      <c r="R46" s="409">
        <f t="shared" si="5"/>
        <v>9.8718931510050002E-4</v>
      </c>
    </row>
    <row r="47" spans="2:18" x14ac:dyDescent="0.3">
      <c r="B47" s="410" t="s">
        <v>230</v>
      </c>
      <c r="C47" s="411">
        <v>35556</v>
      </c>
      <c r="D47" s="411">
        <v>10787</v>
      </c>
      <c r="E47" s="411">
        <v>10509</v>
      </c>
      <c r="F47" s="411">
        <v>32277</v>
      </c>
      <c r="G47" s="411">
        <v>11775</v>
      </c>
      <c r="H47" s="411">
        <v>17000</v>
      </c>
      <c r="I47" s="411"/>
      <c r="J47" s="411"/>
      <c r="K47" s="411"/>
      <c r="L47" s="411"/>
      <c r="M47" s="411"/>
      <c r="N47" s="411"/>
      <c r="O47" s="407">
        <f t="shared" si="2"/>
        <v>117904</v>
      </c>
      <c r="P47" s="210">
        <f t="shared" si="4"/>
        <v>6.9547715589494833E-3</v>
      </c>
      <c r="Q47" s="408">
        <f t="shared" ref="Q47:Q48" si="8">+O47/12</f>
        <v>9825.3333333333339</v>
      </c>
      <c r="R47" s="409">
        <f t="shared" ref="R47:R48" si="9">+O47/($O$4*10^5)</f>
        <v>1.3576760644769552E-3</v>
      </c>
    </row>
    <row r="48" spans="2:18" x14ac:dyDescent="0.3">
      <c r="B48" s="410" t="s">
        <v>231</v>
      </c>
      <c r="C48" s="411"/>
      <c r="D48" s="411">
        <v>44994</v>
      </c>
      <c r="E48" s="411">
        <v>89949</v>
      </c>
      <c r="F48" s="411">
        <v>37966</v>
      </c>
      <c r="G48" s="411">
        <v>680</v>
      </c>
      <c r="H48" s="411">
        <v>71657</v>
      </c>
      <c r="I48" s="411">
        <v>29665</v>
      </c>
      <c r="J48" s="411"/>
      <c r="K48" s="411"/>
      <c r="L48" s="411"/>
      <c r="M48" s="411"/>
      <c r="N48" s="411"/>
      <c r="O48" s="407">
        <f t="shared" si="2"/>
        <v>274911</v>
      </c>
      <c r="P48" s="210">
        <f t="shared" si="4"/>
        <v>1.6216101269188165E-2</v>
      </c>
      <c r="Q48" s="408">
        <f t="shared" si="8"/>
        <v>22909.25</v>
      </c>
      <c r="R48" s="409">
        <f t="shared" si="9"/>
        <v>3.1656269894271968E-3</v>
      </c>
    </row>
    <row r="49" spans="2:18" x14ac:dyDescent="0.3">
      <c r="B49" s="410" t="s">
        <v>232</v>
      </c>
      <c r="C49" s="411"/>
      <c r="D49" s="411">
        <v>30953</v>
      </c>
      <c r="E49" s="411">
        <v>43257</v>
      </c>
      <c r="F49" s="411">
        <v>1239</v>
      </c>
      <c r="G49" s="411">
        <v>20691</v>
      </c>
      <c r="H49" s="411">
        <v>9151</v>
      </c>
      <c r="I49" s="411">
        <v>26490</v>
      </c>
      <c r="J49" s="411"/>
      <c r="K49" s="411"/>
      <c r="L49" s="411"/>
      <c r="M49" s="411"/>
      <c r="N49" s="411"/>
      <c r="O49" s="407">
        <f t="shared" si="2"/>
        <v>131781</v>
      </c>
      <c r="P49" s="210"/>
      <c r="Q49" s="408"/>
      <c r="R49" s="409"/>
    </row>
    <row r="50" spans="2:18" x14ac:dyDescent="0.3">
      <c r="B50" s="410" t="s">
        <v>233</v>
      </c>
      <c r="C50" s="411"/>
      <c r="D50" s="411">
        <v>55441</v>
      </c>
      <c r="E50" s="411"/>
      <c r="F50" s="411">
        <v>39559</v>
      </c>
      <c r="G50" s="411"/>
      <c r="H50" s="411"/>
      <c r="I50" s="411">
        <v>4018</v>
      </c>
      <c r="J50" s="411"/>
      <c r="K50" s="411"/>
      <c r="L50" s="411"/>
      <c r="M50" s="411"/>
      <c r="N50" s="411"/>
      <c r="O50" s="407">
        <f t="shared" si="2"/>
        <v>99018</v>
      </c>
      <c r="P50" s="210"/>
      <c r="Q50" s="408"/>
      <c r="R50" s="409"/>
    </row>
    <row r="51" spans="2:18" x14ac:dyDescent="0.3">
      <c r="B51" s="410" t="s">
        <v>234</v>
      </c>
      <c r="C51" s="411">
        <v>19486</v>
      </c>
      <c r="D51" s="411">
        <v>91978</v>
      </c>
      <c r="E51" s="411">
        <v>5343</v>
      </c>
      <c r="F51" s="411">
        <v>44053</v>
      </c>
      <c r="G51" s="411">
        <v>25450</v>
      </c>
      <c r="H51" s="411">
        <v>25099</v>
      </c>
      <c r="I51" s="411">
        <v>4018</v>
      </c>
      <c r="J51" s="411"/>
      <c r="K51" s="411"/>
      <c r="L51" s="411"/>
      <c r="M51" s="411"/>
      <c r="N51" s="411"/>
      <c r="O51" s="407">
        <f t="shared" si="2"/>
        <v>215427</v>
      </c>
      <c r="P51" s="210"/>
      <c r="Q51" s="408"/>
      <c r="R51" s="409"/>
    </row>
    <row r="52" spans="2:18" x14ac:dyDescent="0.3">
      <c r="B52" s="410" t="s">
        <v>235</v>
      </c>
      <c r="C52" s="411"/>
      <c r="D52" s="411">
        <v>10323</v>
      </c>
      <c r="E52" s="411"/>
      <c r="F52" s="411">
        <v>48117</v>
      </c>
      <c r="G52" s="411"/>
      <c r="H52" s="411"/>
      <c r="I52" s="411"/>
      <c r="J52" s="411"/>
      <c r="K52" s="411"/>
      <c r="L52" s="411"/>
      <c r="M52" s="411"/>
      <c r="N52" s="411"/>
      <c r="O52" s="407">
        <f t="shared" si="2"/>
        <v>58440</v>
      </c>
      <c r="P52" s="210"/>
      <c r="Q52" s="408"/>
      <c r="R52" s="409"/>
    </row>
    <row r="53" spans="2:18" x14ac:dyDescent="0.3">
      <c r="B53" s="410" t="s">
        <v>236</v>
      </c>
      <c r="C53" s="411">
        <v>9294</v>
      </c>
      <c r="D53" s="411">
        <v>42789</v>
      </c>
      <c r="E53" s="411">
        <v>78734</v>
      </c>
      <c r="F53" s="411">
        <v>73267</v>
      </c>
      <c r="G53" s="411">
        <v>10840</v>
      </c>
      <c r="H53" s="411">
        <v>22078</v>
      </c>
      <c r="I53" s="411">
        <v>36705</v>
      </c>
      <c r="J53" s="411">
        <v>10574</v>
      </c>
      <c r="K53" s="411"/>
      <c r="L53" s="411"/>
      <c r="M53" s="411"/>
      <c r="N53" s="411"/>
      <c r="O53" s="407">
        <f t="shared" si="2"/>
        <v>284281</v>
      </c>
      <c r="P53" s="210"/>
      <c r="Q53" s="408"/>
      <c r="R53" s="409"/>
    </row>
    <row r="54" spans="2:18" x14ac:dyDescent="0.3">
      <c r="B54" s="410" t="s">
        <v>237</v>
      </c>
      <c r="C54" s="411"/>
      <c r="D54" s="411"/>
      <c r="E54" s="411"/>
      <c r="F54" s="411"/>
      <c r="G54" s="411">
        <v>-3721.79</v>
      </c>
      <c r="H54" s="411"/>
      <c r="I54" s="411"/>
      <c r="J54" s="411"/>
      <c r="K54" s="411"/>
      <c r="L54" s="411"/>
      <c r="M54" s="411"/>
      <c r="N54" s="411"/>
      <c r="O54" s="407">
        <f t="shared" si="2"/>
        <v>-3721.79</v>
      </c>
      <c r="P54" s="210"/>
      <c r="Q54" s="408"/>
      <c r="R54" s="409"/>
    </row>
    <row r="55" spans="2:18" x14ac:dyDescent="0.3">
      <c r="B55" s="410" t="s">
        <v>238</v>
      </c>
      <c r="C55" s="411"/>
      <c r="D55" s="411"/>
      <c r="E55" s="411">
        <v>16790</v>
      </c>
      <c r="F55" s="411">
        <v>16882</v>
      </c>
      <c r="G55" s="411">
        <v>20007</v>
      </c>
      <c r="H55" s="411"/>
      <c r="I55" s="411">
        <v>6400</v>
      </c>
      <c r="J55" s="411">
        <v>110852</v>
      </c>
      <c r="K55" s="411"/>
      <c r="L55" s="411"/>
      <c r="M55" s="411"/>
      <c r="N55" s="411"/>
      <c r="O55" s="407">
        <f t="shared" si="2"/>
        <v>170931</v>
      </c>
      <c r="P55" s="210"/>
      <c r="Q55" s="408"/>
      <c r="R55" s="409"/>
    </row>
    <row r="56" spans="2:18" x14ac:dyDescent="0.3">
      <c r="B56" s="412" t="s">
        <v>12</v>
      </c>
      <c r="C56" s="413">
        <f t="shared" ref="C56:M56" si="10">SUM(C23:C55)</f>
        <v>2631856.2806191905</v>
      </c>
      <c r="D56" s="413">
        <f t="shared" si="10"/>
        <v>3374861.8300791369</v>
      </c>
      <c r="E56" s="413">
        <f t="shared" si="10"/>
        <v>2909218.5530119147</v>
      </c>
      <c r="F56" s="413">
        <f t="shared" si="10"/>
        <v>2995521.6667076321</v>
      </c>
      <c r="G56" s="413">
        <f t="shared" si="10"/>
        <v>3302789.7213230119</v>
      </c>
      <c r="H56" s="413">
        <f t="shared" si="10"/>
        <v>3179905.8917849245</v>
      </c>
      <c r="I56" s="413">
        <f t="shared" si="10"/>
        <v>3042039.8646368464</v>
      </c>
      <c r="J56" s="413">
        <f t="shared" si="10"/>
        <v>2977392.5712367203</v>
      </c>
      <c r="K56" s="413">
        <f t="shared" si="10"/>
        <v>0</v>
      </c>
      <c r="L56" s="413">
        <f t="shared" si="10"/>
        <v>0</v>
      </c>
      <c r="M56" s="413">
        <f t="shared" si="10"/>
        <v>0</v>
      </c>
      <c r="N56" s="413">
        <f>SUM(N23:N48)</f>
        <v>0</v>
      </c>
      <c r="O56" s="413">
        <f>SUM(O23:O46)</f>
        <v>16952965.169399377</v>
      </c>
      <c r="Q56" s="408">
        <f t="shared" si="3"/>
        <v>1412747.0974499481</v>
      </c>
      <c r="R56" s="409">
        <f t="shared" si="5"/>
        <v>0.19521504811036983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257E-C695-49C1-8885-EB9ED108B2A3}">
  <dimension ref="B2:Q31"/>
  <sheetViews>
    <sheetView workbookViewId="0"/>
  </sheetViews>
  <sheetFormatPr defaultRowHeight="17.399999999999999" customHeight="1" x14ac:dyDescent="0.3"/>
  <cols>
    <col min="2" max="2" width="23.5546875" bestFit="1" customWidth="1"/>
    <col min="3" max="14" width="10.44140625" style="414" bestFit="1" customWidth="1"/>
    <col min="15" max="15" width="12" style="414" bestFit="1" customWidth="1"/>
    <col min="16" max="16" width="7.33203125" bestFit="1" customWidth="1"/>
    <col min="17" max="17" width="8" customWidth="1"/>
  </cols>
  <sheetData>
    <row r="2" spans="2:15" ht="17.399999999999999" customHeight="1" thickBot="1" x14ac:dyDescent="0.35"/>
    <row r="3" spans="2:15" ht="17.399999999999999" customHeight="1" thickBot="1" x14ac:dyDescent="0.4">
      <c r="B3" s="415" t="s">
        <v>192</v>
      </c>
      <c r="C3" s="306">
        <f>MBO!C3</f>
        <v>45383</v>
      </c>
      <c r="D3" s="306">
        <f>MBO!D3</f>
        <v>45413</v>
      </c>
      <c r="E3" s="306">
        <f>MBO!E3</f>
        <v>45444</v>
      </c>
      <c r="F3" s="306">
        <f>MBO!F3</f>
        <v>45474</v>
      </c>
      <c r="G3" s="306">
        <f>MBO!G3</f>
        <v>45505</v>
      </c>
      <c r="H3" s="306">
        <f>MBO!H3</f>
        <v>45536</v>
      </c>
      <c r="I3" s="306">
        <f>MBO!I3</f>
        <v>45566</v>
      </c>
      <c r="J3" s="306">
        <f>MBO!J3</f>
        <v>45597</v>
      </c>
      <c r="K3" s="306">
        <f>MBO!K3</f>
        <v>45627</v>
      </c>
      <c r="L3" s="306">
        <f>MBO!L3</f>
        <v>45658</v>
      </c>
      <c r="M3" s="306">
        <f>MBO!M3</f>
        <v>45689</v>
      </c>
      <c r="N3" s="306">
        <f>MBO!N3</f>
        <v>45717</v>
      </c>
      <c r="O3" s="347" t="s">
        <v>175</v>
      </c>
    </row>
    <row r="4" spans="2:15" ht="17.399999999999999" customHeight="1" x14ac:dyDescent="0.3">
      <c r="B4" s="348" t="s">
        <v>201</v>
      </c>
      <c r="C4" s="416">
        <f>'P&amp;L 24-25_TBase'!C39</f>
        <v>81.783934909010043</v>
      </c>
      <c r="D4" s="416">
        <f>'P&amp;L 24-25_TBase'!D39</f>
        <v>83.16187612891008</v>
      </c>
      <c r="E4" s="416">
        <f>'P&amp;L 24-25_TBase'!E39</f>
        <v>78.852890790749527</v>
      </c>
      <c r="F4" s="416">
        <f>'P&amp;L 24-25_TBase'!F39</f>
        <v>75.963299713170784</v>
      </c>
      <c r="G4" s="416">
        <f>'P&amp;L 24-25_TBase'!G39</f>
        <v>69.560431546000004</v>
      </c>
      <c r="H4" s="416">
        <f>'P&amp;L 24-25_TBase'!H39</f>
        <v>53.67880289089009</v>
      </c>
      <c r="I4" s="416">
        <f>'P&amp;L 24-25_TBase'!I39</f>
        <v>73.955525469700049</v>
      </c>
      <c r="J4" s="416">
        <f>'P&amp;L 24-25_TBase'!J39</f>
        <v>90.322743472154954</v>
      </c>
      <c r="K4" s="416">
        <f>'P&amp;L 24-25_TBase'!K39</f>
        <v>0</v>
      </c>
      <c r="L4" s="416">
        <f>'P&amp;L 24-25_TBase'!L39</f>
        <v>0</v>
      </c>
      <c r="M4" s="416">
        <f>'P&amp;L 24-25_TBase'!M39</f>
        <v>0</v>
      </c>
      <c r="N4" s="416">
        <f>'P&amp;L 24-25_TBase'!N39</f>
        <v>0</v>
      </c>
      <c r="O4" s="417">
        <f>SUM(C4:N4)</f>
        <v>607.27950492058551</v>
      </c>
    </row>
    <row r="5" spans="2:15" ht="17.399999999999999" customHeight="1" x14ac:dyDescent="0.3">
      <c r="B5" s="351"/>
      <c r="C5" s="418"/>
      <c r="D5" s="418"/>
      <c r="E5" s="418"/>
      <c r="F5" s="418"/>
      <c r="G5" s="418"/>
      <c r="H5" s="418"/>
      <c r="I5" s="418"/>
      <c r="J5" s="418"/>
      <c r="K5" s="418"/>
      <c r="L5" s="418"/>
      <c r="M5" s="418"/>
      <c r="N5" s="418"/>
      <c r="O5" s="419"/>
    </row>
    <row r="6" spans="2:15" ht="17.399999999999999" customHeight="1" x14ac:dyDescent="0.3">
      <c r="B6" s="354" t="s">
        <v>202</v>
      </c>
      <c r="C6" s="420">
        <f>'P&amp;L 24-25_TBase'!C41</f>
        <v>50.76608656716418</v>
      </c>
      <c r="D6" s="420">
        <f>'P&amp;L 24-25_TBase'!D41</f>
        <v>53.415856716417906</v>
      </c>
      <c r="E6" s="420">
        <f>'P&amp;L 24-25_TBase'!E41</f>
        <v>58.573405970149253</v>
      </c>
      <c r="F6" s="420">
        <f>'P&amp;L 24-25_TBase'!F41</f>
        <v>67.690955223880593</v>
      </c>
      <c r="G6" s="420">
        <f>'P&amp;L 24-25_TBase'!G41</f>
        <v>55.323832835820902</v>
      </c>
      <c r="H6" s="420">
        <f>'P&amp;L 24-25_TBase'!H41</f>
        <v>33.080414925373134</v>
      </c>
      <c r="I6" s="420">
        <f>'P&amp;L 24-25_TBase'!I41</f>
        <v>47.247420895522389</v>
      </c>
      <c r="J6" s="420">
        <f>'P&amp;L 24-25_TBase'!J41</f>
        <v>63.014737313432832</v>
      </c>
      <c r="K6" s="420">
        <f>'P&amp;L 24-25_TBase'!K41</f>
        <v>0</v>
      </c>
      <c r="L6" s="420">
        <f>'P&amp;L 24-25_TBase'!L41</f>
        <v>0</v>
      </c>
      <c r="M6" s="420">
        <f>'P&amp;L 24-25_TBase'!M41</f>
        <v>0</v>
      </c>
      <c r="N6" s="420">
        <f>'P&amp;L 24-25_TBase'!N41</f>
        <v>0</v>
      </c>
      <c r="O6" s="421">
        <f>SUM(C6:N6)</f>
        <v>429.11271044776117</v>
      </c>
    </row>
    <row r="7" spans="2:15" ht="17.399999999999999" customHeight="1" x14ac:dyDescent="0.3">
      <c r="B7" s="351"/>
      <c r="C7" s="418"/>
      <c r="D7" s="418"/>
      <c r="E7" s="418"/>
      <c r="F7" s="418"/>
      <c r="G7" s="418"/>
      <c r="H7" s="418"/>
      <c r="I7" s="418"/>
      <c r="J7" s="418"/>
      <c r="K7" s="418"/>
      <c r="L7" s="418"/>
      <c r="M7" s="418"/>
      <c r="N7" s="418"/>
      <c r="O7" s="422"/>
    </row>
    <row r="8" spans="2:15" ht="17.399999999999999" customHeight="1" x14ac:dyDescent="0.3">
      <c r="B8" s="354" t="s">
        <v>203</v>
      </c>
      <c r="C8" s="420">
        <f>'P&amp;L 24-25_TBase'!C43</f>
        <v>31.017848341845863</v>
      </c>
      <c r="D8" s="420">
        <f>'P&amp;L 24-25_TBase'!D43</f>
        <v>29.746019412492174</v>
      </c>
      <c r="E8" s="420">
        <f>'P&amp;L 24-25_TBase'!E43</f>
        <v>20.279484820600274</v>
      </c>
      <c r="F8" s="420">
        <f>'P&amp;L 24-25_TBase'!F43</f>
        <v>8.2723444892901909</v>
      </c>
      <c r="G8" s="420">
        <f>'P&amp;L 24-25_TBase'!G43</f>
        <v>14.236598710179102</v>
      </c>
      <c r="H8" s="420">
        <f>'P&amp;L 24-25_TBase'!H43</f>
        <v>20.598387965516956</v>
      </c>
      <c r="I8" s="420">
        <f>'P&amp;L 24-25_TBase'!I43</f>
        <v>26.708104574177661</v>
      </c>
      <c r="J8" s="420">
        <f>'P&amp;L 24-25_TBase'!J43</f>
        <v>27.308006158722122</v>
      </c>
      <c r="K8" s="420">
        <f>'P&amp;L 24-25_TBase'!K43</f>
        <v>0</v>
      </c>
      <c r="L8" s="420">
        <f>'P&amp;L 24-25_TBase'!L43</f>
        <v>0</v>
      </c>
      <c r="M8" s="420">
        <f>'P&amp;L 24-25_TBase'!M43</f>
        <v>0</v>
      </c>
      <c r="N8" s="420">
        <f>'P&amp;L 24-25_TBase'!N43</f>
        <v>0</v>
      </c>
      <c r="O8" s="421">
        <f>+O4-O6</f>
        <v>178.16679447282434</v>
      </c>
    </row>
    <row r="9" spans="2:15" ht="17.399999999999999" customHeight="1" x14ac:dyDescent="0.3">
      <c r="B9" s="354"/>
      <c r="C9" s="454">
        <f>'P&amp;L 24-25_TBase'!C44</f>
        <v>0.37926578583379777</v>
      </c>
      <c r="D9" s="454">
        <f>'P&amp;L 24-25_TBase'!D44</f>
        <v>0.35768817151722943</v>
      </c>
      <c r="E9" s="454">
        <f>'P&amp;L 24-25_TBase'!E44</f>
        <v>0.25718124747532178</v>
      </c>
      <c r="F9" s="454">
        <f>'P&amp;L 24-25_TBase'!F44</f>
        <v>0.10889922529070842</v>
      </c>
      <c r="G9" s="454">
        <f>'P&amp;L 24-25_TBase'!G44</f>
        <v>0.20466518671271472</v>
      </c>
      <c r="H9" s="454">
        <f>'P&amp;L 24-25_TBase'!H44</f>
        <v>0.38373411581823369</v>
      </c>
      <c r="I9" s="454">
        <f>'P&amp;L 24-25_TBase'!I44</f>
        <v>0.3611373782357899</v>
      </c>
      <c r="J9" s="454">
        <f>'P&amp;L 24-25_TBase'!J44</f>
        <v>0.30233809458124733</v>
      </c>
      <c r="K9" s="454">
        <f>'P&amp;L 24-25_TBase'!K44</f>
        <v>0</v>
      </c>
      <c r="L9" s="454">
        <f>'P&amp;L 24-25_TBase'!L44</f>
        <v>0</v>
      </c>
      <c r="M9" s="454">
        <f>'P&amp;L 24-25_TBase'!M44</f>
        <v>0</v>
      </c>
      <c r="N9" s="454">
        <f>'P&amp;L 24-25_TBase'!N44</f>
        <v>0</v>
      </c>
      <c r="O9" s="360">
        <f t="shared" ref="O9" si="0">+O8/O4</f>
        <v>0.29338515959981781</v>
      </c>
    </row>
    <row r="10" spans="2:15" ht="17.399999999999999" customHeight="1" x14ac:dyDescent="0.3">
      <c r="B10" s="354"/>
      <c r="C10" s="418"/>
      <c r="D10" s="418"/>
      <c r="E10" s="418"/>
      <c r="F10" s="418"/>
      <c r="G10" s="418"/>
      <c r="H10" s="418"/>
      <c r="I10" s="418"/>
      <c r="J10" s="418"/>
      <c r="K10" s="418"/>
      <c r="L10" s="418"/>
      <c r="M10" s="418"/>
      <c r="N10" s="418"/>
      <c r="O10" s="422"/>
    </row>
    <row r="11" spans="2:15" ht="17.399999999999999" customHeight="1" x14ac:dyDescent="0.3">
      <c r="B11" s="354" t="s">
        <v>204</v>
      </c>
      <c r="C11" s="420">
        <f>'P&amp;L 24-25_TBase'!C46</f>
        <v>35.726322608060656</v>
      </c>
      <c r="D11" s="420">
        <f>'P&amp;L 24-25_TBase'!D46</f>
        <v>35.066585169296545</v>
      </c>
      <c r="E11" s="420">
        <f>'P&amp;L 24-25_TBase'!E46</f>
        <v>36.609806687063653</v>
      </c>
      <c r="F11" s="420">
        <f>'P&amp;L 24-25_TBase'!F46</f>
        <v>36.196009774261654</v>
      </c>
      <c r="G11" s="420">
        <f>'P&amp;L 24-25_TBase'!G46</f>
        <v>25.213486760039494</v>
      </c>
      <c r="H11" s="420">
        <f>'P&amp;L 24-25_TBase'!H46</f>
        <v>19.904123363121005</v>
      </c>
      <c r="I11" s="420">
        <f>'P&amp;L 24-25_TBase'!I46</f>
        <v>18.726502150405082</v>
      </c>
      <c r="J11" s="420">
        <f>'P&amp;L 24-25_TBase'!J46</f>
        <v>22.58542638419619</v>
      </c>
      <c r="K11" s="420">
        <f>'P&amp;L 24-25_TBase'!K46</f>
        <v>0</v>
      </c>
      <c r="L11" s="420">
        <f>'P&amp;L 24-25_TBase'!L46</f>
        <v>0</v>
      </c>
      <c r="M11" s="420">
        <f>'P&amp;L 24-25_TBase'!M46</f>
        <v>0</v>
      </c>
      <c r="N11" s="420">
        <f>'P&amp;L 24-25_TBase'!N46</f>
        <v>0</v>
      </c>
      <c r="O11" s="421">
        <f>SUM(C11:N11)</f>
        <v>230.02826289644429</v>
      </c>
    </row>
    <row r="12" spans="2:15" ht="17.399999999999999" customHeight="1" x14ac:dyDescent="0.3">
      <c r="B12" s="354"/>
      <c r="C12" s="418"/>
      <c r="D12" s="418"/>
      <c r="E12" s="418"/>
      <c r="F12" s="418"/>
      <c r="G12" s="418"/>
      <c r="H12" s="418"/>
      <c r="I12" s="418"/>
      <c r="J12" s="418"/>
      <c r="K12" s="418"/>
      <c r="L12" s="418"/>
      <c r="M12" s="418"/>
      <c r="N12" s="418"/>
      <c r="O12" s="422"/>
    </row>
    <row r="13" spans="2:15" ht="17.399999999999999" customHeight="1" x14ac:dyDescent="0.3">
      <c r="B13" s="354" t="s">
        <v>205</v>
      </c>
      <c r="C13" s="423">
        <f>'P&amp;L 24-25_TBase'!C48</f>
        <v>-4.7084742662147931</v>
      </c>
      <c r="D13" s="423">
        <f>'P&amp;L 24-25_TBase'!D48</f>
        <v>-5.3205657568043705</v>
      </c>
      <c r="E13" s="423">
        <f>'P&amp;L 24-25_TBase'!E48</f>
        <v>-16.330321866463379</v>
      </c>
      <c r="F13" s="423">
        <f>'P&amp;L 24-25_TBase'!F48</f>
        <v>-27.923665284971463</v>
      </c>
      <c r="G13" s="423">
        <f>'P&amp;L 24-25_TBase'!G48</f>
        <v>-10.976888049860392</v>
      </c>
      <c r="H13" s="423">
        <f>'P&amp;L 24-25_TBase'!H48</f>
        <v>0.69426460239595045</v>
      </c>
      <c r="I13" s="423">
        <f>'P&amp;L 24-25_TBase'!I48</f>
        <v>7.9816024237725784</v>
      </c>
      <c r="J13" s="423">
        <f>'P&amp;L 24-25_TBase'!J48</f>
        <v>4.7225797745259328</v>
      </c>
      <c r="K13" s="423">
        <f>'P&amp;L 24-25_TBase'!K48</f>
        <v>0</v>
      </c>
      <c r="L13" s="423">
        <f>'P&amp;L 24-25_TBase'!L48</f>
        <v>0</v>
      </c>
      <c r="M13" s="423">
        <f>'P&amp;L 24-25_TBase'!M48</f>
        <v>0</v>
      </c>
      <c r="N13" s="423">
        <f>'P&amp;L 24-25_TBase'!N48</f>
        <v>0</v>
      </c>
      <c r="O13" s="424">
        <f t="shared" ref="O13" si="1">+O8-O11</f>
        <v>-51.861468423619954</v>
      </c>
    </row>
    <row r="14" spans="2:15" ht="17.399999999999999" customHeight="1" x14ac:dyDescent="0.3">
      <c r="B14" s="351"/>
      <c r="C14" s="359">
        <f>'P&amp;L 24-25_TBase'!C49</f>
        <v>-5.7572116962252763E-2</v>
      </c>
      <c r="D14" s="359">
        <f>'P&amp;L 24-25_TBase'!D49</f>
        <v>-6.3978423821955469E-2</v>
      </c>
      <c r="E14" s="359">
        <f>'P&amp;L 24-25_TBase'!E49</f>
        <v>-0.20709858196320102</v>
      </c>
      <c r="F14" s="359">
        <f>'P&amp;L 24-25_TBase'!F49</f>
        <v>-0.36759415915854377</v>
      </c>
      <c r="G14" s="359">
        <f>'P&amp;L 24-25_TBase'!G49</f>
        <v>-0.15780362205777038</v>
      </c>
      <c r="H14" s="359">
        <f>'P&amp;L 24-25_TBase'!H49</f>
        <v>1.2933682664405602E-2</v>
      </c>
      <c r="I14" s="359">
        <f>'P&amp;L 24-25_TBase'!I49</f>
        <v>0.10792435552422221</v>
      </c>
      <c r="J14" s="359">
        <f>'P&amp;L 24-25_TBase'!J49</f>
        <v>5.2285610389833079E-2</v>
      </c>
      <c r="K14" s="359">
        <f>'P&amp;L 24-25_TBase'!K49</f>
        <v>0</v>
      </c>
      <c r="L14" s="359">
        <f>'P&amp;L 24-25_TBase'!L49</f>
        <v>0</v>
      </c>
      <c r="M14" s="359">
        <f>'P&amp;L 24-25_TBase'!M49</f>
        <v>0</v>
      </c>
      <c r="N14" s="359">
        <f>'P&amp;L 24-25_TBase'!N49</f>
        <v>0</v>
      </c>
      <c r="O14" s="360">
        <f t="shared" ref="O14" si="2">+O13/O4</f>
        <v>-8.539966852726559E-2</v>
      </c>
    </row>
    <row r="15" spans="2:15" ht="17.399999999999999" customHeight="1" x14ac:dyDescent="0.3">
      <c r="B15" s="364"/>
      <c r="C15" s="418"/>
      <c r="D15" s="418"/>
      <c r="E15" s="418"/>
      <c r="F15" s="418"/>
      <c r="G15" s="418"/>
      <c r="H15" s="418"/>
      <c r="I15" s="418"/>
      <c r="J15" s="418"/>
      <c r="K15" s="418"/>
      <c r="L15" s="418"/>
      <c r="M15" s="418"/>
      <c r="N15" s="418"/>
      <c r="O15" s="422"/>
    </row>
    <row r="16" spans="2:15" ht="17.399999999999999" customHeight="1" thickBot="1" x14ac:dyDescent="0.35">
      <c r="B16" s="425" t="s">
        <v>206</v>
      </c>
      <c r="C16" s="366">
        <f>'P&amp;L 24-25_TBase'!C51</f>
        <v>0.43683790279605056</v>
      </c>
      <c r="D16" s="366">
        <f>'P&amp;L 24-25_TBase'!D51</f>
        <v>0.42166659533918488</v>
      </c>
      <c r="E16" s="366">
        <f>'P&amp;L 24-25_TBase'!E51</f>
        <v>0.46427982943852275</v>
      </c>
      <c r="F16" s="366">
        <f>'P&amp;L 24-25_TBase'!F51</f>
        <v>0.47649338444925216</v>
      </c>
      <c r="G16" s="366">
        <f>'P&amp;L 24-25_TBase'!G51</f>
        <v>0.3624688087704851</v>
      </c>
      <c r="H16" s="366">
        <f>'P&amp;L 24-25_TBase'!H51</f>
        <v>0.3708004331538281</v>
      </c>
      <c r="I16" s="366">
        <f>'P&amp;L 24-25_TBase'!I51</f>
        <v>0.2532130227115677</v>
      </c>
      <c r="J16" s="366">
        <f>'P&amp;L 24-25_TBase'!J51</f>
        <v>0.25005248419141424</v>
      </c>
      <c r="K16" s="366">
        <f>'P&amp;L 24-25_TBase'!K51</f>
        <v>0</v>
      </c>
      <c r="L16" s="366">
        <f>'P&amp;L 24-25_TBase'!L51</f>
        <v>0</v>
      </c>
      <c r="M16" s="366">
        <f>'P&amp;L 24-25_TBase'!M51</f>
        <v>0</v>
      </c>
      <c r="N16" s="366">
        <f>'P&amp;L 24-25_TBase'!N51</f>
        <v>0</v>
      </c>
      <c r="O16" s="367">
        <f t="shared" ref="O16" si="3">+O11/O4</f>
        <v>0.37878482812708342</v>
      </c>
    </row>
    <row r="19" spans="2:17" ht="17.399999999999999" customHeight="1" thickBot="1" x14ac:dyDescent="0.4">
      <c r="B19" s="426" t="s">
        <v>185</v>
      </c>
    </row>
    <row r="20" spans="2:17" s="177" customFormat="1" ht="17.399999999999999" customHeight="1" x14ac:dyDescent="0.3">
      <c r="B20" s="427" t="s">
        <v>34</v>
      </c>
      <c r="C20" s="428">
        <f>C3</f>
        <v>45383</v>
      </c>
      <c r="D20" s="428">
        <f t="shared" ref="D20:N20" si="4">D3</f>
        <v>45413</v>
      </c>
      <c r="E20" s="428">
        <f t="shared" si="4"/>
        <v>45444</v>
      </c>
      <c r="F20" s="428">
        <f t="shared" si="4"/>
        <v>45474</v>
      </c>
      <c r="G20" s="428">
        <f t="shared" si="4"/>
        <v>45505</v>
      </c>
      <c r="H20" s="428">
        <f t="shared" si="4"/>
        <v>45536</v>
      </c>
      <c r="I20" s="428">
        <f t="shared" si="4"/>
        <v>45566</v>
      </c>
      <c r="J20" s="428">
        <f t="shared" si="4"/>
        <v>45597</v>
      </c>
      <c r="K20" s="428">
        <f t="shared" si="4"/>
        <v>45627</v>
      </c>
      <c r="L20" s="428">
        <f t="shared" si="4"/>
        <v>45658</v>
      </c>
      <c r="M20" s="428">
        <f t="shared" si="4"/>
        <v>45689</v>
      </c>
      <c r="N20" s="428">
        <f t="shared" si="4"/>
        <v>45717</v>
      </c>
      <c r="O20" s="429" t="s">
        <v>0</v>
      </c>
      <c r="P20" s="177" t="s">
        <v>207</v>
      </c>
      <c r="Q20" s="177" t="s">
        <v>208</v>
      </c>
    </row>
    <row r="21" spans="2:17" ht="17.399999999999999" customHeight="1" x14ac:dyDescent="0.3">
      <c r="B21" s="430" t="s">
        <v>179</v>
      </c>
      <c r="C21" s="431">
        <f>('Actuals 24-25'!C67*'Actuals 24-25'!C87)*10^5</f>
        <v>744877.17284461902</v>
      </c>
      <c r="D21" s="431">
        <f>('Actuals 24-25'!D67*'Actuals 24-25'!D87)*10^5</f>
        <v>1046269.5805262447</v>
      </c>
      <c r="E21" s="431">
        <f>('Actuals 24-25'!E67*'Actuals 24-25'!E87)*10^5</f>
        <v>1169804.3343657146</v>
      </c>
      <c r="F21" s="431">
        <f>('Actuals 24-25'!F67*'Actuals 24-25'!F87)*10^5</f>
        <v>784013.86252620467</v>
      </c>
      <c r="G21" s="431">
        <f>('Actuals 24-25'!G67*'Actuals 24-25'!G87)*10^5</f>
        <v>583387.36866823083</v>
      </c>
      <c r="H21" s="431">
        <f>('Actuals 24-25'!H67*'Actuals 24-25'!H87)*10^5</f>
        <v>328161.75633398665</v>
      </c>
      <c r="I21" s="431">
        <f>('Actuals 24-25'!I67*'Actuals 24-25'!I87)*10^5</f>
        <v>334354.46256351267</v>
      </c>
      <c r="J21" s="431">
        <f>('Actuals 24-25'!J67*'Actuals 24-25'!J87)*10^5</f>
        <v>465962.02849544975</v>
      </c>
      <c r="K21" s="431"/>
      <c r="L21" s="431"/>
      <c r="M21" s="431"/>
      <c r="N21" s="431"/>
      <c r="O21" s="432">
        <f t="shared" ref="O21:O26" si="5">SUM(C21:N21)</f>
        <v>5456830.566323963</v>
      </c>
      <c r="P21" s="433">
        <f>+O21/$O$31</f>
        <v>0.2372243522432092</v>
      </c>
      <c r="Q21" s="433">
        <f>+O21/($O$4*10^5)</f>
        <v>8.9856985492002689E-2</v>
      </c>
    </row>
    <row r="22" spans="2:17" ht="17.399999999999999" customHeight="1" x14ac:dyDescent="0.3">
      <c r="B22" s="430" t="s">
        <v>180</v>
      </c>
      <c r="C22" s="431">
        <f>('Actuals 24-25'!C68*'Actuals 24-25'!C87)*10^5</f>
        <v>136288.49844139555</v>
      </c>
      <c r="D22" s="431">
        <f>('Actuals 24-25'!D68*'Actuals 24-25'!D87)*10^5</f>
        <v>172072.43052058149</v>
      </c>
      <c r="E22" s="431">
        <f>('Actuals 24-25'!E68*'Actuals 24-25'!E87)*10^5</f>
        <v>176529.79068710876</v>
      </c>
      <c r="F22" s="431">
        <f>('Actuals 24-25'!F68*'Actuals 24-25'!F87)*10^5</f>
        <v>156711.14567093295</v>
      </c>
      <c r="G22" s="431">
        <f>('Actuals 24-25'!G68*'Actuals 24-25'!G87)*10^5</f>
        <v>82684.993277879985</v>
      </c>
      <c r="H22" s="431">
        <f>('Actuals 24-25'!H68*'Actuals 24-25'!H87)*10^5</f>
        <v>44185.951837212735</v>
      </c>
      <c r="I22" s="431">
        <f>('Actuals 24-25'!I68*'Actuals 24-25'!I87)*10^5</f>
        <v>52902.321525408668</v>
      </c>
      <c r="J22" s="431">
        <f>('Actuals 24-25'!J68*'Actuals 24-25'!J87)*10^5</f>
        <v>91258.250145692902</v>
      </c>
      <c r="K22" s="431"/>
      <c r="L22" s="431"/>
      <c r="M22" s="431"/>
      <c r="N22" s="431"/>
      <c r="O22" s="432">
        <f t="shared" si="5"/>
        <v>912633.38210621313</v>
      </c>
      <c r="P22" s="433">
        <f>+O22/$O$31</f>
        <v>3.9674836935888559E-2</v>
      </c>
      <c r="Q22" s="433">
        <f t="shared" ref="Q22:Q31" si="6">+O22/($O$4*10^5)</f>
        <v>1.5028226289730608E-2</v>
      </c>
    </row>
    <row r="23" spans="2:17" ht="17.399999999999999" customHeight="1" x14ac:dyDescent="0.3">
      <c r="B23" s="430" t="s">
        <v>181</v>
      </c>
      <c r="C23" s="431">
        <f>('Actuals 24-25'!C69*'Actuals 24-25'!C87)*10^5</f>
        <v>99506.885116718709</v>
      </c>
      <c r="D23" s="431">
        <f>('Actuals 24-25'!D69*'Actuals 24-25'!D87)*10^5</f>
        <v>138939.3627837133</v>
      </c>
      <c r="E23" s="431">
        <f>('Actuals 24-25'!E69*'Actuals 24-25'!E87)*10^5</f>
        <v>142231.82989464235</v>
      </c>
      <c r="F23" s="431">
        <f>('Actuals 24-25'!F69*'Actuals 24-25'!F87)*10^5</f>
        <v>112117.48232648378</v>
      </c>
      <c r="G23" s="431">
        <f>('Actuals 24-25'!G69*'Actuals 24-25'!G87)*10^5</f>
        <v>58751.515028926369</v>
      </c>
      <c r="H23" s="431">
        <f>('Actuals 24-25'!H69*'Actuals 24-25'!H87)*10^5</f>
        <v>39612.914688359182</v>
      </c>
      <c r="I23" s="431">
        <f>('Actuals 24-25'!I69*'Actuals 24-25'!I87)*10^5</f>
        <v>46008.340778833131</v>
      </c>
      <c r="J23" s="431">
        <f>('Actuals 24-25'!J69*'Actuals 24-25'!J87)*10^5</f>
        <v>100689.62345380448</v>
      </c>
      <c r="K23" s="431"/>
      <c r="L23" s="431"/>
      <c r="M23" s="431"/>
      <c r="N23" s="431"/>
      <c r="O23" s="432">
        <f t="shared" si="5"/>
        <v>737857.95407148125</v>
      </c>
      <c r="P23" s="433">
        <f>+O23/$O$31</f>
        <v>3.2076838940598151E-2</v>
      </c>
      <c r="Q23" s="433">
        <f t="shared" si="6"/>
        <v>1.2150219924974606E-2</v>
      </c>
    </row>
    <row r="24" spans="2:17" ht="17.399999999999999" customHeight="1" x14ac:dyDescent="0.3">
      <c r="B24" s="430" t="s">
        <v>186</v>
      </c>
      <c r="C24" s="431">
        <f>('Actuals 24-25'!C74*'Actuals 24-25'!C87)*10^5</f>
        <v>0</v>
      </c>
      <c r="D24" s="431">
        <f>('Actuals 24-25'!D74*'Actuals 24-25'!D87)*10^5</f>
        <v>8002.2866444150231</v>
      </c>
      <c r="E24" s="431">
        <f>('Actuals 24-25'!E74*'Actuals 24-25'!E87)*10^5</f>
        <v>0</v>
      </c>
      <c r="F24" s="431">
        <f>('Actuals 24-25'!F74*'Actuals 24-25'!F87)*10^5</f>
        <v>3262.3221149030346</v>
      </c>
      <c r="G24" s="431">
        <f>('Actuals 24-25'!G74*'Actuals 24-25'!G87)*10^5</f>
        <v>15891.793353884175</v>
      </c>
      <c r="H24" s="431">
        <f>('Actuals 24-25'!H74*'Actuals 24-25'!H87)*10^5</f>
        <v>0</v>
      </c>
      <c r="I24" s="431">
        <f>('Actuals 24-25'!I74*'Actuals 24-25'!I87)*10^5</f>
        <v>0</v>
      </c>
      <c r="J24" s="431">
        <f>('Actuals 24-25'!J74*'Actuals 24-25'!J87)*10^5</f>
        <v>0</v>
      </c>
      <c r="K24" s="431"/>
      <c r="L24" s="431"/>
      <c r="M24" s="431"/>
      <c r="N24" s="431"/>
      <c r="O24" s="432">
        <f t="shared" si="5"/>
        <v>27156.402113202232</v>
      </c>
      <c r="P24" s="433">
        <f t="shared" ref="P24:P27" si="7">+O24/$O$31</f>
        <v>1.180568064604639E-3</v>
      </c>
      <c r="Q24" s="433">
        <f t="shared" ref="Q24:Q27" si="8">+O24/($O$4*10^5)</f>
        <v>4.4718127144359167E-4</v>
      </c>
    </row>
    <row r="25" spans="2:17" ht="17.399999999999999" customHeight="1" x14ac:dyDescent="0.3">
      <c r="B25" s="430" t="s">
        <v>211</v>
      </c>
      <c r="C25" s="431">
        <f>('Actuals 24-25'!C77*'Actuals 24-25'!C87)*10^5</f>
        <v>111057.31632613875</v>
      </c>
      <c r="D25" s="431">
        <f>('Actuals 24-25'!D77*'Actuals 24-25'!D87)*10^5</f>
        <v>165262.13872464289</v>
      </c>
      <c r="E25" s="431">
        <f>('Actuals 24-25'!E77*'Actuals 24-25'!E87)*10^5</f>
        <v>167748.22199968994</v>
      </c>
      <c r="F25" s="431">
        <f>('Actuals 24-25'!F77*'Actuals 24-25'!F87)*10^5</f>
        <v>111365.37493295307</v>
      </c>
      <c r="G25" s="431">
        <f>('Actuals 24-25'!G77*'Actuals 24-25'!G87)*10^5</f>
        <v>42086.476940993693</v>
      </c>
      <c r="H25" s="431">
        <f>('Actuals 24-25'!H77*'Actuals 24-25'!H87)*10^5</f>
        <v>34321.710042687977</v>
      </c>
      <c r="I25" s="431">
        <f>('Actuals 24-25'!I77*'Actuals 24-25'!I87)*10^5</f>
        <v>37922.807804454431</v>
      </c>
      <c r="J25" s="431">
        <f>('Actuals 24-25'!J77*'Actuals 24-25'!J87)*10^5</f>
        <v>41508.908122817244</v>
      </c>
      <c r="K25" s="431"/>
      <c r="L25" s="431"/>
      <c r="M25" s="431"/>
      <c r="N25" s="431"/>
      <c r="O25" s="432">
        <f t="shared" si="5"/>
        <v>711272.95489437808</v>
      </c>
      <c r="P25" s="433">
        <f t="shared" si="7"/>
        <v>3.0921111429450036E-2</v>
      </c>
      <c r="Q25" s="433">
        <f t="shared" si="8"/>
        <v>1.1712447878302626E-2</v>
      </c>
    </row>
    <row r="26" spans="2:17" ht="17.399999999999999" customHeight="1" x14ac:dyDescent="0.3">
      <c r="B26" s="430" t="s">
        <v>189</v>
      </c>
      <c r="C26" s="431">
        <f>('Actuals 24-25'!C78*'Actuals 24-25'!C87)*10^5</f>
        <v>176623.38807719297</v>
      </c>
      <c r="D26" s="431">
        <f>('Actuals 24-25'!D78*'Actuals 24-25'!D87)*10^5</f>
        <v>441263.71773005754</v>
      </c>
      <c r="E26" s="431">
        <f>('Actuals 24-25'!E78*'Actuals 24-25'!E87)*10^5</f>
        <v>396218.49175920978</v>
      </c>
      <c r="F26" s="431">
        <f>('Actuals 24-25'!F78*'Actuals 24-25'!F87)*10^5</f>
        <v>330198.7898546877</v>
      </c>
      <c r="G26" s="431">
        <f>('Actuals 24-25'!G78*'Actuals 24-25'!G87)*10^5</f>
        <v>173012.52873403416</v>
      </c>
      <c r="H26" s="431">
        <f>('Actuals 24-25'!H78*'Actuals 24-25'!H87)*10^5</f>
        <v>113479.00340985398</v>
      </c>
      <c r="I26" s="431">
        <f>('Actuals 24-25'!I78*'Actuals 24-25'!I87)*10^5</f>
        <v>112887.28236829942</v>
      </c>
      <c r="J26" s="431">
        <f>('Actuals 24-25'!J78*'Actuals 24-25'!J87)*10^5</f>
        <v>161362.82820185478</v>
      </c>
      <c r="K26" s="431"/>
      <c r="L26" s="431"/>
      <c r="M26" s="431"/>
      <c r="N26" s="431"/>
      <c r="O26" s="432">
        <f t="shared" si="5"/>
        <v>1905046.0301351901</v>
      </c>
      <c r="P26" s="433">
        <f t="shared" si="7"/>
        <v>8.281791142303313E-2</v>
      </c>
      <c r="Q26" s="433">
        <f t="shared" si="8"/>
        <v>3.1370168344217624E-2</v>
      </c>
    </row>
    <row r="27" spans="2:17" ht="17.399999999999999" customHeight="1" x14ac:dyDescent="0.3">
      <c r="B27" s="434" t="s">
        <v>239</v>
      </c>
      <c r="C27" s="435">
        <v>90888</v>
      </c>
      <c r="D27" s="435"/>
      <c r="E27" s="435"/>
      <c r="F27" s="435"/>
      <c r="G27" s="435"/>
      <c r="H27" s="435"/>
      <c r="I27" s="435"/>
      <c r="J27" s="435"/>
      <c r="K27" s="435"/>
      <c r="L27" s="435"/>
      <c r="M27" s="435"/>
      <c r="N27" s="435"/>
      <c r="O27" s="436">
        <f>SUM(C27:N27)</f>
        <v>90888</v>
      </c>
      <c r="P27" s="433">
        <f t="shared" si="7"/>
        <v>3.9511666460271709E-3</v>
      </c>
      <c r="Q27" s="433">
        <f t="shared" si="8"/>
        <v>1.4966419789168663E-3</v>
      </c>
    </row>
    <row r="28" spans="2:17" ht="17.399999999999999" customHeight="1" x14ac:dyDescent="0.3">
      <c r="B28" s="434" t="s">
        <v>240</v>
      </c>
      <c r="C28" s="435">
        <v>581038</v>
      </c>
      <c r="D28" s="435"/>
      <c r="E28" s="435"/>
      <c r="F28" s="435"/>
      <c r="G28" s="435"/>
      <c r="H28" s="435"/>
      <c r="I28" s="435"/>
      <c r="J28" s="435"/>
      <c r="K28" s="435"/>
      <c r="L28" s="435"/>
      <c r="M28" s="435"/>
      <c r="N28" s="435"/>
      <c r="O28" s="436">
        <f t="shared" ref="O28:O30" si="9">SUM(C28:N28)</f>
        <v>581038</v>
      </c>
      <c r="P28" s="433">
        <f t="shared" ref="P28:P31" si="10">+O28/$O$31</f>
        <v>2.5259417807348993E-2</v>
      </c>
      <c r="Q28" s="433">
        <f t="shared" si="6"/>
        <v>9.5678842327468778E-3</v>
      </c>
    </row>
    <row r="29" spans="2:17" ht="17.399999999999999" customHeight="1" x14ac:dyDescent="0.3">
      <c r="B29" s="434" t="s">
        <v>216</v>
      </c>
      <c r="C29" s="435">
        <v>1632353</v>
      </c>
      <c r="D29" s="435">
        <v>1534849</v>
      </c>
      <c r="E29" s="435">
        <v>1608448</v>
      </c>
      <c r="F29" s="435">
        <v>1621303</v>
      </c>
      <c r="G29" s="435">
        <v>1565534</v>
      </c>
      <c r="H29" s="435">
        <v>1430651</v>
      </c>
      <c r="I29" s="435">
        <v>1288575</v>
      </c>
      <c r="J29" s="435">
        <v>1397761</v>
      </c>
      <c r="K29" s="435"/>
      <c r="L29" s="435"/>
      <c r="M29" s="435"/>
      <c r="N29" s="435"/>
      <c r="O29" s="436">
        <f t="shared" si="9"/>
        <v>12079474</v>
      </c>
      <c r="P29" s="433">
        <f t="shared" si="10"/>
        <v>0.5251299926321672</v>
      </c>
      <c r="Q29" s="433">
        <f t="shared" si="6"/>
        <v>0.19891127400355202</v>
      </c>
    </row>
    <row r="30" spans="2:17" ht="17.399999999999999" customHeight="1" x14ac:dyDescent="0.3">
      <c r="B30" s="434" t="s">
        <v>241</v>
      </c>
      <c r="C30" s="435"/>
      <c r="D30" s="435"/>
      <c r="E30" s="435"/>
      <c r="F30" s="435">
        <v>500629</v>
      </c>
      <c r="G30" s="435"/>
      <c r="H30" s="435"/>
      <c r="I30" s="435"/>
      <c r="J30" s="435"/>
      <c r="K30" s="435"/>
      <c r="L30" s="435"/>
      <c r="M30" s="435"/>
      <c r="N30" s="435"/>
      <c r="O30" s="436">
        <f t="shared" si="9"/>
        <v>500629</v>
      </c>
      <c r="P30" s="433">
        <f t="shared" si="10"/>
        <v>2.1763803877672922E-2</v>
      </c>
      <c r="Q30" s="433">
        <f t="shared" si="6"/>
        <v>8.2437987111958887E-3</v>
      </c>
    </row>
    <row r="31" spans="2:17" s="1" customFormat="1" ht="17.399999999999999" customHeight="1" thickBot="1" x14ac:dyDescent="0.35">
      <c r="B31" s="437" t="s">
        <v>0</v>
      </c>
      <c r="C31" s="438">
        <f t="shared" ref="C31:O31" si="11">SUM(C21:C30)</f>
        <v>3572632.2608060651</v>
      </c>
      <c r="D31" s="438">
        <f t="shared" si="11"/>
        <v>3506658.5169296549</v>
      </c>
      <c r="E31" s="438">
        <f t="shared" si="11"/>
        <v>3660980.6687063654</v>
      </c>
      <c r="F31" s="438">
        <f t="shared" si="11"/>
        <v>3619600.9774261652</v>
      </c>
      <c r="G31" s="438">
        <f t="shared" si="11"/>
        <v>2521348.6760039493</v>
      </c>
      <c r="H31" s="438">
        <f t="shared" si="11"/>
        <v>1990412.3363121005</v>
      </c>
      <c r="I31" s="438">
        <f t="shared" si="11"/>
        <v>1872650.2150405082</v>
      </c>
      <c r="J31" s="438">
        <f t="shared" si="11"/>
        <v>2258542.6384196193</v>
      </c>
      <c r="K31" s="438">
        <f t="shared" si="11"/>
        <v>0</v>
      </c>
      <c r="L31" s="438">
        <f t="shared" si="11"/>
        <v>0</v>
      </c>
      <c r="M31" s="438">
        <f t="shared" si="11"/>
        <v>0</v>
      </c>
      <c r="N31" s="438">
        <f t="shared" si="11"/>
        <v>0</v>
      </c>
      <c r="O31" s="439">
        <f t="shared" si="11"/>
        <v>23002826.289644428</v>
      </c>
      <c r="P31" s="433">
        <f t="shared" si="10"/>
        <v>1</v>
      </c>
      <c r="Q31" s="433">
        <f t="shared" si="6"/>
        <v>0.37878482812708336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AB28-9D66-4431-AD52-CCB28839E3D9}">
  <dimension ref="B2:Q40"/>
  <sheetViews>
    <sheetView workbookViewId="0">
      <selection activeCell="O13" sqref="O13"/>
    </sheetView>
  </sheetViews>
  <sheetFormatPr defaultColWidth="10.21875" defaultRowHeight="14.4" x14ac:dyDescent="0.3"/>
  <cols>
    <col min="2" max="2" width="33.44140625" customWidth="1"/>
    <col min="3" max="4" width="9.44140625" bestFit="1" customWidth="1"/>
    <col min="5" max="5" width="10.44140625" bestFit="1" customWidth="1"/>
    <col min="6" max="6" width="9.44140625" bestFit="1" customWidth="1"/>
    <col min="7" max="8" width="10.44140625" bestFit="1" customWidth="1"/>
    <col min="9" max="9" width="9.44140625" bestFit="1" customWidth="1"/>
    <col min="10" max="10" width="10.44140625" bestFit="1" customWidth="1"/>
    <col min="11" max="11" width="6.5546875" bestFit="1" customWidth="1"/>
    <col min="12" max="12" width="6.109375" bestFit="1" customWidth="1"/>
    <col min="13" max="13" width="6.44140625" bestFit="1" customWidth="1"/>
    <col min="14" max="14" width="6.77734375" bestFit="1" customWidth="1"/>
    <col min="15" max="15" width="12" bestFit="1" customWidth="1"/>
    <col min="16" max="16" width="5.44140625" bestFit="1" customWidth="1"/>
    <col min="17" max="17" width="8.109375" bestFit="1" customWidth="1"/>
  </cols>
  <sheetData>
    <row r="2" spans="2:15" ht="15" thickBot="1" x14ac:dyDescent="0.35"/>
    <row r="3" spans="2:15" ht="16.2" thickBot="1" x14ac:dyDescent="0.35">
      <c r="B3" s="440" t="s">
        <v>156</v>
      </c>
      <c r="C3" s="307">
        <f>LFR!C3</f>
        <v>45383</v>
      </c>
      <c r="D3" s="307">
        <f>LFR!D3</f>
        <v>45413</v>
      </c>
      <c r="E3" s="307">
        <f>LFR!E3</f>
        <v>45444</v>
      </c>
      <c r="F3" s="307">
        <f>LFR!F3</f>
        <v>45474</v>
      </c>
      <c r="G3" s="307">
        <f>LFR!G3</f>
        <v>45505</v>
      </c>
      <c r="H3" s="307">
        <f>LFR!H3</f>
        <v>45536</v>
      </c>
      <c r="I3" s="307">
        <f>LFR!I3</f>
        <v>45566</v>
      </c>
      <c r="J3" s="307">
        <f>LFR!J3</f>
        <v>45597</v>
      </c>
      <c r="K3" s="307">
        <f>LFR!K3</f>
        <v>45627</v>
      </c>
      <c r="L3" s="307">
        <f>LFR!L3</f>
        <v>45658</v>
      </c>
      <c r="M3" s="307">
        <f>LFR!M3</f>
        <v>45689</v>
      </c>
      <c r="N3" s="307">
        <f>LFR!N3</f>
        <v>45717</v>
      </c>
      <c r="O3" s="308" t="s">
        <v>175</v>
      </c>
    </row>
    <row r="4" spans="2:15" x14ac:dyDescent="0.3">
      <c r="B4" s="369" t="s">
        <v>201</v>
      </c>
      <c r="C4" s="370">
        <f>'P&amp;L 24-25_TBase'!C56</f>
        <v>15.247967481067535</v>
      </c>
      <c r="D4" s="370">
        <f>'P&amp;L 24-25_TBase'!D56</f>
        <v>6.6916897699949285</v>
      </c>
      <c r="E4" s="370">
        <f>'P&amp;L 24-25_TBase'!E56</f>
        <v>8.7326273250000011</v>
      </c>
      <c r="F4" s="370">
        <f>'P&amp;L 24-25_TBase'!F56</f>
        <v>17.011436609999997</v>
      </c>
      <c r="G4" s="370">
        <f>'P&amp;L 24-25_TBase'!G56</f>
        <v>19.060566299999998</v>
      </c>
      <c r="H4" s="370">
        <f>'P&amp;L 24-25_TBase'!H56</f>
        <v>19.257354435</v>
      </c>
      <c r="I4" s="370">
        <f>'P&amp;L 24-25_TBase'!I56</f>
        <v>20.195051924999998</v>
      </c>
      <c r="J4" s="370">
        <f>'P&amp;L 24-25_TBase'!J56</f>
        <v>25.801708019999996</v>
      </c>
      <c r="K4" s="370">
        <f>'P&amp;L 24-25_TBase'!K56</f>
        <v>0</v>
      </c>
      <c r="L4" s="370">
        <f>'P&amp;L 24-25_TBase'!L56</f>
        <v>0</v>
      </c>
      <c r="M4" s="370">
        <f>'P&amp;L 24-25_TBase'!M56</f>
        <v>0</v>
      </c>
      <c r="N4" s="370">
        <f>'P&amp;L 24-25_TBase'!N56</f>
        <v>0</v>
      </c>
      <c r="O4" s="371">
        <f>SUM(C4:N4)</f>
        <v>131.99840186606247</v>
      </c>
    </row>
    <row r="5" spans="2:15" x14ac:dyDescent="0.3">
      <c r="B5" s="372"/>
      <c r="C5" s="373"/>
      <c r="D5" s="373"/>
      <c r="E5" s="373"/>
      <c r="F5" s="373"/>
      <c r="G5" s="373"/>
      <c r="H5" s="373"/>
      <c r="I5" s="373"/>
      <c r="J5" s="373"/>
      <c r="K5" s="373"/>
      <c r="L5" s="373"/>
      <c r="M5" s="373"/>
      <c r="N5" s="373"/>
      <c r="O5" s="374"/>
    </row>
    <row r="6" spans="2:15" x14ac:dyDescent="0.3">
      <c r="B6" s="375" t="s">
        <v>202</v>
      </c>
      <c r="C6" s="376">
        <f>'P&amp;L 24-25_TBase'!C58</f>
        <v>10.258875757575758</v>
      </c>
      <c r="D6" s="376">
        <f>'P&amp;L 24-25_TBase'!D58</f>
        <v>8.4584242424242433</v>
      </c>
      <c r="E6" s="376">
        <f>'P&amp;L 24-25_TBase'!E58</f>
        <v>5.6497121212121213</v>
      </c>
      <c r="F6" s="376">
        <f>'P&amp;L 24-25_TBase'!F58</f>
        <v>10.279857575757577</v>
      </c>
      <c r="G6" s="376">
        <f>'P&amp;L 24-25_TBase'!G58</f>
        <v>6.4111363636363636</v>
      </c>
      <c r="H6" s="376">
        <f>'P&amp;L 24-25_TBase'!H58</f>
        <v>12.452466666666666</v>
      </c>
      <c r="I6" s="376">
        <f>'P&amp;L 24-25_TBase'!I58</f>
        <v>13.47438787878788</v>
      </c>
      <c r="J6" s="376">
        <f>'P&amp;L 24-25_TBase'!J58</f>
        <v>16.669078787878789</v>
      </c>
      <c r="K6" s="376">
        <f>'P&amp;L 24-25_TBase'!K58</f>
        <v>0</v>
      </c>
      <c r="L6" s="376">
        <f>'P&amp;L 24-25_TBase'!L58</f>
        <v>0</v>
      </c>
      <c r="M6" s="376">
        <f>'P&amp;L 24-25_TBase'!M58</f>
        <v>0</v>
      </c>
      <c r="N6" s="376">
        <f>'P&amp;L 24-25_TBase'!N58</f>
        <v>0</v>
      </c>
      <c r="O6" s="377">
        <f>SUM(C6:N6)</f>
        <v>83.653939393939396</v>
      </c>
    </row>
    <row r="7" spans="2:15" x14ac:dyDescent="0.3">
      <c r="B7" s="372"/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8"/>
    </row>
    <row r="8" spans="2:15" x14ac:dyDescent="0.3">
      <c r="B8" s="375" t="s">
        <v>203</v>
      </c>
      <c r="C8" s="376">
        <f>'P&amp;L 24-25_TBase'!C60</f>
        <v>4.9890917234917769</v>
      </c>
      <c r="D8" s="376">
        <f>'P&amp;L 24-25_TBase'!D60</f>
        <v>-1.7667344724293148</v>
      </c>
      <c r="E8" s="376">
        <f>'P&amp;L 24-25_TBase'!E60</f>
        <v>3.0829152037878798</v>
      </c>
      <c r="F8" s="376">
        <f>'P&amp;L 24-25_TBase'!F60</f>
        <v>6.7315790342424204</v>
      </c>
      <c r="G8" s="376">
        <f>'P&amp;L 24-25_TBase'!G60</f>
        <v>12.649429936363635</v>
      </c>
      <c r="H8" s="376">
        <f>'P&amp;L 24-25_TBase'!H60</f>
        <v>6.8048877683333338</v>
      </c>
      <c r="I8" s="376">
        <f>'P&amp;L 24-25_TBase'!I60</f>
        <v>6.7206640462121179</v>
      </c>
      <c r="J8" s="376">
        <f>'P&amp;L 24-25_TBase'!J60</f>
        <v>9.1326292321212073</v>
      </c>
      <c r="K8" s="376">
        <f>'P&amp;L 24-25_TBase'!K60</f>
        <v>0</v>
      </c>
      <c r="L8" s="376">
        <f>'P&amp;L 24-25_TBase'!L60</f>
        <v>0</v>
      </c>
      <c r="M8" s="376">
        <f>'P&amp;L 24-25_TBase'!M60</f>
        <v>0</v>
      </c>
      <c r="N8" s="376">
        <f>'P&amp;L 24-25_TBase'!N60</f>
        <v>0</v>
      </c>
      <c r="O8" s="379">
        <f>SUM(C8:N8)</f>
        <v>48.344462472123055</v>
      </c>
    </row>
    <row r="9" spans="2:15" x14ac:dyDescent="0.3">
      <c r="B9" s="375"/>
      <c r="C9" s="380">
        <f>'P&amp;L 24-25_TBase'!C61</f>
        <v>0.32719716445397889</v>
      </c>
      <c r="D9" s="380">
        <f>'P&amp;L 24-25_TBase'!D61</f>
        <v>-0.26401918396624263</v>
      </c>
      <c r="E9" s="380">
        <f>'P&amp;L 24-25_TBase'!E61</f>
        <v>0.35303409719111989</v>
      </c>
      <c r="F9" s="380">
        <f>'P&amp;L 24-25_TBase'!F61</f>
        <v>0.39570902731902907</v>
      </c>
      <c r="G9" s="380">
        <f>'P&amp;L 24-25_TBase'!G61</f>
        <v>0.66364397244396856</v>
      </c>
      <c r="H9" s="380">
        <f>'P&amp;L 24-25_TBase'!H61</f>
        <v>0.35336566044427864</v>
      </c>
      <c r="I9" s="380">
        <f>'P&amp;L 24-25_TBase'!I61</f>
        <v>0.33278765863891774</v>
      </c>
      <c r="J9" s="380">
        <f>'P&amp;L 24-25_TBase'!J61</f>
        <v>0.35395444460661751</v>
      </c>
      <c r="K9" s="380">
        <f>'P&amp;L 24-25_TBase'!K61</f>
        <v>0</v>
      </c>
      <c r="L9" s="380">
        <f>'P&amp;L 24-25_TBase'!L61</f>
        <v>0</v>
      </c>
      <c r="M9" s="380">
        <f>'P&amp;L 24-25_TBase'!M61</f>
        <v>0</v>
      </c>
      <c r="N9" s="380">
        <f>'P&amp;L 24-25_TBase'!N61</f>
        <v>0</v>
      </c>
      <c r="O9" s="381">
        <f>+O8/O4</f>
        <v>0.3662503620398202</v>
      </c>
    </row>
    <row r="10" spans="2:15" x14ac:dyDescent="0.3">
      <c r="B10" s="375"/>
      <c r="C10" s="373"/>
      <c r="D10" s="373"/>
      <c r="E10" s="373"/>
      <c r="F10" s="373"/>
      <c r="G10" s="373"/>
      <c r="H10" s="373"/>
      <c r="I10" s="373"/>
      <c r="J10" s="373"/>
      <c r="K10" s="373"/>
      <c r="L10" s="373"/>
      <c r="M10" s="373"/>
      <c r="N10" s="373"/>
      <c r="O10" s="378"/>
    </row>
    <row r="11" spans="2:15" x14ac:dyDescent="0.3">
      <c r="B11" s="375" t="s">
        <v>204</v>
      </c>
      <c r="C11" s="382">
        <f>'P&amp;L 24-25_TBase'!C63</f>
        <v>4.7903942858788398</v>
      </c>
      <c r="D11" s="382">
        <f>'P&amp;L 24-25_TBase'!D63</f>
        <v>9.196131184609861</v>
      </c>
      <c r="E11" s="382">
        <f>'P&amp;L 24-25_TBase'!E63</f>
        <v>10.890925046012072</v>
      </c>
      <c r="F11" s="382">
        <f>'P&amp;L 24-25_TBase'!F63</f>
        <v>9.454284750457262</v>
      </c>
      <c r="G11" s="382">
        <f>'P&amp;L 24-25_TBase'!G63</f>
        <v>12.718313627075428</v>
      </c>
      <c r="H11" s="382">
        <f>'P&amp;L 24-25_TBase'!H63</f>
        <v>11.738500542872888</v>
      </c>
      <c r="I11" s="382">
        <f>'P&amp;L 24-25_TBase'!I63</f>
        <v>9.6013752995363042</v>
      </c>
      <c r="J11" s="382">
        <f>'P&amp;L 24-25_TBase'!J63</f>
        <v>11.050065908694913</v>
      </c>
      <c r="K11" s="382">
        <f>'P&amp;L 24-25_TBase'!K63</f>
        <v>0</v>
      </c>
      <c r="L11" s="382">
        <f>'P&amp;L 24-25_TBase'!L63</f>
        <v>0</v>
      </c>
      <c r="M11" s="382">
        <f>'P&amp;L 24-25_TBase'!M63</f>
        <v>0</v>
      </c>
      <c r="N11" s="382">
        <f>'P&amp;L 24-25_TBase'!N63</f>
        <v>0</v>
      </c>
      <c r="O11" s="377">
        <f>SUM(C11:N11)</f>
        <v>79.43999064513757</v>
      </c>
    </row>
    <row r="12" spans="2:15" x14ac:dyDescent="0.3">
      <c r="B12" s="375"/>
      <c r="C12" s="373"/>
      <c r="D12" s="373"/>
      <c r="E12" s="373"/>
      <c r="F12" s="373"/>
      <c r="G12" s="373"/>
      <c r="H12" s="373"/>
      <c r="I12" s="373"/>
      <c r="J12" s="373"/>
      <c r="K12" s="373"/>
      <c r="L12" s="373"/>
      <c r="M12" s="373"/>
      <c r="N12" s="373"/>
      <c r="O12" s="378"/>
    </row>
    <row r="13" spans="2:15" x14ac:dyDescent="0.3">
      <c r="B13" s="375" t="s">
        <v>205</v>
      </c>
      <c r="C13" s="383">
        <f>'P&amp;L 24-25_TBase'!C65</f>
        <v>0.19869743761293712</v>
      </c>
      <c r="D13" s="383">
        <f>'P&amp;L 24-25_TBase'!D65</f>
        <v>-10.962865657039176</v>
      </c>
      <c r="E13" s="383">
        <f>'P&amp;L 24-25_TBase'!E65</f>
        <v>-7.8080098422241919</v>
      </c>
      <c r="F13" s="383">
        <f>'P&amp;L 24-25_TBase'!F65</f>
        <v>-2.7227057162148416</v>
      </c>
      <c r="G13" s="383">
        <f>'P&amp;L 24-25_TBase'!G65</f>
        <v>-6.8883690711793122E-2</v>
      </c>
      <c r="H13" s="383">
        <f>'P&amp;L 24-25_TBase'!H65</f>
        <v>-4.9336127745395544</v>
      </c>
      <c r="I13" s="383">
        <f>'P&amp;L 24-25_TBase'!I65</f>
        <v>-2.8807112533241863</v>
      </c>
      <c r="J13" s="383">
        <f>'P&amp;L 24-25_TBase'!J65</f>
        <v>-1.9174366765737059</v>
      </c>
      <c r="K13" s="383">
        <f>'P&amp;L 24-25_TBase'!K65</f>
        <v>0</v>
      </c>
      <c r="L13" s="383">
        <f>'P&amp;L 24-25_TBase'!L65</f>
        <v>0</v>
      </c>
      <c r="M13" s="383">
        <f>'P&amp;L 24-25_TBase'!M65</f>
        <v>0</v>
      </c>
      <c r="N13" s="383">
        <f>'P&amp;L 24-25_TBase'!N65</f>
        <v>0</v>
      </c>
      <c r="O13" s="384">
        <f>SUM(C13:N13)</f>
        <v>-31.095528173014515</v>
      </c>
    </row>
    <row r="14" spans="2:15" x14ac:dyDescent="0.3">
      <c r="B14" s="372"/>
      <c r="C14" s="380">
        <f>'P&amp;L 24-25_TBase'!C66</f>
        <v>1.3031076952364145E-2</v>
      </c>
      <c r="D14" s="380">
        <f>'P&amp;L 24-25_TBase'!D66</f>
        <v>-1.6382806187752312</v>
      </c>
      <c r="E14" s="380">
        <f>'P&amp;L 24-25_TBase'!E66</f>
        <v>-0.8941192096760171</v>
      </c>
      <c r="F14" s="380">
        <f>'P&amp;L 24-25_TBase'!F66</f>
        <v>-0.16005148645790016</v>
      </c>
      <c r="G14" s="380">
        <f>'P&amp;L 24-25_TBase'!G66</f>
        <v>-3.6139372580862475E-3</v>
      </c>
      <c r="H14" s="380">
        <f>'P&amp;L 24-25_TBase'!H66</f>
        <v>-0.25619369426844918</v>
      </c>
      <c r="I14" s="380">
        <f>'P&amp;L 24-25_TBase'!I66</f>
        <v>-0.14264440933464878</v>
      </c>
      <c r="J14" s="380">
        <f>'P&amp;L 24-25_TBase'!J66</f>
        <v>-7.4314331248435936E-2</v>
      </c>
      <c r="K14" s="380">
        <f>'P&amp;L 24-25_TBase'!K66</f>
        <v>0</v>
      </c>
      <c r="L14" s="380">
        <f>'P&amp;L 24-25_TBase'!L66</f>
        <v>0</v>
      </c>
      <c r="M14" s="380">
        <f>'P&amp;L 24-25_TBase'!M66</f>
        <v>0</v>
      </c>
      <c r="N14" s="380">
        <f>'P&amp;L 24-25_TBase'!N66</f>
        <v>0</v>
      </c>
      <c r="O14" s="381">
        <f>+O13/O4</f>
        <v>-0.23557503525358478</v>
      </c>
    </row>
    <row r="15" spans="2:15" x14ac:dyDescent="0.3">
      <c r="B15" s="385"/>
      <c r="C15" s="373"/>
      <c r="D15" s="373"/>
      <c r="E15" s="373"/>
      <c r="F15" s="373"/>
      <c r="G15" s="373"/>
      <c r="H15" s="373"/>
      <c r="I15" s="373"/>
      <c r="J15" s="373"/>
      <c r="K15" s="373"/>
      <c r="L15" s="373"/>
      <c r="M15" s="373"/>
      <c r="N15" s="373"/>
      <c r="O15" s="378"/>
    </row>
    <row r="16" spans="2:15" ht="15" thickBot="1" x14ac:dyDescent="0.35">
      <c r="B16" s="386" t="s">
        <v>206</v>
      </c>
      <c r="C16" s="387">
        <f>'P&amp;L 24-25_TBase'!C68</f>
        <v>0.31416608750161479</v>
      </c>
      <c r="D16" s="387">
        <f>'P&amp;L 24-25_TBase'!D68</f>
        <v>1.3742614348089885</v>
      </c>
      <c r="E16" s="387">
        <f>'P&amp;L 24-25_TBase'!E68</f>
        <v>1.247153306867137</v>
      </c>
      <c r="F16" s="387">
        <f>'P&amp;L 24-25_TBase'!F68</f>
        <v>0.55576051377692925</v>
      </c>
      <c r="G16" s="387">
        <f>'P&amp;L 24-25_TBase'!G68</f>
        <v>0.6672579097020549</v>
      </c>
      <c r="H16" s="387">
        <f>'P&amp;L 24-25_TBase'!H68</f>
        <v>0.60955935471272782</v>
      </c>
      <c r="I16" s="387">
        <f>'P&amp;L 24-25_TBase'!I68</f>
        <v>0.47543206797356652</v>
      </c>
      <c r="J16" s="387">
        <f>'P&amp;L 24-25_TBase'!J68</f>
        <v>0.42826877585505346</v>
      </c>
      <c r="K16" s="387">
        <f>'P&amp;L 24-25_TBase'!K68</f>
        <v>0</v>
      </c>
      <c r="L16" s="387">
        <f>'P&amp;L 24-25_TBase'!L68</f>
        <v>0</v>
      </c>
      <c r="M16" s="387">
        <f>'P&amp;L 24-25_TBase'!M68</f>
        <v>0</v>
      </c>
      <c r="N16" s="387">
        <f>'P&amp;L 24-25_TBase'!N68</f>
        <v>0</v>
      </c>
      <c r="O16" s="388">
        <f>+O11/O4</f>
        <v>0.60182539729340501</v>
      </c>
    </row>
    <row r="17" spans="2:17" x14ac:dyDescent="0.3"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</row>
    <row r="19" spans="2:17" ht="15" thickBot="1" x14ac:dyDescent="0.35"/>
    <row r="20" spans="2:17" ht="15" thickBot="1" x14ac:dyDescent="0.35">
      <c r="B20" s="441" t="s">
        <v>34</v>
      </c>
      <c r="C20" s="442">
        <f>MBO!C3</f>
        <v>45383</v>
      </c>
      <c r="D20" s="442">
        <f>MBO!D3</f>
        <v>45413</v>
      </c>
      <c r="E20" s="442">
        <f>MBO!E3</f>
        <v>45444</v>
      </c>
      <c r="F20" s="442">
        <f>MBO!F3</f>
        <v>45474</v>
      </c>
      <c r="G20" s="442">
        <f>MBO!G3</f>
        <v>45505</v>
      </c>
      <c r="H20" s="442">
        <f>MBO!H3</f>
        <v>45536</v>
      </c>
      <c r="I20" s="442">
        <f>MBO!I3</f>
        <v>45566</v>
      </c>
      <c r="J20" s="442">
        <f>MBO!J3</f>
        <v>45597</v>
      </c>
      <c r="K20" s="442">
        <f>MBO!K3</f>
        <v>45627</v>
      </c>
      <c r="L20" s="442">
        <f>MBO!L3</f>
        <v>45658</v>
      </c>
      <c r="M20" s="442">
        <f>MBO!M3</f>
        <v>45689</v>
      </c>
      <c r="N20" s="442">
        <f>MBO!N3</f>
        <v>45717</v>
      </c>
      <c r="O20" s="443" t="s">
        <v>0</v>
      </c>
      <c r="P20" t="s">
        <v>207</v>
      </c>
      <c r="Q20" t="s">
        <v>209</v>
      </c>
    </row>
    <row r="21" spans="2:17" ht="15" thickBot="1" x14ac:dyDescent="0.35">
      <c r="B21" s="444" t="s">
        <v>179</v>
      </c>
      <c r="C21" s="445">
        <f>('Actuals 24-25'!C67*'Actuals 24-25'!C90)*10^5</f>
        <v>138876.45442299437</v>
      </c>
      <c r="D21" s="445">
        <f>('Actuals 24-25'!D67*'Actuals 24-25'!D90)*10^5</f>
        <v>84188.955018421562</v>
      </c>
      <c r="E21" s="445">
        <f>('Actuals 24-25'!E67*'Actuals 24-25'!E90)*10^5</f>
        <v>129550.92949342937</v>
      </c>
      <c r="F21" s="445">
        <f>('Actuals 24-25'!F67*'Actuals 24-25'!F90)*10^5</f>
        <v>175574.28618932588</v>
      </c>
      <c r="G21" s="445">
        <f>('Actuals 24-25'!G67*'Actuals 24-25'!G90)*10^5</f>
        <v>159856.59335264406</v>
      </c>
      <c r="H21" s="445">
        <f>('Actuals 24-25'!H67*'Actuals 24-25'!H90)*10^5</f>
        <v>117728.54298895296</v>
      </c>
      <c r="I21" s="445">
        <f>('Actuals 24-25'!I67*'Actuals 24-25'!I90)*10^5</f>
        <v>91302.248073297218</v>
      </c>
      <c r="J21" s="445">
        <f>('Actuals 24-25'!J67*'Actuals 24-25'!J90)*10^5</f>
        <v>133107.29662848308</v>
      </c>
      <c r="K21" s="445">
        <f>('Actuals 24-25'!K67*'Actuals 24-25'!K90)*10^5</f>
        <v>0</v>
      </c>
      <c r="L21" s="445">
        <f>('Actuals 24-25'!L67*'Actuals 24-25'!L90)*10^5</f>
        <v>0</v>
      </c>
      <c r="M21" s="445">
        <f>('Actuals 24-25'!M67*'Actuals 24-25'!M90)*10^5</f>
        <v>0</v>
      </c>
      <c r="N21" s="445">
        <f>('Actuals 24-25'!N67*'Actuals 24-25'!N90)*10^5</f>
        <v>0</v>
      </c>
      <c r="O21" s="446">
        <f t="shared" ref="O21:O26" si="0">SUM(C21:N21)</f>
        <v>1030185.3061675484</v>
      </c>
      <c r="P21" s="433">
        <f>+O21/$O$40</f>
        <v>7.5965511979446038E-2</v>
      </c>
      <c r="Q21" s="433">
        <f>+O21/($O$4*10^5)</f>
        <v>7.8045286276485965E-2</v>
      </c>
    </row>
    <row r="22" spans="2:17" ht="15" thickBot="1" x14ac:dyDescent="0.35">
      <c r="B22" s="447" t="s">
        <v>180</v>
      </c>
      <c r="C22" s="445">
        <f>('Actuals 24-25'!C68*'Actuals 24-25'!C90)*10^5</f>
        <v>25409.912039448456</v>
      </c>
      <c r="D22" s="445">
        <f>('Actuals 24-25'!D68*'Actuals 24-25'!D90)*10^5</f>
        <v>13845.951734276116</v>
      </c>
      <c r="E22" s="445">
        <f>('Actuals 24-25'!E68*'Actuals 24-25'!E90)*10^5</f>
        <v>19549.934801015857</v>
      </c>
      <c r="F22" s="445">
        <f>('Actuals 24-25'!F68*'Actuals 24-25'!F90)*10^5</f>
        <v>35094.33806492915</v>
      </c>
      <c r="G22" s="445">
        <f>('Actuals 24-25'!G68*'Actuals 24-25'!G90)*10^5</f>
        <v>22656.886413159595</v>
      </c>
      <c r="H22" s="445">
        <f>('Actuals 24-25'!H68*'Actuals 24-25'!H90)*10^5</f>
        <v>15851.779282534135</v>
      </c>
      <c r="I22" s="445">
        <f>('Actuals 24-25'!I68*'Actuals 24-25'!I90)*10^5</f>
        <v>14446.048802619724</v>
      </c>
      <c r="J22" s="445">
        <f>('Actuals 24-25'!J68*'Actuals 24-25'!J90)*10^5</f>
        <v>26068.946027986643</v>
      </c>
      <c r="K22" s="445">
        <f>('Actuals 24-25'!K68*'Actuals 24-25'!K90)*10^5</f>
        <v>0</v>
      </c>
      <c r="L22" s="445">
        <f>('Actuals 24-25'!L68*'Actuals 24-25'!L90)*10^5</f>
        <v>0</v>
      </c>
      <c r="M22" s="445">
        <f>('Actuals 24-25'!M68*'Actuals 24-25'!M90)*10^5</f>
        <v>0</v>
      </c>
      <c r="N22" s="445">
        <f>('Actuals 24-25'!N68*'Actuals 24-25'!N90)*10^5</f>
        <v>0</v>
      </c>
      <c r="O22" s="432">
        <f t="shared" si="0"/>
        <v>172923.79716596968</v>
      </c>
      <c r="P22" s="433">
        <f>+O22/$O$40</f>
        <v>1.2751341633877176E-2</v>
      </c>
      <c r="Q22" s="433">
        <f t="shared" ref="Q22:Q40" si="1">+O22/($O$4*10^5)</f>
        <v>1.3100446272177888E-2</v>
      </c>
    </row>
    <row r="23" spans="2:17" x14ac:dyDescent="0.3">
      <c r="B23" s="447" t="s">
        <v>181</v>
      </c>
      <c r="C23" s="445">
        <f>('Actuals 24-25'!C69*'Actuals 24-25'!C90)*10^5</f>
        <v>18552.271299860055</v>
      </c>
      <c r="D23" s="445">
        <f>('Actuals 24-25'!D69*'Actuals 24-25'!D90)*10^5</f>
        <v>11179.871785819143</v>
      </c>
      <c r="E23" s="445">
        <f>('Actuals 24-25'!E69*'Actuals 24-25'!E90)*10^5</f>
        <v>15751.579324069822</v>
      </c>
      <c r="F23" s="445">
        <f>('Actuals 24-25'!F69*'Actuals 24-25'!F90)*10^5</f>
        <v>25107.906721686064</v>
      </c>
      <c r="G23" s="445">
        <f>('Actuals 24-25'!G69*'Actuals 24-25'!G90)*10^5</f>
        <v>16098.766533582446</v>
      </c>
      <c r="H23" s="445">
        <f>('Actuals 24-25'!H69*'Actuals 24-25'!H90)*10^5</f>
        <v>14211.195057902698</v>
      </c>
      <c r="I23" s="445">
        <f>('Actuals 24-25'!I69*'Actuals 24-25'!I90)*10^5</f>
        <v>12563.507934134057</v>
      </c>
      <c r="J23" s="445">
        <f>('Actuals 24-25'!J69*'Actuals 24-25'!J90)*10^5</f>
        <v>28763.123938985726</v>
      </c>
      <c r="K23" s="445">
        <f>('Actuals 24-25'!K69*'Actuals 24-25'!K90)*10^5</f>
        <v>0</v>
      </c>
      <c r="L23" s="445">
        <f>('Actuals 24-25'!L69*'Actuals 24-25'!L90)*10^5</f>
        <v>0</v>
      </c>
      <c r="M23" s="445">
        <f>('Actuals 24-25'!M69*'Actuals 24-25'!M90)*10^5</f>
        <v>0</v>
      </c>
      <c r="N23" s="445">
        <f>('Actuals 24-25'!N69*'Actuals 24-25'!N90)*10^5</f>
        <v>0</v>
      </c>
      <c r="O23" s="432">
        <f t="shared" si="0"/>
        <v>142228.22259604002</v>
      </c>
      <c r="P23" s="433">
        <f>+O23/$O$40</f>
        <v>1.0487860468160833E-2</v>
      </c>
      <c r="Q23" s="433">
        <f t="shared" si="1"/>
        <v>1.0774995801870212E-2</v>
      </c>
    </row>
    <row r="24" spans="2:17" x14ac:dyDescent="0.3">
      <c r="B24" s="447" t="s">
        <v>186</v>
      </c>
      <c r="C24" s="431">
        <f>('Actuals 24-25'!C74*'Actuals 24-25'!C90)*10^5</f>
        <v>0</v>
      </c>
      <c r="D24" s="431">
        <f>('Actuals 24-25'!D74*'Actuals 24-25'!D90)*10^5</f>
        <v>643.9106735878886</v>
      </c>
      <c r="E24" s="431">
        <f>('Actuals 24-25'!E74*'Actuals 24-25'!E90)*10^5</f>
        <v>0</v>
      </c>
      <c r="F24" s="431">
        <f>('Actuals 24-25'!F74*'Actuals 24-25'!F90)*10^5</f>
        <v>730.57365949904715</v>
      </c>
      <c r="G24" s="431">
        <f>('Actuals 24-25'!G74*'Actuals 24-25'!G90)*10^5</f>
        <v>4354.5816797772159</v>
      </c>
      <c r="H24" s="431">
        <f>('Actuals 24-25'!H74*'Actuals 24-25'!H90)*10^5</f>
        <v>0</v>
      </c>
      <c r="I24" s="431">
        <f>('Actuals 24-25'!I74*'Actuals 24-25'!I90)*10^5</f>
        <v>0</v>
      </c>
      <c r="J24" s="431">
        <f>('Actuals 24-25'!J74*'Actuals 24-25'!J90)*10^5</f>
        <v>0</v>
      </c>
      <c r="K24" s="431">
        <f>('Actuals 24-25'!K74*'Actuals 24-25'!K90)*10^5</f>
        <v>0</v>
      </c>
      <c r="L24" s="431">
        <f>('Actuals 24-25'!L74*'Actuals 24-25'!L90)*10^5</f>
        <v>0</v>
      </c>
      <c r="M24" s="431">
        <f>('Actuals 24-25'!M74*'Actuals 24-25'!M90)*10^5</f>
        <v>0</v>
      </c>
      <c r="N24" s="431">
        <f>('Actuals 24-25'!N74*'Actuals 24-25'!N90)*10^5</f>
        <v>0</v>
      </c>
      <c r="O24" s="432">
        <f t="shared" si="0"/>
        <v>5729.0660128641521</v>
      </c>
      <c r="P24" s="433">
        <f>+O24/$O$40</f>
        <v>4.2245936748052054E-4</v>
      </c>
      <c r="Q24" s="433">
        <f t="shared" si="1"/>
        <v>4.3402540726798962E-4</v>
      </c>
    </row>
    <row r="25" spans="2:17" x14ac:dyDescent="0.3">
      <c r="B25" s="430" t="s">
        <v>211</v>
      </c>
      <c r="C25" s="431">
        <f>('Actuals 24-25'!C77*'Actuals 24-25'!C90)*10^5</f>
        <v>20705.75779656005</v>
      </c>
      <c r="D25" s="431">
        <f>('Actuals 24-25'!D77*'Actuals 24-25'!D90)*10^5</f>
        <v>13297.955921015237</v>
      </c>
      <c r="E25" s="431">
        <f>('Actuals 24-25'!E77*'Actuals 24-25'!E90)*10^5</f>
        <v>18577.412856581137</v>
      </c>
      <c r="F25" s="431">
        <f>('Actuals 24-25'!F77*'Actuals 24-25'!F90)*10^5</f>
        <v>24939.477660583263</v>
      </c>
      <c r="G25" s="431">
        <f>('Actuals 24-25'!G77*'Actuals 24-25'!G90)*10^5</f>
        <v>11532.304590961965</v>
      </c>
      <c r="H25" s="431">
        <f>('Actuals 24-25'!H77*'Actuals 24-25'!H90)*10^5</f>
        <v>12312.967121319902</v>
      </c>
      <c r="I25" s="431">
        <f>('Actuals 24-25'!I77*'Actuals 24-25'!I90)*10^5</f>
        <v>10355.589631589139</v>
      </c>
      <c r="J25" s="431">
        <f>('Actuals 24-25'!J77*'Actuals 24-25'!J90)*10^5</f>
        <v>11857.486679909242</v>
      </c>
      <c r="K25" s="431">
        <f>('Actuals 24-25'!K77*'Actuals 24-25'!K90)*10^5</f>
        <v>0</v>
      </c>
      <c r="L25" s="431">
        <f>('Actuals 24-25'!L77*'Actuals 24-25'!L90)*10^5</f>
        <v>0</v>
      </c>
      <c r="M25" s="431">
        <f>('Actuals 24-25'!M77*'Actuals 24-25'!M90)*10^5</f>
        <v>0</v>
      </c>
      <c r="N25" s="431">
        <f>('Actuals 24-25'!N77*'Actuals 24-25'!N90)*10^5</f>
        <v>0</v>
      </c>
      <c r="O25" s="432"/>
      <c r="P25" s="433">
        <f>+O25/$O$40</f>
        <v>0</v>
      </c>
      <c r="Q25" s="433">
        <f t="shared" ref="Q25" si="2">+O25/($O$4*10^5)</f>
        <v>0</v>
      </c>
    </row>
    <row r="26" spans="2:17" x14ac:dyDescent="0.3">
      <c r="B26" s="447" t="s">
        <v>189</v>
      </c>
      <c r="C26" s="431">
        <f>('Actuals 24-25'!C78*'Actuals 24-25'!C90)*10^5</f>
        <v>32930.03302902107</v>
      </c>
      <c r="D26" s="431">
        <f>('Actuals 24-25'!D78*'Actuals 24-25'!D90)*10^5</f>
        <v>35506.653327866123</v>
      </c>
      <c r="E26" s="431">
        <f>('Actuals 24-25'!E78*'Actuals 24-25'!E90)*10^5</f>
        <v>43879.538126111031</v>
      </c>
      <c r="F26" s="431">
        <f>('Actuals 24-25'!F78*'Actuals 24-25'!F90)*10^5</f>
        <v>73945.652749702858</v>
      </c>
      <c r="G26" s="431">
        <f>('Actuals 24-25'!G78*'Actuals 24-25'!G90)*10^5</f>
        <v>47407.940137417747</v>
      </c>
      <c r="H26" s="431">
        <f>('Actuals 24-25'!H78*'Actuals 24-25'!H90)*10^5</f>
        <v>40710.769836579253</v>
      </c>
      <c r="I26" s="431">
        <f>('Actuals 24-25'!I78*'Actuals 24-25'!I90)*10^5</f>
        <v>30826.155511990437</v>
      </c>
      <c r="J26" s="431">
        <f>('Actuals 24-25'!J78*'Actuals 24-25'!J90)*10^5</f>
        <v>46095.107594126595</v>
      </c>
      <c r="K26" s="431">
        <f>('Actuals 24-25'!K78*'Actuals 24-25'!K90)*10^5</f>
        <v>0</v>
      </c>
      <c r="L26" s="431">
        <f>('Actuals 24-25'!L78*'Actuals 24-25'!L90)*10^5</f>
        <v>0</v>
      </c>
      <c r="M26" s="431">
        <f>('Actuals 24-25'!M78*'Actuals 24-25'!M90)*10^5</f>
        <v>0</v>
      </c>
      <c r="N26" s="431">
        <f>('Actuals 24-25'!N78*'Actuals 24-25'!N90)*10^5</f>
        <v>0</v>
      </c>
      <c r="O26" s="432">
        <f t="shared" si="0"/>
        <v>351301.85031281511</v>
      </c>
      <c r="P26" s="433">
        <f>+O26/$O$40</f>
        <v>2.5904878237507489E-2</v>
      </c>
      <c r="Q26" s="433">
        <f t="shared" si="1"/>
        <v>2.6614098757746913E-2</v>
      </c>
    </row>
    <row r="27" spans="2:17" x14ac:dyDescent="0.3">
      <c r="B27" s="448" t="s">
        <v>242</v>
      </c>
      <c r="C27" s="449"/>
      <c r="D27" s="449"/>
      <c r="E27" s="449"/>
      <c r="F27" s="449"/>
      <c r="G27" s="449"/>
      <c r="H27" s="449">
        <v>58000</v>
      </c>
      <c r="I27" s="449"/>
      <c r="J27" s="449"/>
      <c r="K27" s="449"/>
      <c r="L27" s="449"/>
      <c r="M27" s="449"/>
      <c r="N27" s="449"/>
      <c r="O27" s="450">
        <v>54960</v>
      </c>
      <c r="P27" s="433">
        <f>+O27/$O$40</f>
        <v>4.0527315943985377E-3</v>
      </c>
      <c r="Q27" s="433">
        <f t="shared" si="1"/>
        <v>4.1636867737055933E-3</v>
      </c>
    </row>
    <row r="28" spans="2:17" x14ac:dyDescent="0.3">
      <c r="B28" s="448" t="s">
        <v>243</v>
      </c>
      <c r="C28" s="449"/>
      <c r="D28" s="449"/>
      <c r="E28" s="449"/>
      <c r="F28" s="449"/>
      <c r="G28" s="449">
        <v>32580</v>
      </c>
      <c r="H28" s="449">
        <v>33585</v>
      </c>
      <c r="I28" s="449">
        <v>44971</v>
      </c>
      <c r="J28" s="449">
        <v>30860</v>
      </c>
      <c r="K28" s="449"/>
      <c r="L28" s="449"/>
      <c r="M28" s="449"/>
      <c r="N28" s="449"/>
      <c r="O28" s="450">
        <v>1272229</v>
      </c>
      <c r="P28" s="433">
        <f>+O28/$O$40</f>
        <v>9.3813731142832188E-2</v>
      </c>
      <c r="Q28" s="433">
        <f t="shared" si="1"/>
        <v>9.6382151754452208E-2</v>
      </c>
    </row>
    <row r="29" spans="2:17" x14ac:dyDescent="0.3">
      <c r="B29" s="448" t="s">
        <v>244</v>
      </c>
      <c r="C29" s="449">
        <v>3372.06</v>
      </c>
      <c r="D29" s="449">
        <v>30137.919999999998</v>
      </c>
      <c r="E29" s="449">
        <v>54393.62</v>
      </c>
      <c r="F29" s="449">
        <v>34518.07</v>
      </c>
      <c r="G29" s="449">
        <v>51648.38</v>
      </c>
      <c r="H29" s="449">
        <v>50676.39</v>
      </c>
      <c r="I29" s="449">
        <v>40573.94</v>
      </c>
      <c r="J29" s="449">
        <v>48115.93</v>
      </c>
      <c r="K29" s="449"/>
      <c r="L29" s="449"/>
      <c r="M29" s="449"/>
      <c r="N29" s="449"/>
      <c r="O29" s="450">
        <v>4958627.7</v>
      </c>
      <c r="P29" s="433">
        <f>+O29/$O$40</f>
        <v>0.36564750990993</v>
      </c>
      <c r="Q29" s="433">
        <f t="shared" si="1"/>
        <v>0.3756581617580092</v>
      </c>
    </row>
    <row r="30" spans="2:17" x14ac:dyDescent="0.3">
      <c r="B30" s="448" t="s">
        <v>245</v>
      </c>
      <c r="C30" s="449">
        <v>31327.22</v>
      </c>
      <c r="D30" s="449">
        <v>170337.14</v>
      </c>
      <c r="E30" s="449">
        <v>316008.49</v>
      </c>
      <c r="F30" s="449">
        <v>192245.23</v>
      </c>
      <c r="G30" s="449">
        <v>305226.34999999998</v>
      </c>
      <c r="H30" s="449">
        <v>271615.40999999997</v>
      </c>
      <c r="I30" s="449">
        <v>235140.25</v>
      </c>
      <c r="J30" s="449">
        <v>281681.06</v>
      </c>
      <c r="K30" s="449"/>
      <c r="L30" s="449"/>
      <c r="M30" s="449"/>
      <c r="N30" s="449"/>
      <c r="O30" s="450"/>
      <c r="P30" s="433">
        <f t="shared" ref="P30:P39" si="3">+O30/$O$40</f>
        <v>0</v>
      </c>
      <c r="Q30" s="433">
        <f t="shared" ref="Q30:Q39" si="4">+O30/($O$4*10^5)</f>
        <v>0</v>
      </c>
    </row>
    <row r="31" spans="2:17" x14ac:dyDescent="0.3">
      <c r="B31" s="448" t="s">
        <v>246</v>
      </c>
      <c r="C31" s="449"/>
      <c r="D31" s="449">
        <v>2508</v>
      </c>
      <c r="E31" s="449"/>
      <c r="F31" s="449"/>
      <c r="G31" s="449"/>
      <c r="H31" s="449"/>
      <c r="I31" s="449"/>
      <c r="J31" s="533">
        <v>3262.8999999999996</v>
      </c>
      <c r="K31" s="449"/>
      <c r="L31" s="449"/>
      <c r="M31" s="449"/>
      <c r="N31" s="449"/>
      <c r="O31" s="450"/>
      <c r="P31" s="433">
        <f t="shared" si="3"/>
        <v>0</v>
      </c>
      <c r="Q31" s="433">
        <f t="shared" si="4"/>
        <v>0</v>
      </c>
    </row>
    <row r="32" spans="2:17" x14ac:dyDescent="0.3">
      <c r="B32" s="448" t="s">
        <v>247</v>
      </c>
      <c r="C32" s="449"/>
      <c r="D32" s="449">
        <v>20000</v>
      </c>
      <c r="E32" s="449">
        <v>40000</v>
      </c>
      <c r="F32" s="449">
        <v>20000</v>
      </c>
      <c r="G32" s="449">
        <v>20000</v>
      </c>
      <c r="H32" s="449">
        <v>20000</v>
      </c>
      <c r="I32" s="449">
        <v>20000</v>
      </c>
      <c r="J32" s="449"/>
      <c r="K32" s="449"/>
      <c r="L32" s="449"/>
      <c r="M32" s="449"/>
      <c r="N32" s="449"/>
      <c r="O32" s="450"/>
      <c r="P32" s="433">
        <f t="shared" si="3"/>
        <v>0</v>
      </c>
      <c r="Q32" s="433">
        <f t="shared" si="4"/>
        <v>0</v>
      </c>
    </row>
    <row r="33" spans="2:17" x14ac:dyDescent="0.3">
      <c r="B33" s="448" t="s">
        <v>248</v>
      </c>
      <c r="C33" s="449">
        <v>3430.86</v>
      </c>
      <c r="D33" s="449">
        <v>44327</v>
      </c>
      <c r="E33" s="449">
        <v>81722</v>
      </c>
      <c r="F33" s="449">
        <v>51173.54</v>
      </c>
      <c r="G33" s="449">
        <v>73069.460000000006</v>
      </c>
      <c r="H33" s="449">
        <v>66935.039999999994</v>
      </c>
      <c r="I33" s="449">
        <v>59799.24</v>
      </c>
      <c r="J33" s="449">
        <v>66064.52</v>
      </c>
      <c r="K33" s="449"/>
      <c r="L33" s="449"/>
      <c r="M33" s="449"/>
      <c r="N33" s="449"/>
      <c r="O33" s="450"/>
      <c r="P33" s="433">
        <f t="shared" si="3"/>
        <v>0</v>
      </c>
      <c r="Q33" s="433">
        <f t="shared" si="4"/>
        <v>0</v>
      </c>
    </row>
    <row r="34" spans="2:17" x14ac:dyDescent="0.3">
      <c r="B34" s="448" t="s">
        <v>249</v>
      </c>
      <c r="C34" s="449">
        <v>109225</v>
      </c>
      <c r="D34" s="449">
        <v>169895</v>
      </c>
      <c r="E34" s="449">
        <v>96080</v>
      </c>
      <c r="F34" s="449">
        <v>101775</v>
      </c>
      <c r="G34" s="449">
        <v>67200</v>
      </c>
      <c r="H34" s="449">
        <v>27225</v>
      </c>
      <c r="I34" s="449">
        <v>22800</v>
      </c>
      <c r="J34" s="449">
        <v>24225</v>
      </c>
      <c r="K34" s="449"/>
      <c r="L34" s="449"/>
      <c r="M34" s="449"/>
      <c r="N34" s="449"/>
      <c r="O34" s="450">
        <v>6412</v>
      </c>
      <c r="P34" s="433">
        <f t="shared" si="3"/>
        <v>4.7281868601316274E-4</v>
      </c>
      <c r="Q34" s="433">
        <f t="shared" si="4"/>
        <v>4.8576345693231919E-4</v>
      </c>
    </row>
    <row r="35" spans="2:17" x14ac:dyDescent="0.3">
      <c r="B35" s="448" t="s">
        <v>216</v>
      </c>
      <c r="C35" s="449">
        <v>82884</v>
      </c>
      <c r="D35" s="449">
        <v>96731</v>
      </c>
      <c r="E35" s="449">
        <v>85769</v>
      </c>
      <c r="F35" s="449">
        <v>95000</v>
      </c>
      <c r="G35" s="449">
        <v>91539</v>
      </c>
      <c r="H35" s="449">
        <v>95000</v>
      </c>
      <c r="I35" s="449">
        <v>95000</v>
      </c>
      <c r="J35" s="449">
        <v>95000</v>
      </c>
      <c r="K35" s="449"/>
      <c r="L35" s="449"/>
      <c r="M35" s="449"/>
      <c r="N35" s="449"/>
      <c r="O35" s="450">
        <v>1935483.94</v>
      </c>
      <c r="P35" s="433">
        <f t="shared" si="3"/>
        <v>0.14272192347323442</v>
      </c>
      <c r="Q35" s="433">
        <f t="shared" si="4"/>
        <v>0.14662934646465775</v>
      </c>
    </row>
    <row r="36" spans="2:17" x14ac:dyDescent="0.3">
      <c r="B36" s="448" t="s">
        <v>250</v>
      </c>
      <c r="C36" s="449">
        <v>11377.86</v>
      </c>
      <c r="D36" s="449">
        <v>89839.76</v>
      </c>
      <c r="E36" s="449">
        <v>175810</v>
      </c>
      <c r="F36" s="449">
        <v>105324.4</v>
      </c>
      <c r="G36" s="449">
        <v>148736.1</v>
      </c>
      <c r="H36" s="449">
        <v>165457.96</v>
      </c>
      <c r="I36" s="449">
        <v>161064.54999999999</v>
      </c>
      <c r="J36" s="449">
        <v>198019.22</v>
      </c>
      <c r="K36" s="449"/>
      <c r="L36" s="449"/>
      <c r="M36" s="449"/>
      <c r="N36" s="449"/>
      <c r="O36" s="450">
        <v>210909</v>
      </c>
      <c r="P36" s="433">
        <f t="shared" si="3"/>
        <v>1.5552357493504388E-2</v>
      </c>
      <c r="Q36" s="433">
        <f t="shared" si="4"/>
        <v>1.5978147994095214E-2</v>
      </c>
    </row>
    <row r="37" spans="2:17" x14ac:dyDescent="0.3">
      <c r="B37" s="448" t="s">
        <v>251</v>
      </c>
      <c r="C37" s="449"/>
      <c r="D37" s="449"/>
      <c r="E37" s="449"/>
      <c r="F37" s="449"/>
      <c r="G37" s="449">
        <v>219925</v>
      </c>
      <c r="H37" s="449">
        <v>159790</v>
      </c>
      <c r="I37" s="449">
        <v>71345</v>
      </c>
      <c r="J37" s="533">
        <v>77330</v>
      </c>
      <c r="K37" s="449"/>
      <c r="L37" s="449"/>
      <c r="M37" s="449"/>
      <c r="N37" s="449"/>
      <c r="O37" s="450">
        <v>514667</v>
      </c>
      <c r="P37" s="433">
        <f t="shared" si="3"/>
        <v>3.7951368476970747E-2</v>
      </c>
      <c r="Q37" s="433">
        <f t="shared" si="4"/>
        <v>3.8990396302087636E-2</v>
      </c>
    </row>
    <row r="38" spans="2:17" x14ac:dyDescent="0.3">
      <c r="B38" s="448" t="s">
        <v>221</v>
      </c>
      <c r="C38" s="449"/>
      <c r="D38" s="449">
        <v>121895</v>
      </c>
      <c r="E38" s="449"/>
      <c r="F38" s="449"/>
      <c r="G38" s="449"/>
      <c r="H38" s="449"/>
      <c r="I38" s="533">
        <v>45200</v>
      </c>
      <c r="J38" s="533">
        <v>29806</v>
      </c>
      <c r="K38" s="449"/>
      <c r="L38" s="449"/>
      <c r="M38" s="449"/>
      <c r="N38" s="449"/>
      <c r="O38" s="450">
        <v>600000</v>
      </c>
      <c r="P38" s="433">
        <f t="shared" si="3"/>
        <v>4.424379469867399E-2</v>
      </c>
      <c r="Q38" s="433">
        <f t="shared" si="4"/>
        <v>4.5455095782812156E-2</v>
      </c>
    </row>
    <row r="39" spans="2:17" x14ac:dyDescent="0.3">
      <c r="B39" s="448" t="s">
        <v>252</v>
      </c>
      <c r="C39" s="449">
        <v>948</v>
      </c>
      <c r="D39" s="449">
        <v>15279</v>
      </c>
      <c r="E39" s="449">
        <v>12000</v>
      </c>
      <c r="F39" s="449">
        <v>10000</v>
      </c>
      <c r="G39" s="449"/>
      <c r="H39" s="449">
        <v>24750</v>
      </c>
      <c r="I39" s="449">
        <v>4750</v>
      </c>
      <c r="J39" s="533">
        <v>4750</v>
      </c>
      <c r="K39" s="449"/>
      <c r="L39" s="449"/>
      <c r="M39" s="449"/>
      <c r="N39" s="449"/>
      <c r="O39" s="450">
        <v>2305566.88</v>
      </c>
      <c r="P39" s="433">
        <f t="shared" si="3"/>
        <v>0.17001171283797056</v>
      </c>
      <c r="Q39" s="433">
        <f t="shared" si="4"/>
        <v>0.17466627227346562</v>
      </c>
    </row>
    <row r="40" spans="2:17" s="1" customFormat="1" ht="15" thickBot="1" x14ac:dyDescent="0.35">
      <c r="B40" s="451" t="s">
        <v>210</v>
      </c>
      <c r="C40" s="452">
        <f>SUM(C21:C39)</f>
        <v>479039.42858788394</v>
      </c>
      <c r="D40" s="452">
        <f t="shared" ref="D40:N40" si="5">SUM(D21:D39)</f>
        <v>919613.11846098606</v>
      </c>
      <c r="E40" s="452">
        <f t="shared" si="5"/>
        <v>1089092.5046012071</v>
      </c>
      <c r="F40" s="452">
        <f t="shared" si="5"/>
        <v>945428.4750457264</v>
      </c>
      <c r="G40" s="452">
        <f t="shared" si="5"/>
        <v>1271831.362707543</v>
      </c>
      <c r="H40" s="452">
        <f t="shared" si="5"/>
        <v>1173850.0542872888</v>
      </c>
      <c r="I40" s="452">
        <f t="shared" si="5"/>
        <v>960137.52995363064</v>
      </c>
      <c r="J40" s="452">
        <f t="shared" si="5"/>
        <v>1105006.5908694915</v>
      </c>
      <c r="K40" s="452">
        <f t="shared" si="5"/>
        <v>0</v>
      </c>
      <c r="L40" s="452">
        <f t="shared" si="5"/>
        <v>0</v>
      </c>
      <c r="M40" s="452">
        <f t="shared" si="5"/>
        <v>0</v>
      </c>
      <c r="N40" s="452">
        <f t="shared" si="5"/>
        <v>0</v>
      </c>
      <c r="O40" s="453">
        <f>SUM(O21:O39)</f>
        <v>13561223.762255237</v>
      </c>
      <c r="P40" s="433">
        <f t="shared" ref="P40" si="6">+O40/$O$40</f>
        <v>1</v>
      </c>
      <c r="Q40" s="433">
        <f t="shared" si="1"/>
        <v>1.0273778750757665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A0FA-8F62-4BFA-9BD5-D2D17E5D228F}">
  <dimension ref="B2:Q34"/>
  <sheetViews>
    <sheetView workbookViewId="0"/>
  </sheetViews>
  <sheetFormatPr defaultColWidth="10.21875" defaultRowHeight="14.4" x14ac:dyDescent="0.3"/>
  <cols>
    <col min="2" max="2" width="23.5546875" bestFit="1" customWidth="1"/>
    <col min="3" max="7" width="10.44140625" bestFit="1" customWidth="1"/>
    <col min="8" max="8" width="9.44140625" bestFit="1" customWidth="1"/>
    <col min="9" max="14" width="10.44140625" bestFit="1" customWidth="1"/>
    <col min="15" max="15" width="12" bestFit="1" customWidth="1"/>
    <col min="16" max="16" width="5.44140625" bestFit="1" customWidth="1"/>
    <col min="17" max="17" width="8.109375" bestFit="1" customWidth="1"/>
  </cols>
  <sheetData>
    <row r="2" spans="2:15" ht="15" thickBot="1" x14ac:dyDescent="0.35"/>
    <row r="3" spans="2:15" ht="16.2" thickBot="1" x14ac:dyDescent="0.35">
      <c r="B3" s="440" t="s">
        <v>156</v>
      </c>
      <c r="C3" s="307">
        <f>LFR!C3</f>
        <v>45383</v>
      </c>
      <c r="D3" s="307">
        <f>LFR!D3</f>
        <v>45413</v>
      </c>
      <c r="E3" s="307">
        <f>LFR!E3</f>
        <v>45444</v>
      </c>
      <c r="F3" s="307">
        <f>LFR!F3</f>
        <v>45474</v>
      </c>
      <c r="G3" s="307">
        <f>LFR!G3</f>
        <v>45505</v>
      </c>
      <c r="H3" s="307">
        <f>LFR!H3</f>
        <v>45536</v>
      </c>
      <c r="I3" s="307">
        <f>LFR!I3</f>
        <v>45566</v>
      </c>
      <c r="J3" s="307">
        <f>LFR!J3</f>
        <v>45597</v>
      </c>
      <c r="K3" s="307">
        <f>LFR!K3</f>
        <v>45627</v>
      </c>
      <c r="L3" s="307">
        <f>LFR!L3</f>
        <v>45658</v>
      </c>
      <c r="M3" s="307">
        <f>LFR!M3</f>
        <v>45689</v>
      </c>
      <c r="N3" s="307">
        <f>LFR!N3</f>
        <v>45717</v>
      </c>
      <c r="O3" s="308" t="s">
        <v>175</v>
      </c>
    </row>
    <row r="4" spans="2:15" x14ac:dyDescent="0.3">
      <c r="B4" s="369" t="s">
        <v>201</v>
      </c>
      <c r="C4" s="370">
        <f>'P&amp;L 24-25_TBase'!C73</f>
        <v>1.3806858999999989</v>
      </c>
      <c r="D4" s="370">
        <f>'P&amp;L 24-25_TBase'!D73</f>
        <v>1.3405098999999987</v>
      </c>
      <c r="E4" s="370">
        <f>'P&amp;L 24-25_TBase'!E73</f>
        <v>1.526769999999998</v>
      </c>
      <c r="F4" s="370">
        <f>'P&amp;L 24-25_TBase'!F73</f>
        <v>1.2840139999999975</v>
      </c>
      <c r="G4" s="370">
        <f>'P&amp;L 24-25_TBase'!G73</f>
        <v>1.5765521999999985</v>
      </c>
      <c r="H4" s="370">
        <f>'P&amp;L 24-25_TBase'!H73</f>
        <v>1.7825120000000036</v>
      </c>
      <c r="I4" s="370">
        <f>'P&amp;L 24-25_TBase'!I73</f>
        <v>2.8979197000000019</v>
      </c>
      <c r="J4" s="370">
        <f>'P&amp;L 24-25_TBase'!J73</f>
        <v>4.3270293000000049</v>
      </c>
      <c r="K4" s="370">
        <f>'P&amp;L 24-25_TBase'!K73</f>
        <v>0</v>
      </c>
      <c r="L4" s="370">
        <f>'P&amp;L 24-25_TBase'!L73</f>
        <v>0</v>
      </c>
      <c r="M4" s="370">
        <f>'P&amp;L 24-25_TBase'!M73</f>
        <v>0</v>
      </c>
      <c r="N4" s="370">
        <f>'P&amp;L 24-25_TBase'!N73</f>
        <v>0</v>
      </c>
      <c r="O4" s="371">
        <f>SUM(C4:N4)</f>
        <v>16.115993000000003</v>
      </c>
    </row>
    <row r="5" spans="2:15" x14ac:dyDescent="0.3">
      <c r="B5" s="372"/>
      <c r="C5" s="373"/>
      <c r="D5" s="373"/>
      <c r="E5" s="373"/>
      <c r="F5" s="373"/>
      <c r="G5" s="373"/>
      <c r="H5" s="373"/>
      <c r="I5" s="373"/>
      <c r="J5" s="373"/>
      <c r="K5" s="373"/>
      <c r="L5" s="373"/>
      <c r="M5" s="373"/>
      <c r="N5" s="373"/>
      <c r="O5" s="374"/>
    </row>
    <row r="6" spans="2:15" x14ac:dyDescent="0.3">
      <c r="B6" s="375" t="s">
        <v>202</v>
      </c>
      <c r="C6" s="376">
        <f>'P&amp;L 24-25_TBase'!C75</f>
        <v>0.47988333333333338</v>
      </c>
      <c r="D6" s="376">
        <f>'P&amp;L 24-25_TBase'!D75</f>
        <v>0.46406333333333333</v>
      </c>
      <c r="E6" s="376">
        <f>'P&amp;L 24-25_TBase'!E75</f>
        <v>0.63380666666666674</v>
      </c>
      <c r="F6" s="376">
        <f>'P&amp;L 24-25_TBase'!F75</f>
        <v>0.66158666666666666</v>
      </c>
      <c r="G6" s="376">
        <f>'P&amp;L 24-25_TBase'!G75</f>
        <v>0.7986766666666667</v>
      </c>
      <c r="H6" s="376">
        <f>'P&amp;L 24-25_TBase'!H75</f>
        <v>0.76171999999999995</v>
      </c>
      <c r="I6" s="376">
        <f>'P&amp;L 24-25_TBase'!I75</f>
        <v>0.98263999999999996</v>
      </c>
      <c r="J6" s="376">
        <f>'P&amp;L 24-25_TBase'!J75</f>
        <v>1.5664800000000001</v>
      </c>
      <c r="K6" s="376">
        <f>'P&amp;L 24-25_TBase'!K75</f>
        <v>0</v>
      </c>
      <c r="L6" s="376">
        <f>'P&amp;L 24-25_TBase'!L75</f>
        <v>0</v>
      </c>
      <c r="M6" s="376">
        <f>'P&amp;L 24-25_TBase'!M75</f>
        <v>0</v>
      </c>
      <c r="N6" s="376">
        <f>'P&amp;L 24-25_TBase'!N75</f>
        <v>0</v>
      </c>
      <c r="O6" s="377">
        <f>SUM(C6:N6)</f>
        <v>6.3488566666666664</v>
      </c>
    </row>
    <row r="7" spans="2:15" x14ac:dyDescent="0.3">
      <c r="B7" s="372"/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8"/>
    </row>
    <row r="8" spans="2:15" x14ac:dyDescent="0.3">
      <c r="B8" s="375" t="s">
        <v>203</v>
      </c>
      <c r="C8" s="376">
        <f>'P&amp;L 24-25_TBase'!C77</f>
        <v>0.90080256666666547</v>
      </c>
      <c r="D8" s="376">
        <f>'P&amp;L 24-25_TBase'!D77</f>
        <v>0.87644656666666543</v>
      </c>
      <c r="E8" s="376">
        <f>'P&amp;L 24-25_TBase'!E77</f>
        <v>0.89296333333333122</v>
      </c>
      <c r="F8" s="376">
        <f>'P&amp;L 24-25_TBase'!F77</f>
        <v>0.62242733333333089</v>
      </c>
      <c r="G8" s="376">
        <f>'P&amp;L 24-25_TBase'!G77</f>
        <v>0.77787553333333181</v>
      </c>
      <c r="H8" s="376">
        <f>'P&amp;L 24-25_TBase'!H77</f>
        <v>1.0207920000000037</v>
      </c>
      <c r="I8" s="376">
        <f>'P&amp;L 24-25_TBase'!I77</f>
        <v>1.9152797000000019</v>
      </c>
      <c r="J8" s="376">
        <f>'P&amp;L 24-25_TBase'!J77</f>
        <v>2.7605493000000045</v>
      </c>
      <c r="K8" s="376">
        <f>'P&amp;L 24-25_TBase'!K77</f>
        <v>0</v>
      </c>
      <c r="L8" s="376">
        <f>'P&amp;L 24-25_TBase'!L77</f>
        <v>0</v>
      </c>
      <c r="M8" s="376">
        <f>'P&amp;L 24-25_TBase'!M77</f>
        <v>0</v>
      </c>
      <c r="N8" s="376">
        <f>'P&amp;L 24-25_TBase'!N77</f>
        <v>0</v>
      </c>
      <c r="O8" s="379">
        <f>SUM(C8:N8)</f>
        <v>9.767136333333335</v>
      </c>
    </row>
    <row r="9" spans="2:15" x14ac:dyDescent="0.3">
      <c r="B9" s="375"/>
      <c r="C9" s="380">
        <f>'P&amp;L 24-25_TBase'!C78</f>
        <v>0.65243120587141956</v>
      </c>
      <c r="D9" s="380">
        <f>'P&amp;L 24-25_TBase'!D78</f>
        <v>0.65381581043651094</v>
      </c>
      <c r="E9" s="380">
        <f>'P&amp;L 24-25_TBase'!E78</f>
        <v>0.58487089301815753</v>
      </c>
      <c r="F9" s="380">
        <f>'P&amp;L 24-25_TBase'!F78</f>
        <v>0.48475120468572158</v>
      </c>
      <c r="G9" s="380">
        <f>'P&amp;L 24-25_TBase'!G78</f>
        <v>0.49340296714141946</v>
      </c>
      <c r="H9" s="380">
        <f>'P&amp;L 24-25_TBase'!H78</f>
        <v>0.57267047851571351</v>
      </c>
      <c r="I9" s="380">
        <f>'P&amp;L 24-25_TBase'!I78</f>
        <v>0.66091538009145001</v>
      </c>
      <c r="J9" s="380">
        <f>'P&amp;L 24-25_TBase'!J78</f>
        <v>0.63797795406654667</v>
      </c>
      <c r="K9" s="380">
        <f>'P&amp;L 24-25_TBase'!K78</f>
        <v>0</v>
      </c>
      <c r="L9" s="380">
        <f>'P&amp;L 24-25_TBase'!L78</f>
        <v>0</v>
      </c>
      <c r="M9" s="380">
        <f>'P&amp;L 24-25_TBase'!M78</f>
        <v>0</v>
      </c>
      <c r="N9" s="380">
        <f>'P&amp;L 24-25_TBase'!N78</f>
        <v>0</v>
      </c>
      <c r="O9" s="381">
        <f>+O8/O4</f>
        <v>0.60605240603748911</v>
      </c>
    </row>
    <row r="10" spans="2:15" x14ac:dyDescent="0.3">
      <c r="B10" s="375"/>
      <c r="C10" s="373"/>
      <c r="D10" s="373"/>
      <c r="E10" s="373"/>
      <c r="F10" s="373"/>
      <c r="G10" s="373"/>
      <c r="H10" s="373"/>
      <c r="I10" s="373"/>
      <c r="J10" s="373"/>
      <c r="K10" s="373"/>
      <c r="L10" s="373"/>
      <c r="M10" s="373"/>
      <c r="N10" s="373"/>
      <c r="O10" s="378"/>
    </row>
    <row r="11" spans="2:15" x14ac:dyDescent="0.3">
      <c r="B11" s="375" t="s">
        <v>204</v>
      </c>
      <c r="C11" s="382">
        <f>'P&amp;L 24-25_TBase'!C80</f>
        <v>1.4904465724902118</v>
      </c>
      <c r="D11" s="382">
        <f>'P&amp;L 24-25_TBase'!D80</f>
        <v>1.5996915761401436</v>
      </c>
      <c r="E11" s="382">
        <f>'P&amp;L 24-25_TBase'!E80</f>
        <v>1.8194366668051241</v>
      </c>
      <c r="F11" s="382">
        <f>'P&amp;L 24-25_TBase'!F80</f>
        <v>1.4185522382047675</v>
      </c>
      <c r="G11" s="382">
        <f>'P&amp;L 24-25_TBase'!G80</f>
        <v>1.3847782896549552</v>
      </c>
      <c r="H11" s="382">
        <f>'P&amp;L 24-25_TBase'!H80</f>
        <v>1.477289946156864</v>
      </c>
      <c r="I11" s="382">
        <f>'P&amp;L 24-25_TBase'!I80</f>
        <v>1.3890476959831886</v>
      </c>
      <c r="J11" s="382">
        <f>'P&amp;L 24-25_TBase'!J80</f>
        <v>1.6009887154710867</v>
      </c>
      <c r="K11" s="382">
        <f>'P&amp;L 24-25_TBase'!K80</f>
        <v>0</v>
      </c>
      <c r="L11" s="382">
        <f>'P&amp;L 24-25_TBase'!L80</f>
        <v>0</v>
      </c>
      <c r="M11" s="382">
        <f>'P&amp;L 24-25_TBase'!M80</f>
        <v>0</v>
      </c>
      <c r="N11" s="382">
        <f>'P&amp;L 24-25_TBase'!N80</f>
        <v>0</v>
      </c>
      <c r="O11" s="377">
        <f>SUM(C11:N11)</f>
        <v>12.180231700906342</v>
      </c>
    </row>
    <row r="12" spans="2:15" x14ac:dyDescent="0.3">
      <c r="B12" s="375"/>
      <c r="C12" s="373"/>
      <c r="D12" s="373"/>
      <c r="E12" s="373"/>
      <c r="F12" s="373"/>
      <c r="G12" s="373"/>
      <c r="H12" s="373"/>
      <c r="I12" s="373"/>
      <c r="J12" s="373"/>
      <c r="K12" s="373"/>
      <c r="L12" s="373"/>
      <c r="M12" s="373"/>
      <c r="N12" s="373"/>
      <c r="O12" s="378"/>
    </row>
    <row r="13" spans="2:15" x14ac:dyDescent="0.3">
      <c r="B13" s="375" t="s">
        <v>205</v>
      </c>
      <c r="C13" s="383">
        <f>'P&amp;L 24-25_TBase'!C82</f>
        <v>-0.58964400582354637</v>
      </c>
      <c r="D13" s="383">
        <f>'P&amp;L 24-25_TBase'!D82</f>
        <v>-0.72324500947347814</v>
      </c>
      <c r="E13" s="383">
        <f>'P&amp;L 24-25_TBase'!E82</f>
        <v>-0.92647333347179284</v>
      </c>
      <c r="F13" s="383">
        <f>'P&amp;L 24-25_TBase'!F82</f>
        <v>-0.79612490487143661</v>
      </c>
      <c r="G13" s="383">
        <f>'P&amp;L 24-25_TBase'!G82</f>
        <v>-0.60690275632162338</v>
      </c>
      <c r="H13" s="383">
        <f>'P&amp;L 24-25_TBase'!H82</f>
        <v>-0.45649794615686035</v>
      </c>
      <c r="I13" s="383">
        <f>'P&amp;L 24-25_TBase'!I82</f>
        <v>0.52623200401681336</v>
      </c>
      <c r="J13" s="383">
        <f>'P&amp;L 24-25_TBase'!J82</f>
        <v>1.1595605845289179</v>
      </c>
      <c r="K13" s="383">
        <f>'P&amp;L 24-25_TBase'!K82</f>
        <v>0</v>
      </c>
      <c r="L13" s="383">
        <f>'P&amp;L 24-25_TBase'!L82</f>
        <v>0</v>
      </c>
      <c r="M13" s="383">
        <f>'P&amp;L 24-25_TBase'!M82</f>
        <v>0</v>
      </c>
      <c r="N13" s="383">
        <f>'P&amp;L 24-25_TBase'!N82</f>
        <v>0</v>
      </c>
      <c r="O13" s="384">
        <f>SUM(C13:N13)</f>
        <v>-2.413095367573006</v>
      </c>
    </row>
    <row r="14" spans="2:15" x14ac:dyDescent="0.3">
      <c r="B14" s="372"/>
      <c r="C14" s="380">
        <f>'P&amp;L 24-25_TBase'!C83</f>
        <v>-0.42706600090835056</v>
      </c>
      <c r="D14" s="380">
        <f>'P&amp;L 24-25_TBase'!D83</f>
        <v>-0.53952977853686779</v>
      </c>
      <c r="E14" s="380">
        <f>'P&amp;L 24-25_TBase'!E83</f>
        <v>-0.60681918918487665</v>
      </c>
      <c r="F14" s="380">
        <f>'P&amp;L 24-25_TBase'!F83</f>
        <v>-0.62002821220908666</v>
      </c>
      <c r="G14" s="380">
        <f>'P&amp;L 24-25_TBase'!G83</f>
        <v>-0.38495570037048182</v>
      </c>
      <c r="H14" s="380">
        <f>'P&amp;L 24-25_TBase'!H83</f>
        <v>-0.25609810545839773</v>
      </c>
      <c r="I14" s="380">
        <f>'P&amp;L 24-25_TBase'!I83</f>
        <v>0.18158957407163939</v>
      </c>
      <c r="J14" s="380">
        <f>'P&amp;L 24-25_TBase'!J83</f>
        <v>0.26798075634221302</v>
      </c>
      <c r="K14" s="380">
        <f>'P&amp;L 24-25_TBase'!K83</f>
        <v>0</v>
      </c>
      <c r="L14" s="380">
        <f>'P&amp;L 24-25_TBase'!L83</f>
        <v>0</v>
      </c>
      <c r="M14" s="380">
        <f>'P&amp;L 24-25_TBase'!M83</f>
        <v>0</v>
      </c>
      <c r="N14" s="380">
        <f>'P&amp;L 24-25_TBase'!N83</f>
        <v>0</v>
      </c>
      <c r="O14" s="381">
        <f>+O13/O4</f>
        <v>-0.14973296200693345</v>
      </c>
    </row>
    <row r="15" spans="2:15" x14ac:dyDescent="0.3">
      <c r="B15" s="385"/>
      <c r="C15" s="373"/>
      <c r="D15" s="373"/>
      <c r="E15" s="373"/>
      <c r="F15" s="373"/>
      <c r="G15" s="373"/>
      <c r="H15" s="373"/>
      <c r="I15" s="373"/>
      <c r="J15" s="373"/>
      <c r="K15" s="373"/>
      <c r="L15" s="373"/>
      <c r="M15" s="373"/>
      <c r="N15" s="373"/>
      <c r="O15" s="378"/>
    </row>
    <row r="16" spans="2:15" ht="15" thickBot="1" x14ac:dyDescent="0.35">
      <c r="B16" s="386" t="s">
        <v>206</v>
      </c>
      <c r="C16" s="387">
        <f>'P&amp;L 24-25_TBase'!C85</f>
        <v>1.0794972067797701</v>
      </c>
      <c r="D16" s="387">
        <f>'P&amp;L 24-25_TBase'!D85</f>
        <v>1.1933455889733788</v>
      </c>
      <c r="E16" s="387">
        <f>'P&amp;L 24-25_TBase'!E85</f>
        <v>1.1916900822030341</v>
      </c>
      <c r="F16" s="387">
        <f>'P&amp;L 24-25_TBase'!F85</f>
        <v>1.1047794168948082</v>
      </c>
      <c r="G16" s="387">
        <f>'P&amp;L 24-25_TBase'!G85</f>
        <v>0.87835866751190128</v>
      </c>
      <c r="H16" s="387">
        <f>'P&amp;L 24-25_TBase'!H85</f>
        <v>0.82876858397411124</v>
      </c>
      <c r="I16" s="387">
        <f>'P&amp;L 24-25_TBase'!I85</f>
        <v>0.47932580601981056</v>
      </c>
      <c r="J16" s="387">
        <f>'P&amp;L 24-25_TBase'!J85</f>
        <v>0.36999719772433359</v>
      </c>
      <c r="K16" s="387">
        <f>'P&amp;L 24-25_TBase'!K85</f>
        <v>0</v>
      </c>
      <c r="L16" s="387">
        <f>'P&amp;L 24-25_TBase'!L85</f>
        <v>0</v>
      </c>
      <c r="M16" s="387">
        <f>'P&amp;L 24-25_TBase'!M85</f>
        <v>0</v>
      </c>
      <c r="N16" s="387">
        <f>'P&amp;L 24-25_TBase'!N85</f>
        <v>0</v>
      </c>
      <c r="O16" s="388">
        <f>+O11/O4</f>
        <v>0.75578536804442265</v>
      </c>
    </row>
    <row r="17" spans="2:17" x14ac:dyDescent="0.3"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</row>
    <row r="19" spans="2:17" ht="15" thickBot="1" x14ac:dyDescent="0.35"/>
    <row r="20" spans="2:17" ht="15" thickBot="1" x14ac:dyDescent="0.35">
      <c r="B20" s="441" t="s">
        <v>34</v>
      </c>
      <c r="C20" s="442">
        <f>MBO!C3</f>
        <v>45383</v>
      </c>
      <c r="D20" s="442">
        <f>MBO!D3</f>
        <v>45413</v>
      </c>
      <c r="E20" s="442">
        <f>MBO!E3</f>
        <v>45444</v>
      </c>
      <c r="F20" s="442">
        <f>MBO!F3</f>
        <v>45474</v>
      </c>
      <c r="G20" s="442">
        <f>MBO!G3</f>
        <v>45505</v>
      </c>
      <c r="H20" s="442">
        <f>MBO!H3</f>
        <v>45536</v>
      </c>
      <c r="I20" s="442">
        <f>MBO!I3</f>
        <v>45566</v>
      </c>
      <c r="J20" s="442">
        <f>MBO!J3</f>
        <v>45597</v>
      </c>
      <c r="K20" s="442">
        <f>MBO!K3</f>
        <v>45627</v>
      </c>
      <c r="L20" s="442">
        <f>MBO!L3</f>
        <v>45658</v>
      </c>
      <c r="M20" s="442">
        <f>MBO!M3</f>
        <v>45689</v>
      </c>
      <c r="N20" s="442">
        <f>MBO!N3</f>
        <v>45717</v>
      </c>
      <c r="O20" s="443" t="s">
        <v>0</v>
      </c>
      <c r="P20" t="s">
        <v>207</v>
      </c>
      <c r="Q20" t="s">
        <v>209</v>
      </c>
    </row>
    <row r="21" spans="2:17" ht="15" thickBot="1" x14ac:dyDescent="0.35">
      <c r="B21" s="444" t="s">
        <v>179</v>
      </c>
      <c r="C21" s="445">
        <f>('Actuals 24-25'!C67*'Actuals 24-25'!C93)*10^5</f>
        <v>12575.103055662896</v>
      </c>
      <c r="D21" s="445">
        <f>('Actuals 24-25'!D67*'Actuals 24-25'!D93)*10^5</f>
        <v>16865.116517936574</v>
      </c>
      <c r="E21" s="445">
        <f>('Actuals 24-25'!E67*'Actuals 24-25'!E93)*10^5</f>
        <v>22650.053101021676</v>
      </c>
      <c r="F21" s="445">
        <f>('Actuals 24-25'!F67*'Actuals 24-25'!F93)*10^5</f>
        <v>13252.251804211421</v>
      </c>
      <c r="G21" s="445">
        <f>('Actuals 24-25'!G67*'Actuals 24-25'!G93)*10^5</f>
        <v>13222.181333333005</v>
      </c>
      <c r="H21" s="445">
        <f>('Actuals 24-25'!H67*'Actuals 24-25'!H93)*10^5</f>
        <v>10897.267396134153</v>
      </c>
      <c r="I21" s="445">
        <f>('Actuals 24-25'!I67*'Actuals 24-25'!I93)*10^5</f>
        <v>13101.55499121824</v>
      </c>
      <c r="J21" s="445">
        <f>('Actuals 24-25'!J67*'Actuals 24-25'!J93)*10^5</f>
        <v>22322.521133437669</v>
      </c>
      <c r="K21" s="445">
        <f>('Actuals 24-25'!K67*'Actuals 24-25'!K93)*10^5</f>
        <v>0</v>
      </c>
      <c r="L21" s="445">
        <f>('Actuals 24-25'!L67*'Actuals 24-25'!L93)*10^5</f>
        <v>0</v>
      </c>
      <c r="M21" s="445">
        <f>('Actuals 24-25'!M67*'Actuals 24-25'!M93)*10^5</f>
        <v>0</v>
      </c>
      <c r="N21" s="445">
        <f>('Actuals 24-25'!N67*'Actuals 24-25'!N93)*10^5</f>
        <v>0</v>
      </c>
      <c r="O21" s="445">
        <f t="shared" ref="O21:O33" si="0">SUM(C21:N21)</f>
        <v>124886.04933295562</v>
      </c>
      <c r="P21" s="433">
        <f>+O21/$O$34</f>
        <v>0.10475917501470157</v>
      </c>
      <c r="Q21" s="433">
        <f>+O21/($O$4*10^5)</f>
        <v>7.749199775214323E-2</v>
      </c>
    </row>
    <row r="22" spans="2:17" ht="15" thickBot="1" x14ac:dyDescent="0.35">
      <c r="B22" s="447" t="s">
        <v>180</v>
      </c>
      <c r="C22" s="445">
        <f>('Actuals 24-25'!C68*'Actuals 24-25'!C93)*10^5</f>
        <v>2300.8382800309114</v>
      </c>
      <c r="D22" s="445">
        <f>('Actuals 24-25'!D68*'Actuals 24-25'!D93)*10^5</f>
        <v>2773.6843775908264</v>
      </c>
      <c r="E22" s="445">
        <f>('Actuals 24-25'!E68*'Actuals 24-25'!E93)*10^5</f>
        <v>3418.0153171882816</v>
      </c>
      <c r="F22" s="445">
        <f>('Actuals 24-25'!F68*'Actuals 24-25'!F93)*10^5</f>
        <v>2648.9015848087074</v>
      </c>
      <c r="G22" s="445">
        <f>('Actuals 24-25'!G68*'Actuals 24-25'!G93)*10^5</f>
        <v>1874.0137914903837</v>
      </c>
      <c r="H22" s="445">
        <f>('Actuals 24-25'!H68*'Actuals 24-25'!H93)*10^5</f>
        <v>1467.2828964041728</v>
      </c>
      <c r="I22" s="445">
        <f>('Actuals 24-25'!I68*'Actuals 24-25'!I93)*10^5</f>
        <v>2072.9577506284695</v>
      </c>
      <c r="J22" s="445">
        <f>('Actuals 24-25'!J68*'Actuals 24-25'!J93)*10^5</f>
        <v>4371.8459722038579</v>
      </c>
      <c r="K22" s="445">
        <f>('Actuals 24-25'!K68*'Actuals 24-25'!K93)*10^5</f>
        <v>0</v>
      </c>
      <c r="L22" s="445">
        <f>('Actuals 24-25'!L68*'Actuals 24-25'!L93)*10^5</f>
        <v>0</v>
      </c>
      <c r="M22" s="445">
        <f>('Actuals 24-25'!M68*'Actuals 24-25'!M93)*10^5</f>
        <v>0</v>
      </c>
      <c r="N22" s="445">
        <f>('Actuals 24-25'!N68*'Actuals 24-25'!N93)*10^5</f>
        <v>0</v>
      </c>
      <c r="O22" s="445">
        <f t="shared" si="0"/>
        <v>20927.53997034561</v>
      </c>
      <c r="P22" s="433">
        <f>+O22/$O$34</f>
        <v>1.7554817644488241E-2</v>
      </c>
      <c r="Q22" s="433">
        <f t="shared" ref="Q22:Q34" si="1">+O22/($O$4*10^5)</f>
        <v>1.298557276014305E-2</v>
      </c>
    </row>
    <row r="23" spans="2:17" x14ac:dyDescent="0.3">
      <c r="B23" s="447" t="s">
        <v>181</v>
      </c>
      <c r="C23" s="445">
        <f>('Actuals 24-25'!C69*'Actuals 24-25'!C93)*10^5</f>
        <v>1679.8868064544229</v>
      </c>
      <c r="D23" s="445">
        <f>('Actuals 24-25'!D69*'Actuals 24-25'!D93)*10^5</f>
        <v>2239.6030486680174</v>
      </c>
      <c r="E23" s="445">
        <f>('Actuals 24-25'!E69*'Actuals 24-25'!E93)*10^5</f>
        <v>2753.9293582083615</v>
      </c>
      <c r="F23" s="445">
        <f>('Actuals 24-25'!F69*'Actuals 24-25'!F93)*10^5</f>
        <v>1895.1311685450271</v>
      </c>
      <c r="G23" s="445">
        <f>('Actuals 24-25'!G69*'Actuals 24-25'!G93)*10^5</f>
        <v>1331.5735427968766</v>
      </c>
      <c r="H23" s="445">
        <f>('Actuals 24-25'!H69*'Actuals 24-25'!H93)*10^5</f>
        <v>1315.4260524494682</v>
      </c>
      <c r="I23" s="445">
        <f>('Actuals 24-25'!I69*'Actuals 24-25'!I93)*10^5</f>
        <v>1802.8196846754788</v>
      </c>
      <c r="J23" s="445">
        <f>('Actuals 24-25'!J69*'Actuals 24-25'!J93)*10^5</f>
        <v>4823.6682605294754</v>
      </c>
      <c r="K23" s="445">
        <f>('Actuals 24-25'!K69*'Actuals 24-25'!K93)*10^5</f>
        <v>0</v>
      </c>
      <c r="L23" s="445">
        <f>('Actuals 24-25'!L69*'Actuals 24-25'!L93)*10^5</f>
        <v>0</v>
      </c>
      <c r="M23" s="445">
        <f>('Actuals 24-25'!M69*'Actuals 24-25'!M93)*10^5</f>
        <v>0</v>
      </c>
      <c r="N23" s="445">
        <f>('Actuals 24-25'!N69*'Actuals 24-25'!N93)*10^5</f>
        <v>0</v>
      </c>
      <c r="O23" s="445">
        <f t="shared" si="0"/>
        <v>17842.037922327127</v>
      </c>
      <c r="P23" s="433">
        <f>+O23/$O$34</f>
        <v>1.4966581001700218E-2</v>
      </c>
      <c r="Q23" s="433">
        <f t="shared" si="1"/>
        <v>1.107101369572891E-2</v>
      </c>
    </row>
    <row r="24" spans="2:17" x14ac:dyDescent="0.3">
      <c r="B24" s="447" t="s">
        <v>186</v>
      </c>
      <c r="C24" s="431">
        <f>('Actuals 24-25'!C74*'Actuals 24-25'!C93)*10^5</f>
        <v>0</v>
      </c>
      <c r="D24" s="431">
        <f>('Actuals 24-25'!D74*'Actuals 24-25'!D93)*10^5</f>
        <v>128.99113113859829</v>
      </c>
      <c r="E24" s="431">
        <f>('Actuals 24-25'!E74*'Actuals 24-25'!E93)*10^5</f>
        <v>0</v>
      </c>
      <c r="F24" s="431">
        <f>('Actuals 24-25'!F74*'Actuals 24-25'!F93)*10^5</f>
        <v>55.143303198542036</v>
      </c>
      <c r="G24" s="431">
        <f>('Actuals 24-25'!G74*'Actuals 24-25'!G93)*10^5</f>
        <v>360.17950460015754</v>
      </c>
      <c r="H24" s="431">
        <f>('Actuals 24-25'!H74*'Actuals 24-25'!H93)*10^5</f>
        <v>0</v>
      </c>
      <c r="I24" s="431">
        <f>('Actuals 24-25'!I74*'Actuals 24-25'!I93)*10^5</f>
        <v>0</v>
      </c>
      <c r="J24" s="431">
        <f>('Actuals 24-25'!J74*'Actuals 24-25'!J93)*10^5</f>
        <v>0</v>
      </c>
      <c r="K24" s="431">
        <f>('Actuals 24-25'!K74*'Actuals 24-25'!K93)*10^5</f>
        <v>0</v>
      </c>
      <c r="L24" s="431">
        <f>('Actuals 24-25'!L74*'Actuals 24-25'!L93)*10^5</f>
        <v>0</v>
      </c>
      <c r="M24" s="431">
        <f>('Actuals 24-25'!M74*'Actuals 24-25'!M93)*10^5</f>
        <v>0</v>
      </c>
      <c r="N24" s="431">
        <f>('Actuals 24-25'!N74*'Actuals 24-25'!N93)*10^5</f>
        <v>0</v>
      </c>
      <c r="O24" s="431">
        <f t="shared" si="0"/>
        <v>544.31393893729785</v>
      </c>
      <c r="P24" s="433">
        <f t="shared" ref="P24:P33" si="2">+O24/$O$34</f>
        <v>4.5659126456990679E-4</v>
      </c>
      <c r="Q24" s="433">
        <f t="shared" ref="Q24:Q33" si="3">+O24/($O$4*10^5)</f>
        <v>3.3774768885621741E-4</v>
      </c>
    </row>
    <row r="25" spans="2:17" x14ac:dyDescent="0.3">
      <c r="B25" s="430" t="s">
        <v>211</v>
      </c>
      <c r="C25" s="431">
        <f>('Actuals 24-25'!C77*'Actuals 24-25'!C93)*10^5</f>
        <v>1874.8825293614809</v>
      </c>
      <c r="D25" s="431">
        <f>('Actuals 24-25'!D77*'Actuals 24-25'!D93)*10^5</f>
        <v>2663.9073499514657</v>
      </c>
      <c r="E25" s="431">
        <f>('Actuals 24-25'!E77*'Actuals 24-25'!E93)*10^5</f>
        <v>3247.9843203479822</v>
      </c>
      <c r="F25" s="431">
        <f>('Actuals 24-25'!F77*'Actuals 24-25'!F93)*10^5</f>
        <v>1882.4182344512819</v>
      </c>
      <c r="G25" s="431">
        <f>('Actuals 24-25'!G77*'Actuals 24-25'!G93)*10^5</f>
        <v>953.86883515371574</v>
      </c>
      <c r="H25" s="431">
        <f>('Actuals 24-25'!H77*'Actuals 24-25'!H93)*10^5</f>
        <v>1139.7210205295901</v>
      </c>
      <c r="I25" s="431">
        <f>('Actuals 24-25'!I77*'Actuals 24-25'!I93)*10^5</f>
        <v>1485.9910888046866</v>
      </c>
      <c r="J25" s="431">
        <f>('Actuals 24-25'!J77*'Actuals 24-25'!J93)*10^5</f>
        <v>1988.5385978539214</v>
      </c>
      <c r="K25" s="431">
        <f>('Actuals 24-25'!K77*'Actuals 24-25'!K93)*10^5</f>
        <v>0</v>
      </c>
      <c r="L25" s="431">
        <f>('Actuals 24-25'!L77*'Actuals 24-25'!L93)*10^5</f>
        <v>0</v>
      </c>
      <c r="M25" s="431">
        <f>('Actuals 24-25'!M77*'Actuals 24-25'!M93)*10^5</f>
        <v>0</v>
      </c>
      <c r="N25" s="431">
        <f>('Actuals 24-25'!N77*'Actuals 24-25'!N93)*10^5</f>
        <v>0</v>
      </c>
      <c r="O25" s="431">
        <f t="shared" si="0"/>
        <v>15237.311976454126</v>
      </c>
      <c r="P25" s="433">
        <f t="shared" si="2"/>
        <v>1.2781637665863287E-2</v>
      </c>
      <c r="Q25" s="433">
        <f t="shared" si="3"/>
        <v>9.4547769885815428E-3</v>
      </c>
    </row>
    <row r="26" spans="2:17" x14ac:dyDescent="0.3">
      <c r="B26" s="447" t="s">
        <v>189</v>
      </c>
      <c r="C26" s="431">
        <f>('Actuals 24-25'!C78*'Actuals 24-25'!C93)*10^5</f>
        <v>2981.7765775114635</v>
      </c>
      <c r="D26" s="431">
        <f>('Actuals 24-25'!D78*'Actuals 24-25'!D93)*10^5</f>
        <v>7112.8551887288868</v>
      </c>
      <c r="E26" s="431">
        <f>('Actuals 24-25'!E78*'Actuals 24-25'!E93)*10^5</f>
        <v>7671.6845837461005</v>
      </c>
      <c r="F26" s="431">
        <f>('Actuals 24-25'!F78*'Actuals 24-25'!F93)*10^5</f>
        <v>5581.3777252617829</v>
      </c>
      <c r="G26" s="431">
        <f>('Actuals 24-25'!G78*'Actuals 24-25'!G93)*10^5</f>
        <v>3921.2419581213694</v>
      </c>
      <c r="H26" s="431">
        <f>('Actuals 24-25'!H78*'Actuals 24-25'!H93)*10^5</f>
        <v>3768.297250169021</v>
      </c>
      <c r="I26" s="431">
        <f>('Actuals 24-25'!I78*'Actuals 24-25'!I93)*10^5</f>
        <v>4423.4460829919726</v>
      </c>
      <c r="J26" s="431">
        <f>('Actuals 24-25'!J78*'Actuals 24-25'!J93)*10^5</f>
        <v>7730.2975830837477</v>
      </c>
      <c r="K26" s="431">
        <f>('Actuals 24-25'!K78*'Actuals 24-25'!K93)*10^5</f>
        <v>0</v>
      </c>
      <c r="L26" s="431">
        <f>('Actuals 24-25'!L78*'Actuals 24-25'!L93)*10^5</f>
        <v>0</v>
      </c>
      <c r="M26" s="431">
        <f>('Actuals 24-25'!M78*'Actuals 24-25'!M93)*10^5</f>
        <v>0</v>
      </c>
      <c r="N26" s="431">
        <f>('Actuals 24-25'!N78*'Actuals 24-25'!N93)*10^5</f>
        <v>0</v>
      </c>
      <c r="O26" s="431">
        <f t="shared" si="0"/>
        <v>43190.976949614342</v>
      </c>
      <c r="P26" s="433">
        <f t="shared" si="2"/>
        <v>3.6230236583571711E-2</v>
      </c>
      <c r="Q26" s="433">
        <f t="shared" si="3"/>
        <v>2.6800071798004834E-2</v>
      </c>
    </row>
    <row r="27" spans="2:17" x14ac:dyDescent="0.3">
      <c r="B27" s="448" t="s">
        <v>253</v>
      </c>
      <c r="C27" s="449">
        <v>2274</v>
      </c>
      <c r="D27" s="449">
        <v>3016</v>
      </c>
      <c r="E27" s="449">
        <v>3030</v>
      </c>
      <c r="F27" s="449">
        <v>3167</v>
      </c>
      <c r="G27" s="449">
        <v>3304</v>
      </c>
      <c r="H27" s="449">
        <v>3413</v>
      </c>
      <c r="I27" s="449">
        <v>3328</v>
      </c>
      <c r="J27" s="449">
        <v>2951</v>
      </c>
      <c r="K27" s="449"/>
      <c r="L27" s="449"/>
      <c r="M27" s="449"/>
      <c r="N27" s="449"/>
      <c r="O27" s="449">
        <f t="shared" si="0"/>
        <v>24483</v>
      </c>
      <c r="P27" s="433">
        <f t="shared" si="2"/>
        <v>2.0537272942688242E-2</v>
      </c>
      <c r="Q27" s="433">
        <f t="shared" si="3"/>
        <v>1.5191741520364271E-2</v>
      </c>
    </row>
    <row r="28" spans="2:17" x14ac:dyDescent="0.3">
      <c r="B28" s="448" t="s">
        <v>254</v>
      </c>
      <c r="C28" s="449">
        <v>3103</v>
      </c>
      <c r="D28" s="449">
        <v>3403</v>
      </c>
      <c r="E28" s="449">
        <v>3403</v>
      </c>
      <c r="F28" s="449">
        <v>3326</v>
      </c>
      <c r="G28" s="449">
        <v>3506</v>
      </c>
      <c r="H28" s="449">
        <v>3355</v>
      </c>
      <c r="I28" s="449">
        <v>3049</v>
      </c>
      <c r="J28" s="449">
        <v>2753</v>
      </c>
      <c r="K28" s="449"/>
      <c r="L28" s="449"/>
      <c r="M28" s="449"/>
      <c r="N28" s="449"/>
      <c r="O28" s="449"/>
      <c r="P28" s="433">
        <f t="shared" si="2"/>
        <v>0</v>
      </c>
      <c r="Q28" s="433">
        <f t="shared" si="3"/>
        <v>0</v>
      </c>
    </row>
    <row r="29" spans="2:17" x14ac:dyDescent="0.3">
      <c r="B29" s="448" t="s">
        <v>255</v>
      </c>
      <c r="C29" s="449">
        <v>13110</v>
      </c>
      <c r="D29" s="449">
        <v>15390</v>
      </c>
      <c r="E29" s="449">
        <v>15390</v>
      </c>
      <c r="F29" s="449">
        <v>15390</v>
      </c>
      <c r="G29" s="449">
        <v>15390</v>
      </c>
      <c r="H29" s="449">
        <v>15390</v>
      </c>
      <c r="I29" s="449">
        <v>15390</v>
      </c>
      <c r="J29" s="449">
        <v>15390</v>
      </c>
      <c r="K29" s="449"/>
      <c r="L29" s="449"/>
      <c r="M29" s="449"/>
      <c r="N29" s="449"/>
      <c r="O29" s="449">
        <f t="shared" si="0"/>
        <v>120840</v>
      </c>
      <c r="P29" s="433">
        <f t="shared" si="2"/>
        <v>0.10136519472264213</v>
      </c>
      <c r="Q29" s="433">
        <f t="shared" si="3"/>
        <v>7.4981417527297256E-2</v>
      </c>
    </row>
    <row r="30" spans="2:17" x14ac:dyDescent="0.3">
      <c r="B30" s="448" t="s">
        <v>256</v>
      </c>
      <c r="C30" s="449">
        <v>45600</v>
      </c>
      <c r="D30" s="449">
        <v>45600</v>
      </c>
      <c r="E30" s="449">
        <v>95760</v>
      </c>
      <c r="F30" s="449">
        <v>47880</v>
      </c>
      <c r="G30" s="449">
        <v>47880</v>
      </c>
      <c r="H30" s="449">
        <v>47880</v>
      </c>
      <c r="I30" s="449">
        <v>47880</v>
      </c>
      <c r="J30" s="449">
        <v>47880</v>
      </c>
      <c r="K30" s="449"/>
      <c r="L30" s="449"/>
      <c r="M30" s="449"/>
      <c r="N30" s="449"/>
      <c r="O30" s="449">
        <f t="shared" si="0"/>
        <v>426360</v>
      </c>
      <c r="P30" s="433">
        <f t="shared" si="2"/>
        <v>0.3576470077949826</v>
      </c>
      <c r="Q30" s="433">
        <f t="shared" si="3"/>
        <v>0.26455707693593555</v>
      </c>
    </row>
    <row r="31" spans="2:17" x14ac:dyDescent="0.3">
      <c r="B31" s="448" t="s">
        <v>257</v>
      </c>
      <c r="C31" s="449">
        <v>26405.16</v>
      </c>
      <c r="D31" s="449"/>
      <c r="E31" s="449"/>
      <c r="F31" s="449"/>
      <c r="G31" s="449"/>
      <c r="H31" s="449">
        <v>19918</v>
      </c>
      <c r="I31" s="449"/>
      <c r="J31" s="449"/>
      <c r="K31" s="449"/>
      <c r="L31" s="449"/>
      <c r="M31" s="449"/>
      <c r="N31" s="449"/>
      <c r="O31" s="449">
        <f t="shared" si="0"/>
        <v>46323.16</v>
      </c>
      <c r="P31" s="433">
        <f t="shared" si="2"/>
        <v>3.8857631029196517E-2</v>
      </c>
      <c r="Q31" s="433">
        <f t="shared" si="3"/>
        <v>2.8743596500693438E-2</v>
      </c>
    </row>
    <row r="32" spans="2:17" x14ac:dyDescent="0.3">
      <c r="B32" s="448" t="s">
        <v>216</v>
      </c>
      <c r="C32" s="449">
        <v>36694</v>
      </c>
      <c r="D32" s="449">
        <v>60776</v>
      </c>
      <c r="E32" s="449">
        <v>24619</v>
      </c>
      <c r="F32" s="449">
        <v>46777</v>
      </c>
      <c r="G32" s="449">
        <v>45791</v>
      </c>
      <c r="H32" s="449">
        <v>39185</v>
      </c>
      <c r="I32" s="449">
        <v>46371</v>
      </c>
      <c r="J32" s="449">
        <v>49888</v>
      </c>
      <c r="K32" s="449"/>
      <c r="L32" s="449"/>
      <c r="M32" s="449"/>
      <c r="N32" s="449"/>
      <c r="O32" s="449">
        <f t="shared" si="0"/>
        <v>350101</v>
      </c>
      <c r="P32" s="433">
        <f t="shared" si="2"/>
        <v>0.29367805393571444</v>
      </c>
      <c r="Q32" s="433">
        <f t="shared" si="3"/>
        <v>0.21723824278156484</v>
      </c>
    </row>
    <row r="33" spans="2:17" x14ac:dyDescent="0.3">
      <c r="B33" s="448" t="s">
        <v>258</v>
      </c>
      <c r="C33" s="449">
        <v>446.01</v>
      </c>
      <c r="D33" s="449"/>
      <c r="E33" s="449"/>
      <c r="F33" s="449"/>
      <c r="G33" s="449">
        <v>943.77</v>
      </c>
      <c r="H33" s="449"/>
      <c r="I33" s="449"/>
      <c r="J33" s="449"/>
      <c r="K33" s="449"/>
      <c r="L33" s="449"/>
      <c r="M33" s="449"/>
      <c r="N33" s="449"/>
      <c r="O33" s="449">
        <f t="shared" si="0"/>
        <v>1389.78</v>
      </c>
      <c r="P33" s="433">
        <f t="shared" si="2"/>
        <v>1.165800399881112E-3</v>
      </c>
      <c r="Q33" s="433">
        <f t="shared" si="3"/>
        <v>8.6236076176007261E-4</v>
      </c>
    </row>
    <row r="34" spans="2:17" s="1" customFormat="1" ht="15" thickBot="1" x14ac:dyDescent="0.35">
      <c r="B34" s="451" t="s">
        <v>210</v>
      </c>
      <c r="C34" s="452">
        <f>SUM(C21:C33)</f>
        <v>149044.65724902117</v>
      </c>
      <c r="D34" s="452">
        <f t="shared" ref="D34:O34" si="4">SUM(D21:D33)</f>
        <v>159969.15761401437</v>
      </c>
      <c r="E34" s="452">
        <f t="shared" si="4"/>
        <v>181943.6666805124</v>
      </c>
      <c r="F34" s="452">
        <f t="shared" si="4"/>
        <v>141855.22382047676</v>
      </c>
      <c r="G34" s="452">
        <f t="shared" si="4"/>
        <v>138477.82896549549</v>
      </c>
      <c r="H34" s="452">
        <f t="shared" si="4"/>
        <v>147728.99461568642</v>
      </c>
      <c r="I34" s="452">
        <f t="shared" si="4"/>
        <v>138904.76959831885</v>
      </c>
      <c r="J34" s="452">
        <f t="shared" si="4"/>
        <v>160098.87154710866</v>
      </c>
      <c r="K34" s="452">
        <f t="shared" si="4"/>
        <v>0</v>
      </c>
      <c r="L34" s="452">
        <f t="shared" si="4"/>
        <v>0</v>
      </c>
      <c r="M34" s="452">
        <f t="shared" si="4"/>
        <v>0</v>
      </c>
      <c r="N34" s="452">
        <f t="shared" si="4"/>
        <v>0</v>
      </c>
      <c r="O34" s="452">
        <f t="shared" si="4"/>
        <v>1192125.1700906341</v>
      </c>
      <c r="P34" s="433">
        <f>+O34/$O$34</f>
        <v>1</v>
      </c>
      <c r="Q34" s="433">
        <f t="shared" si="1"/>
        <v>0.73971561671107322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P&amp;L 24-25_TBase</vt:lpstr>
      <vt:lpstr>Actuals 24-25</vt:lpstr>
      <vt:lpstr>Monthly Summary</vt:lpstr>
      <vt:lpstr>MBO</vt:lpstr>
      <vt:lpstr>LFR</vt:lpstr>
      <vt:lpstr>ECOM</vt:lpstr>
      <vt:lpstr>EBO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Tbase(MIS)</dc:creator>
  <cp:lastModifiedBy>Anika Nair</cp:lastModifiedBy>
  <cp:lastPrinted>2024-04-05T09:41:22Z</cp:lastPrinted>
  <dcterms:created xsi:type="dcterms:W3CDTF">2020-08-05T07:02:31Z</dcterms:created>
  <dcterms:modified xsi:type="dcterms:W3CDTF">2024-12-26T12:15:32Z</dcterms:modified>
</cp:coreProperties>
</file>