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autoCompressPictures="0"/>
  <mc:AlternateContent xmlns:mc="http://schemas.openxmlformats.org/markup-compatibility/2006">
    <mc:Choice Requires="x15">
      <x15ac:absPath xmlns:x15ac="http://schemas.microsoft.com/office/spreadsheetml/2010/11/ac" url="C:\Users\balas\Downloads\"/>
    </mc:Choice>
  </mc:AlternateContent>
  <xr:revisionPtr revIDLastSave="0" documentId="13_ncr:1_{A807CEDF-64A8-49B8-B5E7-8DCACB2619E5}" xr6:coauthVersionLast="47" xr6:coauthVersionMax="47" xr10:uidLastSave="{00000000-0000-0000-0000-000000000000}"/>
  <bookViews>
    <workbookView xWindow="-108" yWindow="-108" windowWidth="23256" windowHeight="13896" xr2:uid="{00000000-000D-0000-FFFF-FFFF00000000}"/>
  </bookViews>
  <sheets>
    <sheet name="Personal monthly budget" sheetId="1" r:id="rId1"/>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1" l="1"/>
  <c r="E21" i="1"/>
  <c r="E20" i="1"/>
  <c r="E38" i="1"/>
  <c r="J36" i="1"/>
  <c r="J43" i="1"/>
  <c r="E45" i="1"/>
  <c r="J59" i="1"/>
  <c r="J60" i="1"/>
  <c r="J61" i="1"/>
  <c r="J62" i="1"/>
  <c r="J53" i="1"/>
  <c r="J54" i="1"/>
  <c r="J55" i="1"/>
  <c r="J47" i="1"/>
  <c r="J48" i="1"/>
  <c r="J49" i="1"/>
  <c r="J40" i="1"/>
  <c r="J41" i="1"/>
  <c r="J42" i="1"/>
  <c r="J31" i="1"/>
  <c r="J32" i="1"/>
  <c r="J33" i="1"/>
  <c r="J34" i="1"/>
  <c r="J35" i="1"/>
  <c r="J19" i="1"/>
  <c r="J20" i="1"/>
  <c r="J21" i="1"/>
  <c r="J22" i="1"/>
  <c r="J23" i="1"/>
  <c r="J24" i="1"/>
  <c r="J25" i="1"/>
  <c r="J26" i="1"/>
  <c r="J27" i="1"/>
  <c r="E63" i="1"/>
  <c r="E64" i="1"/>
  <c r="E65" i="1"/>
  <c r="E66" i="1"/>
  <c r="E67" i="1"/>
  <c r="E68" i="1"/>
  <c r="E69" i="1"/>
  <c r="E55" i="1"/>
  <c r="E56" i="1"/>
  <c r="E57" i="1"/>
  <c r="E58" i="1"/>
  <c r="E59" i="1"/>
  <c r="E49" i="1"/>
  <c r="E50" i="1"/>
  <c r="E51" i="1"/>
  <c r="E42" i="1"/>
  <c r="E43" i="1"/>
  <c r="E44" i="1"/>
  <c r="E32" i="1"/>
  <c r="E33" i="1"/>
  <c r="E34" i="1"/>
  <c r="E35" i="1"/>
  <c r="E36" i="1"/>
  <c r="E37" i="1"/>
  <c r="E19" i="1"/>
  <c r="E23" i="1"/>
  <c r="E24" i="1"/>
  <c r="E25" i="1"/>
  <c r="E26" i="1"/>
  <c r="E27" i="1"/>
  <c r="E28" i="1"/>
  <c r="I63" i="1"/>
  <c r="H63" i="1"/>
  <c r="I56" i="1"/>
  <c r="H56" i="1"/>
  <c r="I50" i="1"/>
  <c r="H50" i="1"/>
  <c r="I44" i="1"/>
  <c r="H44" i="1"/>
  <c r="I37" i="1"/>
  <c r="H37" i="1"/>
  <c r="D70" i="1"/>
  <c r="C70" i="1"/>
  <c r="D60" i="1"/>
  <c r="C60" i="1"/>
  <c r="D52" i="1"/>
  <c r="C52" i="1"/>
  <c r="D46" i="1"/>
  <c r="C46" i="1"/>
  <c r="D39" i="1"/>
  <c r="C39" i="1"/>
  <c r="I28" i="1"/>
  <c r="H28" i="1"/>
  <c r="D29" i="1"/>
  <c r="C29" i="1"/>
  <c r="E6" i="1"/>
  <c r="E9" i="1"/>
  <c r="E12" i="1" l="1"/>
  <c r="E15" i="1" s="1"/>
  <c r="E11" i="1"/>
  <c r="E14" i="1" s="1"/>
  <c r="J28" i="1"/>
  <c r="E70" i="1"/>
  <c r="E29" i="1"/>
  <c r="J63" i="1"/>
  <c r="J56" i="1"/>
  <c r="J50" i="1"/>
  <c r="J44" i="1"/>
  <c r="J37" i="1"/>
  <c r="E60" i="1"/>
  <c r="E52" i="1"/>
  <c r="E46" i="1"/>
  <c r="E39" i="1"/>
  <c r="E16" i="1" l="1"/>
  <c r="E13" i="1"/>
</calcChain>
</file>

<file path=xl/sharedStrings.xml><?xml version="1.0" encoding="utf-8"?>
<sst xmlns="http://schemas.openxmlformats.org/spreadsheetml/2006/main" count="145" uniqueCount="86">
  <si>
    <t>PROJECTED MONTHLY INCOME</t>
  </si>
  <si>
    <t>ACTUAL MONTHLY INCOME</t>
  </si>
  <si>
    <t>HOUSING</t>
  </si>
  <si>
    <t>Mortgage or rent</t>
  </si>
  <si>
    <t>Phone Number</t>
  </si>
  <si>
    <t>Electricity</t>
  </si>
  <si>
    <t>Gas</t>
  </si>
  <si>
    <t>Water and sewer</t>
  </si>
  <si>
    <t>Cable</t>
  </si>
  <si>
    <t>Waste removal</t>
  </si>
  <si>
    <t>Maintenance or repairs</t>
  </si>
  <si>
    <t>Supplies</t>
  </si>
  <si>
    <t>Other</t>
  </si>
  <si>
    <t>Total</t>
  </si>
  <si>
    <t>TRANSPORT</t>
  </si>
  <si>
    <t>Vehicle payment</t>
  </si>
  <si>
    <t>Bus/taxi fare</t>
  </si>
  <si>
    <t>Insurance</t>
  </si>
  <si>
    <t>Licensing</t>
  </si>
  <si>
    <t>Fuel</t>
  </si>
  <si>
    <t>Maintenance</t>
  </si>
  <si>
    <t>INSURANCE</t>
  </si>
  <si>
    <t>Home</t>
  </si>
  <si>
    <t>Health</t>
  </si>
  <si>
    <t>Life</t>
  </si>
  <si>
    <t>FOOD</t>
  </si>
  <si>
    <t>Food and drink</t>
  </si>
  <si>
    <t>Dining out</t>
  </si>
  <si>
    <t>PETS</t>
  </si>
  <si>
    <t>Food</t>
  </si>
  <si>
    <t>Medical</t>
  </si>
  <si>
    <t>Grooming</t>
  </si>
  <si>
    <t>Toys</t>
  </si>
  <si>
    <t>PERSONAL CARE</t>
  </si>
  <si>
    <t>Hair/nails</t>
  </si>
  <si>
    <t>Clothing</t>
  </si>
  <si>
    <t>Dry cleaning</t>
  </si>
  <si>
    <t>Health club</t>
  </si>
  <si>
    <t>Income 1</t>
  </si>
  <si>
    <t>Extra income</t>
  </si>
  <si>
    <t>Total monthly income</t>
  </si>
  <si>
    <t>Difference</t>
  </si>
  <si>
    <t xml:space="preserve">TOTAL PROJECTED EXPENSE </t>
  </si>
  <si>
    <t xml:space="preserve">TOTAL ACTUAL EXPENSE </t>
  </si>
  <si>
    <t>PROJECTED BALANCE</t>
  </si>
  <si>
    <t>ACTUAL BALANCE</t>
  </si>
  <si>
    <t>BALANCE DIFFERENCE (Actual minus projected)</t>
  </si>
  <si>
    <t>ENTERTAINMENT</t>
  </si>
  <si>
    <t>Videos/DVDs</t>
  </si>
  <si>
    <t>CDs</t>
  </si>
  <si>
    <t>Films</t>
  </si>
  <si>
    <t>Concerts</t>
  </si>
  <si>
    <t>Sporting events</t>
  </si>
  <si>
    <t>Live theatre</t>
  </si>
  <si>
    <t>LOANS</t>
  </si>
  <si>
    <t>Personal</t>
  </si>
  <si>
    <t>Student</t>
  </si>
  <si>
    <t>Credit card</t>
  </si>
  <si>
    <t>TAXES</t>
  </si>
  <si>
    <t>Income tax</t>
  </si>
  <si>
    <t>Council tax</t>
  </si>
  <si>
    <t>VAT/Corporation tax</t>
  </si>
  <si>
    <t>SAVINGS OR INVESTMENTS</t>
  </si>
  <si>
    <t>Retirement account</t>
  </si>
  <si>
    <t>Investment account</t>
  </si>
  <si>
    <t>PRESENTS AND DONATIONS</t>
  </si>
  <si>
    <t>Charity 1</t>
  </si>
  <si>
    <t>Charity 2</t>
  </si>
  <si>
    <t>Charity 3</t>
  </si>
  <si>
    <t>LEGAL</t>
  </si>
  <si>
    <t>Lawyer</t>
  </si>
  <si>
    <t>Spousal maintenance support</t>
  </si>
  <si>
    <t>Payments on lien or judgment</t>
  </si>
  <si>
    <t>(Projected income minus expenses)</t>
  </si>
  <si>
    <t>(Actual income minus expenses)</t>
  </si>
  <si>
    <t>Organization dues or fees</t>
  </si>
  <si>
    <t>(Combined projected cost)</t>
  </si>
  <si>
    <t>(Combined actual cost)</t>
  </si>
  <si>
    <t>Personal monthly budget</t>
  </si>
  <si>
    <t>Projected cost</t>
  </si>
  <si>
    <t>Actual cost</t>
  </si>
  <si>
    <t>TOTAL EXPENSE DIFFERENCE</t>
  </si>
  <si>
    <t xml:space="preserve"> </t>
  </si>
  <si>
    <t>PROJECTED COST</t>
  </si>
  <si>
    <t>ACTUAL COST</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</si>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</sst>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quot;£&quot;#,##0;\-&quot;£&quot;#,##0"/>
    <numFmt numFmtId="167" formatCode="_-&quot;£&quot;* #,##0_-;\-&quot;£&quot;* #,##0_-;_-&quot;£&quot;* &quot;-&quot;_-;_-@_-"/>
    <numFmt numFmtId="168" formatCode="&quot;$&quot;#,##0"/>
  </numFmts>
  <fonts count="36" x14ac:knownFonts="1">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Calibri Light"/>
      <family val="2"/>
    </font>
    <font>
      <i/>
      <sz val="36"/>
      <color theme="0"/>
      <name val="Calibri Light"/>
      <family val="2"/>
    </font>
    <font>
      <i/>
      <sz val="12"/>
      <color theme="0"/>
      <name val="Segoe UI Semibold"/>
      <family val="2"/>
      <scheme val="major"/>
    </font>
    <font>
      <i/>
      <sz val="12"/>
      <color theme="3"/>
      <name val="Segoe UI Semibold"/>
      <family val="2"/>
      <scheme val="major"/>
    </font>
    <font>
      <i/>
      <sz val="12"/>
      <name val="Segoe UI Semibold"/>
      <family val="2"/>
      <scheme val="major"/>
    </font>
    <font>
      <sz val="12"/>
      <color theme="1"/>
      <name val="Arial"/>
      <family val="2"/>
    </font>
    <font>
      <sz val="9"/>
      <color theme="1"/>
      <name val="Arial"/>
      <family val="2"/>
    </font>
    <font>
      <sz val="12"/>
      <name val="Bahnschrift"/>
      <family val="2"/>
    </font>
    <font>
      <b/>
      <sz val="12"/>
      <name val="Bahnschrift"/>
      <family val="2"/>
    </font>
    <font>
      <sz val="12"/>
      <color theme="1"/>
      <name val="Bahnschrift"/>
      <family val="2"/>
    </font>
  </fonts>
  <fills count="41">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6" fontId="3" fillId="0" borderId="0" applyFont="0" applyFill="0" applyBorder="0" applyProtection="0">
      <alignment horizontal="left" vertical="center" indent="1"/>
    </xf>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4" applyNumberFormat="0" applyAlignment="0" applyProtection="0"/>
    <xf numFmtId="0" fontId="12" fillId="8" borderId="5" applyNumberFormat="0" applyAlignment="0" applyProtection="0"/>
    <xf numFmtId="0" fontId="13" fillId="8" borderId="4" applyNumberFormat="0" applyAlignment="0" applyProtection="0"/>
    <xf numFmtId="0" fontId="14" fillId="0" borderId="6" applyNumberFormat="0" applyFill="0" applyAlignment="0" applyProtection="0"/>
    <xf numFmtId="0" fontId="15" fillId="9" borderId="7" applyNumberFormat="0" applyAlignment="0" applyProtection="0"/>
    <xf numFmtId="0" fontId="16" fillId="0" borderId="0" applyNumberFormat="0" applyFill="0" applyBorder="0" applyAlignment="0" applyProtection="0"/>
    <xf numFmtId="0" fontId="3" fillId="10"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42">
    <xf numFmtId="0" fontId="0" fillId="0" borderId="0" xfId="0"/>
    <xf numFmtId="0" fontId="0" fillId="35" borderId="0" xfId="0" applyFill="1"/>
    <xf numFmtId="0" fontId="20" fillId="35" borderId="0" xfId="0" applyFont="1" applyFill="1" applyAlignment="1">
      <alignment horizontal="left"/>
    </xf>
    <xf numFmtId="0" fontId="20" fillId="35" borderId="0" xfId="0" applyFont="1" applyFill="1" applyAlignment="1">
      <alignment horizontal="left" vertical="center"/>
    </xf>
    <xf numFmtId="0" fontId="20" fillId="35" borderId="0" xfId="0" applyFont="1" applyFill="1" applyAlignment="1">
      <alignment horizontal="center" vertical="center" wrapText="1"/>
    </xf>
    <xf numFmtId="0" fontId="21" fillId="35" borderId="0" xfId="0" applyFont="1" applyFill="1" applyAlignment="1">
      <alignment horizontal="left" vertical="center" wrapText="1" indent="1"/>
    </xf>
    <xf numFmtId="0" fontId="22" fillId="35" borderId="0" xfId="0" applyFont="1" applyFill="1"/>
    <xf numFmtId="0" fontId="23" fillId="35" borderId="0" xfId="0" applyFont="1" applyFill="1" applyAlignment="1">
      <alignment horizontal="center" vertical="center" wrapText="1"/>
    </xf>
    <xf numFmtId="0" fontId="21" fillId="35" borderId="0" xfId="0" applyFont="1" applyFill="1" applyAlignment="1">
      <alignment vertical="center" wrapText="1"/>
    </xf>
    <xf numFmtId="0" fontId="24" fillId="35" borderId="0" xfId="0" applyFont="1" applyFill="1" applyAlignment="1">
      <alignment horizontal="left" vertical="center" wrapText="1"/>
    </xf>
    <xf numFmtId="0" fontId="25" fillId="35" borderId="0" xfId="0" applyFont="1" applyFill="1" applyAlignment="1">
      <alignment horizontal="left" vertical="center"/>
    </xf>
    <xf numFmtId="0" fontId="25" fillId="35" borderId="0" xfId="0" applyFont="1" applyFill="1" applyAlignment="1">
      <alignment horizontal="right" vertical="center" indent="1"/>
    </xf>
    <xf numFmtId="0" fontId="23" fillId="35" borderId="0" xfId="0" applyFont="1" applyFill="1" applyAlignment="1">
      <alignment horizontal="left" vertical="center"/>
    </xf>
    <xf numFmtId="0" fontId="23" fillId="35" borderId="0" xfId="0" applyFont="1" applyFill="1" applyAlignment="1">
      <alignment vertical="center"/>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28" fillId="38" borderId="0" xfId="0" applyFont="1" applyFill="1" applyAlignment="1">
      <alignment horizontal="left" vertical="center" indent="1"/>
    </xf>
    <xf numFmtId="0" fontId="29" fillId="39" borderId="0" xfId="0" applyFont="1" applyFill="1" applyAlignment="1">
      <alignment horizontal="left" vertical="center" indent="1"/>
    </xf>
    <xf numFmtId="0" fontId="28" fillId="38" borderId="0" xfId="0" applyFont="1" applyFill="1" applyAlignment="1">
      <alignment horizontal="left" vertical="center" indent="1"/>
    </xf>
    <xf numFmtId="0" fontId="29" fillId="39" borderId="0" xfId="0" applyFont="1" applyFill="1" applyAlignment="1">
      <alignment horizontal="left" vertical="center" indent="1"/>
    </xf>
    <xf numFmtId="0" fontId="30" fillId="36" borderId="0" xfId="0" applyFont="1" applyFill="1" applyAlignment="1">
      <alignment horizontal="left" vertical="center" indent="1" shrinkToFit="1"/>
    </xf>
    <xf numFmtId="0" fontId="30" fillId="37" borderId="0" xfId="0" applyFont="1" applyFill="1" applyAlignment="1">
      <alignment horizontal="left" vertical="center" indent="1"/>
    </xf>
    <xf numFmtId="0" fontId="30" fillId="36" borderId="0" xfId="0" applyFont="1" applyFill="1" applyAlignment="1">
      <alignment horizontal="left" vertical="center" indent="1"/>
    </xf>
    <xf numFmtId="0" fontId="31" fillId="0" borderId="0" xfId="0" applyFont="1" applyAlignment="1">
      <alignment horizontal="left" vertical="center" indent="1"/>
    </xf>
    <xf numFmtId="0" fontId="31" fillId="0" borderId="0" xfId="0" applyFont="1" applyAlignment="1">
      <alignment horizontal="right" vertical="center" indent="1"/>
    </xf>
    <xf numFmtId="0" fontId="32" fillId="0" borderId="0" xfId="0" applyFont="1" applyAlignment="1">
      <alignment horizontal="center" vertical="center"/>
    </xf>
    <xf numFmtId="0" fontId="33" fillId="2" borderId="0" xfId="0" applyFont="1" applyFill="1" applyAlignment="1">
      <alignment horizontal="left" vertical="center" wrapText="1" indent="1"/>
    </xf>
    <xf numFmtId="168" fontId="33" fillId="2" borderId="0" xfId="1" applyNumberFormat="1" applyFont="1" applyFill="1" applyBorder="1" applyAlignment="1">
      <alignment horizontal="right" vertical="center" indent="1"/>
    </xf>
    <xf numFmtId="0" fontId="33" fillId="40" borderId="0" xfId="0" applyFont="1" applyFill="1" applyAlignment="1">
      <alignment horizontal="left" vertical="center" wrapText="1" indent="1"/>
    </xf>
    <xf numFmtId="168" fontId="33" fillId="40" borderId="0" xfId="1" applyNumberFormat="1" applyFont="1" applyFill="1" applyBorder="1" applyAlignment="1">
      <alignment horizontal="right" vertical="center" indent="1"/>
    </xf>
    <xf numFmtId="0" fontId="34" fillId="36" borderId="0" xfId="0" applyFont="1" applyFill="1" applyAlignment="1">
      <alignment horizontal="left" vertical="center" wrapText="1" indent="1"/>
    </xf>
    <xf numFmtId="168" fontId="34" fillId="36" borderId="0" xfId="1" applyNumberFormat="1" applyFont="1" applyFill="1" applyBorder="1" applyAlignment="1">
      <alignment horizontal="right" vertical="center" indent="1"/>
    </xf>
    <xf numFmtId="0" fontId="33" fillId="2" borderId="0" xfId="0" applyFont="1" applyFill="1" applyAlignment="1">
      <alignment horizontal="left" vertical="center" indent="1" shrinkToFit="1"/>
    </xf>
    <xf numFmtId="0" fontId="33" fillId="40" borderId="0" xfId="0" applyFont="1" applyFill="1" applyAlignment="1">
      <alignment horizontal="left" vertical="center" indent="1" shrinkToFit="1"/>
    </xf>
    <xf numFmtId="0" fontId="34" fillId="36" borderId="0" xfId="0" applyFont="1" applyFill="1" applyAlignment="1">
      <alignment vertical="center" shrinkToFit="1"/>
    </xf>
    <xf numFmtId="168" fontId="33" fillId="36" borderId="0" xfId="1" applyNumberFormat="1" applyFont="1" applyFill="1" applyBorder="1" applyAlignment="1">
      <alignment horizontal="right" vertical="center" indent="1"/>
    </xf>
    <xf numFmtId="0" fontId="33" fillId="36" borderId="0" xfId="0" applyFont="1" applyFill="1" applyAlignment="1">
      <alignment vertical="center" shrinkToFit="1"/>
    </xf>
    <xf numFmtId="0" fontId="35" fillId="0" borderId="0" xfId="0" applyFont="1" applyAlignment="1">
      <alignment horizontal="left" vertical="center" indent="1" shrinkToFit="1"/>
    </xf>
    <xf numFmtId="168" fontId="35" fillId="0" borderId="0" xfId="0" applyNumberFormat="1" applyFont="1" applyAlignment="1">
      <alignment horizontal="right" vertical="center" indent="1"/>
    </xf>
    <xf numFmtId="0" fontId="35" fillId="0" borderId="0" xfId="0" applyFont="1" applyAlignment="1">
      <alignment horizontal="left" vertical="center" indent="1"/>
    </xf>
    <xf numFmtId="0" fontId="31" fillId="0" borderId="0" xfId="0" applyFont="1" applyAlignment="1">
      <alignment horizontal="left" vertical="center" indent="1" shrinkToFit="1"/>
    </xf>
    <xf numFmtId="168" fontId="31" fillId="0" borderId="0" xfId="0" applyNumberFormat="1" applyFont="1" applyAlignment="1">
      <alignment horizontal="righ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148">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Bahnschrift"/>
        <family val="2"/>
        <scheme val="none"/>
      </font>
      <alignment horizontal="left" vertical="center" textRotation="0" wrapText="0" indent="1"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alignment horizontal="lef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numFmt numFmtId="168" formatCode="&quot;$&quot;#,##0"/>
      <alignment horizontal="right" vertical="center" textRotation="0" wrapText="0" indent="1" justifyLastLine="0" shrinkToFit="0" readingOrder="0"/>
    </dxf>
    <dxf>
      <font>
        <i val="0"/>
        <strike val="0"/>
        <outline val="0"/>
        <shadow val="0"/>
        <u val="none"/>
        <vertAlign val="baseline"/>
        <sz val="12"/>
        <color theme="1"/>
        <name val="Bahnschrift"/>
        <family val="2"/>
        <scheme val="none"/>
      </font>
    </dxf>
    <dxf>
      <font>
        <b val="0"/>
        <i val="0"/>
        <strike val="0"/>
        <condense val="0"/>
        <extend val="0"/>
        <outline val="0"/>
        <shadow val="0"/>
        <u val="none"/>
        <vertAlign val="baseline"/>
        <sz val="12"/>
        <color theme="1"/>
        <name val="Bahnschrift"/>
        <family val="2"/>
        <scheme val="none"/>
      </font>
      <alignment horizontal="left" vertical="center" textRotation="0" wrapText="0" indent="1" justifyLastLine="0" shrinkToFit="0" readingOrder="0"/>
    </dxf>
    <dxf>
      <font>
        <i val="0"/>
        <strike val="0"/>
        <outline val="0"/>
        <shadow val="0"/>
        <u val="none"/>
        <vertAlign val="baseline"/>
        <sz val="12"/>
        <color theme="1"/>
        <name val="Bahnschrift"/>
        <family val="2"/>
        <scheme val="none"/>
      </font>
    </dxf>
    <dxf>
      <font>
        <i val="0"/>
        <strike val="0"/>
        <outline val="0"/>
        <shadow val="0"/>
        <u val="none"/>
        <vertAlign val="baseline"/>
        <sz val="12"/>
        <color theme="1"/>
        <name val="Arial"/>
        <family val="2"/>
        <scheme val="none"/>
      </font>
    </dxf>
    <dxf>
      <font>
        <i val="0"/>
        <strike val="0"/>
        <outline val="0"/>
        <shadow val="0"/>
        <u val="none"/>
        <vertAlign val="baseline"/>
        <sz val="12"/>
        <color theme="1"/>
        <name val="Segoe UI"/>
        <family val="2"/>
        <scheme val="minor"/>
      </font>
    </dxf>
    <dxf>
      <font>
        <i val="0"/>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147"/>
      <tableStyleElement type="totalRow" dxfId="146"/>
      <tableStyleElement type="secondRowStripe" dxfId="145"/>
    </tableStyle>
    <tableStyle name="Blue with font difference" pivot="0" count="3" xr9:uid="{0C47AEDC-FC2D-0D45-80F6-CBD6577F9047}">
      <tableStyleElement type="headerRow" dxfId="144"/>
      <tableStyleElement type="totalRow" dxfId="143"/>
      <tableStyleElement type="secondRowStripe" dxfId="142"/>
    </tableStyle>
    <tableStyle name="Budget" pivot="0" count="3" xr9:uid="{00000000-0011-0000-FFFF-FFFF00000000}">
      <tableStyleElement type="headerRow" dxfId="141"/>
      <tableStyleElement type="totalRow" dxfId="140"/>
      <tableStyleElement type="firstColumn" dxfId="139"/>
    </tableStyle>
    <tableStyle name="Table Style 1" pivot="0" count="4" xr9:uid="{E09A2B07-CFA1-D14C-B0BE-9D42AD30DFF1}">
      <tableStyleElement type="headerRow" dxfId="138"/>
      <tableStyleElement type="totalRow" dxfId="137"/>
      <tableStyleElement type="firstRowStripe" dxfId="136"/>
      <tableStyleElement type="secondRowStripe" dxfId="135"/>
    </tableStyle>
    <tableStyle name="Transport" pivot="0" count="3" xr9:uid="{00000000-0011-0000-FFFF-FFFF01000000}">
      <tableStyleElement type="headerRow" dxfId="134"/>
      <tableStyleElement type="totalRow" dxfId="133"/>
      <tableStyleElement type="firstColumn" dxfId="132"/>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776646</xdr:colOff>
      <xdr:row>2</xdr:row>
      <xdr:rowOff>190500</xdr:rowOff>
    </xdr:from>
    <xdr:to>
      <xdr:col>9</xdr:col>
      <xdr:colOff>569137</xdr:colOff>
      <xdr:row>16</xdr:row>
      <xdr:rowOff>226831</xdr:rowOff>
    </xdr:to>
    <xdr:pic>
      <xdr:nvPicPr>
        <xdr:cNvPr id="4" name="Graphic 3">
          <a:extLst>
            <a:ext uri="{FF2B5EF4-FFF2-40B4-BE49-F238E27FC236}">
              <a16:creationId xmlns:a16="http://schemas.microsoft.com/office/drawing/2014/main" id="{95F0C686-B8D4-4067-B47F-09D8F724CC81}"/>
            </a:ext>
          </a:extLst>
        </xdr:cNvPr>
        <xdr:cNvPicPr>
          <a:picLocks noChangeAspect="1"/>
        </xdr:cNvPicPr>
      </xdr:nvPicPr>
      <xdr:blipFill>
        <a:blip xmlns:r="http://schemas.openxmlformats.org/officeDocument/2006/relationships" r:embed="rId1"/>
        <a:srcRect/>
        <a:stretch/>
      </xdr:blipFill>
      <xdr:spPr>
        <a:xfrm>
          <a:off x="7855626" y="1836420"/>
          <a:ext cx="4943611" cy="4943611"/>
        </a:xfrm>
        <a:prstGeom prst="rect">
          <a:avLst/>
        </a:prstGeom>
        <a:effectLst>
          <a:outerShdw blurRad="50800" dist="38100" dir="8100000" algn="tr" rotWithShape="0">
            <a:prstClr val="black">
              <a:alpha val="40000"/>
            </a:prst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8:E29" totalsRowCount="1" headerRowDxfId="106" dataDxfId="107" totalsRowDxfId="108">
  <autoFilter ref="B18:E28"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dataDxfId="105" totalsRowDxfId="104"/>
    <tableColumn id="2" xr3:uid="{00000000-0010-0000-0000-000002000000}" name="PROJECTED COST" totalsRowFunction="sum" dataDxfId="103" totalsRowDxfId="102"/>
    <tableColumn id="3" xr3:uid="{00000000-0010-0000-0000-000003000000}" name="ACTUAL COST" totalsRowFunction="sum" dataDxfId="101" totalsRowDxfId="100"/>
    <tableColumn id="4" xr3:uid="{00000000-0010-0000-0000-000004000000}" name="DIFFERENCE" totalsRowFunction="sum" dataDxfId="99" totalsRowDxfId="98">
      <calculatedColumnFormula>Housing[[#This Row],[PROJECTED COST]]-Housing[[#This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avingsOrInvestment" displayName="SavingsOrInvestment" ref="G46:J50" totalsRowCount="1" headerRowDxfId="5" dataDxfId="115" totalsRowDxfId="114">
  <autoFilter ref="G46:J49" xr:uid="{00000000-0009-0000-0100-00000A000000}">
    <filterColumn colId="0" hiddenButton="1"/>
    <filterColumn colId="1" hiddenButton="1"/>
    <filterColumn colId="2" hiddenButton="1"/>
    <filterColumn colId="3" hiddenButton="1"/>
  </autoFilter>
  <tableColumns count="4">
    <tableColumn id="1" xr3:uid="{00000000-0010-0000-0900-000001000000}" name="SAVINGS OR INVESTMENTS" totalsRowLabel="Total" dataDxfId="57" totalsRowDxfId="56"/>
    <tableColumn id="2" xr3:uid="{00000000-0010-0000-0900-000002000000}" name="Projected cost" totalsRowFunction="sum" dataDxfId="55" totalsRowDxfId="54"/>
    <tableColumn id="3" xr3:uid="{00000000-0010-0000-0900-000003000000}" name="Actual cost" totalsRowFunction="sum" dataDxfId="53" totalsRowDxfId="52"/>
    <tableColumn id="4" xr3:uid="{00000000-0010-0000-0900-000004000000}" name="Difference" totalsRowFunction="sum" dataDxfId="51" totalsRowDxfId="50">
      <calculatedColumnFormula>SavingsOrInvestment[[#This Row],[Projected cost]]-SavingsOrInvestment[[#This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Costs for Savings or Investments in this table. Difference is auto-calculated, and icons are updated"/>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PersonalCare" displayName="PersonalCare" ref="B62:E70" totalsRowCount="1" headerRowDxfId="13" dataDxfId="113" totalsRowDxfId="112">
  <autoFilter ref="B62:E69" xr:uid="{00000000-0009-0000-0100-000007000000}">
    <filterColumn colId="0" hiddenButton="1"/>
    <filterColumn colId="1" hiddenButton="1"/>
    <filterColumn colId="2" hiddenButton="1"/>
    <filterColumn colId="3" hiddenButton="1"/>
  </autoFilter>
  <tableColumns count="4">
    <tableColumn id="1" xr3:uid="{00000000-0010-0000-0A00-000001000000}" name="PERSONAL CARE" totalsRowLabel="Total" dataDxfId="29" totalsRowDxfId="28"/>
    <tableColumn id="2" xr3:uid="{00000000-0010-0000-0A00-000002000000}" name="Projected cost" totalsRowFunction="sum" dataDxfId="27" totalsRowDxfId="26"/>
    <tableColumn id="3" xr3:uid="{00000000-0010-0000-0A00-000003000000}" name="Actual cost" totalsRowFunction="sum" dataDxfId="25" totalsRowDxfId="24"/>
    <tableColumn id="4" xr3:uid="{00000000-0010-0000-0A00-000004000000}" name="Difference" totalsRowFunction="sum" dataDxfId="23" totalsRowDxfId="22">
      <calculatedColumnFormula>PersonalCare[[#This Row],[Projected cost]]-PersonalCare[[#This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ertainment" displayName="Entertainment" ref="G18:J28" totalsRowCount="1" headerRowDxfId="111" dataDxfId="110" totalsRowDxfId="109">
  <autoFilter ref="G18:J27" xr:uid="{00000000-0009-0000-0100-000002000000}">
    <filterColumn colId="0" hiddenButton="1"/>
    <filterColumn colId="1" hiddenButton="1"/>
    <filterColumn colId="2" hiddenButton="1"/>
    <filterColumn colId="3" hiddenButton="1"/>
  </autoFilter>
  <tableColumns count="4">
    <tableColumn id="1" xr3:uid="{00000000-0010-0000-0B00-000001000000}" name="ENTERTAINMENT" totalsRowLabel="Total" dataDxfId="97" totalsRowDxfId="96"/>
    <tableColumn id="2" xr3:uid="{00000000-0010-0000-0B00-000002000000}" name="PROJECTED COST" totalsRowFunction="sum" dataDxfId="95" totalsRowDxfId="94"/>
    <tableColumn id="3" xr3:uid="{00000000-0010-0000-0B00-000003000000}" name="ACTUAL COST" totalsRowFunction="sum" dataDxfId="93" totalsRowDxfId="92"/>
    <tableColumn id="4" xr3:uid="{00000000-0010-0000-0B00-000004000000}" name="DIFFERENCE" totalsRowFunction="sum" dataDxfId="91" totalsRowDxfId="90">
      <calculatedColumnFormula>Entertainment[[#This Row],[PROJECTED COST]]-Entertainment[[#This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surance" displayName="Insurance" ref="B41:E46" totalsRowCount="1" headerRowDxfId="3" dataDxfId="131" totalsRowDxfId="130">
  <autoFilter ref="B41:E45" xr:uid="{00000000-0009-0000-0100-000004000000}">
    <filterColumn colId="0" hiddenButton="1"/>
    <filterColumn colId="1" hiddenButton="1"/>
    <filterColumn colId="2" hiddenButton="1"/>
    <filterColumn colId="3" hiddenButton="1"/>
  </autoFilter>
  <tableColumns count="4">
    <tableColumn id="1" xr3:uid="{00000000-0010-0000-0100-000001000000}" name="INSURANCE" totalsRowLabel="Total" dataDxfId="73" totalsRowDxfId="72"/>
    <tableColumn id="2" xr3:uid="{00000000-0010-0000-0100-000002000000}" name="Projected cost" totalsRowFunction="sum" dataDxfId="71" totalsRowDxfId="70"/>
    <tableColumn id="3" xr3:uid="{00000000-0010-0000-0100-000003000000}" name="Actual cost" totalsRowFunction="sum" dataDxfId="69" totalsRowDxfId="68"/>
    <tableColumn id="4" xr3:uid="{00000000-0010-0000-0100-000004000000}" name="Difference" totalsRowFunction="sum" dataDxfId="67" totalsRowDxfId="66">
      <calculatedColumnFormula>Insurance[[#This Row],[Projected cost]]-Insurance[[#This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Insurance Costs in this table. Difference is auto-calculated, and icons are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Legal" displayName="Legal" ref="G58:J63" totalsRowCount="1" headerRowDxfId="12" dataDxfId="129" totalsRowDxfId="128">
  <autoFilter ref="G58:J62" xr:uid="{00000000-0009-0000-0100-00000C000000}">
    <filterColumn colId="0" hiddenButton="1"/>
    <filterColumn colId="1" hiddenButton="1"/>
    <filterColumn colId="2" hiddenButton="1"/>
    <filterColumn colId="3" hiddenButton="1"/>
  </autoFilter>
  <tableColumns count="4">
    <tableColumn id="1" xr3:uid="{00000000-0010-0000-0200-000001000000}" name="LEGAL" totalsRowLabel="Total" dataDxfId="21" totalsRowDxfId="20"/>
    <tableColumn id="2" xr3:uid="{00000000-0010-0000-0200-000002000000}" name="Projected cost" totalsRowFunction="sum" dataDxfId="19" totalsRowDxfId="18"/>
    <tableColumn id="3" xr3:uid="{00000000-0010-0000-0200-000003000000}" name="Actual cost" totalsRowFunction="sum" dataDxfId="17" totalsRowDxfId="16"/>
    <tableColumn id="4" xr3:uid="{00000000-0010-0000-0200-000004000000}" name="Difference" totalsRowFunction="sum" dataDxfId="15" totalsRowDxfId="14">
      <calculatedColumnFormula>Legal[[#This Row],[Projected cost]]-Legal[[#This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egal Costs in this table. Difference is auto-calculated, and icons are upd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Pets" displayName="Pets" ref="B54:E60" totalsRowCount="1" headerRowDxfId="11" dataDxfId="127" totalsRowDxfId="126">
  <autoFilter ref="B54:E59" xr:uid="{00000000-0009-0000-0100-000006000000}">
    <filterColumn colId="0" hiddenButton="1"/>
    <filterColumn colId="1" hiddenButton="1"/>
    <filterColumn colId="2" hiddenButton="1"/>
    <filterColumn colId="3" hiddenButton="1"/>
  </autoFilter>
  <tableColumns count="4">
    <tableColumn id="1" xr3:uid="{00000000-0010-0000-0300-000001000000}" name="PETS" totalsRowLabel="Total" dataDxfId="41" totalsRowDxfId="40"/>
    <tableColumn id="2" xr3:uid="{00000000-0010-0000-0300-000002000000}" name="Projected cost" totalsRowFunction="sum" dataDxfId="39" totalsRowDxfId="38"/>
    <tableColumn id="3" xr3:uid="{00000000-0010-0000-0300-000003000000}" name="Actual cost" totalsRowFunction="sum" dataDxfId="37" totalsRowDxfId="36"/>
    <tableColumn id="4" xr3:uid="{00000000-0010-0000-0300-000004000000}" name="Difference" totalsRowFunction="sum" dataDxfId="35" totalsRowDxfId="34">
      <calculatedColumnFormula>Pets[[#This Row],[Projected cost]]-Pets[[#This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PresentsAndDonations" displayName="PresentsAndDonations" ref="G52:J56" totalsRowCount="1" headerRowDxfId="10" dataDxfId="125" totalsRowDxfId="124">
  <autoFilter ref="G52:J55" xr:uid="{00000000-0009-0000-0100-00000B000000}">
    <filterColumn colId="0" hiddenButton="1"/>
    <filterColumn colId="1" hiddenButton="1"/>
    <filterColumn colId="2" hiddenButton="1"/>
    <filterColumn colId="3" hiddenButton="1"/>
  </autoFilter>
  <tableColumns count="4">
    <tableColumn id="1" xr3:uid="{00000000-0010-0000-0400-000001000000}" name="PRESENTS AND DONATIONS" totalsRowLabel="Total" dataDxfId="33" totalsRowDxfId="9"/>
    <tableColumn id="2" xr3:uid="{00000000-0010-0000-0400-000002000000}" name="Projected cost" totalsRowFunction="sum" dataDxfId="32" totalsRowDxfId="8"/>
    <tableColumn id="3" xr3:uid="{00000000-0010-0000-0400-000003000000}" name="Actual cost" totalsRowFunction="sum" dataDxfId="31" totalsRowDxfId="7"/>
    <tableColumn id="4" xr3:uid="{00000000-0010-0000-0400-000004000000}" name="Difference" totalsRowFunction="sum" dataDxfId="30" totalsRowDxfId="6">
      <calculatedColumnFormula>PresentsAndDonations[[#This Row],[Projected cost]]-PresentsAndDonations[[#This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Costs for Presents and Donations in this table. Difference is auto-calculated, and icons are upd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Food" displayName="Food" ref="B48:E52" totalsRowCount="1" headerRowDxfId="4" dataDxfId="123" totalsRowDxfId="122">
  <autoFilter ref="B48:E51" xr:uid="{00000000-0009-0000-0100-000005000000}">
    <filterColumn colId="0" hiddenButton="1"/>
    <filterColumn colId="1" hiddenButton="1"/>
    <filterColumn colId="2" hiddenButton="1"/>
    <filterColumn colId="3" hiddenButton="1"/>
  </autoFilter>
  <tableColumns count="4">
    <tableColumn id="1" xr3:uid="{00000000-0010-0000-0500-000001000000}" name="FOOD" totalsRowLabel="Total" dataDxfId="49" totalsRowDxfId="48"/>
    <tableColumn id="2" xr3:uid="{00000000-0010-0000-0500-000002000000}" name="Projected cost" totalsRowFunction="sum" dataDxfId="47" totalsRowDxfId="46"/>
    <tableColumn id="3" xr3:uid="{00000000-0010-0000-0500-000003000000}" name="Actual cost" totalsRowFunction="sum" dataDxfId="45" totalsRowDxfId="44"/>
    <tableColumn id="4" xr3:uid="{00000000-0010-0000-0500-000004000000}" name="Difference" totalsRowFunction="sum" dataDxfId="43" totalsRowDxfId="42">
      <calculatedColumnFormula>Food[[#This Row],[Projected cost]]-Food[[#This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Food Costs in this table. Difference is auto-calculated, and icons are update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xes" displayName="Taxes" ref="G39:J44" totalsRowCount="1" headerRowDxfId="2" dataDxfId="121" totalsRowDxfId="120">
  <autoFilter ref="G39:J43" xr:uid="{00000000-0009-0000-0100-000009000000}">
    <filterColumn colId="0" hiddenButton="1"/>
    <filterColumn colId="1" hiddenButton="1"/>
    <filterColumn colId="2" hiddenButton="1"/>
    <filterColumn colId="3" hiddenButton="1"/>
  </autoFilter>
  <tableColumns count="4">
    <tableColumn id="1" xr3:uid="{00000000-0010-0000-0600-000001000000}" name="TAXES" totalsRowLabel="Total" dataDxfId="65" totalsRowDxfId="64"/>
    <tableColumn id="2" xr3:uid="{00000000-0010-0000-0600-000002000000}" name="Projected cost" totalsRowFunction="sum" dataDxfId="63" totalsRowDxfId="62"/>
    <tableColumn id="3" xr3:uid="{00000000-0010-0000-0600-000003000000}" name="Actual cost" totalsRowFunction="sum" dataDxfId="61" totalsRowDxfId="60"/>
    <tableColumn id="4" xr3:uid="{00000000-0010-0000-0600-000004000000}" name="Difference" totalsRowFunction="sum" dataDxfId="59" totalsRowDxfId="58">
      <calculatedColumnFormula>Taxes[[#This Row],[Projected cost]]-Taxes[[#This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Taxes Costs in this table. Difference is auto-calculated, and icons are update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 displayName="Transport" ref="B31:E39" totalsRowCount="1" headerRowDxfId="1" dataDxfId="119" totalsRowDxfId="118">
  <autoFilter ref="B31:E38" xr:uid="{00000000-0009-0000-0100-000003000000}">
    <filterColumn colId="0" hiddenButton="1"/>
    <filterColumn colId="1" hiddenButton="1"/>
    <filterColumn colId="2" hiddenButton="1"/>
    <filterColumn colId="3" hiddenButton="1"/>
  </autoFilter>
  <tableColumns count="4">
    <tableColumn id="1" xr3:uid="{00000000-0010-0000-0700-000001000000}" name="TRANSPORT" totalsRowLabel="Total" dataDxfId="89" totalsRowDxfId="88"/>
    <tableColumn id="2" xr3:uid="{00000000-0010-0000-0700-000002000000}" name="Projected cost" totalsRowFunction="sum" dataDxfId="87" totalsRowDxfId="86"/>
    <tableColumn id="3" xr3:uid="{00000000-0010-0000-0700-000003000000}" name="Actual cost" totalsRowFunction="sum" dataDxfId="85" totalsRowDxfId="84"/>
    <tableColumn id="4" xr3:uid="{00000000-0010-0000-0700-000004000000}" name="Difference" totalsRowFunction="sum" dataDxfId="83" totalsRowDxfId="82">
      <calculatedColumnFormula>Transport[[#This Row],[Projected cost]]-Transport[[#This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Transport Costs in this table. Difference is auto-calculated, and icons are update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Loans" displayName="Loans" ref="G30:J37" totalsRowCount="1" headerRowDxfId="0" dataDxfId="117" totalsRowDxfId="116">
  <autoFilter ref="G30:J36" xr:uid="{00000000-0009-0000-0100-000008000000}">
    <filterColumn colId="0" hiddenButton="1"/>
    <filterColumn colId="1" hiddenButton="1"/>
    <filterColumn colId="2" hiddenButton="1"/>
    <filterColumn colId="3" hiddenButton="1"/>
  </autoFilter>
  <tableColumns count="4">
    <tableColumn id="1" xr3:uid="{00000000-0010-0000-0800-000001000000}" name="LOANS" totalsRowLabel="Total" dataDxfId="81" totalsRowDxfId="80"/>
    <tableColumn id="2" xr3:uid="{00000000-0010-0000-0800-000002000000}" name="Projected cost" totalsRowFunction="sum" dataDxfId="79" totalsRowDxfId="78"/>
    <tableColumn id="3" xr3:uid="{00000000-0010-0000-0800-000003000000}" name="Actual cost" totalsRowFunction="sum" dataDxfId="77" totalsRowDxfId="76"/>
    <tableColumn id="4" xr3:uid="{00000000-0010-0000-0800-000004000000}" name="Difference" totalsRowFunction="sum" dataDxfId="75" totalsRowDxfId="74">
      <calculatedColumnFormula>Loans[[#This Row],[Projected cost]]-Loans[[#This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oan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71"/>
  <sheetViews>
    <sheetView showGridLines="0" tabSelected="1" topLeftCell="A15" zoomScaleNormal="100" workbookViewId="0">
      <selection activeCell="G18" sqref="G18"/>
    </sheetView>
  </sheetViews>
  <sheetFormatPr defaultColWidth="8.88671875" defaultRowHeight="15" x14ac:dyDescent="0.35"/>
  <cols>
    <col min="1" max="1" width="5" style="1" customWidth="1"/>
    <col min="2" max="2" width="38.88671875" style="1" customWidth="1"/>
    <col min="3" max="5" width="18.109375" style="1" customWidth="1"/>
    <col min="6" max="6" width="5" style="1" customWidth="1"/>
    <col min="7" max="7" width="38.88671875" style="1" customWidth="1"/>
    <col min="8" max="10" width="18.109375" style="1" customWidth="1"/>
    <col min="11" max="11" width="5" style="1" customWidth="1"/>
  </cols>
  <sheetData>
    <row r="1" spans="1:11" ht="30" customHeight="1" x14ac:dyDescent="0.35">
      <c r="K1" s="1" t="s">
        <v>82</v>
      </c>
    </row>
    <row r="2" spans="1:11" ht="99.9" customHeight="1" x14ac:dyDescent="0.35">
      <c r="A2" s="2"/>
      <c r="B2" s="14" t="s">
        <v>78</v>
      </c>
      <c r="C2" s="15"/>
      <c r="D2" s="15"/>
      <c r="E2" s="15"/>
      <c r="F2" s="15"/>
      <c r="G2" s="15"/>
      <c r="H2" s="15"/>
      <c r="I2" s="15"/>
      <c r="J2" s="15"/>
    </row>
    <row r="3" spans="1:11" ht="27.9" customHeight="1" x14ac:dyDescent="0.35">
      <c r="A3" s="3"/>
      <c r="B3" s="4"/>
      <c r="C3" s="4"/>
      <c r="D3" s="4"/>
      <c r="E3" s="4"/>
      <c r="F3" s="4"/>
      <c r="G3" s="4"/>
      <c r="H3" s="4"/>
      <c r="I3" s="4"/>
      <c r="J3" s="4"/>
    </row>
    <row r="4" spans="1:11" ht="27.9" customHeight="1" x14ac:dyDescent="0.45">
      <c r="A4" s="3"/>
      <c r="B4" s="16" t="s">
        <v>0</v>
      </c>
      <c r="C4" s="26" t="s">
        <v>38</v>
      </c>
      <c r="D4" s="26"/>
      <c r="E4" s="27">
        <v>2500</v>
      </c>
      <c r="F4" s="5"/>
      <c r="G4" s="6"/>
      <c r="H4" s="6"/>
      <c r="I4" s="6"/>
      <c r="J4" s="6"/>
    </row>
    <row r="5" spans="1:11" ht="27.9" customHeight="1" x14ac:dyDescent="0.45">
      <c r="A5" s="3"/>
      <c r="B5" s="16"/>
      <c r="C5" s="28" t="s">
        <v>39</v>
      </c>
      <c r="D5" s="28"/>
      <c r="E5" s="29">
        <v>500</v>
      </c>
      <c r="F5" s="5"/>
      <c r="G5" s="6"/>
      <c r="H5" s="6"/>
      <c r="I5" s="6"/>
      <c r="J5" s="6"/>
    </row>
    <row r="6" spans="1:11" ht="27.9" customHeight="1" x14ac:dyDescent="0.45">
      <c r="A6" s="3"/>
      <c r="B6" s="16"/>
      <c r="C6" s="30" t="s">
        <v>40</v>
      </c>
      <c r="D6" s="30"/>
      <c r="E6" s="31">
        <f>SUM(E4:E5)</f>
        <v>3000</v>
      </c>
      <c r="F6" s="5"/>
      <c r="G6" s="6"/>
      <c r="H6" s="6"/>
      <c r="I6" s="6"/>
      <c r="J6" s="6"/>
    </row>
    <row r="7" spans="1:11" ht="27.9" customHeight="1" x14ac:dyDescent="0.45">
      <c r="A7" s="3"/>
      <c r="B7" s="17" t="s">
        <v>1</v>
      </c>
      <c r="C7" s="26" t="s">
        <v>38</v>
      </c>
      <c r="D7" s="26"/>
      <c r="E7" s="27">
        <v>2500</v>
      </c>
      <c r="F7" s="5"/>
      <c r="G7" s="6"/>
      <c r="H7" s="6"/>
      <c r="I7" s="6"/>
      <c r="J7" s="6"/>
    </row>
    <row r="8" spans="1:11" ht="27.9" customHeight="1" x14ac:dyDescent="0.45">
      <c r="A8" s="3"/>
      <c r="B8" s="17"/>
      <c r="C8" s="28" t="s">
        <v>39</v>
      </c>
      <c r="D8" s="28"/>
      <c r="E8" s="29">
        <v>500</v>
      </c>
      <c r="F8" s="5"/>
      <c r="G8" s="6"/>
      <c r="H8" s="6"/>
      <c r="I8" s="6"/>
      <c r="J8" s="6"/>
    </row>
    <row r="9" spans="1:11" ht="27.9" customHeight="1" x14ac:dyDescent="0.45">
      <c r="A9" s="3"/>
      <c r="B9" s="17"/>
      <c r="C9" s="30" t="s">
        <v>40</v>
      </c>
      <c r="D9" s="30"/>
      <c r="E9" s="31">
        <f>SUM(E7:E8)</f>
        <v>3000</v>
      </c>
      <c r="F9" s="5"/>
      <c r="G9" s="6"/>
      <c r="H9" s="6"/>
      <c r="I9" s="6"/>
      <c r="J9" s="6"/>
    </row>
    <row r="10" spans="1:11" ht="27.9" customHeight="1" x14ac:dyDescent="0.35">
      <c r="A10" s="3"/>
      <c r="B10" s="7"/>
      <c r="C10" s="7"/>
      <c r="D10" s="7"/>
      <c r="E10" s="7"/>
      <c r="F10" s="7"/>
      <c r="G10" s="7"/>
      <c r="H10" s="7"/>
      <c r="I10" s="7"/>
      <c r="J10" s="7"/>
    </row>
    <row r="11" spans="1:11" ht="27.9" customHeight="1" x14ac:dyDescent="0.35">
      <c r="A11" s="3"/>
      <c r="B11" s="18" t="s">
        <v>42</v>
      </c>
      <c r="C11" s="32" t="s">
        <v>76</v>
      </c>
      <c r="D11" s="32"/>
      <c r="E11" s="27">
        <f>SUM(C29,C39,C46,C52,C60,C70,H28,H37,H44,H50,H56,H63)</f>
        <v>2060</v>
      </c>
      <c r="F11" s="7"/>
      <c r="G11" s="7"/>
      <c r="H11" s="7"/>
      <c r="I11" s="7"/>
      <c r="J11" s="7"/>
    </row>
    <row r="12" spans="1:11" ht="27.9" customHeight="1" x14ac:dyDescent="0.35">
      <c r="A12" s="3"/>
      <c r="B12" s="19" t="s">
        <v>43</v>
      </c>
      <c r="C12" s="33" t="s">
        <v>77</v>
      </c>
      <c r="D12" s="33"/>
      <c r="E12" s="29">
        <f>SUM(D29,D39,D46,D52,D60,D70,I28,I37,I44,I50,I56,I63)</f>
        <v>2040</v>
      </c>
      <c r="F12" s="7"/>
      <c r="G12" s="7"/>
      <c r="H12" s="7"/>
      <c r="I12" s="7"/>
      <c r="J12" s="7"/>
    </row>
    <row r="13" spans="1:11" ht="27.9" customHeight="1" x14ac:dyDescent="0.35">
      <c r="A13" s="3"/>
      <c r="B13" s="20" t="s">
        <v>81</v>
      </c>
      <c r="C13" s="34"/>
      <c r="D13" s="34"/>
      <c r="E13" s="35">
        <f>SUM(E29,E39,E46,E52,E60,E70,J28,J37,J44,J50,J56,J63)</f>
        <v>20</v>
      </c>
      <c r="F13" s="7"/>
      <c r="G13" s="7"/>
      <c r="H13" s="7"/>
      <c r="I13" s="7"/>
      <c r="J13" s="7"/>
    </row>
    <row r="14" spans="1:11" ht="27.9" customHeight="1" x14ac:dyDescent="0.35">
      <c r="A14" s="3"/>
      <c r="B14" s="21" t="s">
        <v>44</v>
      </c>
      <c r="C14" s="32" t="s">
        <v>73</v>
      </c>
      <c r="D14" s="32"/>
      <c r="E14" s="27">
        <f>E6-E11</f>
        <v>940</v>
      </c>
      <c r="F14" s="7"/>
      <c r="G14" s="7"/>
      <c r="H14" s="7"/>
      <c r="I14" s="7"/>
      <c r="J14" s="7"/>
    </row>
    <row r="15" spans="1:11" ht="27.9" customHeight="1" x14ac:dyDescent="0.35">
      <c r="A15" s="3"/>
      <c r="B15" s="19" t="s">
        <v>45</v>
      </c>
      <c r="C15" s="33" t="s">
        <v>74</v>
      </c>
      <c r="D15" s="33"/>
      <c r="E15" s="29">
        <f>E9-E12</f>
        <v>960</v>
      </c>
      <c r="F15" s="7"/>
      <c r="G15" s="7"/>
      <c r="H15" s="7"/>
      <c r="I15" s="7"/>
      <c r="J15" s="7"/>
    </row>
    <row r="16" spans="1:11" ht="27.9" customHeight="1" x14ac:dyDescent="0.35">
      <c r="A16" s="3"/>
      <c r="B16" s="22" t="s">
        <v>46</v>
      </c>
      <c r="C16" s="36"/>
      <c r="D16" s="36"/>
      <c r="E16" s="35">
        <f>E15-E14</f>
        <v>20</v>
      </c>
      <c r="F16" s="7"/>
      <c r="G16" s="7"/>
      <c r="H16" s="7"/>
      <c r="I16" s="7"/>
      <c r="J16" s="7"/>
    </row>
    <row r="17" spans="1:10" ht="27.9" customHeight="1" x14ac:dyDescent="0.45">
      <c r="A17" s="3"/>
      <c r="B17" s="6"/>
      <c r="C17" s="6"/>
      <c r="D17" s="6"/>
      <c r="E17" s="6"/>
      <c r="F17" s="5"/>
      <c r="G17" s="8"/>
      <c r="H17" s="8"/>
      <c r="I17" s="8"/>
      <c r="J17" s="8"/>
    </row>
    <row r="18" spans="1:10" ht="27.9" customHeight="1" x14ac:dyDescent="0.35">
      <c r="A18" s="3"/>
      <c r="B18" s="23" t="s">
        <v>2</v>
      </c>
      <c r="C18" s="25" t="s">
        <v>83</v>
      </c>
      <c r="D18" s="25" t="s">
        <v>84</v>
      </c>
      <c r="E18" s="25" t="s">
        <v>85</v>
      </c>
      <c r="F18" s="9"/>
      <c r="G18" s="23" t="s">
        <v>47</v>
      </c>
      <c r="H18" s="25" t="s">
        <v>83</v>
      </c>
      <c r="I18" s="25" t="s">
        <v>84</v>
      </c>
      <c r="J18" s="25" t="s">
        <v>85</v>
      </c>
    </row>
    <row r="19" spans="1:10" ht="27.9" customHeight="1" x14ac:dyDescent="0.35">
      <c r="A19" s="3"/>
      <c r="B19" s="37" t="s">
        <v>3</v>
      </c>
      <c r="C19" s="38">
        <v>1500</v>
      </c>
      <c r="D19" s="38">
        <v>1400</v>
      </c>
      <c r="E19" s="38">
        <f>Housing[[#This Row],[PROJECTED COST]]-Housing[[#This Row],[ACTUAL COST]]</f>
        <v>100</v>
      </c>
      <c r="F19" s="10"/>
      <c r="G19" s="37" t="s">
        <v>48</v>
      </c>
      <c r="H19" s="38">
        <v>0</v>
      </c>
      <c r="I19" s="38">
        <v>50</v>
      </c>
      <c r="J19" s="38">
        <f>Entertainment[[#This Row],[PROJECTED COST]]-Entertainment[[#This Row],[ACTUAL COST]]</f>
        <v>-50</v>
      </c>
    </row>
    <row r="20" spans="1:10" ht="27.9" customHeight="1" x14ac:dyDescent="0.35">
      <c r="A20" s="3"/>
      <c r="B20" s="37" t="s">
        <v>4</v>
      </c>
      <c r="C20" s="38">
        <v>60</v>
      </c>
      <c r="D20" s="38">
        <v>100</v>
      </c>
      <c r="E20" s="38">
        <f>Housing[[#This Row],[PROJECTED COST]]-Housing[[#This Row],[ACTUAL COST]]</f>
        <v>-40</v>
      </c>
      <c r="F20" s="10"/>
      <c r="G20" s="37" t="s">
        <v>49</v>
      </c>
      <c r="H20" s="38"/>
      <c r="I20" s="38"/>
      <c r="J20" s="38">
        <f>Entertainment[[#This Row],[PROJECTED COST]]-Entertainment[[#This Row],[ACTUAL COST]]</f>
        <v>0</v>
      </c>
    </row>
    <row r="21" spans="1:10" ht="27.9" customHeight="1" x14ac:dyDescent="0.35">
      <c r="A21" s="3"/>
      <c r="B21" s="37" t="s">
        <v>5</v>
      </c>
      <c r="C21" s="38">
        <v>50</v>
      </c>
      <c r="D21" s="38">
        <v>60</v>
      </c>
      <c r="E21" s="38">
        <f>Housing[[#This Row],[PROJECTED COST]]-Housing[[#This Row],[ACTUAL COST]]</f>
        <v>-10</v>
      </c>
      <c r="F21" s="10"/>
      <c r="G21" s="37" t="s">
        <v>50</v>
      </c>
      <c r="H21" s="38"/>
      <c r="I21" s="38"/>
      <c r="J21" s="38">
        <f>Entertainment[[#This Row],[PROJECTED COST]]-Entertainment[[#This Row],[ACTUAL COST]]</f>
        <v>0</v>
      </c>
    </row>
    <row r="22" spans="1:10" ht="27.9" customHeight="1" x14ac:dyDescent="0.35">
      <c r="A22" s="3"/>
      <c r="B22" s="37" t="s">
        <v>6</v>
      </c>
      <c r="C22" s="38">
        <v>200</v>
      </c>
      <c r="D22" s="38">
        <v>180</v>
      </c>
      <c r="E22" s="38">
        <f>Housing[[#This Row],[PROJECTED COST]]-Housing[[#This Row],[ACTUAL COST]]</f>
        <v>20</v>
      </c>
      <c r="F22" s="10"/>
      <c r="G22" s="37" t="s">
        <v>51</v>
      </c>
      <c r="H22" s="38"/>
      <c r="I22" s="38"/>
      <c r="J22" s="38">
        <f>Entertainment[[#This Row],[PROJECTED COST]]-Entertainment[[#This Row],[ACTUAL COST]]</f>
        <v>0</v>
      </c>
    </row>
    <row r="23" spans="1:10" ht="27.9" customHeight="1" x14ac:dyDescent="0.35">
      <c r="A23" s="3"/>
      <c r="B23" s="37" t="s">
        <v>7</v>
      </c>
      <c r="C23" s="38"/>
      <c r="D23" s="38"/>
      <c r="E23" s="38">
        <f>Housing[[#This Row],[PROJECTED COST]]-Housing[[#This Row],[ACTUAL COST]]</f>
        <v>0</v>
      </c>
      <c r="F23" s="10"/>
      <c r="G23" s="37" t="s">
        <v>52</v>
      </c>
      <c r="H23" s="38"/>
      <c r="I23" s="38"/>
      <c r="J23" s="38">
        <f>Entertainment[[#This Row],[PROJECTED COST]]-Entertainment[[#This Row],[ACTUAL COST]]</f>
        <v>0</v>
      </c>
    </row>
    <row r="24" spans="1:10" ht="27.9" customHeight="1" x14ac:dyDescent="0.35">
      <c r="A24" s="3"/>
      <c r="B24" s="37" t="s">
        <v>8</v>
      </c>
      <c r="C24" s="38"/>
      <c r="D24" s="38"/>
      <c r="E24" s="38">
        <f>Housing[[#This Row],[PROJECTED COST]]-Housing[[#This Row],[ACTUAL COST]]</f>
        <v>0</v>
      </c>
      <c r="F24" s="10"/>
      <c r="G24" s="37" t="s">
        <v>53</v>
      </c>
      <c r="H24" s="38"/>
      <c r="I24" s="38"/>
      <c r="J24" s="38">
        <f>Entertainment[[#This Row],[PROJECTED COST]]-Entertainment[[#This Row],[ACTUAL COST]]</f>
        <v>0</v>
      </c>
    </row>
    <row r="25" spans="1:10" ht="27.9" customHeight="1" x14ac:dyDescent="0.35">
      <c r="A25" s="3"/>
      <c r="B25" s="37" t="s">
        <v>9</v>
      </c>
      <c r="C25" s="38"/>
      <c r="D25" s="38"/>
      <c r="E25" s="38">
        <f>Housing[[#This Row],[PROJECTED COST]]-Housing[[#This Row],[ACTUAL COST]]</f>
        <v>0</v>
      </c>
      <c r="F25" s="10"/>
      <c r="G25" s="37" t="s">
        <v>12</v>
      </c>
      <c r="H25" s="38"/>
      <c r="I25" s="38"/>
      <c r="J25" s="38">
        <f>Entertainment[[#This Row],[PROJECTED COST]]-Entertainment[[#This Row],[ACTUAL COST]]</f>
        <v>0</v>
      </c>
    </row>
    <row r="26" spans="1:10" ht="27.9" customHeight="1" x14ac:dyDescent="0.35">
      <c r="A26" s="3"/>
      <c r="B26" s="37" t="s">
        <v>10</v>
      </c>
      <c r="C26" s="38"/>
      <c r="D26" s="38"/>
      <c r="E26" s="38">
        <f>Housing[[#This Row],[PROJECTED COST]]-Housing[[#This Row],[ACTUAL COST]]</f>
        <v>0</v>
      </c>
      <c r="F26" s="10"/>
      <c r="G26" s="37" t="s">
        <v>12</v>
      </c>
      <c r="H26" s="38"/>
      <c r="I26" s="38"/>
      <c r="J26" s="38">
        <f>Entertainment[[#This Row],[PROJECTED COST]]-Entertainment[[#This Row],[ACTUAL COST]]</f>
        <v>0</v>
      </c>
    </row>
    <row r="27" spans="1:10" ht="27.9" customHeight="1" x14ac:dyDescent="0.35">
      <c r="A27" s="3"/>
      <c r="B27" s="37" t="s">
        <v>11</v>
      </c>
      <c r="C27" s="38"/>
      <c r="D27" s="38"/>
      <c r="E27" s="38">
        <f>Housing[[#This Row],[PROJECTED COST]]-Housing[[#This Row],[ACTUAL COST]]</f>
        <v>0</v>
      </c>
      <c r="F27" s="10"/>
      <c r="G27" s="37" t="s">
        <v>12</v>
      </c>
      <c r="H27" s="38"/>
      <c r="I27" s="38"/>
      <c r="J27" s="38">
        <f>Entertainment[[#This Row],[PROJECTED COST]]-Entertainment[[#This Row],[ACTUAL COST]]</f>
        <v>0</v>
      </c>
    </row>
    <row r="28" spans="1:10" ht="27.9" customHeight="1" x14ac:dyDescent="0.35">
      <c r="A28" s="3"/>
      <c r="B28" s="37" t="s">
        <v>12</v>
      </c>
      <c r="C28" s="38"/>
      <c r="D28" s="38"/>
      <c r="E28" s="38">
        <f>Housing[[#This Row],[PROJECTED COST]]-Housing[[#This Row],[ACTUAL COST]]</f>
        <v>0</v>
      </c>
      <c r="F28" s="10"/>
      <c r="G28" s="39" t="s">
        <v>13</v>
      </c>
      <c r="H28" s="38">
        <f>SUBTOTAL(109,Entertainment[PROJECTED COST])</f>
        <v>0</v>
      </c>
      <c r="I28" s="38">
        <f>SUBTOTAL(109,Entertainment[ACTUAL COST])</f>
        <v>50</v>
      </c>
      <c r="J28" s="38">
        <f>SUBTOTAL(109,Entertainment[DIFFERENCE])</f>
        <v>-50</v>
      </c>
    </row>
    <row r="29" spans="1:10" ht="27.9" customHeight="1" x14ac:dyDescent="0.35">
      <c r="A29" s="3"/>
      <c r="B29" s="39" t="s">
        <v>13</v>
      </c>
      <c r="C29" s="38">
        <f>SUBTOTAL(109,Housing[PROJECTED COST])</f>
        <v>1810</v>
      </c>
      <c r="D29" s="38">
        <f>SUBTOTAL(109,Housing[ACTUAL COST])</f>
        <v>1740</v>
      </c>
      <c r="E29" s="38">
        <f>SUBTOTAL(109,Housing[DIFFERENCE])</f>
        <v>70</v>
      </c>
      <c r="F29" s="10"/>
      <c r="G29" s="10"/>
      <c r="H29" s="11"/>
      <c r="I29" s="11"/>
      <c r="J29" s="11"/>
    </row>
    <row r="30" spans="1:10" ht="27.9" customHeight="1" x14ac:dyDescent="0.35">
      <c r="A30" s="3"/>
      <c r="B30" s="10"/>
      <c r="C30" s="11"/>
      <c r="D30" s="11"/>
      <c r="E30" s="11"/>
      <c r="F30" s="10"/>
      <c r="G30" s="23" t="s">
        <v>54</v>
      </c>
      <c r="H30" s="24" t="s">
        <v>79</v>
      </c>
      <c r="I30" s="24" t="s">
        <v>80</v>
      </c>
      <c r="J30" s="24" t="s">
        <v>41</v>
      </c>
    </row>
    <row r="31" spans="1:10" ht="27.9" customHeight="1" x14ac:dyDescent="0.35">
      <c r="A31" s="3"/>
      <c r="B31" s="23" t="s">
        <v>14</v>
      </c>
      <c r="C31" s="24" t="s">
        <v>79</v>
      </c>
      <c r="D31" s="24" t="s">
        <v>80</v>
      </c>
      <c r="E31" s="24" t="s">
        <v>41</v>
      </c>
      <c r="F31" s="10"/>
      <c r="G31" s="37" t="s">
        <v>55</v>
      </c>
      <c r="H31" s="38"/>
      <c r="I31" s="38"/>
      <c r="J31" s="38">
        <f>Loans[[#This Row],[Projected cost]]-Loans[[#This Row],[Actual cost]]</f>
        <v>0</v>
      </c>
    </row>
    <row r="32" spans="1:10" ht="27.9" customHeight="1" x14ac:dyDescent="0.35">
      <c r="A32" s="3"/>
      <c r="B32" s="37" t="s">
        <v>15</v>
      </c>
      <c r="C32" s="38">
        <v>250</v>
      </c>
      <c r="D32" s="38">
        <v>250</v>
      </c>
      <c r="E32" s="38">
        <f>Transport[[#This Row],[Projected cost]]-Transport[[#This Row],[Actual cost]]</f>
        <v>0</v>
      </c>
      <c r="F32" s="10"/>
      <c r="G32" s="37" t="s">
        <v>56</v>
      </c>
      <c r="H32" s="38"/>
      <c r="I32" s="38"/>
      <c r="J32" s="38">
        <f>Loans[[#This Row],[Projected cost]]-Loans[[#This Row],[Actual cost]]</f>
        <v>0</v>
      </c>
    </row>
    <row r="33" spans="1:10" ht="27.9" customHeight="1" x14ac:dyDescent="0.35">
      <c r="A33" s="3"/>
      <c r="B33" s="37" t="s">
        <v>16</v>
      </c>
      <c r="C33" s="38"/>
      <c r="D33" s="38"/>
      <c r="E33" s="38">
        <f>Transport[[#This Row],[Projected cost]]-Transport[[#This Row],[Actual cost]]</f>
        <v>0</v>
      </c>
      <c r="F33" s="10"/>
      <c r="G33" s="37" t="s">
        <v>57</v>
      </c>
      <c r="H33" s="38"/>
      <c r="I33" s="38"/>
      <c r="J33" s="38">
        <f>Loans[[#This Row],[Projected cost]]-Loans[[#This Row],[Actual cost]]</f>
        <v>0</v>
      </c>
    </row>
    <row r="34" spans="1:10" ht="27.9" customHeight="1" x14ac:dyDescent="0.35">
      <c r="A34" s="3"/>
      <c r="B34" s="37" t="s">
        <v>17</v>
      </c>
      <c r="C34" s="38"/>
      <c r="D34" s="38"/>
      <c r="E34" s="38">
        <f>Transport[[#This Row],[Projected cost]]-Transport[[#This Row],[Actual cost]]</f>
        <v>0</v>
      </c>
      <c r="F34" s="10"/>
      <c r="G34" s="37" t="s">
        <v>57</v>
      </c>
      <c r="H34" s="38"/>
      <c r="I34" s="38"/>
      <c r="J34" s="38">
        <f>Loans[[#This Row],[Projected cost]]-Loans[[#This Row],[Actual cost]]</f>
        <v>0</v>
      </c>
    </row>
    <row r="35" spans="1:10" ht="27.9" customHeight="1" x14ac:dyDescent="0.35">
      <c r="A35" s="3"/>
      <c r="B35" s="37" t="s">
        <v>18</v>
      </c>
      <c r="C35" s="38"/>
      <c r="D35" s="38"/>
      <c r="E35" s="38">
        <f>Transport[[#This Row],[Projected cost]]-Transport[[#This Row],[Actual cost]]</f>
        <v>0</v>
      </c>
      <c r="F35" s="10"/>
      <c r="G35" s="37" t="s">
        <v>57</v>
      </c>
      <c r="H35" s="38"/>
      <c r="I35" s="38"/>
      <c r="J35" s="38">
        <f>Loans[[#This Row],[Projected cost]]-Loans[[#This Row],[Actual cost]]</f>
        <v>0</v>
      </c>
    </row>
    <row r="36" spans="1:10" ht="27.9" customHeight="1" x14ac:dyDescent="0.35">
      <c r="A36" s="3"/>
      <c r="B36" s="37" t="s">
        <v>19</v>
      </c>
      <c r="C36" s="38"/>
      <c r="D36" s="38"/>
      <c r="E36" s="38">
        <f>Transport[[#This Row],[Projected cost]]-Transport[[#This Row],[Actual cost]]</f>
        <v>0</v>
      </c>
      <c r="F36" s="10"/>
      <c r="G36" s="37" t="s">
        <v>12</v>
      </c>
      <c r="H36" s="38"/>
      <c r="I36" s="38"/>
      <c r="J36" s="38">
        <f>Loans[[#This Row],[Projected cost]]-Loans[[#This Row],[Actual cost]]</f>
        <v>0</v>
      </c>
    </row>
    <row r="37" spans="1:10" ht="27.9" customHeight="1" x14ac:dyDescent="0.35">
      <c r="A37" s="3"/>
      <c r="B37" s="37" t="s">
        <v>20</v>
      </c>
      <c r="C37" s="38"/>
      <c r="D37" s="38"/>
      <c r="E37" s="38">
        <f>Transport[[#This Row],[Projected cost]]-Transport[[#This Row],[Actual cost]]</f>
        <v>0</v>
      </c>
      <c r="F37" s="10"/>
      <c r="G37" s="39" t="s">
        <v>13</v>
      </c>
      <c r="H37" s="38">
        <f>SUBTOTAL(109,Loans[Projected cost])</f>
        <v>0</v>
      </c>
      <c r="I37" s="38">
        <f>SUBTOTAL(109,Loans[Actual cost])</f>
        <v>0</v>
      </c>
      <c r="J37" s="38">
        <f>SUBTOTAL(109,Loans[Difference])</f>
        <v>0</v>
      </c>
    </row>
    <row r="38" spans="1:10" ht="27.9" customHeight="1" x14ac:dyDescent="0.35">
      <c r="A38" s="3"/>
      <c r="B38" s="37" t="s">
        <v>12</v>
      </c>
      <c r="C38" s="38"/>
      <c r="D38" s="38"/>
      <c r="E38" s="38">
        <f>Transport[[#This Row],[Projected cost]]-Transport[[#This Row],[Actual cost]]</f>
        <v>0</v>
      </c>
      <c r="F38" s="10"/>
      <c r="G38" s="10"/>
      <c r="H38" s="11"/>
      <c r="I38" s="11"/>
      <c r="J38" s="11"/>
    </row>
    <row r="39" spans="1:10" ht="27.9" customHeight="1" x14ac:dyDescent="0.35">
      <c r="A39" s="3"/>
      <c r="B39" s="39" t="s">
        <v>13</v>
      </c>
      <c r="C39" s="38">
        <f>SUBTOTAL(109,Transport[Projected cost])</f>
        <v>250</v>
      </c>
      <c r="D39" s="38">
        <f>SUBTOTAL(109,Transport[Actual cost])</f>
        <v>250</v>
      </c>
      <c r="E39" s="38">
        <f>SUBTOTAL(109,Transport[Difference])</f>
        <v>0</v>
      </c>
      <c r="F39" s="10"/>
      <c r="G39" s="23" t="s">
        <v>58</v>
      </c>
      <c r="H39" s="24" t="s">
        <v>79</v>
      </c>
      <c r="I39" s="24" t="s">
        <v>80</v>
      </c>
      <c r="J39" s="24" t="s">
        <v>41</v>
      </c>
    </row>
    <row r="40" spans="1:10" ht="27.9" customHeight="1" x14ac:dyDescent="0.35">
      <c r="A40" s="3"/>
      <c r="B40" s="10"/>
      <c r="C40" s="11"/>
      <c r="D40" s="11"/>
      <c r="E40" s="11"/>
      <c r="F40" s="10"/>
      <c r="G40" s="37" t="s">
        <v>59</v>
      </c>
      <c r="H40" s="38"/>
      <c r="I40" s="38"/>
      <c r="J40" s="38">
        <f>Taxes[[#This Row],[Projected cost]]-Taxes[[#This Row],[Actual cost]]</f>
        <v>0</v>
      </c>
    </row>
    <row r="41" spans="1:10" ht="27.9" customHeight="1" x14ac:dyDescent="0.35">
      <c r="A41" s="3"/>
      <c r="B41" s="23" t="s">
        <v>21</v>
      </c>
      <c r="C41" s="24" t="s">
        <v>79</v>
      </c>
      <c r="D41" s="24" t="s">
        <v>80</v>
      </c>
      <c r="E41" s="24" t="s">
        <v>41</v>
      </c>
      <c r="F41" s="10"/>
      <c r="G41" s="37" t="s">
        <v>60</v>
      </c>
      <c r="H41" s="38"/>
      <c r="I41" s="38"/>
      <c r="J41" s="38">
        <f>Taxes[[#This Row],[Projected cost]]-Taxes[[#This Row],[Actual cost]]</f>
        <v>0</v>
      </c>
    </row>
    <row r="42" spans="1:10" ht="27.9" customHeight="1" x14ac:dyDescent="0.35">
      <c r="A42" s="3"/>
      <c r="B42" s="37" t="s">
        <v>22</v>
      </c>
      <c r="C42" s="38"/>
      <c r="D42" s="38"/>
      <c r="E42" s="38">
        <f>Insurance[[#This Row],[Projected cost]]-Insurance[[#This Row],[Actual cost]]</f>
        <v>0</v>
      </c>
      <c r="F42" s="10"/>
      <c r="G42" s="37" t="s">
        <v>61</v>
      </c>
      <c r="H42" s="38"/>
      <c r="I42" s="38"/>
      <c r="J42" s="38">
        <f>Taxes[[#This Row],[Projected cost]]-Taxes[[#This Row],[Actual cost]]</f>
        <v>0</v>
      </c>
    </row>
    <row r="43" spans="1:10" ht="27.9" customHeight="1" x14ac:dyDescent="0.35">
      <c r="A43" s="3"/>
      <c r="B43" s="37" t="s">
        <v>23</v>
      </c>
      <c r="C43" s="38"/>
      <c r="D43" s="38"/>
      <c r="E43" s="38">
        <f>Insurance[[#This Row],[Projected cost]]-Insurance[[#This Row],[Actual cost]]</f>
        <v>0</v>
      </c>
      <c r="F43" s="10"/>
      <c r="G43" s="37" t="s">
        <v>12</v>
      </c>
      <c r="H43" s="38"/>
      <c r="I43" s="38"/>
      <c r="J43" s="38">
        <f>Taxes[[#This Row],[Projected cost]]-Taxes[[#This Row],[Actual cost]]</f>
        <v>0</v>
      </c>
    </row>
    <row r="44" spans="1:10" ht="27.9" customHeight="1" x14ac:dyDescent="0.35">
      <c r="A44" s="3"/>
      <c r="B44" s="37" t="s">
        <v>24</v>
      </c>
      <c r="C44" s="38"/>
      <c r="D44" s="38"/>
      <c r="E44" s="38">
        <f>Insurance[[#This Row],[Projected cost]]-Insurance[[#This Row],[Actual cost]]</f>
        <v>0</v>
      </c>
      <c r="F44" s="10"/>
      <c r="G44" s="39" t="s">
        <v>13</v>
      </c>
      <c r="H44" s="38">
        <f>SUBTOTAL(109,Taxes[Projected cost])</f>
        <v>0</v>
      </c>
      <c r="I44" s="38">
        <f>SUBTOTAL(109,Taxes[Actual cost])</f>
        <v>0</v>
      </c>
      <c r="J44" s="38">
        <f>SUBTOTAL(109,Taxes[Difference])</f>
        <v>0</v>
      </c>
    </row>
    <row r="45" spans="1:10" ht="27.9" customHeight="1" x14ac:dyDescent="0.35">
      <c r="A45" s="3"/>
      <c r="B45" s="37" t="s">
        <v>12</v>
      </c>
      <c r="C45" s="38"/>
      <c r="D45" s="38"/>
      <c r="E45" s="38">
        <f>Insurance[[#This Row],[Projected cost]]-Insurance[[#This Row],[Actual cost]]</f>
        <v>0</v>
      </c>
      <c r="F45" s="10"/>
      <c r="G45" s="10"/>
      <c r="H45" s="11"/>
      <c r="I45" s="11"/>
      <c r="J45" s="11"/>
    </row>
    <row r="46" spans="1:10" ht="27.9" customHeight="1" x14ac:dyDescent="0.35">
      <c r="A46" s="3"/>
      <c r="B46" s="39" t="s">
        <v>13</v>
      </c>
      <c r="C46" s="38">
        <f>SUBTOTAL(109,Insurance[Projected cost])</f>
        <v>0</v>
      </c>
      <c r="D46" s="38">
        <f>SUBTOTAL(109,Insurance[Actual cost])</f>
        <v>0</v>
      </c>
      <c r="E46" s="38">
        <f>SUBTOTAL(109,Insurance[Difference])</f>
        <v>0</v>
      </c>
      <c r="F46" s="10"/>
      <c r="G46" s="23" t="s">
        <v>62</v>
      </c>
      <c r="H46" s="24" t="s">
        <v>79</v>
      </c>
      <c r="I46" s="24" t="s">
        <v>80</v>
      </c>
      <c r="J46" s="24" t="s">
        <v>41</v>
      </c>
    </row>
    <row r="47" spans="1:10" ht="27.9" customHeight="1" x14ac:dyDescent="0.35">
      <c r="A47" s="3"/>
      <c r="B47" s="10"/>
      <c r="C47" s="11"/>
      <c r="D47" s="11"/>
      <c r="E47" s="11"/>
      <c r="F47" s="10"/>
      <c r="G47" s="37" t="s">
        <v>63</v>
      </c>
      <c r="H47" s="38"/>
      <c r="I47" s="38"/>
      <c r="J47" s="38">
        <f>SavingsOrInvestment[[#This Row],[Projected cost]]-SavingsOrInvestment[[#This Row],[Actual cost]]</f>
        <v>0</v>
      </c>
    </row>
    <row r="48" spans="1:10" ht="27.9" customHeight="1" x14ac:dyDescent="0.35">
      <c r="A48" s="3"/>
      <c r="B48" s="23" t="s">
        <v>25</v>
      </c>
      <c r="C48" s="24" t="s">
        <v>79</v>
      </c>
      <c r="D48" s="24" t="s">
        <v>80</v>
      </c>
      <c r="E48" s="24" t="s">
        <v>41</v>
      </c>
      <c r="F48" s="10"/>
      <c r="G48" s="37" t="s">
        <v>64</v>
      </c>
      <c r="H48" s="38"/>
      <c r="I48" s="38"/>
      <c r="J48" s="38">
        <f>SavingsOrInvestment[[#This Row],[Projected cost]]-SavingsOrInvestment[[#This Row],[Actual cost]]</f>
        <v>0</v>
      </c>
    </row>
    <row r="49" spans="1:10" ht="27.9" customHeight="1" x14ac:dyDescent="0.35">
      <c r="A49" s="3"/>
      <c r="B49" s="37" t="s">
        <v>26</v>
      </c>
      <c r="C49" s="38"/>
      <c r="D49" s="38"/>
      <c r="E49" s="38">
        <f>Food[[#This Row],[Projected cost]]-Food[[#This Row],[Actual cost]]</f>
        <v>0</v>
      </c>
      <c r="F49" s="10"/>
      <c r="G49" s="37" t="s">
        <v>12</v>
      </c>
      <c r="H49" s="38"/>
      <c r="I49" s="38"/>
      <c r="J49" s="38">
        <f>SavingsOrInvestment[[#This Row],[Projected cost]]-SavingsOrInvestment[[#This Row],[Actual cost]]</f>
        <v>0</v>
      </c>
    </row>
    <row r="50" spans="1:10" ht="27.9" customHeight="1" x14ac:dyDescent="0.35">
      <c r="A50" s="3"/>
      <c r="B50" s="37" t="s">
        <v>27</v>
      </c>
      <c r="C50" s="38"/>
      <c r="D50" s="38"/>
      <c r="E50" s="38">
        <f>Food[[#This Row],[Projected cost]]-Food[[#This Row],[Actual cost]]</f>
        <v>0</v>
      </c>
      <c r="F50" s="10"/>
      <c r="G50" s="39" t="s">
        <v>13</v>
      </c>
      <c r="H50" s="38">
        <f>SUBTOTAL(109,SavingsOrInvestment[Projected cost])</f>
        <v>0</v>
      </c>
      <c r="I50" s="38">
        <f>SUBTOTAL(109,SavingsOrInvestment[Actual cost])</f>
        <v>0</v>
      </c>
      <c r="J50" s="38">
        <f>SUBTOTAL(109,SavingsOrInvestment[Difference])</f>
        <v>0</v>
      </c>
    </row>
    <row r="51" spans="1:10" ht="27.9" customHeight="1" x14ac:dyDescent="0.35">
      <c r="A51" s="3"/>
      <c r="B51" s="37" t="s">
        <v>12</v>
      </c>
      <c r="C51" s="38"/>
      <c r="D51" s="38"/>
      <c r="E51" s="38">
        <f>Food[[#This Row],[Projected cost]]-Food[[#This Row],[Actual cost]]</f>
        <v>0</v>
      </c>
      <c r="F51" s="10"/>
      <c r="G51" s="10"/>
      <c r="H51" s="11"/>
      <c r="I51" s="11"/>
      <c r="J51" s="11"/>
    </row>
    <row r="52" spans="1:10" ht="27.9" customHeight="1" x14ac:dyDescent="0.35">
      <c r="A52" s="3"/>
      <c r="B52" s="39" t="s">
        <v>13</v>
      </c>
      <c r="C52" s="38">
        <f>SUBTOTAL(109,Food[Projected cost])</f>
        <v>0</v>
      </c>
      <c r="D52" s="38">
        <f>SUBTOTAL(109,Food[Actual cost])</f>
        <v>0</v>
      </c>
      <c r="E52" s="38">
        <f>SUBTOTAL(109,Food[Difference])</f>
        <v>0</v>
      </c>
      <c r="F52" s="10"/>
      <c r="G52" s="23" t="s">
        <v>65</v>
      </c>
      <c r="H52" s="24" t="s">
        <v>79</v>
      </c>
      <c r="I52" s="24" t="s">
        <v>80</v>
      </c>
      <c r="J52" s="24" t="s">
        <v>41</v>
      </c>
    </row>
    <row r="53" spans="1:10" ht="27.9" customHeight="1" x14ac:dyDescent="0.35">
      <c r="A53" s="3"/>
      <c r="B53" s="10"/>
      <c r="C53" s="11"/>
      <c r="D53" s="11"/>
      <c r="E53" s="11"/>
      <c r="F53" s="10"/>
      <c r="G53" s="37" t="s">
        <v>66</v>
      </c>
      <c r="H53" s="38"/>
      <c r="I53" s="38"/>
      <c r="J53" s="38">
        <f>PresentsAndDonations[[#This Row],[Projected cost]]-PresentsAndDonations[[#This Row],[Actual cost]]</f>
        <v>0</v>
      </c>
    </row>
    <row r="54" spans="1:10" ht="27.9" customHeight="1" x14ac:dyDescent="0.35">
      <c r="A54" s="3"/>
      <c r="B54" s="23" t="s">
        <v>28</v>
      </c>
      <c r="C54" s="24" t="s">
        <v>79</v>
      </c>
      <c r="D54" s="24" t="s">
        <v>80</v>
      </c>
      <c r="E54" s="24" t="s">
        <v>41</v>
      </c>
      <c r="F54" s="10"/>
      <c r="G54" s="37" t="s">
        <v>67</v>
      </c>
      <c r="H54" s="38"/>
      <c r="I54" s="38"/>
      <c r="J54" s="38">
        <f>PresentsAndDonations[[#This Row],[Projected cost]]-PresentsAndDonations[[#This Row],[Actual cost]]</f>
        <v>0</v>
      </c>
    </row>
    <row r="55" spans="1:10" ht="27.9" customHeight="1" x14ac:dyDescent="0.35">
      <c r="A55" s="3"/>
      <c r="B55" s="37" t="s">
        <v>29</v>
      </c>
      <c r="C55" s="38"/>
      <c r="D55" s="38"/>
      <c r="E55" s="38">
        <f>Pets[[#This Row],[Projected cost]]-Pets[[#This Row],[Actual cost]]</f>
        <v>0</v>
      </c>
      <c r="F55" s="10"/>
      <c r="G55" s="37" t="s">
        <v>68</v>
      </c>
      <c r="H55" s="38"/>
      <c r="I55" s="38"/>
      <c r="J55" s="38">
        <f>PresentsAndDonations[[#This Row],[Projected cost]]-PresentsAndDonations[[#This Row],[Actual cost]]</f>
        <v>0</v>
      </c>
    </row>
    <row r="56" spans="1:10" ht="27.9" customHeight="1" x14ac:dyDescent="0.35">
      <c r="A56" s="3"/>
      <c r="B56" s="37" t="s">
        <v>30</v>
      </c>
      <c r="C56" s="38"/>
      <c r="D56" s="38"/>
      <c r="E56" s="38">
        <f>Pets[[#This Row],[Projected cost]]-Pets[[#This Row],[Actual cost]]</f>
        <v>0</v>
      </c>
      <c r="F56" s="10"/>
      <c r="G56" s="39" t="s">
        <v>13</v>
      </c>
      <c r="H56" s="38">
        <f>SUBTOTAL(109,PresentsAndDonations[Projected cost])</f>
        <v>0</v>
      </c>
      <c r="I56" s="38">
        <f>SUBTOTAL(109,PresentsAndDonations[Actual cost])</f>
        <v>0</v>
      </c>
      <c r="J56" s="38">
        <f>SUBTOTAL(109,PresentsAndDonations[Difference])</f>
        <v>0</v>
      </c>
    </row>
    <row r="57" spans="1:10" ht="27.9" customHeight="1" x14ac:dyDescent="0.35">
      <c r="A57" s="3"/>
      <c r="B57" s="37" t="s">
        <v>31</v>
      </c>
      <c r="C57" s="38"/>
      <c r="D57" s="38"/>
      <c r="E57" s="38">
        <f>Pets[[#This Row],[Projected cost]]-Pets[[#This Row],[Actual cost]]</f>
        <v>0</v>
      </c>
      <c r="F57" s="10"/>
      <c r="G57" s="10"/>
      <c r="H57" s="11"/>
      <c r="I57" s="11"/>
      <c r="J57" s="11"/>
    </row>
    <row r="58" spans="1:10" ht="27.9" customHeight="1" x14ac:dyDescent="0.35">
      <c r="A58" s="3"/>
      <c r="B58" s="37" t="s">
        <v>32</v>
      </c>
      <c r="C58" s="38"/>
      <c r="D58" s="38"/>
      <c r="E58" s="38">
        <f>Pets[[#This Row],[Projected cost]]-Pets[[#This Row],[Actual cost]]</f>
        <v>0</v>
      </c>
      <c r="F58" s="10"/>
      <c r="G58" s="23" t="s">
        <v>69</v>
      </c>
      <c r="H58" s="24" t="s">
        <v>79</v>
      </c>
      <c r="I58" s="24" t="s">
        <v>80</v>
      </c>
      <c r="J58" s="24" t="s">
        <v>41</v>
      </c>
    </row>
    <row r="59" spans="1:10" ht="27.9" customHeight="1" x14ac:dyDescent="0.35">
      <c r="A59" s="3"/>
      <c r="B59" s="37" t="s">
        <v>12</v>
      </c>
      <c r="C59" s="38"/>
      <c r="D59" s="38"/>
      <c r="E59" s="38">
        <f>Pets[[#This Row],[Projected cost]]-Pets[[#This Row],[Actual cost]]</f>
        <v>0</v>
      </c>
      <c r="F59" s="10"/>
      <c r="G59" s="40" t="s">
        <v>70</v>
      </c>
      <c r="H59" s="41"/>
      <c r="I59" s="41"/>
      <c r="J59" s="41">
        <f>Legal[[#This Row],[Projected cost]]-Legal[[#This Row],[Actual cost]]</f>
        <v>0</v>
      </c>
    </row>
    <row r="60" spans="1:10" ht="27.9" customHeight="1" x14ac:dyDescent="0.35">
      <c r="A60" s="3"/>
      <c r="B60" s="39" t="s">
        <v>13</v>
      </c>
      <c r="C60" s="38">
        <f>SUBTOTAL(109,Pets[Projected cost])</f>
        <v>0</v>
      </c>
      <c r="D60" s="38">
        <f>SUBTOTAL(109,Pets[Actual cost])</f>
        <v>0</v>
      </c>
      <c r="E60" s="38">
        <f>SUBTOTAL(109,Pets[Difference])</f>
        <v>0</v>
      </c>
      <c r="F60" s="10"/>
      <c r="G60" s="40" t="s">
        <v>71</v>
      </c>
      <c r="H60" s="41"/>
      <c r="I60" s="41"/>
      <c r="J60" s="41">
        <f>Legal[[#This Row],[Projected cost]]-Legal[[#This Row],[Actual cost]]</f>
        <v>0</v>
      </c>
    </row>
    <row r="61" spans="1:10" ht="27.9" customHeight="1" x14ac:dyDescent="0.35">
      <c r="A61" s="3"/>
      <c r="B61" s="10"/>
      <c r="C61" s="11"/>
      <c r="D61" s="11"/>
      <c r="E61" s="11"/>
      <c r="F61" s="10"/>
      <c r="G61" s="40" t="s">
        <v>72</v>
      </c>
      <c r="H61" s="41"/>
      <c r="I61" s="41"/>
      <c r="J61" s="41">
        <f>Legal[[#This Row],[Projected cost]]-Legal[[#This Row],[Actual cost]]</f>
        <v>0</v>
      </c>
    </row>
    <row r="62" spans="1:10" ht="27.9" customHeight="1" x14ac:dyDescent="0.35">
      <c r="A62" s="3"/>
      <c r="B62" s="23" t="s">
        <v>33</v>
      </c>
      <c r="C62" s="24" t="s">
        <v>79</v>
      </c>
      <c r="D62" s="24" t="s">
        <v>80</v>
      </c>
      <c r="E62" s="24" t="s">
        <v>41</v>
      </c>
      <c r="F62" s="10"/>
      <c r="G62" s="40" t="s">
        <v>12</v>
      </c>
      <c r="H62" s="41"/>
      <c r="I62" s="41"/>
      <c r="J62" s="41">
        <f>Legal[[#This Row],[Projected cost]]-Legal[[#This Row],[Actual cost]]</f>
        <v>0</v>
      </c>
    </row>
    <row r="63" spans="1:10" ht="27.9" customHeight="1" x14ac:dyDescent="0.35">
      <c r="A63" s="3"/>
      <c r="B63" s="37" t="s">
        <v>30</v>
      </c>
      <c r="C63" s="38"/>
      <c r="D63" s="38"/>
      <c r="E63" s="38">
        <f>PersonalCare[[#This Row],[Projected cost]]-PersonalCare[[#This Row],[Actual cost]]</f>
        <v>0</v>
      </c>
      <c r="F63" s="10"/>
      <c r="G63" s="23" t="s">
        <v>13</v>
      </c>
      <c r="H63" s="41">
        <f>SUBTOTAL(109,Legal[Projected cost])</f>
        <v>0</v>
      </c>
      <c r="I63" s="41">
        <f>SUBTOTAL(109,Legal[Actual cost])</f>
        <v>0</v>
      </c>
      <c r="J63" s="41">
        <f>SUBTOTAL(109,Legal[Difference])</f>
        <v>0</v>
      </c>
    </row>
    <row r="64" spans="1:10" ht="27.9" customHeight="1" x14ac:dyDescent="0.35">
      <c r="A64" s="3"/>
      <c r="B64" s="37" t="s">
        <v>34</v>
      </c>
      <c r="C64" s="38"/>
      <c r="D64" s="38"/>
      <c r="E64" s="38">
        <f>PersonalCare[[#This Row],[Projected cost]]-PersonalCare[[#This Row],[Actual cost]]</f>
        <v>0</v>
      </c>
      <c r="F64" s="12"/>
      <c r="G64" s="13"/>
      <c r="H64" s="13"/>
      <c r="I64" s="13"/>
      <c r="J64" s="13"/>
    </row>
    <row r="65" spans="1:10" ht="27.9" customHeight="1" x14ac:dyDescent="0.45">
      <c r="A65" s="3"/>
      <c r="B65" s="37" t="s">
        <v>35</v>
      </c>
      <c r="C65" s="38"/>
      <c r="D65" s="38"/>
      <c r="E65" s="38">
        <f>PersonalCare[[#This Row],[Projected cost]]-PersonalCare[[#This Row],[Actual cost]]</f>
        <v>0</v>
      </c>
      <c r="F65" s="12"/>
      <c r="G65" s="6"/>
      <c r="H65" s="6"/>
      <c r="I65" s="6"/>
      <c r="J65" s="6"/>
    </row>
    <row r="66" spans="1:10" ht="27.9" customHeight="1" x14ac:dyDescent="0.45">
      <c r="A66" s="3"/>
      <c r="B66" s="37" t="s">
        <v>36</v>
      </c>
      <c r="C66" s="38"/>
      <c r="D66" s="38"/>
      <c r="E66" s="38">
        <f>PersonalCare[[#This Row],[Projected cost]]-PersonalCare[[#This Row],[Actual cost]]</f>
        <v>0</v>
      </c>
      <c r="F66" s="12"/>
      <c r="G66" s="6"/>
      <c r="H66" s="6"/>
      <c r="I66" s="6"/>
      <c r="J66" s="6"/>
    </row>
    <row r="67" spans="1:10" ht="27.9" customHeight="1" x14ac:dyDescent="0.45">
      <c r="A67" s="3"/>
      <c r="B67" s="37" t="s">
        <v>37</v>
      </c>
      <c r="C67" s="38"/>
      <c r="D67" s="38"/>
      <c r="E67" s="38">
        <f>PersonalCare[[#This Row],[Projected cost]]-PersonalCare[[#This Row],[Actual cost]]</f>
        <v>0</v>
      </c>
      <c r="F67" s="12"/>
      <c r="G67" s="6"/>
      <c r="H67" s="6"/>
      <c r="I67" s="6"/>
      <c r="J67" s="6"/>
    </row>
    <row r="68" spans="1:10" ht="27.9" customHeight="1" x14ac:dyDescent="0.45">
      <c r="A68" s="3"/>
      <c r="B68" s="37" t="s">
        <v>75</v>
      </c>
      <c r="C68" s="38"/>
      <c r="D68" s="38"/>
      <c r="E68" s="38">
        <f>PersonalCare[[#This Row],[Projected cost]]-PersonalCare[[#This Row],[Actual cost]]</f>
        <v>0</v>
      </c>
      <c r="F68" s="12"/>
      <c r="G68" s="6"/>
      <c r="H68" s="6"/>
      <c r="I68" s="6"/>
      <c r="J68" s="6"/>
    </row>
    <row r="69" spans="1:10" ht="27.9" customHeight="1" x14ac:dyDescent="0.45">
      <c r="A69" s="3"/>
      <c r="B69" s="37" t="s">
        <v>12</v>
      </c>
      <c r="C69" s="38"/>
      <c r="D69" s="38"/>
      <c r="E69" s="38">
        <f>PersonalCare[[#This Row],[Projected cost]]-PersonalCare[[#This Row],[Actual cost]]</f>
        <v>0</v>
      </c>
      <c r="F69" s="12"/>
      <c r="G69" s="6"/>
      <c r="H69" s="6"/>
      <c r="I69" s="6"/>
      <c r="J69" s="6"/>
    </row>
    <row r="70" spans="1:10" ht="27.9" customHeight="1" x14ac:dyDescent="0.45">
      <c r="A70" s="3"/>
      <c r="B70" s="39" t="s">
        <v>13</v>
      </c>
      <c r="C70" s="38">
        <f>SUBTOTAL(109,PersonalCare[Projected cost])</f>
        <v>0</v>
      </c>
      <c r="D70" s="38">
        <f>SUBTOTAL(109,PersonalCare[Actual cost])</f>
        <v>0</v>
      </c>
      <c r="E70" s="38">
        <f>SUBTOTAL(109,PersonalCare[Difference])</f>
        <v>0</v>
      </c>
      <c r="F70" s="12"/>
      <c r="G70" s="6"/>
      <c r="H70" s="6"/>
      <c r="I70" s="6"/>
      <c r="J70" s="6"/>
    </row>
    <row r="71" spans="1:10" ht="27.9" customHeight="1" x14ac:dyDescent="0.45">
      <c r="B71" s="6"/>
      <c r="C71" s="6"/>
      <c r="D71" s="6"/>
      <c r="E71" s="6"/>
      <c r="F71" s="6"/>
      <c r="G71" s="6"/>
      <c r="H71" s="6"/>
      <c r="I71" s="6"/>
      <c r="J71" s="6"/>
    </row>
  </sheetData>
  <mergeCells count="13">
    <mergeCell ref="C11:D11"/>
    <mergeCell ref="C12:D12"/>
    <mergeCell ref="C14:D14"/>
    <mergeCell ref="C15:D15"/>
    <mergeCell ref="B2:J2"/>
    <mergeCell ref="C6:D6"/>
    <mergeCell ref="C7:D7"/>
    <mergeCell ref="C8:D8"/>
    <mergeCell ref="C9:D9"/>
    <mergeCell ref="B7:B9"/>
    <mergeCell ref="B4:B6"/>
    <mergeCell ref="C4:D4"/>
    <mergeCell ref="C5:D5"/>
  </mergeCells>
  <phoneticPr fontId="2" type="noConversion"/>
  <dataValidations count="37">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xr:uid="{00000000-0002-0000-0000-000004000000}"/>
    <dataValidation allowBlank="1" showInputMessage="1" showErrorMessage="1" prompt="Enter actual extra income in this cell" sqref="E8"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xr:uid="{00000000-0002-0000-0000-00000A000000}"/>
    <dataValidation allowBlank="1" showInputMessage="1" showErrorMessage="1" prompt="Projected Balance is auto-calculated in cell E14" sqref="B14" xr:uid="{00000000-0002-0000-0000-00000B000000}"/>
    <dataValidation allowBlank="1" showInputMessage="1" showErrorMessage="1" prompt="Sample Housing expenses are in this column under this heading" sqref="B18" xr:uid="{00000000-0002-0000-0000-00000C000000}"/>
    <dataValidation allowBlank="1" showInputMessage="1" showErrorMessage="1" prompt="Enter Projected Cost in this column under this heading" sqref="C18 H58 C62 C54 H30 H39 H46 H52 C31 C41 C48 H18" xr:uid="{00000000-0002-0000-0000-00000D000000}"/>
    <dataValidation allowBlank="1" showInputMessage="1" showErrorMessage="1" prompt="Enter Actual Cost in this column under this heading" sqref="D18 D31 D62 D54 I30 I39 I46 I52 I58 D41 D48 I18" xr:uid="{00000000-0002-0000-0000-00000E000000}"/>
    <dataValidation allowBlank="1" showInputMessage="1" showErrorMessage="1" prompt="Sample Transport expenses are in this column under this heading" sqref="B31" xr:uid="{00000000-0002-0000-0000-00000F000000}"/>
    <dataValidation allowBlank="1" showInputMessage="1" showErrorMessage="1" prompt="Sample Personal Care expenses are in this column under this heading" sqref="B62" xr:uid="{00000000-0002-0000-0000-000012000000}"/>
    <dataValidation allowBlank="1" showInputMessage="1" showErrorMessage="1" prompt="Sample Entertainment expenses are in this column under this heading" sqref="G18" xr:uid="{00000000-0002-0000-0000-000013000000}"/>
    <dataValidation allowBlank="1" showInputMessage="1" showErrorMessage="1" prompt="Sample Loan expenses are in this column under this heading" sqref="G30" xr:uid="{00000000-0002-0000-0000-000015000000}"/>
    <dataValidation allowBlank="1" showInputMessage="1" showErrorMessage="1" prompt="Sample Tax Expenses are in this column under this heading" sqref="G39" xr:uid="{00000000-0002-0000-0000-000017000000}"/>
    <dataValidation allowBlank="1" showInputMessage="1" showErrorMessage="1" prompt="Sample Savings or Investment Expenses are in this column under this heading" sqref="G46" xr:uid="{00000000-0002-0000-0000-000019000000}"/>
    <dataValidation allowBlank="1" showInputMessage="1" showErrorMessage="1" prompt="Sample Presents and Donation expenses are in this column under this heading" sqref="G52" xr:uid="{00000000-0002-0000-0000-00001B000000}"/>
    <dataValidation allowBlank="1" showInputMessage="1" showErrorMessage="1" prompt="Sample Legal Expenses are in this column under this heading" sqref="G58" xr:uid="{00000000-0002-0000-0000-00001D000000}"/>
    <dataValidation allowBlank="1" showInputMessage="1" showErrorMessage="1" prompt="Sample Insurance expenses are in this column under this heading" sqref="B41" xr:uid="{00000000-0002-0000-0000-00001F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B15" xr:uid="{00000000-0002-0000-0000-00002C000000}"/>
    <dataValidation allowBlank="1" showInputMessage="1" showErrorMessage="1" prompt="Total projected expense is auto calculated in this cell" sqref="E11" xr:uid="{00000000-0002-0000-0000-00002D000000}"/>
    <dataValidation allowBlank="1" showInputMessage="1" showErrorMessage="1" prompt="Total actual expense is auto calculated in this cell" sqref="E12" xr:uid="{00000000-0002-0000-0000-00002E000000}"/>
    <dataValidation allowBlank="1" showInputMessage="1" showErrorMessage="1" prompt="Total expense difference is auto calculated in this cell" sqref="E13" xr:uid="{00000000-0002-0000-0000-00002F000000}"/>
    <dataValidation allowBlank="1" showInputMessage="1" showErrorMessage="1" prompt="Total Projected Expense is auto-calculated in cell E11" sqref="B11" xr:uid="{00000000-0002-0000-0000-000030000000}"/>
    <dataValidation allowBlank="1" showInputMessage="1" showErrorMessage="1" prompt="Total Actual Expense is auto-calculated in cell E12" sqref="B12" xr:uid="{00000000-0002-0000-0000-000031000000}"/>
    <dataValidation allowBlank="1" showInputMessage="1" showErrorMessage="1" prompt="Projected balance is auto calculated in this cell" sqref="E14" xr:uid="{00000000-0002-0000-0000-000034000000}"/>
    <dataValidation allowBlank="1" showInputMessage="1" showErrorMessage="1" prompt="Actual balance is auto calculated in this cell" sqref="E15" xr:uid="{00000000-0002-0000-0000-000035000000}"/>
    <dataValidation allowBlank="1" showInputMessage="1" showErrorMessage="1" prompt="Balance difference is auto calculated in this cell" sqref="E16"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B13" xr:uid="{802A55EA-7C0D-443C-9DCC-7DB2EABC31AE}"/>
    <dataValidation allowBlank="1" showInputMessage="1" showErrorMessage="1" prompt="Difference in the projected versus actual balance is auto calculated in cell E16" sqref="B16" xr:uid="{3FE61A7D-31CE-42FE-91DA-CBB52697327A}"/>
    <dataValidation allowBlank="1" showInputMessage="1" showErrorMessage="1" prompt="Difference is auto calculated in this column under this heading" sqref="E18 J58 E31 J30 E41 J39 E48 J46 E54 J52 E62 J18"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3B325-07A8-4CDB-B4B1-FD149C1A51A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3EB6FA-1B72-499C-8123-21D334165664}">
  <ds:schemaRefs>
    <ds:schemaRef ds:uri="http://schemas.microsoft.com/sharepoint/v3/contenttype/forms"/>
  </ds:schemaRefs>
</ds:datastoreItem>
</file>

<file path=customXml/itemProps3.xml><?xml version="1.0" encoding="utf-8"?>
<ds:datastoreItem xmlns:ds="http://schemas.openxmlformats.org/officeDocument/2006/customXml" ds:itemID="{5377CBBE-FE5A-411F-9EE5-8AF1F503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monthly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Balasubramanyan P.G</cp:lastModifiedBy>
  <dcterms:created xsi:type="dcterms:W3CDTF">2023-08-15T09:55:05Z</dcterms:created>
  <dcterms:modified xsi:type="dcterms:W3CDTF">2023-09-03T10:20:23Z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