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BD03BEA2-8B60-4CAB-89DC-225205E6769E}" xr6:coauthVersionLast="47" xr6:coauthVersionMax="47" xr10:uidLastSave="{00000000-0000-0000-0000-000000000000}"/>
  <bookViews>
    <workbookView xWindow="-108" yWindow="-108" windowWidth="23256" windowHeight="13896" xr2:uid="{7E00F91A-2E0D-4405-9D87-159B5EFDA295}"/>
  </bookViews>
  <sheets>
    <sheet name="TG Palya" sheetId="1" r:id="rId1"/>
    <sheet name="Tumkur" sheetId="2" r:id="rId2"/>
    <sheet name="TG Palya_Actuals" sheetId="5" r:id="rId3"/>
    <sheet name="TG Palya_CMT" sheetId="4" r:id="rId4"/>
    <sheet name="TG Palya_Average" sheetId="6" r:id="rId5"/>
    <sheet name="TG Palya_Total" sheetId="7" r:id="rId6"/>
    <sheet name="Tumkur_CMT" sheetId="8" r:id="rId7"/>
    <sheet name="Tumkur_Average" sheetId="9" r:id="rId8"/>
    <sheet name="Tumkur_Actuals" sheetId="10" r:id="rId9"/>
    <sheet name="Tumkur_Total" sheetId="11" r:id="rId10"/>
  </sheets>
  <externalReferences>
    <externalReference r:id="rId11"/>
    <externalReference r:id="rId12"/>
  </externalReferences>
  <definedNames>
    <definedName name="ExternalData_1" localSheetId="2" hidden="1">'TG Palya_Actuals'!$A$1:$BW$58</definedName>
    <definedName name="ExternalData_1" localSheetId="4" hidden="1">'TG Palya_Average'!$A$1:$BW$58</definedName>
    <definedName name="ExternalData_1" localSheetId="3" hidden="1">'TG Palya_CMT'!$A$1:$BV$58</definedName>
    <definedName name="ExternalData_1" localSheetId="5" hidden="1">'TG Palya_Total'!$A$1:$BW$58</definedName>
    <definedName name="ExternalData_1" localSheetId="8" hidden="1">Tumkur_Actuals!$A$1:$BW$120</definedName>
    <definedName name="ExternalData_1" localSheetId="7" hidden="1">Tumkur_Average!$A$1:$BW$120</definedName>
    <definedName name="ExternalData_1" localSheetId="6" hidden="1">Tumkur_CMT!$A$1:$BW$120</definedName>
    <definedName name="ExternalData_1" localSheetId="9" hidden="1">Tumkur_Total!$A$1:$BW$120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F5" i="1" l="1"/>
  <c r="CG5" i="1" s="1"/>
  <c r="CF7" i="1"/>
  <c r="CG7" i="1" s="1"/>
  <c r="CF8" i="1"/>
  <c r="CG8" i="1"/>
  <c r="CF9" i="1"/>
  <c r="CG9" i="1"/>
  <c r="CF10" i="1"/>
  <c r="CG10" i="1"/>
  <c r="CI11" i="1"/>
  <c r="CI28" i="1" s="1"/>
  <c r="CD58" i="1" s="1"/>
  <c r="CF12" i="1"/>
  <c r="CG12" i="1" s="1"/>
  <c r="CF13" i="1"/>
  <c r="CG13" i="1" s="1"/>
  <c r="CF14" i="1"/>
  <c r="CG14" i="1"/>
  <c r="CF15" i="1"/>
  <c r="CG15" i="1"/>
  <c r="CF16" i="1"/>
  <c r="CG16" i="1" s="1"/>
  <c r="CF17" i="1"/>
  <c r="CG17" i="1" s="1"/>
  <c r="CF18" i="1"/>
  <c r="CG18" i="1" s="1"/>
  <c r="CF19" i="1"/>
  <c r="CG19" i="1" s="1"/>
  <c r="CF22" i="1"/>
  <c r="CG22" i="1" s="1"/>
  <c r="CF23" i="1"/>
  <c r="CG23" i="1" s="1"/>
  <c r="CF24" i="1"/>
  <c r="CG24" i="1"/>
  <c r="CF25" i="1"/>
  <c r="CG25" i="1"/>
  <c r="CF27" i="1"/>
  <c r="CG27" i="1" s="1"/>
  <c r="CF35" i="1"/>
  <c r="CG35" i="1" s="1"/>
  <c r="CF36" i="1"/>
  <c r="CG36" i="1" s="1"/>
  <c r="CF37" i="1"/>
  <c r="CG37" i="1" s="1"/>
  <c r="CF38" i="1"/>
  <c r="CG38" i="1" s="1"/>
  <c r="CF39" i="1"/>
  <c r="CG39" i="1" s="1"/>
  <c r="CF40" i="1"/>
  <c r="CG40" i="1" s="1"/>
  <c r="CF41" i="1"/>
  <c r="CG41" i="1"/>
  <c r="CI42" i="1"/>
  <c r="CF45" i="1"/>
  <c r="CG45" i="1" s="1"/>
  <c r="CF46" i="1"/>
  <c r="CG46" i="1" s="1"/>
  <c r="CF47" i="1"/>
  <c r="CG47" i="1" s="1"/>
  <c r="CF48" i="1"/>
  <c r="CG48" i="1" s="1"/>
  <c r="CF49" i="1"/>
  <c r="CG49" i="1" s="1"/>
  <c r="CF50" i="1"/>
  <c r="CG50" i="1"/>
  <c r="CF51" i="1"/>
  <c r="CG51" i="1"/>
  <c r="CF52" i="1"/>
  <c r="CG52" i="1"/>
  <c r="CF53" i="1"/>
  <c r="CG53" i="1" s="1"/>
  <c r="CI54" i="1"/>
  <c r="CF57" i="1" s="1"/>
  <c r="CI61" i="1"/>
  <c r="D51" i="5"/>
  <c r="D39" i="5"/>
  <c r="D25" i="5"/>
  <c r="DH59" i="1"/>
  <c r="DI52" i="1"/>
  <c r="DJ52" i="1" s="1"/>
  <c r="DH52" i="1"/>
  <c r="DJ51" i="1"/>
  <c r="DK51" i="1" s="1"/>
  <c r="DJ50" i="1"/>
  <c r="DK50" i="1" s="1"/>
  <c r="DJ49" i="1"/>
  <c r="DK49" i="1" s="1"/>
  <c r="DJ48" i="1"/>
  <c r="DK48" i="1" s="1"/>
  <c r="DJ47" i="1"/>
  <c r="DK47" i="1" s="1"/>
  <c r="DJ46" i="1"/>
  <c r="DK46" i="1" s="1"/>
  <c r="DJ45" i="1"/>
  <c r="DK45" i="1" s="1"/>
  <c r="DJ44" i="1"/>
  <c r="DK44" i="1" s="1"/>
  <c r="DJ43" i="1"/>
  <c r="DK43" i="1" s="1"/>
  <c r="DI40" i="1"/>
  <c r="DJ40" i="1" s="1"/>
  <c r="DK40" i="1" s="1"/>
  <c r="DH40" i="1"/>
  <c r="DJ39" i="1"/>
  <c r="DK39" i="1" s="1"/>
  <c r="DJ38" i="1"/>
  <c r="DK38" i="1" s="1"/>
  <c r="DJ37" i="1"/>
  <c r="DK37" i="1" s="1"/>
  <c r="DJ36" i="1"/>
  <c r="DK36" i="1" s="1"/>
  <c r="DJ35" i="1"/>
  <c r="DK35" i="1" s="1"/>
  <c r="DJ34" i="1"/>
  <c r="DK34" i="1" s="1"/>
  <c r="DJ33" i="1"/>
  <c r="DK33" i="1" s="1"/>
  <c r="DJ27" i="1"/>
  <c r="DK27" i="1" s="1"/>
  <c r="DI26" i="1"/>
  <c r="DJ26" i="1" s="1"/>
  <c r="DK26" i="1" s="1"/>
  <c r="DJ25" i="1"/>
  <c r="DK25" i="1" s="1"/>
  <c r="DJ24" i="1"/>
  <c r="DK24" i="1" s="1"/>
  <c r="DJ23" i="1"/>
  <c r="DK23" i="1" s="1"/>
  <c r="DJ22" i="1"/>
  <c r="DK22" i="1" s="1"/>
  <c r="DI21" i="1"/>
  <c r="DJ21" i="1" s="1"/>
  <c r="DK21" i="1" s="1"/>
  <c r="DI20" i="1"/>
  <c r="DJ20" i="1" s="1"/>
  <c r="DK20" i="1" s="1"/>
  <c r="DJ19" i="1"/>
  <c r="DK19" i="1" s="1"/>
  <c r="DJ18" i="1"/>
  <c r="DK18" i="1" s="1"/>
  <c r="DI17" i="1"/>
  <c r="DJ17" i="1" s="1"/>
  <c r="DK17" i="1" s="1"/>
  <c r="DJ16" i="1"/>
  <c r="DK16" i="1" s="1"/>
  <c r="DJ15" i="1"/>
  <c r="DK15" i="1" s="1"/>
  <c r="DI14" i="1"/>
  <c r="DJ14" i="1" s="1"/>
  <c r="DK14" i="1" s="1"/>
  <c r="DJ13" i="1"/>
  <c r="DK13" i="1" s="1"/>
  <c r="DJ12" i="1"/>
  <c r="DK12" i="1" s="1"/>
  <c r="DI11" i="1"/>
  <c r="DJ11" i="1" s="1"/>
  <c r="DK11" i="1" s="1"/>
  <c r="DH11" i="1"/>
  <c r="DH28" i="1" s="1"/>
  <c r="DJ10" i="1"/>
  <c r="DK10" i="1" s="1"/>
  <c r="DJ9" i="1"/>
  <c r="DJ8" i="1"/>
  <c r="DK8" i="1" s="1"/>
  <c r="DJ7" i="1"/>
  <c r="DK7" i="1" s="1"/>
  <c r="DI6" i="1"/>
  <c r="DJ6" i="1" s="1"/>
  <c r="DK6" i="1" s="1"/>
  <c r="DI5" i="1"/>
  <c r="DO55" i="1"/>
  <c r="DM55" i="1"/>
  <c r="DN52" i="1"/>
  <c r="DO52" i="1" s="1"/>
  <c r="DM52" i="1"/>
  <c r="DJ55" i="1" s="1"/>
  <c r="DO51" i="1"/>
  <c r="DP51" i="1" s="1"/>
  <c r="DO50" i="1"/>
  <c r="DP50" i="1" s="1"/>
  <c r="DO49" i="1"/>
  <c r="DP49" i="1" s="1"/>
  <c r="DO48" i="1"/>
  <c r="DP48" i="1" s="1"/>
  <c r="DO47" i="1"/>
  <c r="DP47" i="1" s="1"/>
  <c r="DO46" i="1"/>
  <c r="DP46" i="1" s="1"/>
  <c r="DO45" i="1"/>
  <c r="DP45" i="1" s="1"/>
  <c r="DO44" i="1"/>
  <c r="DP44" i="1" s="1"/>
  <c r="DO43" i="1"/>
  <c r="DP43" i="1" s="1"/>
  <c r="DN40" i="1"/>
  <c r="DM57" i="1" s="1"/>
  <c r="DM40" i="1"/>
  <c r="DO39" i="1"/>
  <c r="DP39" i="1" s="1"/>
  <c r="DO38" i="1"/>
  <c r="DP38" i="1" s="1"/>
  <c r="DO37" i="1"/>
  <c r="DP37" i="1" s="1"/>
  <c r="DO36" i="1"/>
  <c r="DP36" i="1" s="1"/>
  <c r="DO35" i="1"/>
  <c r="DP35" i="1" s="1"/>
  <c r="DO34" i="1"/>
  <c r="DP34" i="1" s="1"/>
  <c r="DO33" i="1"/>
  <c r="DP33" i="1" s="1"/>
  <c r="DP27" i="1"/>
  <c r="DN26" i="1"/>
  <c r="DO26" i="1" s="1"/>
  <c r="DP26" i="1" s="1"/>
  <c r="DO25" i="1"/>
  <c r="DP25" i="1" s="1"/>
  <c r="DO24" i="1"/>
  <c r="DP24" i="1" s="1"/>
  <c r="DO23" i="1"/>
  <c r="DP23" i="1" s="1"/>
  <c r="DO22" i="1"/>
  <c r="DP22" i="1" s="1"/>
  <c r="DN21" i="1"/>
  <c r="DO21" i="1" s="1"/>
  <c r="DP21" i="1" s="1"/>
  <c r="DN20" i="1"/>
  <c r="DO20" i="1" s="1"/>
  <c r="DP20" i="1" s="1"/>
  <c r="DO19" i="1"/>
  <c r="DP19" i="1" s="1"/>
  <c r="DO18" i="1"/>
  <c r="DP18" i="1" s="1"/>
  <c r="DN17" i="1"/>
  <c r="DO17" i="1" s="1"/>
  <c r="DP17" i="1" s="1"/>
  <c r="DO16" i="1"/>
  <c r="DP16" i="1" s="1"/>
  <c r="DO15" i="1"/>
  <c r="DP15" i="1" s="1"/>
  <c r="DN14" i="1"/>
  <c r="DO14" i="1" s="1"/>
  <c r="DP14" i="1" s="1"/>
  <c r="DO13" i="1"/>
  <c r="DP13" i="1" s="1"/>
  <c r="DO12" i="1"/>
  <c r="DP12" i="1" s="1"/>
  <c r="DN11" i="1"/>
  <c r="DO11" i="1" s="1"/>
  <c r="DP11" i="1" s="1"/>
  <c r="DM11" i="1"/>
  <c r="DM28" i="1" s="1"/>
  <c r="DO10" i="1"/>
  <c r="DP10" i="1" s="1"/>
  <c r="DO9" i="1"/>
  <c r="DO8" i="1"/>
  <c r="DP8" i="1" s="1"/>
  <c r="DO7" i="1"/>
  <c r="DP7" i="1" s="1"/>
  <c r="DN6" i="1"/>
  <c r="DO6" i="1" s="1"/>
  <c r="DO5" i="1"/>
  <c r="ND61" i="1"/>
  <c r="ND51" i="1"/>
  <c r="ND39" i="1"/>
  <c r="ND29" i="1"/>
  <c r="ND21" i="1" s="1"/>
  <c r="ND26" i="1"/>
  <c r="ND10" i="1"/>
  <c r="ND9" i="1"/>
  <c r="MY51" i="1"/>
  <c r="MX51" i="1"/>
  <c r="MY39" i="1"/>
  <c r="MX39" i="1"/>
  <c r="MY29" i="1"/>
  <c r="MY21" i="1" s="1"/>
  <c r="MX27" i="1"/>
  <c r="MY26" i="1"/>
  <c r="MY10" i="1"/>
  <c r="MY9" i="1"/>
  <c r="MT51" i="1"/>
  <c r="MS51" i="1"/>
  <c r="MT39" i="1"/>
  <c r="MS39" i="1"/>
  <c r="MT26" i="1"/>
  <c r="MT21" i="1"/>
  <c r="MT20" i="1"/>
  <c r="MT17" i="1"/>
  <c r="MS11" i="1"/>
  <c r="MS27" i="1" s="1"/>
  <c r="MT10" i="1"/>
  <c r="MT11" i="1" s="1"/>
  <c r="MT9" i="1"/>
  <c r="MO51" i="1"/>
  <c r="MN51" i="1"/>
  <c r="MO39" i="1"/>
  <c r="MN39" i="1"/>
  <c r="MO26" i="1"/>
  <c r="MO21" i="1"/>
  <c r="MO20" i="1"/>
  <c r="MO17" i="1"/>
  <c r="MO11" i="1"/>
  <c r="MN11" i="1"/>
  <c r="MN27" i="1" s="1"/>
  <c r="MO9" i="1"/>
  <c r="MO6" i="1"/>
  <c r="MJ51" i="1"/>
  <c r="MI51" i="1"/>
  <c r="MF54" i="1" s="1"/>
  <c r="MJ39" i="1"/>
  <c r="MI39" i="1"/>
  <c r="MD56" i="1" s="1"/>
  <c r="MJ25" i="1"/>
  <c r="MJ26" i="1" s="1"/>
  <c r="MJ21" i="1"/>
  <c r="MJ20" i="1"/>
  <c r="MJ18" i="1"/>
  <c r="MJ17" i="1"/>
  <c r="MJ15" i="1"/>
  <c r="MJ11" i="1"/>
  <c r="MD54" i="1"/>
  <c r="MI11" i="1"/>
  <c r="MI27" i="1" s="1"/>
  <c r="MD55" i="1" s="1"/>
  <c r="MJ6" i="1"/>
  <c r="ME51" i="1"/>
  <c r="MF51" i="1" s="1"/>
  <c r="MD51" i="1"/>
  <c r="MA54" i="1" s="1"/>
  <c r="MF50" i="1"/>
  <c r="MG50" i="1" s="1"/>
  <c r="MF49" i="1"/>
  <c r="MG49" i="1" s="1"/>
  <c r="MF48" i="1"/>
  <c r="MG48" i="1" s="1"/>
  <c r="MF47" i="1"/>
  <c r="MG47" i="1" s="1"/>
  <c r="MF46" i="1"/>
  <c r="MG46" i="1" s="1"/>
  <c r="MF45" i="1"/>
  <c r="MG45" i="1" s="1"/>
  <c r="MF44" i="1"/>
  <c r="MG44" i="1" s="1"/>
  <c r="MF43" i="1"/>
  <c r="MG43" i="1" s="1"/>
  <c r="MF42" i="1"/>
  <c r="MG42" i="1" s="1"/>
  <c r="ME39" i="1"/>
  <c r="MF39" i="1" s="1"/>
  <c r="MG39" i="1" s="1"/>
  <c r="MD39" i="1"/>
  <c r="LY56" i="1" s="1"/>
  <c r="MF38" i="1"/>
  <c r="MG38" i="1" s="1"/>
  <c r="MF37" i="1"/>
  <c r="MG37" i="1" s="1"/>
  <c r="MF36" i="1"/>
  <c r="MG36" i="1" s="1"/>
  <c r="MF35" i="1"/>
  <c r="MG35" i="1" s="1"/>
  <c r="MF34" i="1"/>
  <c r="MG34" i="1" s="1"/>
  <c r="MF33" i="1"/>
  <c r="MG33" i="1" s="1"/>
  <c r="MF32" i="1"/>
  <c r="MG32" i="1" s="1"/>
  <c r="MF29" i="1"/>
  <c r="ME26" i="1"/>
  <c r="MF26" i="1" s="1"/>
  <c r="MG26" i="1" s="1"/>
  <c r="MF25" i="1"/>
  <c r="MG25" i="1" s="1"/>
  <c r="MF24" i="1"/>
  <c r="MG24" i="1" s="1"/>
  <c r="MF23" i="1"/>
  <c r="MG23" i="1" s="1"/>
  <c r="MF22" i="1"/>
  <c r="MG22" i="1" s="1"/>
  <c r="ME21" i="1"/>
  <c r="MF21" i="1" s="1"/>
  <c r="MG21" i="1" s="1"/>
  <c r="ME20" i="1"/>
  <c r="MF20" i="1" s="1"/>
  <c r="MG20" i="1" s="1"/>
  <c r="MF19" i="1"/>
  <c r="MG19" i="1" s="1"/>
  <c r="MF18" i="1"/>
  <c r="MG18" i="1" s="1"/>
  <c r="MF17" i="1"/>
  <c r="MG17" i="1" s="1"/>
  <c r="MF16" i="1"/>
  <c r="MG16" i="1" s="1"/>
  <c r="ME15" i="1"/>
  <c r="MF15" i="1" s="1"/>
  <c r="MG15" i="1" s="1"/>
  <c r="MF14" i="1"/>
  <c r="MG14" i="1" s="1"/>
  <c r="MF13" i="1"/>
  <c r="MG13" i="1" s="1"/>
  <c r="MF12" i="1"/>
  <c r="MG12" i="1" s="1"/>
  <c r="ME11" i="1"/>
  <c r="MF11" i="1" s="1"/>
  <c r="MG11" i="1" s="1"/>
  <c r="MD11" i="1"/>
  <c r="MD27" i="1" s="1"/>
  <c r="LY55" i="1" s="1"/>
  <c r="MF10" i="1"/>
  <c r="MG10" i="1" s="1"/>
  <c r="MF9" i="1"/>
  <c r="MG9" i="1" s="1"/>
  <c r="MF8" i="1"/>
  <c r="MG8" i="1" s="1"/>
  <c r="MF7" i="1"/>
  <c r="MG7" i="1" s="1"/>
  <c r="ME6" i="1"/>
  <c r="MF6" i="1" s="1"/>
  <c r="MG6" i="1" s="1"/>
  <c r="ME5" i="1"/>
  <c r="LZ51" i="1"/>
  <c r="MA51" i="1" s="1"/>
  <c r="LY51" i="1"/>
  <c r="LV54" i="1" s="1"/>
  <c r="MA50" i="1"/>
  <c r="MB50" i="1" s="1"/>
  <c r="MA49" i="1"/>
  <c r="MB49" i="1" s="1"/>
  <c r="MA48" i="1"/>
  <c r="MB48" i="1" s="1"/>
  <c r="MA47" i="1"/>
  <c r="MB47" i="1" s="1"/>
  <c r="MA46" i="1"/>
  <c r="MB46" i="1" s="1"/>
  <c r="MA45" i="1"/>
  <c r="MB45" i="1" s="1"/>
  <c r="MA44" i="1"/>
  <c r="MB44" i="1" s="1"/>
  <c r="MA43" i="1"/>
  <c r="MB43" i="1" s="1"/>
  <c r="MA42" i="1"/>
  <c r="MB42" i="1" s="1"/>
  <c r="LZ39" i="1"/>
  <c r="MA39" i="1" s="1"/>
  <c r="MB39" i="1" s="1"/>
  <c r="LY39" i="1"/>
  <c r="LT56" i="1" s="1"/>
  <c r="MA38" i="1"/>
  <c r="MB38" i="1" s="1"/>
  <c r="MA37" i="1"/>
  <c r="MB37" i="1" s="1"/>
  <c r="MA36" i="1"/>
  <c r="MB36" i="1" s="1"/>
  <c r="MA35" i="1"/>
  <c r="MB35" i="1" s="1"/>
  <c r="MA34" i="1"/>
  <c r="MB34" i="1" s="1"/>
  <c r="MA33" i="1"/>
  <c r="MB33" i="1" s="1"/>
  <c r="MA32" i="1"/>
  <c r="MB32" i="1" s="1"/>
  <c r="MA29" i="1"/>
  <c r="LZ26" i="1"/>
  <c r="MA26" i="1" s="1"/>
  <c r="MB26" i="1" s="1"/>
  <c r="MA25" i="1"/>
  <c r="MB25" i="1" s="1"/>
  <c r="MA24" i="1"/>
  <c r="MB24" i="1" s="1"/>
  <c r="MA23" i="1"/>
  <c r="MB23" i="1" s="1"/>
  <c r="LZ22" i="1"/>
  <c r="MA22" i="1" s="1"/>
  <c r="MB22" i="1" s="1"/>
  <c r="LZ21" i="1"/>
  <c r="MA21" i="1" s="1"/>
  <c r="MB21" i="1" s="1"/>
  <c r="LZ20" i="1"/>
  <c r="MA20" i="1" s="1"/>
  <c r="MB20" i="1" s="1"/>
  <c r="MA19" i="1"/>
  <c r="MB19" i="1" s="1"/>
  <c r="MA18" i="1"/>
  <c r="MB18" i="1" s="1"/>
  <c r="LZ17" i="1"/>
  <c r="MA17" i="1" s="1"/>
  <c r="MB17" i="1" s="1"/>
  <c r="MA16" i="1"/>
  <c r="MB16" i="1" s="1"/>
  <c r="LZ15" i="1"/>
  <c r="MA15" i="1" s="1"/>
  <c r="MB15" i="1" s="1"/>
  <c r="MA14" i="1"/>
  <c r="MB14" i="1" s="1"/>
  <c r="MA13" i="1"/>
  <c r="MB13" i="1" s="1"/>
  <c r="MA12" i="1"/>
  <c r="MB12" i="1" s="1"/>
  <c r="LY11" i="1"/>
  <c r="LY27" i="1" s="1"/>
  <c r="LT55" i="1" s="1"/>
  <c r="LZ10" i="1"/>
  <c r="LZ11" i="1" s="1"/>
  <c r="MA11" i="1" s="1"/>
  <c r="MB11" i="1" s="1"/>
  <c r="MA9" i="1"/>
  <c r="MB9" i="1" s="1"/>
  <c r="MA8" i="1"/>
  <c r="MB8" i="1" s="1"/>
  <c r="MA7" i="1"/>
  <c r="MB7" i="1" s="1"/>
  <c r="LZ6" i="1"/>
  <c r="MA5" i="1"/>
  <c r="MB5" i="1" s="1"/>
  <c r="LU51" i="1"/>
  <c r="LV51" i="1" s="1"/>
  <c r="LT51" i="1"/>
  <c r="LQ54" i="1" s="1"/>
  <c r="LV50" i="1"/>
  <c r="LW50" i="1" s="1"/>
  <c r="LV49" i="1"/>
  <c r="LW49" i="1" s="1"/>
  <c r="LV48" i="1"/>
  <c r="LW48" i="1" s="1"/>
  <c r="LV47" i="1"/>
  <c r="LW47" i="1" s="1"/>
  <c r="LV46" i="1"/>
  <c r="LW46" i="1" s="1"/>
  <c r="LV45" i="1"/>
  <c r="LW45" i="1" s="1"/>
  <c r="LV44" i="1"/>
  <c r="LW44" i="1" s="1"/>
  <c r="LV43" i="1"/>
  <c r="LW43" i="1" s="1"/>
  <c r="LV42" i="1"/>
  <c r="LW42" i="1" s="1"/>
  <c r="LU39" i="1"/>
  <c r="LV39" i="1" s="1"/>
  <c r="LW39" i="1" s="1"/>
  <c r="LT39" i="1"/>
  <c r="LO56" i="1" s="1"/>
  <c r="LV38" i="1"/>
  <c r="LW38" i="1" s="1"/>
  <c r="LV37" i="1"/>
  <c r="LW37" i="1" s="1"/>
  <c r="LV36" i="1"/>
  <c r="LW36" i="1" s="1"/>
  <c r="LV35" i="1"/>
  <c r="LW35" i="1" s="1"/>
  <c r="LV34" i="1"/>
  <c r="LW34" i="1" s="1"/>
  <c r="LV33" i="1"/>
  <c r="LW33" i="1" s="1"/>
  <c r="LV32" i="1"/>
  <c r="LW32" i="1" s="1"/>
  <c r="LU29" i="1"/>
  <c r="LU21" i="1" s="1"/>
  <c r="LV21" i="1" s="1"/>
  <c r="LW21" i="1" s="1"/>
  <c r="LU26" i="1"/>
  <c r="LV26" i="1" s="1"/>
  <c r="LW26" i="1" s="1"/>
  <c r="LV25" i="1"/>
  <c r="LW25" i="1" s="1"/>
  <c r="LV24" i="1"/>
  <c r="LW24" i="1" s="1"/>
  <c r="LV23" i="1"/>
  <c r="LW23" i="1" s="1"/>
  <c r="LU22" i="1"/>
  <c r="LV22" i="1" s="1"/>
  <c r="LW22" i="1" s="1"/>
  <c r="LV19" i="1"/>
  <c r="LW19" i="1" s="1"/>
  <c r="LU18" i="1"/>
  <c r="LV18" i="1" s="1"/>
  <c r="LW18" i="1" s="1"/>
  <c r="LU17" i="1"/>
  <c r="LV17" i="1" s="1"/>
  <c r="LW17" i="1" s="1"/>
  <c r="LV16" i="1"/>
  <c r="LW16" i="1" s="1"/>
  <c r="LU15" i="1"/>
  <c r="LV15" i="1" s="1"/>
  <c r="LW15" i="1" s="1"/>
  <c r="LU14" i="1"/>
  <c r="LV14" i="1" s="1"/>
  <c r="LW14" i="1" s="1"/>
  <c r="LV13" i="1"/>
  <c r="LW13" i="1" s="1"/>
  <c r="LV12" i="1"/>
  <c r="LW12" i="1" s="1"/>
  <c r="LU11" i="1"/>
  <c r="LV11" i="1" s="1"/>
  <c r="LW11" i="1" s="1"/>
  <c r="LT11" i="1"/>
  <c r="LT27" i="1" s="1"/>
  <c r="LO55" i="1" s="1"/>
  <c r="LU10" i="1"/>
  <c r="LV10" i="1" s="1"/>
  <c r="LW10" i="1" s="1"/>
  <c r="LV9" i="1"/>
  <c r="LW9" i="1" s="1"/>
  <c r="LV8" i="1"/>
  <c r="LW8" i="1" s="1"/>
  <c r="LV7" i="1"/>
  <c r="LW7" i="1" s="1"/>
  <c r="LU6" i="1"/>
  <c r="LV6" i="1" s="1"/>
  <c r="LW6" i="1" s="1"/>
  <c r="LV5" i="1"/>
  <c r="LW5" i="1" s="1"/>
  <c r="LP51" i="1"/>
  <c r="LQ51" i="1" s="1"/>
  <c r="LO51" i="1"/>
  <c r="LL54" i="1" s="1"/>
  <c r="LQ50" i="1"/>
  <c r="LR50" i="1" s="1"/>
  <c r="LQ49" i="1"/>
  <c r="LR49" i="1" s="1"/>
  <c r="LQ48" i="1"/>
  <c r="LR48" i="1" s="1"/>
  <c r="LQ47" i="1"/>
  <c r="LR47" i="1" s="1"/>
  <c r="LQ46" i="1"/>
  <c r="LR46" i="1" s="1"/>
  <c r="LQ45" i="1"/>
  <c r="LR45" i="1" s="1"/>
  <c r="LQ44" i="1"/>
  <c r="LR44" i="1" s="1"/>
  <c r="LQ43" i="1"/>
  <c r="LR43" i="1" s="1"/>
  <c r="LQ42" i="1"/>
  <c r="LR42" i="1" s="1"/>
  <c r="LP39" i="1"/>
  <c r="LQ39" i="1" s="1"/>
  <c r="LR39" i="1" s="1"/>
  <c r="LO39" i="1"/>
  <c r="LJ56" i="1" s="1"/>
  <c r="LQ38" i="1"/>
  <c r="LR38" i="1" s="1"/>
  <c r="LQ37" i="1"/>
  <c r="LR37" i="1" s="1"/>
  <c r="LQ36" i="1"/>
  <c r="LR36" i="1" s="1"/>
  <c r="LQ35" i="1"/>
  <c r="LR35" i="1" s="1"/>
  <c r="LQ34" i="1"/>
  <c r="LR34" i="1" s="1"/>
  <c r="LQ33" i="1"/>
  <c r="LR33" i="1" s="1"/>
  <c r="LQ32" i="1"/>
  <c r="LR32" i="1" s="1"/>
  <c r="LQ29" i="1"/>
  <c r="LP26" i="1"/>
  <c r="LQ26" i="1" s="1"/>
  <c r="LR26" i="1" s="1"/>
  <c r="LQ25" i="1"/>
  <c r="LR25" i="1" s="1"/>
  <c r="LQ24" i="1"/>
  <c r="LR24" i="1" s="1"/>
  <c r="LQ23" i="1"/>
  <c r="LR23" i="1" s="1"/>
  <c r="LP22" i="1"/>
  <c r="LQ22" i="1" s="1"/>
  <c r="LR22" i="1" s="1"/>
  <c r="LP21" i="1"/>
  <c r="LQ21" i="1" s="1"/>
  <c r="LR21" i="1" s="1"/>
  <c r="LP20" i="1"/>
  <c r="LQ20" i="1" s="1"/>
  <c r="LR20" i="1" s="1"/>
  <c r="LP19" i="1"/>
  <c r="LQ19" i="1" s="1"/>
  <c r="LR19" i="1" s="1"/>
  <c r="LP18" i="1"/>
  <c r="LQ18" i="1" s="1"/>
  <c r="LR18" i="1" s="1"/>
  <c r="LP17" i="1"/>
  <c r="LQ17" i="1" s="1"/>
  <c r="LR17" i="1" s="1"/>
  <c r="LQ16" i="1"/>
  <c r="LR16" i="1" s="1"/>
  <c r="LP15" i="1"/>
  <c r="LQ15" i="1" s="1"/>
  <c r="LR15" i="1" s="1"/>
  <c r="LQ14" i="1"/>
  <c r="LR14" i="1" s="1"/>
  <c r="LQ13" i="1"/>
  <c r="LR13" i="1" s="1"/>
  <c r="LQ12" i="1"/>
  <c r="LR12" i="1" s="1"/>
  <c r="LP11" i="1"/>
  <c r="LQ11" i="1" s="1"/>
  <c r="LR11" i="1" s="1"/>
  <c r="LO11" i="1"/>
  <c r="LO27" i="1" s="1"/>
  <c r="LJ55" i="1" s="1"/>
  <c r="LP10" i="1"/>
  <c r="LQ10" i="1" s="1"/>
  <c r="LR10" i="1" s="1"/>
  <c r="LQ9" i="1"/>
  <c r="LR9" i="1" s="1"/>
  <c r="LQ8" i="1"/>
  <c r="LR8" i="1" s="1"/>
  <c r="LQ7" i="1"/>
  <c r="LR7" i="1" s="1"/>
  <c r="LP6" i="1"/>
  <c r="LQ5" i="1"/>
  <c r="LR5" i="1" s="1"/>
  <c r="LK51" i="1"/>
  <c r="LL51" i="1" s="1"/>
  <c r="LJ51" i="1"/>
  <c r="LG54" i="1" s="1"/>
  <c r="LL50" i="1"/>
  <c r="LM50" i="1" s="1"/>
  <c r="LL49" i="1"/>
  <c r="LM49" i="1" s="1"/>
  <c r="LL48" i="1"/>
  <c r="LM48" i="1" s="1"/>
  <c r="LL47" i="1"/>
  <c r="LM47" i="1" s="1"/>
  <c r="LL46" i="1"/>
  <c r="LM46" i="1" s="1"/>
  <c r="LL45" i="1"/>
  <c r="LM45" i="1" s="1"/>
  <c r="LL44" i="1"/>
  <c r="LM44" i="1" s="1"/>
  <c r="LL43" i="1"/>
  <c r="LM43" i="1" s="1"/>
  <c r="LL42" i="1"/>
  <c r="LM42" i="1" s="1"/>
  <c r="LK39" i="1"/>
  <c r="LL39" i="1" s="1"/>
  <c r="LM39" i="1" s="1"/>
  <c r="LJ39" i="1"/>
  <c r="LE56" i="1" s="1"/>
  <c r="LL38" i="1"/>
  <c r="LM38" i="1" s="1"/>
  <c r="LL37" i="1"/>
  <c r="LM37" i="1" s="1"/>
  <c r="LL36" i="1"/>
  <c r="LM36" i="1" s="1"/>
  <c r="LL35" i="1"/>
  <c r="LM35" i="1" s="1"/>
  <c r="LL34" i="1"/>
  <c r="LM34" i="1" s="1"/>
  <c r="LL33" i="1"/>
  <c r="LM33" i="1" s="1"/>
  <c r="LL32" i="1"/>
  <c r="LM32" i="1" s="1"/>
  <c r="LL29" i="1"/>
  <c r="LK26" i="1"/>
  <c r="LL26" i="1" s="1"/>
  <c r="LM26" i="1" s="1"/>
  <c r="LL25" i="1"/>
  <c r="LM25" i="1" s="1"/>
  <c r="LL24" i="1"/>
  <c r="LM24" i="1" s="1"/>
  <c r="LL23" i="1"/>
  <c r="LM23" i="1" s="1"/>
  <c r="LL22" i="1"/>
  <c r="LM22" i="1" s="1"/>
  <c r="LK21" i="1"/>
  <c r="LL21" i="1" s="1"/>
  <c r="LM21" i="1" s="1"/>
  <c r="LK20" i="1"/>
  <c r="LL20" i="1" s="1"/>
  <c r="LM20" i="1" s="1"/>
  <c r="LK19" i="1"/>
  <c r="LL19" i="1" s="1"/>
  <c r="LM19" i="1" s="1"/>
  <c r="LK18" i="1"/>
  <c r="LL18" i="1" s="1"/>
  <c r="LM18" i="1" s="1"/>
  <c r="LK17" i="1"/>
  <c r="LL17" i="1" s="1"/>
  <c r="LM17" i="1" s="1"/>
  <c r="LL16" i="1"/>
  <c r="LM16" i="1" s="1"/>
  <c r="LK15" i="1"/>
  <c r="LL15" i="1" s="1"/>
  <c r="LM15" i="1" s="1"/>
  <c r="LK14" i="1"/>
  <c r="LL14" i="1" s="1"/>
  <c r="LM14" i="1" s="1"/>
  <c r="LL13" i="1"/>
  <c r="LM13" i="1" s="1"/>
  <c r="LL12" i="1"/>
  <c r="LM12" i="1" s="1"/>
  <c r="LK11" i="1"/>
  <c r="LL11" i="1" s="1"/>
  <c r="LM11" i="1" s="1"/>
  <c r="LJ11" i="1"/>
  <c r="LJ27" i="1" s="1"/>
  <c r="LE55" i="1" s="1"/>
  <c r="LL10" i="1"/>
  <c r="LM10" i="1" s="1"/>
  <c r="LK9" i="1"/>
  <c r="LL9" i="1" s="1"/>
  <c r="LM9" i="1" s="1"/>
  <c r="LL8" i="1"/>
  <c r="LM8" i="1" s="1"/>
  <c r="LL7" i="1"/>
  <c r="LM7" i="1" s="1"/>
  <c r="LK6" i="1"/>
  <c r="LL6" i="1" s="1"/>
  <c r="LM6" i="1" s="1"/>
  <c r="LL5" i="1"/>
  <c r="LM5" i="1" s="1"/>
  <c r="LF51" i="1"/>
  <c r="LG51" i="1" s="1"/>
  <c r="LE51" i="1"/>
  <c r="LB54" i="1" s="1"/>
  <c r="LG50" i="1"/>
  <c r="LH50" i="1" s="1"/>
  <c r="LG49" i="1"/>
  <c r="LH49" i="1" s="1"/>
  <c r="LG48" i="1"/>
  <c r="LH48" i="1" s="1"/>
  <c r="LG47" i="1"/>
  <c r="LH47" i="1" s="1"/>
  <c r="LG46" i="1"/>
  <c r="LH46" i="1" s="1"/>
  <c r="LG45" i="1"/>
  <c r="LH45" i="1" s="1"/>
  <c r="LG44" i="1"/>
  <c r="LH44" i="1" s="1"/>
  <c r="LG43" i="1"/>
  <c r="LH43" i="1" s="1"/>
  <c r="LG42" i="1"/>
  <c r="LH42" i="1" s="1"/>
  <c r="LF39" i="1"/>
  <c r="LG39" i="1" s="1"/>
  <c r="LH39" i="1" s="1"/>
  <c r="LE39" i="1"/>
  <c r="KZ56" i="1" s="1"/>
  <c r="LG38" i="1"/>
  <c r="LH38" i="1" s="1"/>
  <c r="LG37" i="1"/>
  <c r="LH37" i="1" s="1"/>
  <c r="LG36" i="1"/>
  <c r="LH36" i="1" s="1"/>
  <c r="LG35" i="1"/>
  <c r="LH35" i="1" s="1"/>
  <c r="LG34" i="1"/>
  <c r="LH34" i="1" s="1"/>
  <c r="LG33" i="1"/>
  <c r="LH33" i="1" s="1"/>
  <c r="LG32" i="1"/>
  <c r="LH32" i="1" s="1"/>
  <c r="LF29" i="1"/>
  <c r="LF11" i="1" s="1"/>
  <c r="LG11" i="1" s="1"/>
  <c r="LH11" i="1" s="1"/>
  <c r="LF26" i="1"/>
  <c r="LG26" i="1" s="1"/>
  <c r="LH26" i="1" s="1"/>
  <c r="LG25" i="1"/>
  <c r="LH25" i="1" s="1"/>
  <c r="LG24" i="1"/>
  <c r="LH24" i="1" s="1"/>
  <c r="LG23" i="1"/>
  <c r="LH23" i="1" s="1"/>
  <c r="LG22" i="1"/>
  <c r="LH22" i="1" s="1"/>
  <c r="LG19" i="1"/>
  <c r="LH19" i="1" s="1"/>
  <c r="LF18" i="1"/>
  <c r="LG18" i="1" s="1"/>
  <c r="LH18" i="1" s="1"/>
  <c r="LF17" i="1"/>
  <c r="LG17" i="1" s="1"/>
  <c r="LH17" i="1" s="1"/>
  <c r="LF16" i="1"/>
  <c r="LG16" i="1" s="1"/>
  <c r="LH16" i="1" s="1"/>
  <c r="LG15" i="1"/>
  <c r="LH15" i="1" s="1"/>
  <c r="LF14" i="1"/>
  <c r="LG14" i="1" s="1"/>
  <c r="LH14" i="1" s="1"/>
  <c r="LG13" i="1"/>
  <c r="LH13" i="1" s="1"/>
  <c r="LG12" i="1"/>
  <c r="LH12" i="1" s="1"/>
  <c r="LE11" i="1"/>
  <c r="LE27" i="1" s="1"/>
  <c r="KZ55" i="1" s="1"/>
  <c r="LF10" i="1"/>
  <c r="LG10" i="1" s="1"/>
  <c r="LH10" i="1" s="1"/>
  <c r="LF9" i="1"/>
  <c r="LG9" i="1" s="1"/>
  <c r="LH9" i="1" s="1"/>
  <c r="LG8" i="1"/>
  <c r="LH8" i="1" s="1"/>
  <c r="LG7" i="1"/>
  <c r="LH7" i="1" s="1"/>
  <c r="LF6" i="1"/>
  <c r="LG6" i="1" s="1"/>
  <c r="LH6" i="1" s="1"/>
  <c r="LF5" i="1"/>
  <c r="LG5" i="1" s="1"/>
  <c r="LH5" i="1" s="1"/>
  <c r="LA51" i="1"/>
  <c r="LB51" i="1" s="1"/>
  <c r="KZ51" i="1"/>
  <c r="KW54" i="1" s="1"/>
  <c r="LB50" i="1"/>
  <c r="LC50" i="1" s="1"/>
  <c r="LB49" i="1"/>
  <c r="LC49" i="1" s="1"/>
  <c r="LB48" i="1"/>
  <c r="LC48" i="1" s="1"/>
  <c r="LB47" i="1"/>
  <c r="LC47" i="1" s="1"/>
  <c r="LB46" i="1"/>
  <c r="LC46" i="1" s="1"/>
  <c r="LB45" i="1"/>
  <c r="LC45" i="1" s="1"/>
  <c r="LB44" i="1"/>
  <c r="LC44" i="1" s="1"/>
  <c r="LB43" i="1"/>
  <c r="LC43" i="1" s="1"/>
  <c r="LB42" i="1"/>
  <c r="LC42" i="1" s="1"/>
  <c r="LA39" i="1"/>
  <c r="LB39" i="1" s="1"/>
  <c r="LC39" i="1" s="1"/>
  <c r="KZ39" i="1"/>
  <c r="KU56" i="1" s="1"/>
  <c r="LB38" i="1"/>
  <c r="LC38" i="1" s="1"/>
  <c r="LB37" i="1"/>
  <c r="LC37" i="1" s="1"/>
  <c r="LB36" i="1"/>
  <c r="LC36" i="1" s="1"/>
  <c r="LB35" i="1"/>
  <c r="LC35" i="1" s="1"/>
  <c r="LB34" i="1"/>
  <c r="LC34" i="1" s="1"/>
  <c r="LB33" i="1"/>
  <c r="LC33" i="1" s="1"/>
  <c r="LB32" i="1"/>
  <c r="LC32" i="1" s="1"/>
  <c r="LB29" i="1"/>
  <c r="LA26" i="1"/>
  <c r="LB26" i="1" s="1"/>
  <c r="LC26" i="1" s="1"/>
  <c r="LB25" i="1"/>
  <c r="LC25" i="1" s="1"/>
  <c r="LB24" i="1"/>
  <c r="LC24" i="1" s="1"/>
  <c r="LB23" i="1"/>
  <c r="LC23" i="1" s="1"/>
  <c r="LB22" i="1"/>
  <c r="LC22" i="1" s="1"/>
  <c r="LA21" i="1"/>
  <c r="LB21" i="1" s="1"/>
  <c r="LC21" i="1" s="1"/>
  <c r="LA20" i="1"/>
  <c r="LB20" i="1" s="1"/>
  <c r="LC20" i="1" s="1"/>
  <c r="LB19" i="1"/>
  <c r="LC19" i="1" s="1"/>
  <c r="LA18" i="1"/>
  <c r="LB18" i="1" s="1"/>
  <c r="LC18" i="1" s="1"/>
  <c r="LA17" i="1"/>
  <c r="LB17" i="1" s="1"/>
  <c r="LC17" i="1" s="1"/>
  <c r="LB16" i="1"/>
  <c r="LC16" i="1" s="1"/>
  <c r="LA15" i="1"/>
  <c r="LA14" i="1"/>
  <c r="LB14" i="1" s="1"/>
  <c r="LC14" i="1" s="1"/>
  <c r="LB13" i="1"/>
  <c r="LC13" i="1" s="1"/>
  <c r="LB12" i="1"/>
  <c r="LC12" i="1" s="1"/>
  <c r="LA11" i="1"/>
  <c r="LB11" i="1" s="1"/>
  <c r="LC11" i="1" s="1"/>
  <c r="KZ11" i="1"/>
  <c r="KZ27" i="1" s="1"/>
  <c r="KU55" i="1" s="1"/>
  <c r="LC10" i="1"/>
  <c r="LA9" i="1"/>
  <c r="LB9" i="1" s="1"/>
  <c r="LC9" i="1" s="1"/>
  <c r="LB8" i="1"/>
  <c r="LC8" i="1" s="1"/>
  <c r="LB7" i="1"/>
  <c r="LC7" i="1" s="1"/>
  <c r="LA6" i="1"/>
  <c r="LB6" i="1" s="1"/>
  <c r="LC6" i="1" s="1"/>
  <c r="LB5" i="1"/>
  <c r="LC5" i="1" s="1"/>
  <c r="KV51" i="1"/>
  <c r="KW51" i="1" s="1"/>
  <c r="KU51" i="1"/>
  <c r="KR54" i="1" s="1"/>
  <c r="KW50" i="1"/>
  <c r="KX50" i="1" s="1"/>
  <c r="KW49" i="1"/>
  <c r="KX49" i="1" s="1"/>
  <c r="KW48" i="1"/>
  <c r="KX48" i="1" s="1"/>
  <c r="KW47" i="1"/>
  <c r="KX47" i="1" s="1"/>
  <c r="KW46" i="1"/>
  <c r="KX46" i="1" s="1"/>
  <c r="KW45" i="1"/>
  <c r="KX45" i="1" s="1"/>
  <c r="KW44" i="1"/>
  <c r="KX44" i="1" s="1"/>
  <c r="KW43" i="1"/>
  <c r="KX43" i="1" s="1"/>
  <c r="KW42" i="1"/>
  <c r="KX42" i="1" s="1"/>
  <c r="KV39" i="1"/>
  <c r="KW39" i="1" s="1"/>
  <c r="KX39" i="1" s="1"/>
  <c r="KU39" i="1"/>
  <c r="KP56" i="1" s="1"/>
  <c r="KW38" i="1"/>
  <c r="KX38" i="1" s="1"/>
  <c r="KW37" i="1"/>
  <c r="KX37" i="1" s="1"/>
  <c r="KW36" i="1"/>
  <c r="KX36" i="1" s="1"/>
  <c r="KW35" i="1"/>
  <c r="KX35" i="1" s="1"/>
  <c r="KW34" i="1"/>
  <c r="KX34" i="1" s="1"/>
  <c r="KW33" i="1"/>
  <c r="KX33" i="1" s="1"/>
  <c r="KW32" i="1"/>
  <c r="KX32" i="1" s="1"/>
  <c r="KV29" i="1"/>
  <c r="KV21" i="1" s="1"/>
  <c r="KW21" i="1" s="1"/>
  <c r="KX21" i="1" s="1"/>
  <c r="KV26" i="1"/>
  <c r="KW26" i="1" s="1"/>
  <c r="KX26" i="1" s="1"/>
  <c r="KW25" i="1"/>
  <c r="KX25" i="1" s="1"/>
  <c r="KW24" i="1"/>
  <c r="KX24" i="1" s="1"/>
  <c r="KW23" i="1"/>
  <c r="KX23" i="1" s="1"/>
  <c r="KW22" i="1"/>
  <c r="KX22" i="1" s="1"/>
  <c r="KV19" i="1"/>
  <c r="KW19" i="1" s="1"/>
  <c r="KX19" i="1" s="1"/>
  <c r="KW18" i="1"/>
  <c r="KX18" i="1" s="1"/>
  <c r="KV17" i="1"/>
  <c r="KW17" i="1" s="1"/>
  <c r="KX17" i="1" s="1"/>
  <c r="KV16" i="1"/>
  <c r="KW16" i="1" s="1"/>
  <c r="KX16" i="1" s="1"/>
  <c r="KV15" i="1"/>
  <c r="KW15" i="1" s="1"/>
  <c r="KX15" i="1" s="1"/>
  <c r="KV14" i="1"/>
  <c r="KW14" i="1" s="1"/>
  <c r="KX14" i="1" s="1"/>
  <c r="KW13" i="1"/>
  <c r="KX13" i="1" s="1"/>
  <c r="KW12" i="1"/>
  <c r="KX12" i="1" s="1"/>
  <c r="KU11" i="1"/>
  <c r="KU27" i="1" s="1"/>
  <c r="KP55" i="1" s="1"/>
  <c r="KX10" i="1"/>
  <c r="KV9" i="1"/>
  <c r="KW9" i="1" s="1"/>
  <c r="KX9" i="1" s="1"/>
  <c r="KW8" i="1"/>
  <c r="KX8" i="1" s="1"/>
  <c r="KW7" i="1"/>
  <c r="KX7" i="1" s="1"/>
  <c r="KV6" i="1"/>
  <c r="KW5" i="1"/>
  <c r="KX5" i="1" s="1"/>
  <c r="KQ51" i="1"/>
  <c r="KR51" i="1" s="1"/>
  <c r="KP51" i="1"/>
  <c r="KM54" i="1" s="1"/>
  <c r="KR50" i="1"/>
  <c r="KS50" i="1" s="1"/>
  <c r="KR49" i="1"/>
  <c r="KS49" i="1" s="1"/>
  <c r="KR48" i="1"/>
  <c r="KS48" i="1" s="1"/>
  <c r="KR47" i="1"/>
  <c r="KS47" i="1" s="1"/>
  <c r="KR46" i="1"/>
  <c r="KS46" i="1" s="1"/>
  <c r="KR45" i="1"/>
  <c r="KS45" i="1" s="1"/>
  <c r="KR44" i="1"/>
  <c r="KS44" i="1" s="1"/>
  <c r="KR43" i="1"/>
  <c r="KS43" i="1" s="1"/>
  <c r="KR42" i="1"/>
  <c r="KS42" i="1" s="1"/>
  <c r="KQ39" i="1"/>
  <c r="KR39" i="1" s="1"/>
  <c r="KS39" i="1" s="1"/>
  <c r="KP39" i="1"/>
  <c r="KK56" i="1" s="1"/>
  <c r="KR38" i="1"/>
  <c r="KS38" i="1" s="1"/>
  <c r="KR37" i="1"/>
  <c r="KS37" i="1" s="1"/>
  <c r="KR36" i="1"/>
  <c r="KS36" i="1" s="1"/>
  <c r="KR35" i="1"/>
  <c r="KS35" i="1" s="1"/>
  <c r="KR34" i="1"/>
  <c r="KS34" i="1" s="1"/>
  <c r="KR33" i="1"/>
  <c r="KS33" i="1" s="1"/>
  <c r="KR32" i="1"/>
  <c r="KS32" i="1" s="1"/>
  <c r="KR29" i="1"/>
  <c r="KQ26" i="1"/>
  <c r="KR26" i="1" s="1"/>
  <c r="KS26" i="1" s="1"/>
  <c r="KR25" i="1"/>
  <c r="KS25" i="1" s="1"/>
  <c r="KR24" i="1"/>
  <c r="KS24" i="1" s="1"/>
  <c r="KR23" i="1"/>
  <c r="KS23" i="1" s="1"/>
  <c r="KR22" i="1"/>
  <c r="KS22" i="1" s="1"/>
  <c r="KQ21" i="1"/>
  <c r="KR21" i="1" s="1"/>
  <c r="KS21" i="1" s="1"/>
  <c r="KQ20" i="1"/>
  <c r="KR20" i="1" s="1"/>
  <c r="KS20" i="1" s="1"/>
  <c r="KQ19" i="1"/>
  <c r="KR19" i="1" s="1"/>
  <c r="KS19" i="1" s="1"/>
  <c r="KR18" i="1"/>
  <c r="KS18" i="1" s="1"/>
  <c r="KQ17" i="1"/>
  <c r="KR17" i="1" s="1"/>
  <c r="KS17" i="1" s="1"/>
  <c r="KR16" i="1"/>
  <c r="KS16" i="1" s="1"/>
  <c r="KQ15" i="1"/>
  <c r="KQ14" i="1"/>
  <c r="KR14" i="1" s="1"/>
  <c r="KS14" i="1" s="1"/>
  <c r="KR13" i="1"/>
  <c r="KS13" i="1" s="1"/>
  <c r="KR12" i="1"/>
  <c r="KS12" i="1" s="1"/>
  <c r="KQ11" i="1"/>
  <c r="KR11" i="1" s="1"/>
  <c r="KS11" i="1" s="1"/>
  <c r="KP11" i="1"/>
  <c r="KP27" i="1" s="1"/>
  <c r="KK55" i="1" s="1"/>
  <c r="KS10" i="1"/>
  <c r="KQ9" i="1"/>
  <c r="KR9" i="1" s="1"/>
  <c r="KS9" i="1" s="1"/>
  <c r="KR8" i="1"/>
  <c r="KS8" i="1" s="1"/>
  <c r="KR7" i="1"/>
  <c r="KS7" i="1" s="1"/>
  <c r="KQ6" i="1"/>
  <c r="KR6" i="1" s="1"/>
  <c r="KS6" i="1" s="1"/>
  <c r="KR5" i="1"/>
  <c r="KS5" i="1" s="1"/>
  <c r="KL51" i="1"/>
  <c r="KM51" i="1" s="1"/>
  <c r="KK51" i="1"/>
  <c r="KH54" i="1" s="1"/>
  <c r="KM50" i="1"/>
  <c r="KN50" i="1" s="1"/>
  <c r="KM49" i="1"/>
  <c r="KN49" i="1" s="1"/>
  <c r="KM48" i="1"/>
  <c r="KN48" i="1" s="1"/>
  <c r="KM47" i="1"/>
  <c r="KN47" i="1" s="1"/>
  <c r="KM46" i="1"/>
  <c r="KN46" i="1" s="1"/>
  <c r="KM45" i="1"/>
  <c r="KN45" i="1" s="1"/>
  <c r="KM44" i="1"/>
  <c r="KN44" i="1" s="1"/>
  <c r="KM43" i="1"/>
  <c r="KN43" i="1" s="1"/>
  <c r="KM42" i="1"/>
  <c r="KN42" i="1" s="1"/>
  <c r="KL39" i="1"/>
  <c r="KM39" i="1" s="1"/>
  <c r="KN39" i="1" s="1"/>
  <c r="KK39" i="1"/>
  <c r="KF56" i="1" s="1"/>
  <c r="KM38" i="1"/>
  <c r="KN38" i="1" s="1"/>
  <c r="KM37" i="1"/>
  <c r="KN37" i="1" s="1"/>
  <c r="KM36" i="1"/>
  <c r="KN36" i="1" s="1"/>
  <c r="KM35" i="1"/>
  <c r="KN35" i="1" s="1"/>
  <c r="KM34" i="1"/>
  <c r="KN34" i="1" s="1"/>
  <c r="KM33" i="1"/>
  <c r="KN33" i="1" s="1"/>
  <c r="KM32" i="1"/>
  <c r="KN32" i="1" s="1"/>
  <c r="KM29" i="1"/>
  <c r="KL26" i="1"/>
  <c r="KM26" i="1" s="1"/>
  <c r="KN26" i="1" s="1"/>
  <c r="KM25" i="1"/>
  <c r="KN25" i="1" s="1"/>
  <c r="KM24" i="1"/>
  <c r="KN24" i="1" s="1"/>
  <c r="KM23" i="1"/>
  <c r="KN23" i="1" s="1"/>
  <c r="KM22" i="1"/>
  <c r="KN22" i="1" s="1"/>
  <c r="KL21" i="1"/>
  <c r="KM21" i="1" s="1"/>
  <c r="KN21" i="1" s="1"/>
  <c r="KL20" i="1"/>
  <c r="KM20" i="1" s="1"/>
  <c r="KN20" i="1" s="1"/>
  <c r="KL19" i="1"/>
  <c r="KM19" i="1" s="1"/>
  <c r="KN19" i="1" s="1"/>
  <c r="KM18" i="1"/>
  <c r="KN18" i="1" s="1"/>
  <c r="KL17" i="1"/>
  <c r="KM17" i="1" s="1"/>
  <c r="KN17" i="1" s="1"/>
  <c r="KM16" i="1"/>
  <c r="KN16" i="1" s="1"/>
  <c r="KL15" i="1"/>
  <c r="KM15" i="1" s="1"/>
  <c r="KN15" i="1" s="1"/>
  <c r="KL14" i="1"/>
  <c r="KM14" i="1" s="1"/>
  <c r="KN14" i="1" s="1"/>
  <c r="KM13" i="1"/>
  <c r="KN13" i="1" s="1"/>
  <c r="KM12" i="1"/>
  <c r="KN12" i="1" s="1"/>
  <c r="KL11" i="1"/>
  <c r="KM11" i="1" s="1"/>
  <c r="KN11" i="1" s="1"/>
  <c r="KK11" i="1"/>
  <c r="KK27" i="1" s="1"/>
  <c r="KF55" i="1" s="1"/>
  <c r="KN10" i="1"/>
  <c r="KL9" i="1"/>
  <c r="KM9" i="1" s="1"/>
  <c r="KN9" i="1" s="1"/>
  <c r="KM8" i="1"/>
  <c r="KN8" i="1" s="1"/>
  <c r="KM7" i="1"/>
  <c r="KN7" i="1" s="1"/>
  <c r="KL6" i="1"/>
  <c r="KM5" i="1"/>
  <c r="KN5" i="1" s="1"/>
  <c r="KG51" i="1"/>
  <c r="KH51" i="1" s="1"/>
  <c r="KF51" i="1"/>
  <c r="KC54" i="1" s="1"/>
  <c r="KH50" i="1"/>
  <c r="KI50" i="1" s="1"/>
  <c r="KH49" i="1"/>
  <c r="KI49" i="1" s="1"/>
  <c r="KH48" i="1"/>
  <c r="KI48" i="1" s="1"/>
  <c r="KH47" i="1"/>
  <c r="KI47" i="1" s="1"/>
  <c r="KH46" i="1"/>
  <c r="KI46" i="1" s="1"/>
  <c r="KH45" i="1"/>
  <c r="KI45" i="1" s="1"/>
  <c r="KH44" i="1"/>
  <c r="KI44" i="1" s="1"/>
  <c r="KH43" i="1"/>
  <c r="KI43" i="1" s="1"/>
  <c r="KH42" i="1"/>
  <c r="KI42" i="1" s="1"/>
  <c r="KG39" i="1"/>
  <c r="KH39" i="1" s="1"/>
  <c r="KI39" i="1" s="1"/>
  <c r="KF39" i="1"/>
  <c r="KA56" i="1" s="1"/>
  <c r="KH38" i="1"/>
  <c r="KI38" i="1" s="1"/>
  <c r="KH37" i="1"/>
  <c r="KI37" i="1" s="1"/>
  <c r="KH36" i="1"/>
  <c r="KI36" i="1" s="1"/>
  <c r="KH35" i="1"/>
  <c r="KI35" i="1" s="1"/>
  <c r="KH34" i="1"/>
  <c r="KI34" i="1" s="1"/>
  <c r="KH33" i="1"/>
  <c r="KI33" i="1" s="1"/>
  <c r="KH32" i="1"/>
  <c r="KI32" i="1" s="1"/>
  <c r="KH29" i="1"/>
  <c r="KG26" i="1"/>
  <c r="KH26" i="1" s="1"/>
  <c r="KI26" i="1" s="1"/>
  <c r="KH25" i="1"/>
  <c r="KI25" i="1" s="1"/>
  <c r="KH24" i="1"/>
  <c r="KI24" i="1" s="1"/>
  <c r="KH23" i="1"/>
  <c r="KI23" i="1" s="1"/>
  <c r="KH22" i="1"/>
  <c r="KI22" i="1" s="1"/>
  <c r="KG21" i="1"/>
  <c r="KH21" i="1" s="1"/>
  <c r="KI21" i="1" s="1"/>
  <c r="KG20" i="1"/>
  <c r="KH20" i="1" s="1"/>
  <c r="KI20" i="1" s="1"/>
  <c r="KG19" i="1"/>
  <c r="KH19" i="1" s="1"/>
  <c r="KI19" i="1" s="1"/>
  <c r="KH18" i="1"/>
  <c r="KI18" i="1" s="1"/>
  <c r="KG17" i="1"/>
  <c r="KH17" i="1" s="1"/>
  <c r="KI17" i="1" s="1"/>
  <c r="KG16" i="1"/>
  <c r="KH16" i="1" s="1"/>
  <c r="KI16" i="1" s="1"/>
  <c r="KG15" i="1"/>
  <c r="KH15" i="1" s="1"/>
  <c r="KI15" i="1" s="1"/>
  <c r="KG14" i="1"/>
  <c r="KH14" i="1" s="1"/>
  <c r="KI14" i="1" s="1"/>
  <c r="KH13" i="1"/>
  <c r="KI13" i="1" s="1"/>
  <c r="KH12" i="1"/>
  <c r="KI12" i="1" s="1"/>
  <c r="KG11" i="1"/>
  <c r="KH11" i="1" s="1"/>
  <c r="KI11" i="1" s="1"/>
  <c r="KF11" i="1"/>
  <c r="KF27" i="1" s="1"/>
  <c r="KA55" i="1" s="1"/>
  <c r="KI10" i="1"/>
  <c r="KG9" i="1"/>
  <c r="KH9" i="1" s="1"/>
  <c r="KI9" i="1" s="1"/>
  <c r="KH8" i="1"/>
  <c r="KI8" i="1" s="1"/>
  <c r="KH7" i="1"/>
  <c r="KI7" i="1" s="1"/>
  <c r="KG6" i="1"/>
  <c r="KH5" i="1"/>
  <c r="KI5" i="1" s="1"/>
  <c r="KB51" i="1"/>
  <c r="KC51" i="1" s="1"/>
  <c r="KA51" i="1"/>
  <c r="JX54" i="1" s="1"/>
  <c r="KC50" i="1"/>
  <c r="KD50" i="1" s="1"/>
  <c r="KC49" i="1"/>
  <c r="KD49" i="1" s="1"/>
  <c r="KC48" i="1"/>
  <c r="KD48" i="1" s="1"/>
  <c r="KC47" i="1"/>
  <c r="KD47" i="1" s="1"/>
  <c r="KC46" i="1"/>
  <c r="KD46" i="1" s="1"/>
  <c r="KC45" i="1"/>
  <c r="KD45" i="1" s="1"/>
  <c r="KC44" i="1"/>
  <c r="KD44" i="1" s="1"/>
  <c r="KC43" i="1"/>
  <c r="KD43" i="1" s="1"/>
  <c r="KC42" i="1"/>
  <c r="KD42" i="1" s="1"/>
  <c r="KB39" i="1"/>
  <c r="KC39" i="1" s="1"/>
  <c r="KD39" i="1" s="1"/>
  <c r="KA39" i="1"/>
  <c r="JV56" i="1" s="1"/>
  <c r="KC38" i="1"/>
  <c r="KD38" i="1" s="1"/>
  <c r="KC37" i="1"/>
  <c r="KD37" i="1" s="1"/>
  <c r="KC36" i="1"/>
  <c r="KD36" i="1" s="1"/>
  <c r="KC35" i="1"/>
  <c r="KD35" i="1" s="1"/>
  <c r="KC34" i="1"/>
  <c r="KD34" i="1" s="1"/>
  <c r="KC33" i="1"/>
  <c r="KD33" i="1" s="1"/>
  <c r="KC32" i="1"/>
  <c r="KD32" i="1" s="1"/>
  <c r="KC29" i="1"/>
  <c r="KB26" i="1"/>
  <c r="KC26" i="1" s="1"/>
  <c r="KD26" i="1" s="1"/>
  <c r="KC25" i="1"/>
  <c r="KD25" i="1" s="1"/>
  <c r="KC24" i="1"/>
  <c r="KD24" i="1" s="1"/>
  <c r="KC23" i="1"/>
  <c r="KD23" i="1" s="1"/>
  <c r="KC22" i="1"/>
  <c r="KD22" i="1" s="1"/>
  <c r="KB21" i="1"/>
  <c r="KC21" i="1" s="1"/>
  <c r="KD21" i="1" s="1"/>
  <c r="KB20" i="1"/>
  <c r="KC20" i="1" s="1"/>
  <c r="KD20" i="1" s="1"/>
  <c r="KB19" i="1"/>
  <c r="KC19" i="1" s="1"/>
  <c r="KD19" i="1" s="1"/>
  <c r="KC18" i="1"/>
  <c r="KD18" i="1" s="1"/>
  <c r="KB17" i="1"/>
  <c r="KC17" i="1" s="1"/>
  <c r="KD17" i="1" s="1"/>
  <c r="KB16" i="1"/>
  <c r="KC16" i="1" s="1"/>
  <c r="KD16" i="1" s="1"/>
  <c r="KB15" i="1"/>
  <c r="KC15" i="1" s="1"/>
  <c r="KD15" i="1" s="1"/>
  <c r="KB14" i="1"/>
  <c r="KC14" i="1" s="1"/>
  <c r="KD14" i="1" s="1"/>
  <c r="KC13" i="1"/>
  <c r="KD13" i="1" s="1"/>
  <c r="KC12" i="1"/>
  <c r="KD12" i="1" s="1"/>
  <c r="KB11" i="1"/>
  <c r="KC11" i="1" s="1"/>
  <c r="KD11" i="1" s="1"/>
  <c r="KA11" i="1"/>
  <c r="KA27" i="1" s="1"/>
  <c r="JV55" i="1" s="1"/>
  <c r="KD10" i="1"/>
  <c r="KB9" i="1"/>
  <c r="KC9" i="1" s="1"/>
  <c r="KD9" i="1" s="1"/>
  <c r="KC8" i="1"/>
  <c r="KD8" i="1" s="1"/>
  <c r="KC7" i="1"/>
  <c r="KD7" i="1" s="1"/>
  <c r="KB6" i="1"/>
  <c r="KC6" i="1" s="1"/>
  <c r="KD6" i="1" s="1"/>
  <c r="KB5" i="1"/>
  <c r="JW51" i="1"/>
  <c r="JX51" i="1" s="1"/>
  <c r="JV51" i="1"/>
  <c r="JS54" i="1" s="1"/>
  <c r="JX50" i="1"/>
  <c r="JY50" i="1" s="1"/>
  <c r="JX49" i="1"/>
  <c r="JY49" i="1" s="1"/>
  <c r="JX48" i="1"/>
  <c r="JY48" i="1" s="1"/>
  <c r="JX47" i="1"/>
  <c r="JY47" i="1" s="1"/>
  <c r="JX46" i="1"/>
  <c r="JY46" i="1" s="1"/>
  <c r="JX45" i="1"/>
  <c r="JY45" i="1" s="1"/>
  <c r="JX44" i="1"/>
  <c r="JY44" i="1" s="1"/>
  <c r="JX43" i="1"/>
  <c r="JY43" i="1" s="1"/>
  <c r="JX42" i="1"/>
  <c r="JY42" i="1" s="1"/>
  <c r="JW39" i="1"/>
  <c r="JX39" i="1" s="1"/>
  <c r="JY39" i="1" s="1"/>
  <c r="JV39" i="1"/>
  <c r="JQ56" i="1" s="1"/>
  <c r="JX38" i="1"/>
  <c r="JY38" i="1" s="1"/>
  <c r="JX37" i="1"/>
  <c r="JY37" i="1" s="1"/>
  <c r="JX36" i="1"/>
  <c r="JY36" i="1" s="1"/>
  <c r="JX35" i="1"/>
  <c r="JY35" i="1" s="1"/>
  <c r="JX34" i="1"/>
  <c r="JY34" i="1" s="1"/>
  <c r="JX33" i="1"/>
  <c r="JY33" i="1" s="1"/>
  <c r="JX32" i="1"/>
  <c r="JY32" i="1" s="1"/>
  <c r="JX29" i="1"/>
  <c r="JW26" i="1"/>
  <c r="JX26" i="1" s="1"/>
  <c r="JY26" i="1" s="1"/>
  <c r="JX25" i="1"/>
  <c r="JY25" i="1" s="1"/>
  <c r="JX24" i="1"/>
  <c r="JY24" i="1" s="1"/>
  <c r="JX23" i="1"/>
  <c r="JY23" i="1" s="1"/>
  <c r="JX22" i="1"/>
  <c r="JY22" i="1" s="1"/>
  <c r="JW21" i="1"/>
  <c r="JX21" i="1" s="1"/>
  <c r="JY21" i="1" s="1"/>
  <c r="JW20" i="1"/>
  <c r="JX20" i="1" s="1"/>
  <c r="JY20" i="1" s="1"/>
  <c r="JW19" i="1"/>
  <c r="JX19" i="1" s="1"/>
  <c r="JY19" i="1" s="1"/>
  <c r="JX18" i="1"/>
  <c r="JY18" i="1" s="1"/>
  <c r="JW17" i="1"/>
  <c r="JX17" i="1" s="1"/>
  <c r="JY17" i="1" s="1"/>
  <c r="JW16" i="1"/>
  <c r="JX16" i="1" s="1"/>
  <c r="JY16" i="1" s="1"/>
  <c r="JW15" i="1"/>
  <c r="JX15" i="1" s="1"/>
  <c r="JY15" i="1" s="1"/>
  <c r="JW14" i="1"/>
  <c r="JX14" i="1" s="1"/>
  <c r="JY14" i="1" s="1"/>
  <c r="JX13" i="1"/>
  <c r="JY13" i="1" s="1"/>
  <c r="JX12" i="1"/>
  <c r="JY12" i="1" s="1"/>
  <c r="JW11" i="1"/>
  <c r="JX11" i="1" s="1"/>
  <c r="JY11" i="1" s="1"/>
  <c r="JV11" i="1"/>
  <c r="JV27" i="1" s="1"/>
  <c r="JQ55" i="1" s="1"/>
  <c r="JY10" i="1"/>
  <c r="JW9" i="1"/>
  <c r="JX9" i="1" s="1"/>
  <c r="JY9" i="1" s="1"/>
  <c r="JX8" i="1"/>
  <c r="JY8" i="1" s="1"/>
  <c r="JX7" i="1"/>
  <c r="JY7" i="1" s="1"/>
  <c r="JW6" i="1"/>
  <c r="JX5" i="1"/>
  <c r="JY5" i="1" s="1"/>
  <c r="JR51" i="1"/>
  <c r="JS51" i="1" s="1"/>
  <c r="JQ51" i="1"/>
  <c r="JN54" i="1" s="1"/>
  <c r="JS50" i="1"/>
  <c r="JT50" i="1" s="1"/>
  <c r="JS49" i="1"/>
  <c r="JT49" i="1" s="1"/>
  <c r="JS48" i="1"/>
  <c r="JT48" i="1" s="1"/>
  <c r="JS47" i="1"/>
  <c r="JT47" i="1" s="1"/>
  <c r="JS46" i="1"/>
  <c r="JT46" i="1" s="1"/>
  <c r="JS45" i="1"/>
  <c r="JT45" i="1" s="1"/>
  <c r="JS44" i="1"/>
  <c r="JT44" i="1" s="1"/>
  <c r="JS43" i="1"/>
  <c r="JT43" i="1" s="1"/>
  <c r="JS42" i="1"/>
  <c r="JT42" i="1" s="1"/>
  <c r="JR39" i="1"/>
  <c r="JS39" i="1" s="1"/>
  <c r="JT39" i="1" s="1"/>
  <c r="JQ39" i="1"/>
  <c r="JL56" i="1" s="1"/>
  <c r="JS38" i="1"/>
  <c r="JT38" i="1" s="1"/>
  <c r="JS37" i="1"/>
  <c r="JT37" i="1" s="1"/>
  <c r="JS36" i="1"/>
  <c r="JT36" i="1" s="1"/>
  <c r="JS35" i="1"/>
  <c r="JT35" i="1" s="1"/>
  <c r="JS34" i="1"/>
  <c r="JT34" i="1" s="1"/>
  <c r="JS33" i="1"/>
  <c r="JT33" i="1" s="1"/>
  <c r="JS32" i="1"/>
  <c r="JT32" i="1" s="1"/>
  <c r="JS29" i="1"/>
  <c r="JR26" i="1"/>
  <c r="JS26" i="1" s="1"/>
  <c r="JT26" i="1" s="1"/>
  <c r="JS25" i="1"/>
  <c r="JT25" i="1" s="1"/>
  <c r="JS24" i="1"/>
  <c r="JT24" i="1" s="1"/>
  <c r="JS23" i="1"/>
  <c r="JT23" i="1" s="1"/>
  <c r="JS22" i="1"/>
  <c r="JT22" i="1" s="1"/>
  <c r="JR21" i="1"/>
  <c r="JS21" i="1" s="1"/>
  <c r="JT21" i="1" s="1"/>
  <c r="JR20" i="1"/>
  <c r="JS20" i="1" s="1"/>
  <c r="JT20" i="1" s="1"/>
  <c r="JR19" i="1"/>
  <c r="JS19" i="1" s="1"/>
  <c r="JT19" i="1" s="1"/>
  <c r="JS18" i="1"/>
  <c r="JT18" i="1" s="1"/>
  <c r="JR17" i="1"/>
  <c r="JS17" i="1" s="1"/>
  <c r="JT17" i="1" s="1"/>
  <c r="JR16" i="1"/>
  <c r="JS16" i="1" s="1"/>
  <c r="JT16" i="1" s="1"/>
  <c r="JR15" i="1"/>
  <c r="JS15" i="1" s="1"/>
  <c r="JT15" i="1" s="1"/>
  <c r="JS14" i="1"/>
  <c r="JT14" i="1" s="1"/>
  <c r="JS13" i="1"/>
  <c r="JT13" i="1" s="1"/>
  <c r="JS12" i="1"/>
  <c r="JT12" i="1" s="1"/>
  <c r="JR11" i="1"/>
  <c r="JS11" i="1" s="1"/>
  <c r="JT11" i="1" s="1"/>
  <c r="JQ11" i="1"/>
  <c r="JQ27" i="1" s="1"/>
  <c r="JL55" i="1" s="1"/>
  <c r="JT10" i="1"/>
  <c r="JR9" i="1"/>
  <c r="JS9" i="1" s="1"/>
  <c r="JT9" i="1" s="1"/>
  <c r="JS8" i="1"/>
  <c r="JT8" i="1" s="1"/>
  <c r="JS7" i="1"/>
  <c r="JT7" i="1" s="1"/>
  <c r="JR6" i="1"/>
  <c r="JS6" i="1" s="1"/>
  <c r="JT6" i="1" s="1"/>
  <c r="JR5" i="1"/>
  <c r="JM51" i="1"/>
  <c r="JN51" i="1" s="1"/>
  <c r="JL51" i="1"/>
  <c r="JI54" i="1" s="1"/>
  <c r="JN50" i="1"/>
  <c r="JO50" i="1" s="1"/>
  <c r="JN49" i="1"/>
  <c r="JO49" i="1" s="1"/>
  <c r="JN48" i="1"/>
  <c r="JO48" i="1" s="1"/>
  <c r="JN47" i="1"/>
  <c r="JO47" i="1" s="1"/>
  <c r="JN46" i="1"/>
  <c r="JO46" i="1" s="1"/>
  <c r="JN45" i="1"/>
  <c r="JO45" i="1" s="1"/>
  <c r="JN44" i="1"/>
  <c r="JO44" i="1" s="1"/>
  <c r="JN43" i="1"/>
  <c r="JO43" i="1" s="1"/>
  <c r="JN42" i="1"/>
  <c r="JO42" i="1" s="1"/>
  <c r="JM39" i="1"/>
  <c r="JN39" i="1" s="1"/>
  <c r="JO39" i="1" s="1"/>
  <c r="JL39" i="1"/>
  <c r="JG56" i="1" s="1"/>
  <c r="JN38" i="1"/>
  <c r="JO38" i="1" s="1"/>
  <c r="JN37" i="1"/>
  <c r="JO37" i="1" s="1"/>
  <c r="JN36" i="1"/>
  <c r="JO36" i="1" s="1"/>
  <c r="JN35" i="1"/>
  <c r="JO35" i="1" s="1"/>
  <c r="JN34" i="1"/>
  <c r="JO34" i="1" s="1"/>
  <c r="JN33" i="1"/>
  <c r="JO33" i="1" s="1"/>
  <c r="JN32" i="1"/>
  <c r="JO32" i="1" s="1"/>
  <c r="JN29" i="1"/>
  <c r="JM26" i="1"/>
  <c r="JN26" i="1" s="1"/>
  <c r="JO26" i="1" s="1"/>
  <c r="JN25" i="1"/>
  <c r="JO25" i="1" s="1"/>
  <c r="JN24" i="1"/>
  <c r="JO24" i="1" s="1"/>
  <c r="JN23" i="1"/>
  <c r="JO23" i="1" s="1"/>
  <c r="JN22" i="1"/>
  <c r="JO22" i="1" s="1"/>
  <c r="JM21" i="1"/>
  <c r="JN21" i="1" s="1"/>
  <c r="JO21" i="1" s="1"/>
  <c r="JM20" i="1"/>
  <c r="JN20" i="1" s="1"/>
  <c r="JO20" i="1" s="1"/>
  <c r="JM19" i="1"/>
  <c r="JN19" i="1" s="1"/>
  <c r="JO19" i="1" s="1"/>
  <c r="JN18" i="1"/>
  <c r="JO18" i="1" s="1"/>
  <c r="JM17" i="1"/>
  <c r="JN17" i="1" s="1"/>
  <c r="JO17" i="1" s="1"/>
  <c r="JM16" i="1"/>
  <c r="JN16" i="1" s="1"/>
  <c r="JO16" i="1" s="1"/>
  <c r="JM15" i="1"/>
  <c r="JN15" i="1" s="1"/>
  <c r="JO15" i="1" s="1"/>
  <c r="JN14" i="1"/>
  <c r="JO14" i="1" s="1"/>
  <c r="JN13" i="1"/>
  <c r="JO13" i="1" s="1"/>
  <c r="JN12" i="1"/>
  <c r="JO12" i="1" s="1"/>
  <c r="JM11" i="1"/>
  <c r="JN11" i="1" s="1"/>
  <c r="JO11" i="1" s="1"/>
  <c r="JL11" i="1"/>
  <c r="JL27" i="1" s="1"/>
  <c r="JG55" i="1" s="1"/>
  <c r="JO10" i="1"/>
  <c r="JM9" i="1"/>
  <c r="JN9" i="1" s="1"/>
  <c r="JO9" i="1" s="1"/>
  <c r="JN8" i="1"/>
  <c r="JO8" i="1" s="1"/>
  <c r="JN7" i="1"/>
  <c r="JO7" i="1" s="1"/>
  <c r="JM6" i="1"/>
  <c r="JN6" i="1" s="1"/>
  <c r="JO6" i="1" s="1"/>
  <c r="JM5" i="1"/>
  <c r="JN5" i="1" s="1"/>
  <c r="JO5" i="1" s="1"/>
  <c r="JH51" i="1"/>
  <c r="JI51" i="1" s="1"/>
  <c r="JG51" i="1"/>
  <c r="JD54" i="1" s="1"/>
  <c r="JI50" i="1"/>
  <c r="JJ50" i="1" s="1"/>
  <c r="JI49" i="1"/>
  <c r="JJ49" i="1" s="1"/>
  <c r="JI48" i="1"/>
  <c r="JJ48" i="1" s="1"/>
  <c r="JI47" i="1"/>
  <c r="JJ47" i="1" s="1"/>
  <c r="JI46" i="1"/>
  <c r="JJ46" i="1" s="1"/>
  <c r="JI45" i="1"/>
  <c r="JJ45" i="1" s="1"/>
  <c r="JI44" i="1"/>
  <c r="JJ44" i="1" s="1"/>
  <c r="JI43" i="1"/>
  <c r="JJ43" i="1" s="1"/>
  <c r="JI42" i="1"/>
  <c r="JJ42" i="1" s="1"/>
  <c r="JH39" i="1"/>
  <c r="JI39" i="1" s="1"/>
  <c r="JJ39" i="1" s="1"/>
  <c r="JG39" i="1"/>
  <c r="JB56" i="1" s="1"/>
  <c r="JI38" i="1"/>
  <c r="JJ38" i="1" s="1"/>
  <c r="JI37" i="1"/>
  <c r="JJ37" i="1" s="1"/>
  <c r="JI36" i="1"/>
  <c r="JJ36" i="1" s="1"/>
  <c r="JI35" i="1"/>
  <c r="JJ35" i="1" s="1"/>
  <c r="JI34" i="1"/>
  <c r="JJ34" i="1" s="1"/>
  <c r="JI33" i="1"/>
  <c r="JJ33" i="1" s="1"/>
  <c r="JI32" i="1"/>
  <c r="JJ32" i="1" s="1"/>
  <c r="JI29" i="1"/>
  <c r="JH26" i="1"/>
  <c r="JI26" i="1" s="1"/>
  <c r="JJ26" i="1" s="1"/>
  <c r="JI25" i="1"/>
  <c r="JJ25" i="1" s="1"/>
  <c r="JI24" i="1"/>
  <c r="JJ24" i="1" s="1"/>
  <c r="JI23" i="1"/>
  <c r="JJ23" i="1" s="1"/>
  <c r="JI22" i="1"/>
  <c r="JJ22" i="1" s="1"/>
  <c r="JH21" i="1"/>
  <c r="JI21" i="1" s="1"/>
  <c r="JJ21" i="1" s="1"/>
  <c r="JH20" i="1"/>
  <c r="JI20" i="1" s="1"/>
  <c r="JJ20" i="1" s="1"/>
  <c r="JH19" i="1"/>
  <c r="JI19" i="1" s="1"/>
  <c r="JJ19" i="1" s="1"/>
  <c r="JI18" i="1"/>
  <c r="JJ18" i="1" s="1"/>
  <c r="JH17" i="1"/>
  <c r="JI17" i="1" s="1"/>
  <c r="JJ17" i="1" s="1"/>
  <c r="JH16" i="1"/>
  <c r="JI16" i="1" s="1"/>
  <c r="JJ16" i="1" s="1"/>
  <c r="JH15" i="1"/>
  <c r="JI15" i="1" s="1"/>
  <c r="JJ15" i="1" s="1"/>
  <c r="JH14" i="1"/>
  <c r="JI14" i="1" s="1"/>
  <c r="JJ14" i="1" s="1"/>
  <c r="JI13" i="1"/>
  <c r="JJ13" i="1" s="1"/>
  <c r="JI12" i="1"/>
  <c r="JJ12" i="1" s="1"/>
  <c r="JH11" i="1"/>
  <c r="JI11" i="1" s="1"/>
  <c r="JJ11" i="1" s="1"/>
  <c r="JG11" i="1"/>
  <c r="JG27" i="1" s="1"/>
  <c r="JB55" i="1" s="1"/>
  <c r="JJ10" i="1"/>
  <c r="JH9" i="1"/>
  <c r="JI9" i="1" s="1"/>
  <c r="JJ9" i="1" s="1"/>
  <c r="JI8" i="1"/>
  <c r="JJ8" i="1" s="1"/>
  <c r="JI7" i="1"/>
  <c r="JJ7" i="1" s="1"/>
  <c r="JH6" i="1"/>
  <c r="JI6" i="1" s="1"/>
  <c r="JJ6" i="1" s="1"/>
  <c r="JH5" i="1"/>
  <c r="JI5" i="1" s="1"/>
  <c r="JJ5" i="1" s="1"/>
  <c r="JC51" i="1"/>
  <c r="JD51" i="1" s="1"/>
  <c r="JB51" i="1"/>
  <c r="IY54" i="1" s="1"/>
  <c r="JD50" i="1"/>
  <c r="JE50" i="1" s="1"/>
  <c r="JD49" i="1"/>
  <c r="JE49" i="1" s="1"/>
  <c r="JD48" i="1"/>
  <c r="JE48" i="1" s="1"/>
  <c r="JD47" i="1"/>
  <c r="JE47" i="1" s="1"/>
  <c r="JD46" i="1"/>
  <c r="JE46" i="1" s="1"/>
  <c r="JD45" i="1"/>
  <c r="JE45" i="1" s="1"/>
  <c r="JD44" i="1"/>
  <c r="JE44" i="1" s="1"/>
  <c r="JD43" i="1"/>
  <c r="JE43" i="1" s="1"/>
  <c r="JD42" i="1"/>
  <c r="JE42" i="1" s="1"/>
  <c r="JD39" i="1"/>
  <c r="JE39" i="1" s="1"/>
  <c r="JB39" i="1"/>
  <c r="IW56" i="1" s="1"/>
  <c r="JD38" i="1"/>
  <c r="JE38" i="1" s="1"/>
  <c r="JD37" i="1"/>
  <c r="JE37" i="1" s="1"/>
  <c r="JD36" i="1"/>
  <c r="JE36" i="1" s="1"/>
  <c r="JD35" i="1"/>
  <c r="JE35" i="1" s="1"/>
  <c r="JD34" i="1"/>
  <c r="JE34" i="1" s="1"/>
  <c r="JD33" i="1"/>
  <c r="JE33" i="1" s="1"/>
  <c r="JD32" i="1"/>
  <c r="JE32" i="1" s="1"/>
  <c r="JD29" i="1"/>
  <c r="JC26" i="1"/>
  <c r="JD26" i="1" s="1"/>
  <c r="JE26" i="1" s="1"/>
  <c r="JD25" i="1"/>
  <c r="JE25" i="1" s="1"/>
  <c r="JD24" i="1"/>
  <c r="JE24" i="1" s="1"/>
  <c r="JD23" i="1"/>
  <c r="JE23" i="1" s="1"/>
  <c r="JD22" i="1"/>
  <c r="JE22" i="1" s="1"/>
  <c r="JC21" i="1"/>
  <c r="JD21" i="1" s="1"/>
  <c r="JE21" i="1" s="1"/>
  <c r="JC20" i="1"/>
  <c r="JD20" i="1" s="1"/>
  <c r="JE20" i="1" s="1"/>
  <c r="JC19" i="1"/>
  <c r="JD19" i="1" s="1"/>
  <c r="JE19" i="1" s="1"/>
  <c r="JD18" i="1"/>
  <c r="JE18" i="1" s="1"/>
  <c r="JC17" i="1"/>
  <c r="JD17" i="1" s="1"/>
  <c r="JE17" i="1" s="1"/>
  <c r="JC16" i="1"/>
  <c r="JD16" i="1" s="1"/>
  <c r="JE16" i="1" s="1"/>
  <c r="JC15" i="1"/>
  <c r="JD15" i="1" s="1"/>
  <c r="JE15" i="1" s="1"/>
  <c r="JC14" i="1"/>
  <c r="JD14" i="1" s="1"/>
  <c r="JE14" i="1" s="1"/>
  <c r="JD13" i="1"/>
  <c r="JE13" i="1" s="1"/>
  <c r="JD12" i="1"/>
  <c r="JE12" i="1" s="1"/>
  <c r="JC11" i="1"/>
  <c r="JD11" i="1" s="1"/>
  <c r="JE11" i="1" s="1"/>
  <c r="JB11" i="1"/>
  <c r="JB27" i="1" s="1"/>
  <c r="IW55" i="1" s="1"/>
  <c r="JD10" i="1"/>
  <c r="JE10" i="1" s="1"/>
  <c r="JD9" i="1"/>
  <c r="JE9" i="1" s="1"/>
  <c r="JD8" i="1"/>
  <c r="JE8" i="1" s="1"/>
  <c r="JD7" i="1"/>
  <c r="JE7" i="1" s="1"/>
  <c r="JC6" i="1"/>
  <c r="JD6" i="1" s="1"/>
  <c r="JE6" i="1" s="1"/>
  <c r="JC5" i="1"/>
  <c r="JD5" i="1" s="1"/>
  <c r="JE5" i="1" s="1"/>
  <c r="IX51" i="1"/>
  <c r="IY51" i="1" s="1"/>
  <c r="IW51" i="1"/>
  <c r="IT54" i="1" s="1"/>
  <c r="IY50" i="1"/>
  <c r="IZ50" i="1" s="1"/>
  <c r="IY49" i="1"/>
  <c r="IZ49" i="1" s="1"/>
  <c r="IY48" i="1"/>
  <c r="IZ48" i="1" s="1"/>
  <c r="IY47" i="1"/>
  <c r="IZ47" i="1" s="1"/>
  <c r="IY46" i="1"/>
  <c r="IZ46" i="1" s="1"/>
  <c r="IY45" i="1"/>
  <c r="IZ45" i="1" s="1"/>
  <c r="IY44" i="1"/>
  <c r="IZ44" i="1" s="1"/>
  <c r="IY43" i="1"/>
  <c r="IZ43" i="1" s="1"/>
  <c r="IY42" i="1"/>
  <c r="IZ42" i="1" s="1"/>
  <c r="IY39" i="1"/>
  <c r="IZ39" i="1" s="1"/>
  <c r="IW39" i="1"/>
  <c r="IR56" i="1" s="1"/>
  <c r="IY38" i="1"/>
  <c r="IZ38" i="1" s="1"/>
  <c r="IY37" i="1"/>
  <c r="IZ37" i="1" s="1"/>
  <c r="IY36" i="1"/>
  <c r="IZ36" i="1" s="1"/>
  <c r="IY35" i="1"/>
  <c r="IZ35" i="1" s="1"/>
  <c r="IY34" i="1"/>
  <c r="IZ34" i="1" s="1"/>
  <c r="IY33" i="1"/>
  <c r="IZ33" i="1" s="1"/>
  <c r="IY32" i="1"/>
  <c r="IZ32" i="1" s="1"/>
  <c r="IY29" i="1"/>
  <c r="IX28" i="1"/>
  <c r="IX26" i="1"/>
  <c r="IY26" i="1" s="1"/>
  <c r="IZ26" i="1" s="1"/>
  <c r="IY25" i="1"/>
  <c r="IZ25" i="1" s="1"/>
  <c r="IY24" i="1"/>
  <c r="IZ24" i="1" s="1"/>
  <c r="IY23" i="1"/>
  <c r="IZ23" i="1" s="1"/>
  <c r="IY22" i="1"/>
  <c r="IZ22" i="1" s="1"/>
  <c r="IX21" i="1"/>
  <c r="IY21" i="1" s="1"/>
  <c r="IZ21" i="1" s="1"/>
  <c r="IY20" i="1"/>
  <c r="IZ20" i="1" s="1"/>
  <c r="IY19" i="1"/>
  <c r="IZ19" i="1" s="1"/>
  <c r="IY18" i="1"/>
  <c r="IZ18" i="1" s="1"/>
  <c r="IY17" i="1"/>
  <c r="IZ17" i="1" s="1"/>
  <c r="IX16" i="1"/>
  <c r="IY16" i="1" s="1"/>
  <c r="IZ16" i="1" s="1"/>
  <c r="IX15" i="1"/>
  <c r="IY15" i="1" s="1"/>
  <c r="IZ15" i="1" s="1"/>
  <c r="IY14" i="1"/>
  <c r="IZ14" i="1" s="1"/>
  <c r="IY13" i="1"/>
  <c r="IZ13" i="1" s="1"/>
  <c r="IY12" i="1"/>
  <c r="IZ12" i="1" s="1"/>
  <c r="IX11" i="1"/>
  <c r="IY11" i="1" s="1"/>
  <c r="IZ11" i="1" s="1"/>
  <c r="IW11" i="1"/>
  <c r="IW27" i="1" s="1"/>
  <c r="IR55" i="1" s="1"/>
  <c r="IY10" i="1"/>
  <c r="IZ10" i="1" s="1"/>
  <c r="IY9" i="1"/>
  <c r="IZ9" i="1" s="1"/>
  <c r="IY8" i="1"/>
  <c r="IZ8" i="1" s="1"/>
  <c r="IY7" i="1"/>
  <c r="IZ7" i="1" s="1"/>
  <c r="IX6" i="1"/>
  <c r="IY6" i="1" s="1"/>
  <c r="IZ6" i="1" s="1"/>
  <c r="IX5" i="1"/>
  <c r="IR58" i="1"/>
  <c r="IS51" i="1"/>
  <c r="IT51" i="1" s="1"/>
  <c r="IR51" i="1"/>
  <c r="IO54" i="1" s="1"/>
  <c r="IT50" i="1"/>
  <c r="IU50" i="1" s="1"/>
  <c r="IT49" i="1"/>
  <c r="IU49" i="1" s="1"/>
  <c r="IT48" i="1"/>
  <c r="IU48" i="1" s="1"/>
  <c r="IT47" i="1"/>
  <c r="IU47" i="1" s="1"/>
  <c r="IT46" i="1"/>
  <c r="IU46" i="1" s="1"/>
  <c r="IT45" i="1"/>
  <c r="IU45" i="1" s="1"/>
  <c r="IT44" i="1"/>
  <c r="IU44" i="1" s="1"/>
  <c r="IT43" i="1"/>
  <c r="IU43" i="1" s="1"/>
  <c r="IT42" i="1"/>
  <c r="IU42" i="1" s="1"/>
  <c r="IT39" i="1"/>
  <c r="IU39" i="1" s="1"/>
  <c r="IR39" i="1"/>
  <c r="IM56" i="1" s="1"/>
  <c r="IT38" i="1"/>
  <c r="IU38" i="1" s="1"/>
  <c r="IT37" i="1"/>
  <c r="IU37" i="1" s="1"/>
  <c r="IT36" i="1"/>
  <c r="IU36" i="1" s="1"/>
  <c r="IT35" i="1"/>
  <c r="IU35" i="1" s="1"/>
  <c r="IT34" i="1"/>
  <c r="IU34" i="1" s="1"/>
  <c r="IT33" i="1"/>
  <c r="IU33" i="1" s="1"/>
  <c r="IT32" i="1"/>
  <c r="IU32" i="1" s="1"/>
  <c r="IT29" i="1"/>
  <c r="IS28" i="1"/>
  <c r="IS26" i="1"/>
  <c r="IT26" i="1" s="1"/>
  <c r="IU26" i="1" s="1"/>
  <c r="IU25" i="1"/>
  <c r="IT24" i="1"/>
  <c r="IU24" i="1" s="1"/>
  <c r="IT23" i="1"/>
  <c r="IU23" i="1" s="1"/>
  <c r="IT22" i="1"/>
  <c r="IU22" i="1" s="1"/>
  <c r="IS21" i="1"/>
  <c r="IT21" i="1" s="1"/>
  <c r="IU21" i="1" s="1"/>
  <c r="IS20" i="1"/>
  <c r="IT20" i="1" s="1"/>
  <c r="IU20" i="1" s="1"/>
  <c r="IT19" i="1"/>
  <c r="IU19" i="1" s="1"/>
  <c r="IS18" i="1"/>
  <c r="IT18" i="1" s="1"/>
  <c r="IU18" i="1" s="1"/>
  <c r="IS17" i="1"/>
  <c r="IT17" i="1" s="1"/>
  <c r="IU17" i="1" s="1"/>
  <c r="IS16" i="1"/>
  <c r="IT16" i="1" s="1"/>
  <c r="IU16" i="1" s="1"/>
  <c r="IS15" i="1"/>
  <c r="IT15" i="1" s="1"/>
  <c r="IU15" i="1" s="1"/>
  <c r="IT14" i="1"/>
  <c r="IU14" i="1" s="1"/>
  <c r="IT13" i="1"/>
  <c r="IU13" i="1" s="1"/>
  <c r="IT12" i="1"/>
  <c r="IU12" i="1" s="1"/>
  <c r="IS11" i="1"/>
  <c r="IT11" i="1" s="1"/>
  <c r="IU11" i="1" s="1"/>
  <c r="IR11" i="1"/>
  <c r="IR27" i="1" s="1"/>
  <c r="IM55" i="1" s="1"/>
  <c r="IT10" i="1"/>
  <c r="IU10" i="1" s="1"/>
  <c r="IT9" i="1"/>
  <c r="IU9" i="1" s="1"/>
  <c r="IT8" i="1"/>
  <c r="IU8" i="1" s="1"/>
  <c r="IT7" i="1"/>
  <c r="IU7" i="1" s="1"/>
  <c r="IS6" i="1"/>
  <c r="IT6" i="1" s="1"/>
  <c r="IU6" i="1" s="1"/>
  <c r="IT5" i="1"/>
  <c r="IU5" i="1" s="1"/>
  <c r="IM58" i="1"/>
  <c r="IN51" i="1"/>
  <c r="IO51" i="1" s="1"/>
  <c r="IM51" i="1"/>
  <c r="IJ54" i="1" s="1"/>
  <c r="IO50" i="1"/>
  <c r="IP50" i="1" s="1"/>
  <c r="IO49" i="1"/>
  <c r="IP49" i="1" s="1"/>
  <c r="IO48" i="1"/>
  <c r="IP48" i="1" s="1"/>
  <c r="IO47" i="1"/>
  <c r="IP47" i="1" s="1"/>
  <c r="IO46" i="1"/>
  <c r="IP46" i="1" s="1"/>
  <c r="IO45" i="1"/>
  <c r="IP45" i="1" s="1"/>
  <c r="IO44" i="1"/>
  <c r="IP44" i="1" s="1"/>
  <c r="IO43" i="1"/>
  <c r="IP43" i="1" s="1"/>
  <c r="IO42" i="1"/>
  <c r="IP42" i="1" s="1"/>
  <c r="IO39" i="1"/>
  <c r="IP39" i="1" s="1"/>
  <c r="IM39" i="1"/>
  <c r="IH56" i="1" s="1"/>
  <c r="IO38" i="1"/>
  <c r="IP38" i="1" s="1"/>
  <c r="IO37" i="1"/>
  <c r="IP37" i="1" s="1"/>
  <c r="IO36" i="1"/>
  <c r="IP36" i="1" s="1"/>
  <c r="IO35" i="1"/>
  <c r="IP35" i="1" s="1"/>
  <c r="IO34" i="1"/>
  <c r="IP34" i="1" s="1"/>
  <c r="IO33" i="1"/>
  <c r="IP33" i="1" s="1"/>
  <c r="IO32" i="1"/>
  <c r="IP32" i="1" s="1"/>
  <c r="IO29" i="1"/>
  <c r="IN28" i="1"/>
  <c r="IN26" i="1"/>
  <c r="IO26" i="1" s="1"/>
  <c r="IP26" i="1" s="1"/>
  <c r="IP25" i="1"/>
  <c r="IO24" i="1"/>
  <c r="IP24" i="1" s="1"/>
  <c r="IO23" i="1"/>
  <c r="IP23" i="1" s="1"/>
  <c r="IO22" i="1"/>
  <c r="IP22" i="1" s="1"/>
  <c r="IN21" i="1"/>
  <c r="IO21" i="1" s="1"/>
  <c r="IP21" i="1" s="1"/>
  <c r="IN20" i="1"/>
  <c r="IO20" i="1" s="1"/>
  <c r="IP20" i="1" s="1"/>
  <c r="IO19" i="1"/>
  <c r="IP19" i="1" s="1"/>
  <c r="IN18" i="1"/>
  <c r="IO18" i="1" s="1"/>
  <c r="IP18" i="1" s="1"/>
  <c r="IN17" i="1"/>
  <c r="IO17" i="1" s="1"/>
  <c r="IP17" i="1" s="1"/>
  <c r="IN16" i="1"/>
  <c r="IO16" i="1" s="1"/>
  <c r="IP16" i="1" s="1"/>
  <c r="IN15" i="1"/>
  <c r="IO15" i="1" s="1"/>
  <c r="IP15" i="1" s="1"/>
  <c r="IO14" i="1"/>
  <c r="IP14" i="1" s="1"/>
  <c r="IO13" i="1"/>
  <c r="IP13" i="1" s="1"/>
  <c r="IO12" i="1"/>
  <c r="IP12" i="1" s="1"/>
  <c r="IN11" i="1"/>
  <c r="IO11" i="1" s="1"/>
  <c r="IP11" i="1" s="1"/>
  <c r="IM11" i="1"/>
  <c r="IM27" i="1" s="1"/>
  <c r="IH55" i="1" s="1"/>
  <c r="IO10" i="1"/>
  <c r="IP10" i="1" s="1"/>
  <c r="IO9" i="1"/>
  <c r="IP9" i="1" s="1"/>
  <c r="IO8" i="1"/>
  <c r="IP8" i="1" s="1"/>
  <c r="IO7" i="1"/>
  <c r="IP7" i="1" s="1"/>
  <c r="IN6" i="1"/>
  <c r="IO5" i="1"/>
  <c r="IP5" i="1" s="1"/>
  <c r="II51" i="1"/>
  <c r="IJ51" i="1" s="1"/>
  <c r="IH51" i="1"/>
  <c r="IE54" i="1" s="1"/>
  <c r="IJ50" i="1"/>
  <c r="IK50" i="1" s="1"/>
  <c r="IJ49" i="1"/>
  <c r="IK49" i="1" s="1"/>
  <c r="IJ48" i="1"/>
  <c r="IK48" i="1" s="1"/>
  <c r="IJ47" i="1"/>
  <c r="IK47" i="1" s="1"/>
  <c r="IJ46" i="1"/>
  <c r="IK46" i="1" s="1"/>
  <c r="IJ45" i="1"/>
  <c r="IK45" i="1" s="1"/>
  <c r="IJ44" i="1"/>
  <c r="IK44" i="1" s="1"/>
  <c r="IJ43" i="1"/>
  <c r="IK43" i="1" s="1"/>
  <c r="IJ42" i="1"/>
  <c r="IK42" i="1" s="1"/>
  <c r="IJ39" i="1"/>
  <c r="IK39" i="1" s="1"/>
  <c r="IH39" i="1"/>
  <c r="IC56" i="1" s="1"/>
  <c r="IJ38" i="1"/>
  <c r="IK38" i="1" s="1"/>
  <c r="IJ37" i="1"/>
  <c r="IK37" i="1" s="1"/>
  <c r="IJ36" i="1"/>
  <c r="IK36" i="1" s="1"/>
  <c r="IJ35" i="1"/>
  <c r="IK35" i="1" s="1"/>
  <c r="IJ34" i="1"/>
  <c r="IK34" i="1" s="1"/>
  <c r="IJ33" i="1"/>
  <c r="IK33" i="1" s="1"/>
  <c r="IJ32" i="1"/>
  <c r="IK32" i="1" s="1"/>
  <c r="IJ29" i="1"/>
  <c r="II28" i="1"/>
  <c r="II26" i="1"/>
  <c r="IJ26" i="1" s="1"/>
  <c r="IK26" i="1" s="1"/>
  <c r="IK25" i="1"/>
  <c r="IJ24" i="1"/>
  <c r="IK24" i="1" s="1"/>
  <c r="IJ23" i="1"/>
  <c r="IK23" i="1" s="1"/>
  <c r="IJ22" i="1"/>
  <c r="IK22" i="1" s="1"/>
  <c r="II21" i="1"/>
  <c r="IJ21" i="1" s="1"/>
  <c r="IK21" i="1" s="1"/>
  <c r="II20" i="1"/>
  <c r="IJ20" i="1" s="1"/>
  <c r="IK20" i="1" s="1"/>
  <c r="IJ19" i="1"/>
  <c r="IK19" i="1" s="1"/>
  <c r="IJ18" i="1"/>
  <c r="IK18" i="1" s="1"/>
  <c r="IJ17" i="1"/>
  <c r="IK17" i="1" s="1"/>
  <c r="II16" i="1"/>
  <c r="IJ16" i="1" s="1"/>
  <c r="IK16" i="1" s="1"/>
  <c r="II15" i="1"/>
  <c r="IJ15" i="1" s="1"/>
  <c r="IK15" i="1" s="1"/>
  <c r="IJ14" i="1"/>
  <c r="IK14" i="1" s="1"/>
  <c r="IJ13" i="1"/>
  <c r="IK13" i="1" s="1"/>
  <c r="IJ12" i="1"/>
  <c r="IK12" i="1" s="1"/>
  <c r="II11" i="1"/>
  <c r="IJ11" i="1" s="1"/>
  <c r="IK11" i="1" s="1"/>
  <c r="IH11" i="1"/>
  <c r="IH27" i="1" s="1"/>
  <c r="IC55" i="1" s="1"/>
  <c r="IJ10" i="1"/>
  <c r="IK10" i="1" s="1"/>
  <c r="IJ9" i="1"/>
  <c r="IK9" i="1" s="1"/>
  <c r="IJ8" i="1"/>
  <c r="IK8" i="1" s="1"/>
  <c r="IJ7" i="1"/>
  <c r="IK7" i="1" s="1"/>
  <c r="II6" i="1"/>
  <c r="IJ6" i="1" s="1"/>
  <c r="IK6" i="1" s="1"/>
  <c r="II5" i="1"/>
  <c r="IJ5" i="1" s="1"/>
  <c r="IK5" i="1" s="1"/>
  <c r="ID51" i="1"/>
  <c r="IE51" i="1" s="1"/>
  <c r="IC51" i="1"/>
  <c r="HZ54" i="1" s="1"/>
  <c r="IE50" i="1"/>
  <c r="IF50" i="1" s="1"/>
  <c r="IE49" i="1"/>
  <c r="IF49" i="1" s="1"/>
  <c r="IE48" i="1"/>
  <c r="IF48" i="1" s="1"/>
  <c r="IE47" i="1"/>
  <c r="IF47" i="1" s="1"/>
  <c r="IE46" i="1"/>
  <c r="IF46" i="1" s="1"/>
  <c r="IE45" i="1"/>
  <c r="IF45" i="1" s="1"/>
  <c r="IE44" i="1"/>
  <c r="IF44" i="1" s="1"/>
  <c r="IE43" i="1"/>
  <c r="IF43" i="1" s="1"/>
  <c r="IE42" i="1"/>
  <c r="IF42" i="1" s="1"/>
  <c r="ID39" i="1"/>
  <c r="IE39" i="1" s="1"/>
  <c r="IF39" i="1" s="1"/>
  <c r="IC39" i="1"/>
  <c r="HX56" i="1" s="1"/>
  <c r="IE38" i="1"/>
  <c r="IF38" i="1" s="1"/>
  <c r="IE37" i="1"/>
  <c r="IF37" i="1" s="1"/>
  <c r="IE36" i="1"/>
  <c r="IF36" i="1" s="1"/>
  <c r="IE35" i="1"/>
  <c r="IF35" i="1" s="1"/>
  <c r="IE34" i="1"/>
  <c r="IF34" i="1" s="1"/>
  <c r="IE33" i="1"/>
  <c r="IF33" i="1" s="1"/>
  <c r="IE32" i="1"/>
  <c r="IF32" i="1" s="1"/>
  <c r="ID28" i="1"/>
  <c r="ID26" i="1"/>
  <c r="IE26" i="1" s="1"/>
  <c r="IF26" i="1" s="1"/>
  <c r="IF25" i="1"/>
  <c r="IE24" i="1"/>
  <c r="IF24" i="1" s="1"/>
  <c r="IE23" i="1"/>
  <c r="IF23" i="1" s="1"/>
  <c r="IE22" i="1"/>
  <c r="IF22" i="1" s="1"/>
  <c r="ID21" i="1"/>
  <c r="IE21" i="1" s="1"/>
  <c r="IF21" i="1" s="1"/>
  <c r="ID20" i="1"/>
  <c r="IE20" i="1" s="1"/>
  <c r="IF20" i="1" s="1"/>
  <c r="IE19" i="1"/>
  <c r="IF19" i="1" s="1"/>
  <c r="IE18" i="1"/>
  <c r="IF18" i="1" s="1"/>
  <c r="IE17" i="1"/>
  <c r="IF17" i="1" s="1"/>
  <c r="ID16" i="1"/>
  <c r="IE16" i="1" s="1"/>
  <c r="IF16" i="1" s="1"/>
  <c r="ID15" i="1"/>
  <c r="IE15" i="1" s="1"/>
  <c r="IF15" i="1" s="1"/>
  <c r="IE14" i="1"/>
  <c r="IF14" i="1" s="1"/>
  <c r="IE13" i="1"/>
  <c r="IF13" i="1" s="1"/>
  <c r="IE12" i="1"/>
  <c r="IF12" i="1" s="1"/>
  <c r="ID11" i="1"/>
  <c r="IE11" i="1" s="1"/>
  <c r="IF11" i="1" s="1"/>
  <c r="IC11" i="1"/>
  <c r="IC27" i="1" s="1"/>
  <c r="HX55" i="1" s="1"/>
  <c r="IE10" i="1"/>
  <c r="IF10" i="1" s="1"/>
  <c r="IE9" i="1"/>
  <c r="IF9" i="1" s="1"/>
  <c r="IE8" i="1"/>
  <c r="IF8" i="1" s="1"/>
  <c r="IE7" i="1"/>
  <c r="IF7" i="1" s="1"/>
  <c r="IE6" i="1"/>
  <c r="IF6" i="1" s="1"/>
  <c r="ID5" i="1"/>
  <c r="HY51" i="1"/>
  <c r="HZ51" i="1" s="1"/>
  <c r="HX51" i="1"/>
  <c r="HU54" i="1" s="1"/>
  <c r="HZ50" i="1"/>
  <c r="IA50" i="1" s="1"/>
  <c r="HZ49" i="1"/>
  <c r="IA49" i="1" s="1"/>
  <c r="HZ48" i="1"/>
  <c r="IA48" i="1" s="1"/>
  <c r="HZ47" i="1"/>
  <c r="IA47" i="1" s="1"/>
  <c r="HZ46" i="1"/>
  <c r="IA46" i="1" s="1"/>
  <c r="HZ45" i="1"/>
  <c r="IA45" i="1" s="1"/>
  <c r="HZ44" i="1"/>
  <c r="IA44" i="1" s="1"/>
  <c r="HZ43" i="1"/>
  <c r="IA43" i="1" s="1"/>
  <c r="HZ42" i="1"/>
  <c r="IA42" i="1" s="1"/>
  <c r="HZ39" i="1"/>
  <c r="IA39" i="1" s="1"/>
  <c r="HX39" i="1"/>
  <c r="HS56" i="1" s="1"/>
  <c r="HZ38" i="1"/>
  <c r="IA38" i="1" s="1"/>
  <c r="HZ37" i="1"/>
  <c r="IA37" i="1" s="1"/>
  <c r="HZ36" i="1"/>
  <c r="IA36" i="1" s="1"/>
  <c r="HZ35" i="1"/>
  <c r="IA35" i="1" s="1"/>
  <c r="HZ34" i="1"/>
  <c r="IA34" i="1" s="1"/>
  <c r="HZ33" i="1"/>
  <c r="IA33" i="1" s="1"/>
  <c r="HZ32" i="1"/>
  <c r="IA32" i="1" s="1"/>
  <c r="HZ29" i="1"/>
  <c r="HZ26" i="1"/>
  <c r="IA26" i="1" s="1"/>
  <c r="IA25" i="1"/>
  <c r="HZ24" i="1"/>
  <c r="IA24" i="1" s="1"/>
  <c r="HZ23" i="1"/>
  <c r="IA23" i="1" s="1"/>
  <c r="HZ22" i="1"/>
  <c r="IA22" i="1" s="1"/>
  <c r="HY21" i="1"/>
  <c r="HZ21" i="1" s="1"/>
  <c r="IA21" i="1" s="1"/>
  <c r="HY20" i="1"/>
  <c r="HZ19" i="1"/>
  <c r="IA19" i="1" s="1"/>
  <c r="HZ18" i="1"/>
  <c r="IA18" i="1" s="1"/>
  <c r="HZ17" i="1"/>
  <c r="IA17" i="1" s="1"/>
  <c r="HZ16" i="1"/>
  <c r="IA16" i="1" s="1"/>
  <c r="HZ15" i="1"/>
  <c r="IA15" i="1" s="1"/>
  <c r="HZ14" i="1"/>
  <c r="IA14" i="1" s="1"/>
  <c r="HZ13" i="1"/>
  <c r="IA13" i="1" s="1"/>
  <c r="HZ12" i="1"/>
  <c r="IA12" i="1" s="1"/>
  <c r="HY11" i="1"/>
  <c r="HZ11" i="1" s="1"/>
  <c r="IA11" i="1" s="1"/>
  <c r="HX11" i="1"/>
  <c r="HX27" i="1" s="1"/>
  <c r="HS55" i="1" s="1"/>
  <c r="HZ10" i="1"/>
  <c r="IA10" i="1" s="1"/>
  <c r="HZ9" i="1"/>
  <c r="IA9" i="1" s="1"/>
  <c r="HZ8" i="1"/>
  <c r="IA8" i="1" s="1"/>
  <c r="HZ7" i="1"/>
  <c r="IA7" i="1" s="1"/>
  <c r="HZ6" i="1"/>
  <c r="IA6" i="1" s="1"/>
  <c r="HZ5" i="1"/>
  <c r="IA5" i="1" s="1"/>
  <c r="HT51" i="1"/>
  <c r="HU51" i="1" s="1"/>
  <c r="HS51" i="1"/>
  <c r="HP54" i="1" s="1"/>
  <c r="HU50" i="1"/>
  <c r="HV50" i="1" s="1"/>
  <c r="HU49" i="1"/>
  <c r="HV49" i="1" s="1"/>
  <c r="HU48" i="1"/>
  <c r="HV48" i="1" s="1"/>
  <c r="HU47" i="1"/>
  <c r="HV47" i="1" s="1"/>
  <c r="HU46" i="1"/>
  <c r="HV46" i="1" s="1"/>
  <c r="HU45" i="1"/>
  <c r="HV45" i="1" s="1"/>
  <c r="HU44" i="1"/>
  <c r="HV44" i="1" s="1"/>
  <c r="HU43" i="1"/>
  <c r="HV43" i="1" s="1"/>
  <c r="HU42" i="1"/>
  <c r="HV42" i="1" s="1"/>
  <c r="HT39" i="1"/>
  <c r="HU39" i="1" s="1"/>
  <c r="HV39" i="1" s="1"/>
  <c r="HS39" i="1"/>
  <c r="HN56" i="1" s="1"/>
  <c r="HU38" i="1"/>
  <c r="HV38" i="1" s="1"/>
  <c r="HU37" i="1"/>
  <c r="HV37" i="1" s="1"/>
  <c r="HU36" i="1"/>
  <c r="HV36" i="1" s="1"/>
  <c r="HU35" i="1"/>
  <c r="HV35" i="1" s="1"/>
  <c r="HU34" i="1"/>
  <c r="HV34" i="1" s="1"/>
  <c r="HU33" i="1"/>
  <c r="HV33" i="1" s="1"/>
  <c r="HU32" i="1"/>
  <c r="HV32" i="1" s="1"/>
  <c r="HU29" i="1"/>
  <c r="HT28" i="1"/>
  <c r="HT26" i="1"/>
  <c r="HU26" i="1" s="1"/>
  <c r="HV26" i="1" s="1"/>
  <c r="HV25" i="1"/>
  <c r="HU24" i="1"/>
  <c r="HV24" i="1" s="1"/>
  <c r="HU23" i="1"/>
  <c r="HV23" i="1" s="1"/>
  <c r="HU22" i="1"/>
  <c r="HV22" i="1" s="1"/>
  <c r="HT21" i="1"/>
  <c r="HU21" i="1" s="1"/>
  <c r="HV21" i="1" s="1"/>
  <c r="HT20" i="1"/>
  <c r="HU20" i="1" s="1"/>
  <c r="HV20" i="1" s="1"/>
  <c r="HU19" i="1"/>
  <c r="HV19" i="1" s="1"/>
  <c r="HU18" i="1"/>
  <c r="HV18" i="1" s="1"/>
  <c r="HU17" i="1"/>
  <c r="HV17" i="1" s="1"/>
  <c r="HT16" i="1"/>
  <c r="HU16" i="1" s="1"/>
  <c r="HV16" i="1" s="1"/>
  <c r="HT15" i="1"/>
  <c r="HU15" i="1" s="1"/>
  <c r="HV15" i="1" s="1"/>
  <c r="HU14" i="1"/>
  <c r="HV14" i="1" s="1"/>
  <c r="HU13" i="1"/>
  <c r="HV13" i="1" s="1"/>
  <c r="HU12" i="1"/>
  <c r="HV12" i="1" s="1"/>
  <c r="HT11" i="1"/>
  <c r="HS11" i="1"/>
  <c r="HS27" i="1" s="1"/>
  <c r="HN55" i="1" s="1"/>
  <c r="HU10" i="1"/>
  <c r="HV10" i="1" s="1"/>
  <c r="HU9" i="1"/>
  <c r="HV9" i="1" s="1"/>
  <c r="HU8" i="1"/>
  <c r="HV8" i="1" s="1"/>
  <c r="HU7" i="1"/>
  <c r="HV7" i="1" s="1"/>
  <c r="HU6" i="1"/>
  <c r="HV6" i="1" s="1"/>
  <c r="HU5" i="1"/>
  <c r="HV5" i="1" s="1"/>
  <c r="HN58" i="1"/>
  <c r="HO51" i="1"/>
  <c r="HP51" i="1" s="1"/>
  <c r="HN51" i="1"/>
  <c r="HK54" i="1" s="1"/>
  <c r="HP50" i="1"/>
  <c r="HQ50" i="1" s="1"/>
  <c r="HP49" i="1"/>
  <c r="HQ49" i="1" s="1"/>
  <c r="HP48" i="1"/>
  <c r="HQ48" i="1" s="1"/>
  <c r="HP47" i="1"/>
  <c r="HQ47" i="1" s="1"/>
  <c r="HP46" i="1"/>
  <c r="HQ46" i="1" s="1"/>
  <c r="HP45" i="1"/>
  <c r="HQ45" i="1" s="1"/>
  <c r="HP44" i="1"/>
  <c r="HQ44" i="1" s="1"/>
  <c r="HP43" i="1"/>
  <c r="HQ43" i="1" s="1"/>
  <c r="HP42" i="1"/>
  <c r="HQ42" i="1" s="1"/>
  <c r="HO39" i="1"/>
  <c r="HP39" i="1" s="1"/>
  <c r="HQ39" i="1" s="1"/>
  <c r="HN39" i="1"/>
  <c r="HI56" i="1" s="1"/>
  <c r="HP38" i="1"/>
  <c r="HQ38" i="1" s="1"/>
  <c r="HP37" i="1"/>
  <c r="HQ37" i="1" s="1"/>
  <c r="HP36" i="1"/>
  <c r="HQ36" i="1" s="1"/>
  <c r="HP35" i="1"/>
  <c r="HQ35" i="1" s="1"/>
  <c r="HP34" i="1"/>
  <c r="HQ34" i="1" s="1"/>
  <c r="HP33" i="1"/>
  <c r="HQ33" i="1" s="1"/>
  <c r="HP32" i="1"/>
  <c r="HQ32" i="1" s="1"/>
  <c r="HP29" i="1"/>
  <c r="HO26" i="1"/>
  <c r="HP26" i="1" s="1"/>
  <c r="HQ26" i="1" s="1"/>
  <c r="HQ25" i="1"/>
  <c r="HP24" i="1"/>
  <c r="HQ24" i="1" s="1"/>
  <c r="HP23" i="1"/>
  <c r="HQ23" i="1" s="1"/>
  <c r="HP22" i="1"/>
  <c r="HQ22" i="1" s="1"/>
  <c r="HO21" i="1"/>
  <c r="HP21" i="1" s="1"/>
  <c r="HQ21" i="1" s="1"/>
  <c r="HO20" i="1"/>
  <c r="HP20" i="1" s="1"/>
  <c r="HQ20" i="1" s="1"/>
  <c r="HP19" i="1"/>
  <c r="HQ19" i="1" s="1"/>
  <c r="HO18" i="1"/>
  <c r="HP18" i="1" s="1"/>
  <c r="HQ18" i="1" s="1"/>
  <c r="HP17" i="1"/>
  <c r="HQ17" i="1" s="1"/>
  <c r="HO16" i="1"/>
  <c r="HP16" i="1" s="1"/>
  <c r="HQ16" i="1" s="1"/>
  <c r="HO15" i="1"/>
  <c r="HP15" i="1" s="1"/>
  <c r="HQ15" i="1" s="1"/>
  <c r="HP14" i="1"/>
  <c r="HQ14" i="1" s="1"/>
  <c r="HP13" i="1"/>
  <c r="HQ13" i="1" s="1"/>
  <c r="HP12" i="1"/>
  <c r="HQ12" i="1" s="1"/>
  <c r="HO11" i="1"/>
  <c r="HN11" i="1"/>
  <c r="HN27" i="1" s="1"/>
  <c r="HI55" i="1" s="1"/>
  <c r="HP10" i="1"/>
  <c r="HQ10" i="1" s="1"/>
  <c r="HP9" i="1"/>
  <c r="HQ9" i="1" s="1"/>
  <c r="HP8" i="1"/>
  <c r="HQ8" i="1" s="1"/>
  <c r="HP7" i="1"/>
  <c r="HQ7" i="1" s="1"/>
  <c r="HP6" i="1"/>
  <c r="HQ6" i="1" s="1"/>
  <c r="HP5" i="1"/>
  <c r="HQ5" i="1" s="1"/>
  <c r="HI58" i="1"/>
  <c r="HJ51" i="1"/>
  <c r="HK51" i="1" s="1"/>
  <c r="HI51" i="1"/>
  <c r="HF54" i="1" s="1"/>
  <c r="HK50" i="1"/>
  <c r="HL50" i="1" s="1"/>
  <c r="HK49" i="1"/>
  <c r="HL49" i="1" s="1"/>
  <c r="HK48" i="1"/>
  <c r="HL48" i="1" s="1"/>
  <c r="HK47" i="1"/>
  <c r="HL47" i="1" s="1"/>
  <c r="HK46" i="1"/>
  <c r="HL46" i="1" s="1"/>
  <c r="HK45" i="1"/>
  <c r="HL45" i="1" s="1"/>
  <c r="HK44" i="1"/>
  <c r="HL44" i="1" s="1"/>
  <c r="HK43" i="1"/>
  <c r="HL43" i="1" s="1"/>
  <c r="HK42" i="1"/>
  <c r="HL42" i="1" s="1"/>
  <c r="HJ39" i="1"/>
  <c r="HK39" i="1" s="1"/>
  <c r="HL39" i="1" s="1"/>
  <c r="HI39" i="1"/>
  <c r="HD56" i="1" s="1"/>
  <c r="HK38" i="1"/>
  <c r="HL38" i="1" s="1"/>
  <c r="HK37" i="1"/>
  <c r="HL37" i="1" s="1"/>
  <c r="HK36" i="1"/>
  <c r="HL36" i="1" s="1"/>
  <c r="HK35" i="1"/>
  <c r="HL35" i="1" s="1"/>
  <c r="HK34" i="1"/>
  <c r="HL34" i="1" s="1"/>
  <c r="HK33" i="1"/>
  <c r="HL33" i="1" s="1"/>
  <c r="HK32" i="1"/>
  <c r="HL32" i="1" s="1"/>
  <c r="HK29" i="1"/>
  <c r="HJ26" i="1"/>
  <c r="HK26" i="1" s="1"/>
  <c r="HL26" i="1" s="1"/>
  <c r="HL25" i="1"/>
  <c r="HK24" i="1"/>
  <c r="HL24" i="1" s="1"/>
  <c r="HK23" i="1"/>
  <c r="HL23" i="1" s="1"/>
  <c r="HK22" i="1"/>
  <c r="HL22" i="1" s="1"/>
  <c r="HJ21" i="1"/>
  <c r="HK21" i="1" s="1"/>
  <c r="HL21" i="1" s="1"/>
  <c r="HJ20" i="1"/>
  <c r="HK20" i="1" s="1"/>
  <c r="HL20" i="1" s="1"/>
  <c r="HK19" i="1"/>
  <c r="HL19" i="1" s="1"/>
  <c r="HK18" i="1"/>
  <c r="HL18" i="1" s="1"/>
  <c r="HK17" i="1"/>
  <c r="HL17" i="1" s="1"/>
  <c r="HJ16" i="1"/>
  <c r="HK16" i="1" s="1"/>
  <c r="HL16" i="1" s="1"/>
  <c r="HJ15" i="1"/>
  <c r="HK15" i="1" s="1"/>
  <c r="HL15" i="1" s="1"/>
  <c r="HK14" i="1"/>
  <c r="HL14" i="1" s="1"/>
  <c r="HK13" i="1"/>
  <c r="HL13" i="1" s="1"/>
  <c r="HK12" i="1"/>
  <c r="HL12" i="1" s="1"/>
  <c r="HJ11" i="1"/>
  <c r="HI11" i="1"/>
  <c r="HI27" i="1" s="1"/>
  <c r="HD55" i="1" s="1"/>
  <c r="HK10" i="1"/>
  <c r="HL10" i="1" s="1"/>
  <c r="HK9" i="1"/>
  <c r="HL9" i="1" s="1"/>
  <c r="HK8" i="1"/>
  <c r="HL8" i="1" s="1"/>
  <c r="HK7" i="1"/>
  <c r="HL7" i="1" s="1"/>
  <c r="HK6" i="1"/>
  <c r="HL6" i="1" s="1"/>
  <c r="HK5" i="1"/>
  <c r="HL5" i="1" s="1"/>
  <c r="HD58" i="1"/>
  <c r="HE51" i="1"/>
  <c r="HF51" i="1" s="1"/>
  <c r="HD51" i="1"/>
  <c r="HF50" i="1"/>
  <c r="HG50" i="1" s="1"/>
  <c r="HF49" i="1"/>
  <c r="HG49" i="1" s="1"/>
  <c r="HF48" i="1"/>
  <c r="HG48" i="1" s="1"/>
  <c r="HF47" i="1"/>
  <c r="HG47" i="1" s="1"/>
  <c r="HF46" i="1"/>
  <c r="HG46" i="1" s="1"/>
  <c r="HF45" i="1"/>
  <c r="HG45" i="1" s="1"/>
  <c r="HF44" i="1"/>
  <c r="HG44" i="1" s="1"/>
  <c r="HF43" i="1"/>
  <c r="HG43" i="1" s="1"/>
  <c r="HF42" i="1"/>
  <c r="HG42" i="1" s="1"/>
  <c r="HE39" i="1"/>
  <c r="HF39" i="1" s="1"/>
  <c r="HG39" i="1" s="1"/>
  <c r="HD39" i="1"/>
  <c r="HF38" i="1"/>
  <c r="HG38" i="1" s="1"/>
  <c r="HF37" i="1"/>
  <c r="HG37" i="1" s="1"/>
  <c r="HF36" i="1"/>
  <c r="HG36" i="1" s="1"/>
  <c r="HF35" i="1"/>
  <c r="HG35" i="1" s="1"/>
  <c r="HF34" i="1"/>
  <c r="HG34" i="1" s="1"/>
  <c r="HF33" i="1"/>
  <c r="HG33" i="1" s="1"/>
  <c r="HF32" i="1"/>
  <c r="HG32" i="1" s="1"/>
  <c r="HF29" i="1"/>
  <c r="HE26" i="1"/>
  <c r="HF26" i="1" s="1"/>
  <c r="HG26" i="1" s="1"/>
  <c r="HG25" i="1"/>
  <c r="HF24" i="1"/>
  <c r="HG24" i="1" s="1"/>
  <c r="HF23" i="1"/>
  <c r="HG23" i="1" s="1"/>
  <c r="HF22" i="1"/>
  <c r="HG22" i="1" s="1"/>
  <c r="HE21" i="1"/>
  <c r="HF21" i="1" s="1"/>
  <c r="HG21" i="1" s="1"/>
  <c r="HE20" i="1"/>
  <c r="HF20" i="1" s="1"/>
  <c r="HG20" i="1" s="1"/>
  <c r="HF19" i="1"/>
  <c r="HG19" i="1" s="1"/>
  <c r="HF18" i="1"/>
  <c r="HG18" i="1" s="1"/>
  <c r="HF17" i="1"/>
  <c r="HG17" i="1" s="1"/>
  <c r="HE16" i="1"/>
  <c r="HF16" i="1" s="1"/>
  <c r="HG16" i="1" s="1"/>
  <c r="HE15" i="1"/>
  <c r="HF15" i="1" s="1"/>
  <c r="HG15" i="1" s="1"/>
  <c r="HF14" i="1"/>
  <c r="HG14" i="1" s="1"/>
  <c r="HF13" i="1"/>
  <c r="HG13" i="1" s="1"/>
  <c r="HF12" i="1"/>
  <c r="HG12" i="1" s="1"/>
  <c r="HE11" i="1"/>
  <c r="HD11" i="1"/>
  <c r="HD27" i="1" s="1"/>
  <c r="HF10" i="1"/>
  <c r="HG10" i="1" s="1"/>
  <c r="HF9" i="1"/>
  <c r="HG9" i="1" s="1"/>
  <c r="HF8" i="1"/>
  <c r="HG8" i="1" s="1"/>
  <c r="HF7" i="1"/>
  <c r="HG7" i="1" s="1"/>
  <c r="HF6" i="1"/>
  <c r="HG6" i="1" s="1"/>
  <c r="HF5" i="1"/>
  <c r="HG5" i="1" s="1"/>
  <c r="GY59" i="1"/>
  <c r="GY57" i="1"/>
  <c r="GY56" i="1"/>
  <c r="HA55" i="1"/>
  <c r="GY55" i="1"/>
  <c r="GZ52" i="1"/>
  <c r="HA52" i="1" s="1"/>
  <c r="GY52" i="1"/>
  <c r="GV55" i="1" s="1"/>
  <c r="HA51" i="1"/>
  <c r="HB51" i="1" s="1"/>
  <c r="HA50" i="1"/>
  <c r="HB50" i="1" s="1"/>
  <c r="HA49" i="1"/>
  <c r="HB49" i="1" s="1"/>
  <c r="HA48" i="1"/>
  <c r="HB48" i="1" s="1"/>
  <c r="HA47" i="1"/>
  <c r="HB47" i="1" s="1"/>
  <c r="HA46" i="1"/>
  <c r="HB46" i="1" s="1"/>
  <c r="HA45" i="1"/>
  <c r="HB45" i="1" s="1"/>
  <c r="HA44" i="1"/>
  <c r="HB44" i="1" s="1"/>
  <c r="HA43" i="1"/>
  <c r="HB43" i="1" s="1"/>
  <c r="GZ40" i="1"/>
  <c r="HA40" i="1" s="1"/>
  <c r="HB40" i="1" s="1"/>
  <c r="GY40" i="1"/>
  <c r="GT57" i="1" s="1"/>
  <c r="HA39" i="1"/>
  <c r="HB39" i="1" s="1"/>
  <c r="HA38" i="1"/>
  <c r="HB38" i="1" s="1"/>
  <c r="HA37" i="1"/>
  <c r="HB37" i="1" s="1"/>
  <c r="HA36" i="1"/>
  <c r="HB36" i="1" s="1"/>
  <c r="HA35" i="1"/>
  <c r="HB35" i="1" s="1"/>
  <c r="HA34" i="1"/>
  <c r="HB34" i="1" s="1"/>
  <c r="HA33" i="1"/>
  <c r="HB33" i="1" s="1"/>
  <c r="HA30" i="1"/>
  <c r="HA27" i="1"/>
  <c r="HB27" i="1" s="1"/>
  <c r="GZ26" i="1"/>
  <c r="HA26" i="1" s="1"/>
  <c r="HB26" i="1" s="1"/>
  <c r="HB25" i="1"/>
  <c r="HA24" i="1"/>
  <c r="HB24" i="1" s="1"/>
  <c r="HA23" i="1"/>
  <c r="HB23" i="1" s="1"/>
  <c r="HA22" i="1"/>
  <c r="HB22" i="1" s="1"/>
  <c r="GZ21" i="1"/>
  <c r="HA21" i="1" s="1"/>
  <c r="HB21" i="1" s="1"/>
  <c r="GZ20" i="1"/>
  <c r="HA20" i="1" s="1"/>
  <c r="HB20" i="1" s="1"/>
  <c r="HA19" i="1"/>
  <c r="HB19" i="1" s="1"/>
  <c r="HA18" i="1"/>
  <c r="HB18" i="1" s="1"/>
  <c r="HA17" i="1"/>
  <c r="HB17" i="1" s="1"/>
  <c r="GZ16" i="1"/>
  <c r="HA16" i="1" s="1"/>
  <c r="HB16" i="1" s="1"/>
  <c r="GZ15" i="1"/>
  <c r="HA15" i="1" s="1"/>
  <c r="HB15" i="1" s="1"/>
  <c r="HA14" i="1"/>
  <c r="HB14" i="1" s="1"/>
  <c r="HA13" i="1"/>
  <c r="HB13" i="1" s="1"/>
  <c r="HA12" i="1"/>
  <c r="HB12" i="1" s="1"/>
  <c r="GZ11" i="1"/>
  <c r="HA11" i="1" s="1"/>
  <c r="HB11" i="1" s="1"/>
  <c r="GY11" i="1"/>
  <c r="GY28" i="1" s="1"/>
  <c r="GT56" i="1" s="1"/>
  <c r="HA10" i="1"/>
  <c r="HB10" i="1" s="1"/>
  <c r="HA9" i="1"/>
  <c r="HB9" i="1" s="1"/>
  <c r="HA8" i="1"/>
  <c r="HB8" i="1" s="1"/>
  <c r="HA7" i="1"/>
  <c r="HB7" i="1" s="1"/>
  <c r="GZ6" i="1"/>
  <c r="HA5" i="1"/>
  <c r="HB5" i="1" s="1"/>
  <c r="GT59" i="1"/>
  <c r="GU52" i="1"/>
  <c r="GV52" i="1" s="1"/>
  <c r="GT52" i="1"/>
  <c r="GQ55" i="1" s="1"/>
  <c r="GV51" i="1"/>
  <c r="GW51" i="1" s="1"/>
  <c r="GV50" i="1"/>
  <c r="GW50" i="1" s="1"/>
  <c r="GV49" i="1"/>
  <c r="GW49" i="1" s="1"/>
  <c r="GV48" i="1"/>
  <c r="GW48" i="1" s="1"/>
  <c r="GV47" i="1"/>
  <c r="GW47" i="1" s="1"/>
  <c r="GV46" i="1"/>
  <c r="GW46" i="1" s="1"/>
  <c r="GV45" i="1"/>
  <c r="GW45" i="1" s="1"/>
  <c r="GV44" i="1"/>
  <c r="GW44" i="1" s="1"/>
  <c r="GV43" i="1"/>
  <c r="GW43" i="1" s="1"/>
  <c r="GU40" i="1"/>
  <c r="GV40" i="1" s="1"/>
  <c r="GW40" i="1" s="1"/>
  <c r="GT40" i="1"/>
  <c r="GO57" i="1" s="1"/>
  <c r="GV39" i="1"/>
  <c r="GW39" i="1" s="1"/>
  <c r="GV38" i="1"/>
  <c r="GW38" i="1" s="1"/>
  <c r="GV37" i="1"/>
  <c r="GW37" i="1" s="1"/>
  <c r="GV36" i="1"/>
  <c r="GW36" i="1" s="1"/>
  <c r="GV35" i="1"/>
  <c r="GW35" i="1" s="1"/>
  <c r="GV34" i="1"/>
  <c r="GW34" i="1" s="1"/>
  <c r="GV33" i="1"/>
  <c r="GW33" i="1" s="1"/>
  <c r="GV30" i="1"/>
  <c r="GV27" i="1"/>
  <c r="GW27" i="1" s="1"/>
  <c r="GU26" i="1"/>
  <c r="GV26" i="1" s="1"/>
  <c r="GW26" i="1" s="1"/>
  <c r="GW25" i="1"/>
  <c r="GV24" i="1"/>
  <c r="GW24" i="1" s="1"/>
  <c r="GV23" i="1"/>
  <c r="GW23" i="1" s="1"/>
  <c r="GV22" i="1"/>
  <c r="GW22" i="1" s="1"/>
  <c r="GU21" i="1"/>
  <c r="GV21" i="1" s="1"/>
  <c r="GW21" i="1" s="1"/>
  <c r="GU20" i="1"/>
  <c r="GV20" i="1" s="1"/>
  <c r="GW20" i="1" s="1"/>
  <c r="GV19" i="1"/>
  <c r="GW19" i="1" s="1"/>
  <c r="GV18" i="1"/>
  <c r="GW18" i="1" s="1"/>
  <c r="GV17" i="1"/>
  <c r="GW17" i="1" s="1"/>
  <c r="GU16" i="1"/>
  <c r="GV16" i="1" s="1"/>
  <c r="GW16" i="1" s="1"/>
  <c r="GU15" i="1"/>
  <c r="GV15" i="1" s="1"/>
  <c r="GW15" i="1" s="1"/>
  <c r="GV14" i="1"/>
  <c r="GW14" i="1" s="1"/>
  <c r="GV13" i="1"/>
  <c r="GW13" i="1" s="1"/>
  <c r="GV12" i="1"/>
  <c r="GW12" i="1" s="1"/>
  <c r="GU11" i="1"/>
  <c r="GV11" i="1" s="1"/>
  <c r="GW11" i="1" s="1"/>
  <c r="GT11" i="1"/>
  <c r="GT28" i="1" s="1"/>
  <c r="GO56" i="1" s="1"/>
  <c r="GV10" i="1"/>
  <c r="GW10" i="1" s="1"/>
  <c r="GV9" i="1"/>
  <c r="GW9" i="1" s="1"/>
  <c r="GW8" i="1"/>
  <c r="GV7" i="1"/>
  <c r="GW7" i="1" s="1"/>
  <c r="GU6" i="1"/>
  <c r="GV5" i="1"/>
  <c r="GW5" i="1" s="1"/>
  <c r="GO59" i="1"/>
  <c r="GP52" i="1"/>
  <c r="GQ52" i="1" s="1"/>
  <c r="GO52" i="1"/>
  <c r="GL55" i="1" s="1"/>
  <c r="GQ51" i="1"/>
  <c r="GR51" i="1" s="1"/>
  <c r="GQ50" i="1"/>
  <c r="GR50" i="1" s="1"/>
  <c r="GQ49" i="1"/>
  <c r="GR49" i="1" s="1"/>
  <c r="GQ48" i="1"/>
  <c r="GR48" i="1" s="1"/>
  <c r="GQ47" i="1"/>
  <c r="GR47" i="1" s="1"/>
  <c r="GQ46" i="1"/>
  <c r="GR46" i="1" s="1"/>
  <c r="GQ45" i="1"/>
  <c r="GR45" i="1" s="1"/>
  <c r="GQ44" i="1"/>
  <c r="GR44" i="1" s="1"/>
  <c r="GQ43" i="1"/>
  <c r="GR43" i="1" s="1"/>
  <c r="GP40" i="1"/>
  <c r="GQ40" i="1" s="1"/>
  <c r="GR40" i="1" s="1"/>
  <c r="GO40" i="1"/>
  <c r="GJ57" i="1" s="1"/>
  <c r="GQ39" i="1"/>
  <c r="GR39" i="1" s="1"/>
  <c r="GQ38" i="1"/>
  <c r="GR38" i="1" s="1"/>
  <c r="GQ37" i="1"/>
  <c r="GR37" i="1" s="1"/>
  <c r="GQ36" i="1"/>
  <c r="GR36" i="1" s="1"/>
  <c r="GQ35" i="1"/>
  <c r="GR35" i="1" s="1"/>
  <c r="GQ34" i="1"/>
  <c r="GR34" i="1" s="1"/>
  <c r="GQ33" i="1"/>
  <c r="GR33" i="1" s="1"/>
  <c r="GQ30" i="1"/>
  <c r="GQ27" i="1"/>
  <c r="GR27" i="1" s="1"/>
  <c r="GP26" i="1"/>
  <c r="GQ26" i="1" s="1"/>
  <c r="GR26" i="1" s="1"/>
  <c r="GR25" i="1"/>
  <c r="GQ24" i="1"/>
  <c r="GR24" i="1" s="1"/>
  <c r="GQ23" i="1"/>
  <c r="GR23" i="1" s="1"/>
  <c r="GQ22" i="1"/>
  <c r="GR22" i="1" s="1"/>
  <c r="GP21" i="1"/>
  <c r="GQ21" i="1" s="1"/>
  <c r="GR21" i="1" s="1"/>
  <c r="GP20" i="1"/>
  <c r="GQ20" i="1" s="1"/>
  <c r="GR20" i="1" s="1"/>
  <c r="GQ19" i="1"/>
  <c r="GR19" i="1" s="1"/>
  <c r="GQ18" i="1"/>
  <c r="GR18" i="1" s="1"/>
  <c r="GQ17" i="1"/>
  <c r="GR17" i="1" s="1"/>
  <c r="GP16" i="1"/>
  <c r="GQ16" i="1" s="1"/>
  <c r="GR16" i="1" s="1"/>
  <c r="GP15" i="1"/>
  <c r="GQ15" i="1" s="1"/>
  <c r="GR15" i="1" s="1"/>
  <c r="GQ14" i="1"/>
  <c r="GR14" i="1" s="1"/>
  <c r="GQ13" i="1"/>
  <c r="GR13" i="1" s="1"/>
  <c r="GQ12" i="1"/>
  <c r="GR12" i="1" s="1"/>
  <c r="GP11" i="1"/>
  <c r="GQ11" i="1" s="1"/>
  <c r="GR11" i="1" s="1"/>
  <c r="GO11" i="1"/>
  <c r="GO28" i="1" s="1"/>
  <c r="GJ56" i="1" s="1"/>
  <c r="GQ10" i="1"/>
  <c r="GR10" i="1" s="1"/>
  <c r="GQ9" i="1"/>
  <c r="GR9" i="1" s="1"/>
  <c r="GR8" i="1"/>
  <c r="GQ7" i="1"/>
  <c r="GR7" i="1" s="1"/>
  <c r="GP6" i="1"/>
  <c r="GQ5" i="1"/>
  <c r="GR5" i="1" s="1"/>
  <c r="GJ59" i="1"/>
  <c r="GK52" i="1"/>
  <c r="GL52" i="1" s="1"/>
  <c r="GJ52" i="1"/>
  <c r="GG55" i="1" s="1"/>
  <c r="GL51" i="1"/>
  <c r="GM51" i="1" s="1"/>
  <c r="GL50" i="1"/>
  <c r="GM50" i="1" s="1"/>
  <c r="GL49" i="1"/>
  <c r="GM49" i="1" s="1"/>
  <c r="GL48" i="1"/>
  <c r="GM48" i="1" s="1"/>
  <c r="GL47" i="1"/>
  <c r="GM47" i="1" s="1"/>
  <c r="GL46" i="1"/>
  <c r="GM46" i="1" s="1"/>
  <c r="GL45" i="1"/>
  <c r="GM45" i="1" s="1"/>
  <c r="GL44" i="1"/>
  <c r="GM44" i="1" s="1"/>
  <c r="GL43" i="1"/>
  <c r="GM43" i="1" s="1"/>
  <c r="GK40" i="1"/>
  <c r="GL40" i="1" s="1"/>
  <c r="GM40" i="1" s="1"/>
  <c r="GJ40" i="1"/>
  <c r="GE57" i="1" s="1"/>
  <c r="GL39" i="1"/>
  <c r="GM39" i="1" s="1"/>
  <c r="GL38" i="1"/>
  <c r="GM38" i="1" s="1"/>
  <c r="GL37" i="1"/>
  <c r="GM37" i="1" s="1"/>
  <c r="GL36" i="1"/>
  <c r="GM36" i="1" s="1"/>
  <c r="GL35" i="1"/>
  <c r="GM35" i="1" s="1"/>
  <c r="GL34" i="1"/>
  <c r="GM34" i="1" s="1"/>
  <c r="GL33" i="1"/>
  <c r="GM33" i="1" s="1"/>
  <c r="GL30" i="1"/>
  <c r="GL27" i="1"/>
  <c r="GM27" i="1" s="1"/>
  <c r="GK26" i="1"/>
  <c r="GL26" i="1" s="1"/>
  <c r="GM26" i="1" s="1"/>
  <c r="GM25" i="1"/>
  <c r="GL24" i="1"/>
  <c r="GM24" i="1" s="1"/>
  <c r="GL23" i="1"/>
  <c r="GM23" i="1" s="1"/>
  <c r="GL22" i="1"/>
  <c r="GM22" i="1" s="1"/>
  <c r="GK21" i="1"/>
  <c r="GL21" i="1" s="1"/>
  <c r="GM21" i="1" s="1"/>
  <c r="GK20" i="1"/>
  <c r="GL20" i="1" s="1"/>
  <c r="GM20" i="1" s="1"/>
  <c r="GL19" i="1"/>
  <c r="GM19" i="1" s="1"/>
  <c r="GL18" i="1"/>
  <c r="GM18" i="1" s="1"/>
  <c r="GL17" i="1"/>
  <c r="GM17" i="1" s="1"/>
  <c r="GK16" i="1"/>
  <c r="GL16" i="1" s="1"/>
  <c r="GM16" i="1" s="1"/>
  <c r="GK15" i="1"/>
  <c r="GL15" i="1" s="1"/>
  <c r="GM15" i="1" s="1"/>
  <c r="GK14" i="1"/>
  <c r="GL14" i="1" s="1"/>
  <c r="GM14" i="1" s="1"/>
  <c r="GL13" i="1"/>
  <c r="GM13" i="1" s="1"/>
  <c r="GL12" i="1"/>
  <c r="GM12" i="1" s="1"/>
  <c r="GK11" i="1"/>
  <c r="GJ11" i="1"/>
  <c r="GJ28" i="1" s="1"/>
  <c r="GE56" i="1" s="1"/>
  <c r="GL10" i="1"/>
  <c r="GM10" i="1" s="1"/>
  <c r="GL9" i="1"/>
  <c r="GM9" i="1" s="1"/>
  <c r="GM8" i="1"/>
  <c r="GL7" i="1"/>
  <c r="GM7" i="1" s="1"/>
  <c r="GL6" i="1"/>
  <c r="GM6" i="1" s="1"/>
  <c r="GL5" i="1"/>
  <c r="GM5" i="1" s="1"/>
  <c r="GE59" i="1"/>
  <c r="GF52" i="1"/>
  <c r="GG52" i="1" s="1"/>
  <c r="GE52" i="1"/>
  <c r="GB55" i="1" s="1"/>
  <c r="GG51" i="1"/>
  <c r="GH51" i="1" s="1"/>
  <c r="GG50" i="1"/>
  <c r="GH50" i="1" s="1"/>
  <c r="GG49" i="1"/>
  <c r="GH49" i="1" s="1"/>
  <c r="GG48" i="1"/>
  <c r="GH48" i="1" s="1"/>
  <c r="GG47" i="1"/>
  <c r="GH47" i="1" s="1"/>
  <c r="GG46" i="1"/>
  <c r="GH46" i="1" s="1"/>
  <c r="GG45" i="1"/>
  <c r="GH45" i="1" s="1"/>
  <c r="GG44" i="1"/>
  <c r="GH44" i="1" s="1"/>
  <c r="GG43" i="1"/>
  <c r="GH43" i="1" s="1"/>
  <c r="GF40" i="1"/>
  <c r="GG40" i="1" s="1"/>
  <c r="GH40" i="1" s="1"/>
  <c r="GE40" i="1"/>
  <c r="FZ57" i="1" s="1"/>
  <c r="GG39" i="1"/>
  <c r="GH39" i="1" s="1"/>
  <c r="GG38" i="1"/>
  <c r="GH38" i="1" s="1"/>
  <c r="GG37" i="1"/>
  <c r="GH37" i="1" s="1"/>
  <c r="GG36" i="1"/>
  <c r="GH36" i="1" s="1"/>
  <c r="GG35" i="1"/>
  <c r="GH35" i="1" s="1"/>
  <c r="GG34" i="1"/>
  <c r="GH34" i="1" s="1"/>
  <c r="GG33" i="1"/>
  <c r="GH33" i="1" s="1"/>
  <c r="GG30" i="1"/>
  <c r="GG27" i="1"/>
  <c r="GH27" i="1" s="1"/>
  <c r="GF26" i="1"/>
  <c r="GG26" i="1" s="1"/>
  <c r="GH26" i="1" s="1"/>
  <c r="GG25" i="1"/>
  <c r="GH25" i="1" s="1"/>
  <c r="GG24" i="1"/>
  <c r="GH24" i="1" s="1"/>
  <c r="GG23" i="1"/>
  <c r="GH23" i="1" s="1"/>
  <c r="GG22" i="1"/>
  <c r="GH22" i="1" s="1"/>
  <c r="GF21" i="1"/>
  <c r="GG21" i="1" s="1"/>
  <c r="GH21" i="1" s="1"/>
  <c r="GF20" i="1"/>
  <c r="GG20" i="1" s="1"/>
  <c r="GH20" i="1" s="1"/>
  <c r="GG19" i="1"/>
  <c r="GH19" i="1" s="1"/>
  <c r="GG18" i="1"/>
  <c r="GH18" i="1" s="1"/>
  <c r="GF17" i="1"/>
  <c r="GG17" i="1" s="1"/>
  <c r="GH17" i="1" s="1"/>
  <c r="GF16" i="1"/>
  <c r="GG16" i="1" s="1"/>
  <c r="GH16" i="1" s="1"/>
  <c r="GF15" i="1"/>
  <c r="GG15" i="1" s="1"/>
  <c r="GH15" i="1" s="1"/>
  <c r="GG14" i="1"/>
  <c r="GH14" i="1" s="1"/>
  <c r="GG13" i="1"/>
  <c r="GH13" i="1" s="1"/>
  <c r="GG12" i="1"/>
  <c r="GH12" i="1" s="1"/>
  <c r="GF11" i="1"/>
  <c r="GG11" i="1" s="1"/>
  <c r="GH11" i="1" s="1"/>
  <c r="GE11" i="1"/>
  <c r="GE28" i="1" s="1"/>
  <c r="FZ56" i="1" s="1"/>
  <c r="GG10" i="1"/>
  <c r="GH10" i="1" s="1"/>
  <c r="GG9" i="1"/>
  <c r="GH9" i="1" s="1"/>
  <c r="GG8" i="1"/>
  <c r="GH8" i="1" s="1"/>
  <c r="GG7" i="1"/>
  <c r="GH7" i="1" s="1"/>
  <c r="GF6" i="1"/>
  <c r="GG5" i="1"/>
  <c r="FZ59" i="1"/>
  <c r="GA52" i="1"/>
  <c r="GB52" i="1" s="1"/>
  <c r="FZ52" i="1"/>
  <c r="FW55" i="1" s="1"/>
  <c r="GB51" i="1"/>
  <c r="GC51" i="1" s="1"/>
  <c r="GB50" i="1"/>
  <c r="GC50" i="1" s="1"/>
  <c r="GB49" i="1"/>
  <c r="GC49" i="1" s="1"/>
  <c r="GB48" i="1"/>
  <c r="GC48" i="1" s="1"/>
  <c r="GB47" i="1"/>
  <c r="GC47" i="1" s="1"/>
  <c r="GB46" i="1"/>
  <c r="GC46" i="1" s="1"/>
  <c r="GB45" i="1"/>
  <c r="GC45" i="1" s="1"/>
  <c r="GB44" i="1"/>
  <c r="GC44" i="1" s="1"/>
  <c r="GB43" i="1"/>
  <c r="GC43" i="1" s="1"/>
  <c r="GA40" i="1"/>
  <c r="GB40" i="1" s="1"/>
  <c r="GC40" i="1" s="1"/>
  <c r="FZ40" i="1"/>
  <c r="FU57" i="1" s="1"/>
  <c r="GB39" i="1"/>
  <c r="GC39" i="1" s="1"/>
  <c r="GB38" i="1"/>
  <c r="GC38" i="1" s="1"/>
  <c r="GB37" i="1"/>
  <c r="GC37" i="1" s="1"/>
  <c r="GB36" i="1"/>
  <c r="GC36" i="1" s="1"/>
  <c r="GB35" i="1"/>
  <c r="GC35" i="1" s="1"/>
  <c r="GB34" i="1"/>
  <c r="GC34" i="1" s="1"/>
  <c r="GB33" i="1"/>
  <c r="GC33" i="1" s="1"/>
  <c r="GB30" i="1"/>
  <c r="GC27" i="1"/>
  <c r="GA26" i="1"/>
  <c r="GB26" i="1" s="1"/>
  <c r="GC26" i="1" s="1"/>
  <c r="GB25" i="1"/>
  <c r="GC25" i="1" s="1"/>
  <c r="GB24" i="1"/>
  <c r="GC24" i="1" s="1"/>
  <c r="GB23" i="1"/>
  <c r="GC23" i="1" s="1"/>
  <c r="GB22" i="1"/>
  <c r="GC22" i="1" s="1"/>
  <c r="GA21" i="1"/>
  <c r="GB21" i="1" s="1"/>
  <c r="GC21" i="1" s="1"/>
  <c r="GA20" i="1"/>
  <c r="GB20" i="1" s="1"/>
  <c r="GC20" i="1" s="1"/>
  <c r="GB19" i="1"/>
  <c r="GC19" i="1" s="1"/>
  <c r="GC18" i="1"/>
  <c r="GB17" i="1"/>
  <c r="GC17" i="1" s="1"/>
  <c r="GA16" i="1"/>
  <c r="GB16" i="1" s="1"/>
  <c r="GC16" i="1" s="1"/>
  <c r="GB15" i="1"/>
  <c r="GC15" i="1" s="1"/>
  <c r="GB14" i="1"/>
  <c r="GC14" i="1" s="1"/>
  <c r="GB13" i="1"/>
  <c r="GC13" i="1" s="1"/>
  <c r="GB12" i="1"/>
  <c r="GC12" i="1" s="1"/>
  <c r="GA11" i="1"/>
  <c r="GB11" i="1" s="1"/>
  <c r="GC11" i="1" s="1"/>
  <c r="FZ11" i="1"/>
  <c r="FZ28" i="1" s="1"/>
  <c r="FU56" i="1" s="1"/>
  <c r="GC10" i="1"/>
  <c r="GC9" i="1"/>
  <c r="GB8" i="1"/>
  <c r="GC8" i="1" s="1"/>
  <c r="GB7" i="1"/>
  <c r="GC7" i="1" s="1"/>
  <c r="GA6" i="1"/>
  <c r="GB6" i="1" s="1"/>
  <c r="GC6" i="1" s="1"/>
  <c r="GB5" i="1"/>
  <c r="FU59" i="1"/>
  <c r="FV52" i="1"/>
  <c r="FW52" i="1" s="1"/>
  <c r="FU52" i="1"/>
  <c r="FR55" i="1" s="1"/>
  <c r="FW51" i="1"/>
  <c r="FX51" i="1" s="1"/>
  <c r="FW50" i="1"/>
  <c r="FX50" i="1" s="1"/>
  <c r="FW49" i="1"/>
  <c r="FX49" i="1" s="1"/>
  <c r="FW48" i="1"/>
  <c r="FX48" i="1" s="1"/>
  <c r="FW47" i="1"/>
  <c r="FX47" i="1" s="1"/>
  <c r="FW46" i="1"/>
  <c r="FX46" i="1" s="1"/>
  <c r="FW45" i="1"/>
  <c r="FX45" i="1" s="1"/>
  <c r="FW44" i="1"/>
  <c r="FX44" i="1" s="1"/>
  <c r="FW43" i="1"/>
  <c r="FX43" i="1" s="1"/>
  <c r="FV40" i="1"/>
  <c r="FW40" i="1" s="1"/>
  <c r="FX40" i="1" s="1"/>
  <c r="FU40" i="1"/>
  <c r="FP57" i="1" s="1"/>
  <c r="FW39" i="1"/>
  <c r="FX39" i="1" s="1"/>
  <c r="FW38" i="1"/>
  <c r="FX38" i="1" s="1"/>
  <c r="FW37" i="1"/>
  <c r="FX37" i="1" s="1"/>
  <c r="FW36" i="1"/>
  <c r="FX36" i="1" s="1"/>
  <c r="FW35" i="1"/>
  <c r="FX35" i="1" s="1"/>
  <c r="FW34" i="1"/>
  <c r="FX34" i="1" s="1"/>
  <c r="FW33" i="1"/>
  <c r="FX33" i="1" s="1"/>
  <c r="FW30" i="1"/>
  <c r="FW27" i="1"/>
  <c r="FX27" i="1" s="1"/>
  <c r="FV26" i="1"/>
  <c r="FW26" i="1" s="1"/>
  <c r="FX26" i="1" s="1"/>
  <c r="FW25" i="1"/>
  <c r="FX25" i="1" s="1"/>
  <c r="FW24" i="1"/>
  <c r="FX24" i="1" s="1"/>
  <c r="FW23" i="1"/>
  <c r="FX23" i="1" s="1"/>
  <c r="FW22" i="1"/>
  <c r="FX22" i="1" s="1"/>
  <c r="FV21" i="1"/>
  <c r="FW21" i="1" s="1"/>
  <c r="FX21" i="1" s="1"/>
  <c r="FV20" i="1"/>
  <c r="FW20" i="1" s="1"/>
  <c r="FX20" i="1" s="1"/>
  <c r="FW19" i="1"/>
  <c r="FX19" i="1" s="1"/>
  <c r="FW18" i="1"/>
  <c r="FX18" i="1" s="1"/>
  <c r="FW17" i="1"/>
  <c r="FX17" i="1" s="1"/>
  <c r="FV16" i="1"/>
  <c r="FW16" i="1" s="1"/>
  <c r="FX16" i="1" s="1"/>
  <c r="FW15" i="1"/>
  <c r="FX15" i="1" s="1"/>
  <c r="FV14" i="1"/>
  <c r="FW14" i="1" s="1"/>
  <c r="FX14" i="1" s="1"/>
  <c r="FW13" i="1"/>
  <c r="FX13" i="1" s="1"/>
  <c r="FW12" i="1"/>
  <c r="FX12" i="1" s="1"/>
  <c r="FV11" i="1"/>
  <c r="FW11" i="1" s="1"/>
  <c r="FX11" i="1" s="1"/>
  <c r="FU11" i="1"/>
  <c r="FU28" i="1" s="1"/>
  <c r="FP56" i="1" s="1"/>
  <c r="FW10" i="1"/>
  <c r="FX10" i="1" s="1"/>
  <c r="FW9" i="1"/>
  <c r="FX9" i="1" s="1"/>
  <c r="FW8" i="1"/>
  <c r="FX8" i="1" s="1"/>
  <c r="FW7" i="1"/>
  <c r="FX7" i="1" s="1"/>
  <c r="FV6" i="1"/>
  <c r="FW5" i="1"/>
  <c r="FP59" i="1"/>
  <c r="FQ52" i="1"/>
  <c r="FR52" i="1" s="1"/>
  <c r="FP52" i="1"/>
  <c r="FM55" i="1" s="1"/>
  <c r="FR51" i="1"/>
  <c r="FS51" i="1" s="1"/>
  <c r="FR50" i="1"/>
  <c r="FS50" i="1" s="1"/>
  <c r="FR49" i="1"/>
  <c r="FS49" i="1" s="1"/>
  <c r="FR48" i="1"/>
  <c r="FS48" i="1" s="1"/>
  <c r="FR47" i="1"/>
  <c r="FS47" i="1" s="1"/>
  <c r="FR46" i="1"/>
  <c r="FS46" i="1" s="1"/>
  <c r="FR45" i="1"/>
  <c r="FS45" i="1" s="1"/>
  <c r="FR44" i="1"/>
  <c r="FS44" i="1" s="1"/>
  <c r="FR43" i="1"/>
  <c r="FS43" i="1" s="1"/>
  <c r="FQ40" i="1"/>
  <c r="FR40" i="1" s="1"/>
  <c r="FS40" i="1" s="1"/>
  <c r="FP40" i="1"/>
  <c r="FK57" i="1" s="1"/>
  <c r="FR39" i="1"/>
  <c r="FS39" i="1" s="1"/>
  <c r="FR38" i="1"/>
  <c r="FS38" i="1" s="1"/>
  <c r="FR37" i="1"/>
  <c r="FS37" i="1" s="1"/>
  <c r="FR36" i="1"/>
  <c r="FS36" i="1" s="1"/>
  <c r="FR35" i="1"/>
  <c r="FS35" i="1" s="1"/>
  <c r="FR34" i="1"/>
  <c r="FS34" i="1" s="1"/>
  <c r="FR33" i="1"/>
  <c r="FS33" i="1" s="1"/>
  <c r="FR30" i="1"/>
  <c r="FR27" i="1"/>
  <c r="FS27" i="1" s="1"/>
  <c r="FQ26" i="1"/>
  <c r="FR26" i="1" s="1"/>
  <c r="FS26" i="1" s="1"/>
  <c r="FR25" i="1"/>
  <c r="FS25" i="1" s="1"/>
  <c r="FR24" i="1"/>
  <c r="FS24" i="1" s="1"/>
  <c r="FR23" i="1"/>
  <c r="FS23" i="1" s="1"/>
  <c r="FR22" i="1"/>
  <c r="FS22" i="1" s="1"/>
  <c r="FQ21" i="1"/>
  <c r="FR21" i="1" s="1"/>
  <c r="FS21" i="1" s="1"/>
  <c r="FQ20" i="1"/>
  <c r="FR20" i="1" s="1"/>
  <c r="FS20" i="1" s="1"/>
  <c r="FR19" i="1"/>
  <c r="FS19" i="1" s="1"/>
  <c r="FR18" i="1"/>
  <c r="FS18" i="1" s="1"/>
  <c r="FR17" i="1"/>
  <c r="FS17" i="1" s="1"/>
  <c r="FQ16" i="1"/>
  <c r="FR16" i="1" s="1"/>
  <c r="FS16" i="1" s="1"/>
  <c r="FR15" i="1"/>
  <c r="FS15" i="1" s="1"/>
  <c r="FQ14" i="1"/>
  <c r="FR14" i="1" s="1"/>
  <c r="FS14" i="1" s="1"/>
  <c r="FR13" i="1"/>
  <c r="FS13" i="1" s="1"/>
  <c r="FR12" i="1"/>
  <c r="FS12" i="1" s="1"/>
  <c r="FQ11" i="1"/>
  <c r="FR11" i="1" s="1"/>
  <c r="FS11" i="1" s="1"/>
  <c r="FP11" i="1"/>
  <c r="FP28" i="1" s="1"/>
  <c r="FK56" i="1" s="1"/>
  <c r="FR10" i="1"/>
  <c r="FS10" i="1" s="1"/>
  <c r="FR9" i="1"/>
  <c r="FS9" i="1" s="1"/>
  <c r="FR8" i="1"/>
  <c r="FS8" i="1" s="1"/>
  <c r="FR7" i="1"/>
  <c r="FS7" i="1" s="1"/>
  <c r="FQ6" i="1"/>
  <c r="FR5" i="1"/>
  <c r="FS5" i="1" s="1"/>
  <c r="FK59" i="1"/>
  <c r="FL52" i="1"/>
  <c r="FM52" i="1" s="1"/>
  <c r="FK52" i="1"/>
  <c r="FH55" i="1" s="1"/>
  <c r="FM51" i="1"/>
  <c r="FN51" i="1" s="1"/>
  <c r="FM50" i="1"/>
  <c r="FN50" i="1" s="1"/>
  <c r="FM49" i="1"/>
  <c r="FN49" i="1" s="1"/>
  <c r="FM48" i="1"/>
  <c r="FN48" i="1" s="1"/>
  <c r="FM47" i="1"/>
  <c r="FN47" i="1" s="1"/>
  <c r="FM46" i="1"/>
  <c r="FN46" i="1" s="1"/>
  <c r="FM45" i="1"/>
  <c r="FN45" i="1" s="1"/>
  <c r="FM44" i="1"/>
  <c r="FN44" i="1" s="1"/>
  <c r="FM43" i="1"/>
  <c r="FN43" i="1" s="1"/>
  <c r="FL40" i="1"/>
  <c r="FM40" i="1" s="1"/>
  <c r="FN40" i="1" s="1"/>
  <c r="FK40" i="1"/>
  <c r="FF57" i="1" s="1"/>
  <c r="FM39" i="1"/>
  <c r="FN39" i="1" s="1"/>
  <c r="FM38" i="1"/>
  <c r="FN38" i="1" s="1"/>
  <c r="FM37" i="1"/>
  <c r="FN37" i="1" s="1"/>
  <c r="FM36" i="1"/>
  <c r="FN36" i="1" s="1"/>
  <c r="FM35" i="1"/>
  <c r="FN35" i="1" s="1"/>
  <c r="FM34" i="1"/>
  <c r="FN34" i="1" s="1"/>
  <c r="FM33" i="1"/>
  <c r="FN33" i="1" s="1"/>
  <c r="FM30" i="1"/>
  <c r="FM27" i="1"/>
  <c r="FN27" i="1" s="1"/>
  <c r="FL26" i="1"/>
  <c r="FM26" i="1" s="1"/>
  <c r="FN26" i="1" s="1"/>
  <c r="FM25" i="1"/>
  <c r="FN25" i="1" s="1"/>
  <c r="FM24" i="1"/>
  <c r="FN24" i="1" s="1"/>
  <c r="FM23" i="1"/>
  <c r="FN23" i="1" s="1"/>
  <c r="FM22" i="1"/>
  <c r="FN22" i="1" s="1"/>
  <c r="FL21" i="1"/>
  <c r="FM21" i="1" s="1"/>
  <c r="FN21" i="1" s="1"/>
  <c r="FL20" i="1"/>
  <c r="FM20" i="1" s="1"/>
  <c r="FN20" i="1" s="1"/>
  <c r="FM19" i="1"/>
  <c r="FN19" i="1" s="1"/>
  <c r="FM18" i="1"/>
  <c r="FN18" i="1" s="1"/>
  <c r="FM17" i="1"/>
  <c r="FN17" i="1" s="1"/>
  <c r="FL16" i="1"/>
  <c r="FM16" i="1" s="1"/>
  <c r="FN16" i="1" s="1"/>
  <c r="FM15" i="1"/>
  <c r="FN15" i="1" s="1"/>
  <c r="FM14" i="1"/>
  <c r="FN14" i="1" s="1"/>
  <c r="FM13" i="1"/>
  <c r="FN13" i="1" s="1"/>
  <c r="FM12" i="1"/>
  <c r="FN12" i="1" s="1"/>
  <c r="FL11" i="1"/>
  <c r="FK11" i="1"/>
  <c r="FK28" i="1" s="1"/>
  <c r="FF56" i="1" s="1"/>
  <c r="FM10" i="1"/>
  <c r="FN10" i="1" s="1"/>
  <c r="FM9" i="1"/>
  <c r="FN9" i="1" s="1"/>
  <c r="FM8" i="1"/>
  <c r="FN8" i="1" s="1"/>
  <c r="FM7" i="1"/>
  <c r="FN7" i="1" s="1"/>
  <c r="FM6" i="1"/>
  <c r="FN6" i="1" s="1"/>
  <c r="FM5" i="1"/>
  <c r="FF59" i="1"/>
  <c r="FG52" i="1"/>
  <c r="FH52" i="1" s="1"/>
  <c r="FF52" i="1"/>
  <c r="FC55" i="1" s="1"/>
  <c r="FH51" i="1"/>
  <c r="FI51" i="1" s="1"/>
  <c r="FH50" i="1"/>
  <c r="FI50" i="1" s="1"/>
  <c r="FH49" i="1"/>
  <c r="FI49" i="1" s="1"/>
  <c r="FH48" i="1"/>
  <c r="FI48" i="1" s="1"/>
  <c r="FH47" i="1"/>
  <c r="FI47" i="1" s="1"/>
  <c r="FH46" i="1"/>
  <c r="FI46" i="1" s="1"/>
  <c r="FH45" i="1"/>
  <c r="FI45" i="1" s="1"/>
  <c r="FH44" i="1"/>
  <c r="FI44" i="1" s="1"/>
  <c r="FH43" i="1"/>
  <c r="FI43" i="1" s="1"/>
  <c r="FG40" i="1"/>
  <c r="FH40" i="1" s="1"/>
  <c r="FI40" i="1" s="1"/>
  <c r="FF40" i="1"/>
  <c r="FH39" i="1"/>
  <c r="FI39" i="1" s="1"/>
  <c r="FH38" i="1"/>
  <c r="FI38" i="1" s="1"/>
  <c r="FH37" i="1"/>
  <c r="FI37" i="1" s="1"/>
  <c r="FH36" i="1"/>
  <c r="FI36" i="1" s="1"/>
  <c r="FH35" i="1"/>
  <c r="FI35" i="1" s="1"/>
  <c r="FH34" i="1"/>
  <c r="FI34" i="1" s="1"/>
  <c r="FH33" i="1"/>
  <c r="FI33" i="1" s="1"/>
  <c r="FH30" i="1"/>
  <c r="FH27" i="1"/>
  <c r="FI27" i="1" s="1"/>
  <c r="FG26" i="1"/>
  <c r="FH26" i="1" s="1"/>
  <c r="FI26" i="1" s="1"/>
  <c r="FH25" i="1"/>
  <c r="FI25" i="1" s="1"/>
  <c r="FH24" i="1"/>
  <c r="FI24" i="1" s="1"/>
  <c r="FH23" i="1"/>
  <c r="FI23" i="1" s="1"/>
  <c r="FH22" i="1"/>
  <c r="FI22" i="1" s="1"/>
  <c r="FG21" i="1"/>
  <c r="FH21" i="1" s="1"/>
  <c r="FI21" i="1" s="1"/>
  <c r="FG20" i="1"/>
  <c r="FH20" i="1" s="1"/>
  <c r="FI20" i="1" s="1"/>
  <c r="FH19" i="1"/>
  <c r="FI19" i="1" s="1"/>
  <c r="FH18" i="1"/>
  <c r="FI18" i="1" s="1"/>
  <c r="FG17" i="1"/>
  <c r="FH17" i="1" s="1"/>
  <c r="FI17" i="1" s="1"/>
  <c r="FG16" i="1"/>
  <c r="FH16" i="1" s="1"/>
  <c r="FI16" i="1" s="1"/>
  <c r="FH15" i="1"/>
  <c r="FI15" i="1" s="1"/>
  <c r="FG14" i="1"/>
  <c r="FH14" i="1" s="1"/>
  <c r="FI14" i="1" s="1"/>
  <c r="FH13" i="1"/>
  <c r="FI13" i="1" s="1"/>
  <c r="FH12" i="1"/>
  <c r="FI12" i="1" s="1"/>
  <c r="FG11" i="1"/>
  <c r="FF11" i="1"/>
  <c r="FF28" i="1" s="1"/>
  <c r="FH10" i="1"/>
  <c r="FI10" i="1" s="1"/>
  <c r="FH9" i="1"/>
  <c r="FI9" i="1" s="1"/>
  <c r="FH8" i="1"/>
  <c r="FI8" i="1" s="1"/>
  <c r="FH7" i="1"/>
  <c r="FI7" i="1" s="1"/>
  <c r="FH6" i="1"/>
  <c r="FI6" i="1" s="1"/>
  <c r="FH5" i="1"/>
  <c r="FI5" i="1" s="1"/>
  <c r="FA59" i="1"/>
  <c r="FB52" i="1"/>
  <c r="FC52" i="1" s="1"/>
  <c r="FA52" i="1"/>
  <c r="EX55" i="1" s="1"/>
  <c r="FC51" i="1"/>
  <c r="FD51" i="1" s="1"/>
  <c r="FC50" i="1"/>
  <c r="FD50" i="1" s="1"/>
  <c r="FC49" i="1"/>
  <c r="FD49" i="1" s="1"/>
  <c r="FC48" i="1"/>
  <c r="FD48" i="1" s="1"/>
  <c r="FC47" i="1"/>
  <c r="FD47" i="1" s="1"/>
  <c r="FC46" i="1"/>
  <c r="FD46" i="1" s="1"/>
  <c r="FC45" i="1"/>
  <c r="FD45" i="1" s="1"/>
  <c r="FC44" i="1"/>
  <c r="FD44" i="1" s="1"/>
  <c r="FC43" i="1"/>
  <c r="FD43" i="1" s="1"/>
  <c r="FB40" i="1"/>
  <c r="FC40" i="1" s="1"/>
  <c r="FD40" i="1" s="1"/>
  <c r="FA40" i="1"/>
  <c r="FC39" i="1"/>
  <c r="FD39" i="1" s="1"/>
  <c r="FC38" i="1"/>
  <c r="FD38" i="1" s="1"/>
  <c r="FC37" i="1"/>
  <c r="FD37" i="1" s="1"/>
  <c r="FC36" i="1"/>
  <c r="FD36" i="1" s="1"/>
  <c r="FC35" i="1"/>
  <c r="FD35" i="1" s="1"/>
  <c r="FC34" i="1"/>
  <c r="FD34" i="1" s="1"/>
  <c r="FC33" i="1"/>
  <c r="FD33" i="1" s="1"/>
  <c r="FC30" i="1"/>
  <c r="FC27" i="1"/>
  <c r="FD27" i="1" s="1"/>
  <c r="FB26" i="1"/>
  <c r="FC26" i="1" s="1"/>
  <c r="FD26" i="1" s="1"/>
  <c r="FC25" i="1"/>
  <c r="FD25" i="1" s="1"/>
  <c r="FC24" i="1"/>
  <c r="FD24" i="1" s="1"/>
  <c r="FC23" i="1"/>
  <c r="FD23" i="1" s="1"/>
  <c r="FC22" i="1"/>
  <c r="FD22" i="1" s="1"/>
  <c r="FB21" i="1"/>
  <c r="FC21" i="1" s="1"/>
  <c r="FD21" i="1" s="1"/>
  <c r="FB20" i="1"/>
  <c r="FC20" i="1" s="1"/>
  <c r="FD20" i="1" s="1"/>
  <c r="FC19" i="1"/>
  <c r="FD19" i="1" s="1"/>
  <c r="FC18" i="1"/>
  <c r="FD18" i="1" s="1"/>
  <c r="FB17" i="1"/>
  <c r="FC17" i="1" s="1"/>
  <c r="FD17" i="1" s="1"/>
  <c r="FB16" i="1"/>
  <c r="FC16" i="1" s="1"/>
  <c r="FD16" i="1" s="1"/>
  <c r="FC15" i="1"/>
  <c r="FD15" i="1" s="1"/>
  <c r="FC14" i="1"/>
  <c r="FD14" i="1" s="1"/>
  <c r="FC13" i="1"/>
  <c r="FD13" i="1" s="1"/>
  <c r="FC12" i="1"/>
  <c r="FD12" i="1" s="1"/>
  <c r="FB11" i="1"/>
  <c r="FA11" i="1"/>
  <c r="FA28" i="1" s="1"/>
  <c r="FC10" i="1"/>
  <c r="FD10" i="1" s="1"/>
  <c r="FC9" i="1"/>
  <c r="FD9" i="1" s="1"/>
  <c r="FC8" i="1"/>
  <c r="FD8" i="1" s="1"/>
  <c r="FC7" i="1"/>
  <c r="FD7" i="1" s="1"/>
  <c r="FC6" i="1"/>
  <c r="FD6" i="1" s="1"/>
  <c r="FC5" i="1"/>
  <c r="EV59" i="1"/>
  <c r="EW52" i="1"/>
  <c r="EX52" i="1" s="1"/>
  <c r="EV52" i="1"/>
  <c r="ES55" i="1" s="1"/>
  <c r="EX51" i="1"/>
  <c r="EY51" i="1" s="1"/>
  <c r="EX50" i="1"/>
  <c r="EY50" i="1" s="1"/>
  <c r="EX49" i="1"/>
  <c r="EY49" i="1" s="1"/>
  <c r="EX48" i="1"/>
  <c r="EY48" i="1" s="1"/>
  <c r="EX47" i="1"/>
  <c r="EY47" i="1" s="1"/>
  <c r="EX46" i="1"/>
  <c r="EY46" i="1" s="1"/>
  <c r="EX45" i="1"/>
  <c r="EY45" i="1" s="1"/>
  <c r="EX44" i="1"/>
  <c r="EY44" i="1" s="1"/>
  <c r="EX43" i="1"/>
  <c r="EY43" i="1" s="1"/>
  <c r="EW40" i="1"/>
  <c r="EX40" i="1" s="1"/>
  <c r="EY40" i="1" s="1"/>
  <c r="EV40" i="1"/>
  <c r="EX39" i="1"/>
  <c r="EY39" i="1" s="1"/>
  <c r="EX38" i="1"/>
  <c r="EY38" i="1" s="1"/>
  <c r="EX37" i="1"/>
  <c r="EY37" i="1" s="1"/>
  <c r="EX36" i="1"/>
  <c r="EY36" i="1" s="1"/>
  <c r="EX35" i="1"/>
  <c r="EY35" i="1" s="1"/>
  <c r="EX34" i="1"/>
  <c r="EY34" i="1" s="1"/>
  <c r="EX33" i="1"/>
  <c r="EY33" i="1" s="1"/>
  <c r="EX30" i="1"/>
  <c r="EX27" i="1"/>
  <c r="EY27" i="1" s="1"/>
  <c r="EW26" i="1"/>
  <c r="EX26" i="1" s="1"/>
  <c r="EY26" i="1" s="1"/>
  <c r="EX25" i="1"/>
  <c r="EY25" i="1" s="1"/>
  <c r="EX24" i="1"/>
  <c r="EY24" i="1" s="1"/>
  <c r="EX23" i="1"/>
  <c r="EY23" i="1" s="1"/>
  <c r="EX22" i="1"/>
  <c r="EY22" i="1" s="1"/>
  <c r="EW21" i="1"/>
  <c r="EX21" i="1" s="1"/>
  <c r="EY21" i="1" s="1"/>
  <c r="EW20" i="1"/>
  <c r="EX20" i="1" s="1"/>
  <c r="EY20" i="1" s="1"/>
  <c r="EX19" i="1"/>
  <c r="EY19" i="1" s="1"/>
  <c r="EX18" i="1"/>
  <c r="EY18" i="1" s="1"/>
  <c r="EX17" i="1"/>
  <c r="EY17" i="1" s="1"/>
  <c r="EW16" i="1"/>
  <c r="EX16" i="1" s="1"/>
  <c r="EY16" i="1" s="1"/>
  <c r="EX15" i="1"/>
  <c r="EY15" i="1" s="1"/>
  <c r="EW14" i="1"/>
  <c r="EX14" i="1" s="1"/>
  <c r="EY14" i="1" s="1"/>
  <c r="EX13" i="1"/>
  <c r="EY13" i="1" s="1"/>
  <c r="EX12" i="1"/>
  <c r="EY12" i="1" s="1"/>
  <c r="EW11" i="1"/>
  <c r="EV11" i="1"/>
  <c r="EV28" i="1" s="1"/>
  <c r="EX10" i="1"/>
  <c r="EY10" i="1" s="1"/>
  <c r="EX9" i="1"/>
  <c r="EY9" i="1" s="1"/>
  <c r="EX8" i="1"/>
  <c r="EY8" i="1" s="1"/>
  <c r="EX7" i="1"/>
  <c r="EY7" i="1" s="1"/>
  <c r="EX6" i="1"/>
  <c r="EY6" i="1" s="1"/>
  <c r="EX5" i="1"/>
  <c r="EQ59" i="1"/>
  <c r="ER52" i="1"/>
  <c r="ES52" i="1" s="1"/>
  <c r="EQ52" i="1"/>
  <c r="EN55" i="1" s="1"/>
  <c r="ES51" i="1"/>
  <c r="ET51" i="1" s="1"/>
  <c r="ES50" i="1"/>
  <c r="ET50" i="1" s="1"/>
  <c r="ES49" i="1"/>
  <c r="ET49" i="1" s="1"/>
  <c r="ES48" i="1"/>
  <c r="ET48" i="1" s="1"/>
  <c r="ES47" i="1"/>
  <c r="ET47" i="1" s="1"/>
  <c r="ES46" i="1"/>
  <c r="ET46" i="1" s="1"/>
  <c r="ES45" i="1"/>
  <c r="ET45" i="1" s="1"/>
  <c r="ES44" i="1"/>
  <c r="ET44" i="1" s="1"/>
  <c r="ES43" i="1"/>
  <c r="ET43" i="1" s="1"/>
  <c r="ER40" i="1"/>
  <c r="ES40" i="1" s="1"/>
  <c r="ET40" i="1" s="1"/>
  <c r="EQ40" i="1"/>
  <c r="ES39" i="1"/>
  <c r="ET39" i="1" s="1"/>
  <c r="ES38" i="1"/>
  <c r="ET38" i="1" s="1"/>
  <c r="ES37" i="1"/>
  <c r="ET37" i="1" s="1"/>
  <c r="ES36" i="1"/>
  <c r="ET36" i="1" s="1"/>
  <c r="ES35" i="1"/>
  <c r="ET35" i="1" s="1"/>
  <c r="ES34" i="1"/>
  <c r="ET34" i="1" s="1"/>
  <c r="ES33" i="1"/>
  <c r="ET33" i="1" s="1"/>
  <c r="ES30" i="1"/>
  <c r="ES27" i="1"/>
  <c r="ET27" i="1" s="1"/>
  <c r="ER26" i="1"/>
  <c r="ES26" i="1" s="1"/>
  <c r="ET26" i="1" s="1"/>
  <c r="ES25" i="1"/>
  <c r="ET25" i="1" s="1"/>
  <c r="ES24" i="1"/>
  <c r="ET24" i="1" s="1"/>
  <c r="ES23" i="1"/>
  <c r="ET23" i="1" s="1"/>
  <c r="ES22" i="1"/>
  <c r="ET22" i="1" s="1"/>
  <c r="ER21" i="1"/>
  <c r="ES21" i="1" s="1"/>
  <c r="ET21" i="1" s="1"/>
  <c r="ER20" i="1"/>
  <c r="ES20" i="1" s="1"/>
  <c r="ET20" i="1" s="1"/>
  <c r="ES19" i="1"/>
  <c r="ET19" i="1" s="1"/>
  <c r="ES18" i="1"/>
  <c r="ET18" i="1" s="1"/>
  <c r="ES17" i="1"/>
  <c r="ET17" i="1" s="1"/>
  <c r="ER16" i="1"/>
  <c r="ES16" i="1" s="1"/>
  <c r="ET16" i="1" s="1"/>
  <c r="ES15" i="1"/>
  <c r="ET15" i="1" s="1"/>
  <c r="ER14" i="1"/>
  <c r="ES14" i="1" s="1"/>
  <c r="ET14" i="1" s="1"/>
  <c r="ES13" i="1"/>
  <c r="ET13" i="1" s="1"/>
  <c r="ES12" i="1"/>
  <c r="ET12" i="1" s="1"/>
  <c r="ER11" i="1"/>
  <c r="EQ11" i="1"/>
  <c r="EQ28" i="1" s="1"/>
  <c r="ES10" i="1"/>
  <c r="ET10" i="1" s="1"/>
  <c r="ES9" i="1"/>
  <c r="ET9" i="1" s="1"/>
  <c r="ES8" i="1"/>
  <c r="ET8" i="1" s="1"/>
  <c r="ES7" i="1"/>
  <c r="ET7" i="1" s="1"/>
  <c r="ES6" i="1"/>
  <c r="ET6" i="1" s="1"/>
  <c r="ES5" i="1"/>
  <c r="ET5" i="1" s="1"/>
  <c r="EL59" i="1"/>
  <c r="EM52" i="1"/>
  <c r="EN52" i="1" s="1"/>
  <c r="EL52" i="1"/>
  <c r="EI55" i="1" s="1"/>
  <c r="EN51" i="1"/>
  <c r="EO51" i="1" s="1"/>
  <c r="EN50" i="1"/>
  <c r="EO50" i="1" s="1"/>
  <c r="EN49" i="1"/>
  <c r="EO49" i="1" s="1"/>
  <c r="EN48" i="1"/>
  <c r="EO48" i="1" s="1"/>
  <c r="EN47" i="1"/>
  <c r="EO47" i="1" s="1"/>
  <c r="EN46" i="1"/>
  <c r="EO46" i="1" s="1"/>
  <c r="EN45" i="1"/>
  <c r="EO45" i="1" s="1"/>
  <c r="EN44" i="1"/>
  <c r="EO44" i="1" s="1"/>
  <c r="EN43" i="1"/>
  <c r="EO43" i="1" s="1"/>
  <c r="EM40" i="1"/>
  <c r="EL57" i="1" s="1"/>
  <c r="EL40" i="1"/>
  <c r="EN39" i="1"/>
  <c r="EO39" i="1" s="1"/>
  <c r="EN38" i="1"/>
  <c r="EO38" i="1" s="1"/>
  <c r="EN37" i="1"/>
  <c r="EO37" i="1" s="1"/>
  <c r="EN36" i="1"/>
  <c r="EO36" i="1" s="1"/>
  <c r="EN35" i="1"/>
  <c r="EO35" i="1" s="1"/>
  <c r="EN34" i="1"/>
  <c r="EO34" i="1" s="1"/>
  <c r="EN33" i="1"/>
  <c r="EO33" i="1" s="1"/>
  <c r="EN27" i="1"/>
  <c r="EO27" i="1" s="1"/>
  <c r="EM26" i="1"/>
  <c r="EN26" i="1" s="1"/>
  <c r="EO26" i="1" s="1"/>
  <c r="EN25" i="1"/>
  <c r="EO25" i="1" s="1"/>
  <c r="EN24" i="1"/>
  <c r="EO24" i="1" s="1"/>
  <c r="EN23" i="1"/>
  <c r="EO23" i="1" s="1"/>
  <c r="EN22" i="1"/>
  <c r="EO22" i="1" s="1"/>
  <c r="EM21" i="1"/>
  <c r="EN21" i="1" s="1"/>
  <c r="EO21" i="1" s="1"/>
  <c r="EM20" i="1"/>
  <c r="EN20" i="1" s="1"/>
  <c r="EO20" i="1" s="1"/>
  <c r="EN19" i="1"/>
  <c r="EO19" i="1" s="1"/>
  <c r="EN18" i="1"/>
  <c r="EO18" i="1" s="1"/>
  <c r="EM17" i="1"/>
  <c r="EN17" i="1" s="1"/>
  <c r="EO17" i="1" s="1"/>
  <c r="EM16" i="1"/>
  <c r="EN16" i="1" s="1"/>
  <c r="EO16" i="1" s="1"/>
  <c r="EN15" i="1"/>
  <c r="EO15" i="1" s="1"/>
  <c r="EN14" i="1"/>
  <c r="EO14" i="1" s="1"/>
  <c r="EN13" i="1"/>
  <c r="EO13" i="1" s="1"/>
  <c r="EN12" i="1"/>
  <c r="EO12" i="1" s="1"/>
  <c r="EM11" i="1"/>
  <c r="EN11" i="1" s="1"/>
  <c r="EO11" i="1" s="1"/>
  <c r="EL11" i="1"/>
  <c r="EL28" i="1" s="1"/>
  <c r="EN10" i="1"/>
  <c r="EO10" i="1" s="1"/>
  <c r="EN9" i="1"/>
  <c r="EO9" i="1" s="1"/>
  <c r="EN8" i="1"/>
  <c r="EO8" i="1" s="1"/>
  <c r="EM7" i="1"/>
  <c r="EN6" i="1"/>
  <c r="EO6" i="1" s="1"/>
  <c r="EN5" i="1"/>
  <c r="EO5" i="1" s="1"/>
  <c r="EG59" i="1"/>
  <c r="EH52" i="1"/>
  <c r="EI52" i="1" s="1"/>
  <c r="EG52" i="1"/>
  <c r="ED55" i="1" s="1"/>
  <c r="EI51" i="1"/>
  <c r="EJ51" i="1" s="1"/>
  <c r="EI50" i="1"/>
  <c r="EJ50" i="1" s="1"/>
  <c r="EI49" i="1"/>
  <c r="EJ49" i="1" s="1"/>
  <c r="EI48" i="1"/>
  <c r="EJ48" i="1" s="1"/>
  <c r="EI47" i="1"/>
  <c r="EJ47" i="1" s="1"/>
  <c r="EI46" i="1"/>
  <c r="EJ46" i="1" s="1"/>
  <c r="EI45" i="1"/>
  <c r="EJ45" i="1" s="1"/>
  <c r="EI44" i="1"/>
  <c r="EJ44" i="1" s="1"/>
  <c r="EI43" i="1"/>
  <c r="EJ43" i="1" s="1"/>
  <c r="EH40" i="1"/>
  <c r="EG57" i="1" s="1"/>
  <c r="EG40" i="1"/>
  <c r="EI39" i="1"/>
  <c r="EJ39" i="1" s="1"/>
  <c r="EI38" i="1"/>
  <c r="EJ38" i="1" s="1"/>
  <c r="EI37" i="1"/>
  <c r="EJ37" i="1" s="1"/>
  <c r="EI36" i="1"/>
  <c r="EJ36" i="1" s="1"/>
  <c r="EI35" i="1"/>
  <c r="EJ35" i="1" s="1"/>
  <c r="EI34" i="1"/>
  <c r="EJ34" i="1" s="1"/>
  <c r="EI33" i="1"/>
  <c r="EJ33" i="1" s="1"/>
  <c r="EI27" i="1"/>
  <c r="EJ27" i="1" s="1"/>
  <c r="EH26" i="1"/>
  <c r="EI26" i="1" s="1"/>
  <c r="EJ26" i="1" s="1"/>
  <c r="EI25" i="1"/>
  <c r="EJ25" i="1" s="1"/>
  <c r="EI24" i="1"/>
  <c r="EJ24" i="1" s="1"/>
  <c r="EI23" i="1"/>
  <c r="EJ23" i="1" s="1"/>
  <c r="EI22" i="1"/>
  <c r="EJ22" i="1" s="1"/>
  <c r="EH21" i="1"/>
  <c r="EI21" i="1" s="1"/>
  <c r="EJ21" i="1" s="1"/>
  <c r="EH20" i="1"/>
  <c r="EI20" i="1" s="1"/>
  <c r="EJ20" i="1" s="1"/>
  <c r="EI19" i="1"/>
  <c r="EJ19" i="1" s="1"/>
  <c r="EI18" i="1"/>
  <c r="EJ18" i="1" s="1"/>
  <c r="EI17" i="1"/>
  <c r="EJ17" i="1" s="1"/>
  <c r="EH16" i="1"/>
  <c r="EI16" i="1" s="1"/>
  <c r="EJ16" i="1" s="1"/>
  <c r="EI15" i="1"/>
  <c r="EJ15" i="1" s="1"/>
  <c r="EI14" i="1"/>
  <c r="EJ14" i="1" s="1"/>
  <c r="EI13" i="1"/>
  <c r="EJ13" i="1" s="1"/>
  <c r="EI12" i="1"/>
  <c r="EJ12" i="1" s="1"/>
  <c r="EH11" i="1"/>
  <c r="EI11" i="1" s="1"/>
  <c r="EJ11" i="1" s="1"/>
  <c r="EG11" i="1"/>
  <c r="EG28" i="1" s="1"/>
  <c r="EI10" i="1"/>
  <c r="EJ10" i="1" s="1"/>
  <c r="EI9" i="1"/>
  <c r="EJ9" i="1" s="1"/>
  <c r="EI8" i="1"/>
  <c r="EJ8" i="1" s="1"/>
  <c r="EI7" i="1"/>
  <c r="EJ7" i="1" s="1"/>
  <c r="EI6" i="1"/>
  <c r="EJ6" i="1" s="1"/>
  <c r="EI5" i="1"/>
  <c r="EJ5" i="1" s="1"/>
  <c r="EC52" i="1"/>
  <c r="ED52" i="1" s="1"/>
  <c r="EB52" i="1"/>
  <c r="DY55" i="1" s="1"/>
  <c r="ED51" i="1"/>
  <c r="EE51" i="1" s="1"/>
  <c r="ED50" i="1"/>
  <c r="EE50" i="1" s="1"/>
  <c r="ED49" i="1"/>
  <c r="EE49" i="1" s="1"/>
  <c r="ED48" i="1"/>
  <c r="EE48" i="1" s="1"/>
  <c r="ED47" i="1"/>
  <c r="EE47" i="1" s="1"/>
  <c r="ED46" i="1"/>
  <c r="EE46" i="1" s="1"/>
  <c r="ED45" i="1"/>
  <c r="EE45" i="1" s="1"/>
  <c r="ED44" i="1"/>
  <c r="EE44" i="1" s="1"/>
  <c r="ED43" i="1"/>
  <c r="EE43" i="1" s="1"/>
  <c r="EC40" i="1"/>
  <c r="EB57" i="1" s="1"/>
  <c r="EB40" i="1"/>
  <c r="ED39" i="1"/>
  <c r="EE39" i="1" s="1"/>
  <c r="ED38" i="1"/>
  <c r="EE38" i="1" s="1"/>
  <c r="ED37" i="1"/>
  <c r="EE37" i="1" s="1"/>
  <c r="ED36" i="1"/>
  <c r="EE36" i="1" s="1"/>
  <c r="ED35" i="1"/>
  <c r="EE35" i="1" s="1"/>
  <c r="ED34" i="1"/>
  <c r="EE34" i="1" s="1"/>
  <c r="ED33" i="1"/>
  <c r="EE33" i="1" s="1"/>
  <c r="ED27" i="1"/>
  <c r="EE27" i="1" s="1"/>
  <c r="EC26" i="1"/>
  <c r="ED26" i="1" s="1"/>
  <c r="EE26" i="1" s="1"/>
  <c r="ED25" i="1"/>
  <c r="EE25" i="1" s="1"/>
  <c r="ED24" i="1"/>
  <c r="EE24" i="1" s="1"/>
  <c r="ED23" i="1"/>
  <c r="EE23" i="1" s="1"/>
  <c r="ED22" i="1"/>
  <c r="EE22" i="1" s="1"/>
  <c r="EC21" i="1"/>
  <c r="ED21" i="1" s="1"/>
  <c r="EE21" i="1" s="1"/>
  <c r="EC20" i="1"/>
  <c r="ED20" i="1" s="1"/>
  <c r="EE20" i="1" s="1"/>
  <c r="ED19" i="1"/>
  <c r="EE19" i="1" s="1"/>
  <c r="ED18" i="1"/>
  <c r="EE18" i="1" s="1"/>
  <c r="ED17" i="1"/>
  <c r="EE17" i="1" s="1"/>
  <c r="EC16" i="1"/>
  <c r="ED16" i="1" s="1"/>
  <c r="EE16" i="1" s="1"/>
  <c r="ED15" i="1"/>
  <c r="EE15" i="1" s="1"/>
  <c r="ED14" i="1"/>
  <c r="EE14" i="1" s="1"/>
  <c r="ED13" i="1"/>
  <c r="EE13" i="1" s="1"/>
  <c r="ED12" i="1"/>
  <c r="EE12" i="1" s="1"/>
  <c r="EC11" i="1"/>
  <c r="EB11" i="1"/>
  <c r="EB28" i="1" s="1"/>
  <c r="ED10" i="1"/>
  <c r="EE10" i="1" s="1"/>
  <c r="ED9" i="1"/>
  <c r="EE9" i="1" s="1"/>
  <c r="ED8" i="1"/>
  <c r="EE8" i="1" s="1"/>
  <c r="ED7" i="1"/>
  <c r="EE7" i="1" s="1"/>
  <c r="ED6" i="1"/>
  <c r="EE6" i="1" s="1"/>
  <c r="ED5" i="1"/>
  <c r="DW59" i="1"/>
  <c r="DX52" i="1"/>
  <c r="DY52" i="1" s="1"/>
  <c r="DW52" i="1"/>
  <c r="DT55" i="1" s="1"/>
  <c r="DY51" i="1"/>
  <c r="DZ51" i="1" s="1"/>
  <c r="DY50" i="1"/>
  <c r="DZ50" i="1" s="1"/>
  <c r="DY49" i="1"/>
  <c r="DZ49" i="1" s="1"/>
  <c r="DY48" i="1"/>
  <c r="DZ48" i="1" s="1"/>
  <c r="DY47" i="1"/>
  <c r="DZ47" i="1" s="1"/>
  <c r="DY46" i="1"/>
  <c r="DZ46" i="1" s="1"/>
  <c r="DY45" i="1"/>
  <c r="DZ45" i="1" s="1"/>
  <c r="DY44" i="1"/>
  <c r="DZ44" i="1" s="1"/>
  <c r="DY43" i="1"/>
  <c r="DZ43" i="1" s="1"/>
  <c r="DX40" i="1"/>
  <c r="DW57" i="1" s="1"/>
  <c r="DW40" i="1"/>
  <c r="DY39" i="1"/>
  <c r="DZ39" i="1" s="1"/>
  <c r="DY38" i="1"/>
  <c r="DZ38" i="1" s="1"/>
  <c r="DY37" i="1"/>
  <c r="DZ37" i="1" s="1"/>
  <c r="DY36" i="1"/>
  <c r="DZ36" i="1" s="1"/>
  <c r="DY35" i="1"/>
  <c r="DZ35" i="1" s="1"/>
  <c r="DY34" i="1"/>
  <c r="DZ34" i="1" s="1"/>
  <c r="DY33" i="1"/>
  <c r="DZ33" i="1" s="1"/>
  <c r="DY27" i="1"/>
  <c r="DZ27" i="1" s="1"/>
  <c r="DX26" i="1"/>
  <c r="DY26" i="1" s="1"/>
  <c r="DZ26" i="1" s="1"/>
  <c r="DY25" i="1"/>
  <c r="DZ25" i="1" s="1"/>
  <c r="DY24" i="1"/>
  <c r="DZ24" i="1" s="1"/>
  <c r="DY23" i="1"/>
  <c r="DZ23" i="1" s="1"/>
  <c r="DY22" i="1"/>
  <c r="DZ22" i="1" s="1"/>
  <c r="DX21" i="1"/>
  <c r="DY21" i="1" s="1"/>
  <c r="DZ21" i="1" s="1"/>
  <c r="DX20" i="1"/>
  <c r="DY20" i="1" s="1"/>
  <c r="DZ20" i="1" s="1"/>
  <c r="DY19" i="1"/>
  <c r="DZ19" i="1" s="1"/>
  <c r="DY18" i="1"/>
  <c r="DZ18" i="1" s="1"/>
  <c r="DX17" i="1"/>
  <c r="DY17" i="1" s="1"/>
  <c r="DZ17" i="1" s="1"/>
  <c r="DY16" i="1"/>
  <c r="DZ16" i="1" s="1"/>
  <c r="DY15" i="1"/>
  <c r="DZ15" i="1" s="1"/>
  <c r="DY14" i="1"/>
  <c r="DZ14" i="1" s="1"/>
  <c r="DY13" i="1"/>
  <c r="DZ13" i="1" s="1"/>
  <c r="DY12" i="1"/>
  <c r="DZ12" i="1" s="1"/>
  <c r="DX11" i="1"/>
  <c r="DY11" i="1" s="1"/>
  <c r="DZ11" i="1" s="1"/>
  <c r="DW11" i="1"/>
  <c r="DW28" i="1" s="1"/>
  <c r="DY10" i="1"/>
  <c r="DZ10" i="1" s="1"/>
  <c r="DY9" i="1"/>
  <c r="DY8" i="1"/>
  <c r="DZ8" i="1" s="1"/>
  <c r="DY7" i="1"/>
  <c r="DZ7" i="1" s="1"/>
  <c r="DX6" i="1"/>
  <c r="DY5" i="1"/>
  <c r="DS52" i="1"/>
  <c r="DT52" i="1" s="1"/>
  <c r="DR52" i="1"/>
  <c r="DE55" i="1" s="1"/>
  <c r="DT51" i="1"/>
  <c r="DU51" i="1" s="1"/>
  <c r="DT50" i="1"/>
  <c r="DU50" i="1" s="1"/>
  <c r="DT49" i="1"/>
  <c r="DU49" i="1" s="1"/>
  <c r="DT48" i="1"/>
  <c r="DU48" i="1" s="1"/>
  <c r="DT47" i="1"/>
  <c r="DU47" i="1" s="1"/>
  <c r="DT46" i="1"/>
  <c r="DU46" i="1" s="1"/>
  <c r="DT45" i="1"/>
  <c r="DU45" i="1" s="1"/>
  <c r="DT44" i="1"/>
  <c r="DU44" i="1" s="1"/>
  <c r="DT43" i="1"/>
  <c r="DU43" i="1" s="1"/>
  <c r="DS40" i="1"/>
  <c r="DR57" i="1" s="1"/>
  <c r="DR40" i="1"/>
  <c r="DT39" i="1"/>
  <c r="DU39" i="1" s="1"/>
  <c r="DT38" i="1"/>
  <c r="DU38" i="1" s="1"/>
  <c r="DT37" i="1"/>
  <c r="DU37" i="1" s="1"/>
  <c r="DT36" i="1"/>
  <c r="DU36" i="1" s="1"/>
  <c r="DT35" i="1"/>
  <c r="DU35" i="1" s="1"/>
  <c r="DT34" i="1"/>
  <c r="DU34" i="1" s="1"/>
  <c r="DT33" i="1"/>
  <c r="DU33" i="1" s="1"/>
  <c r="DT27" i="1"/>
  <c r="DU27" i="1" s="1"/>
  <c r="DS26" i="1"/>
  <c r="DT26" i="1" s="1"/>
  <c r="DU26" i="1" s="1"/>
  <c r="DT25" i="1"/>
  <c r="DU25" i="1" s="1"/>
  <c r="DT24" i="1"/>
  <c r="DU24" i="1" s="1"/>
  <c r="DT23" i="1"/>
  <c r="DU23" i="1" s="1"/>
  <c r="DT22" i="1"/>
  <c r="DU22" i="1" s="1"/>
  <c r="DS21" i="1"/>
  <c r="DT21" i="1" s="1"/>
  <c r="DU21" i="1" s="1"/>
  <c r="DS20" i="1"/>
  <c r="DT20" i="1" s="1"/>
  <c r="DU20" i="1" s="1"/>
  <c r="DT19" i="1"/>
  <c r="DU19" i="1" s="1"/>
  <c r="DT18" i="1"/>
  <c r="DU18" i="1" s="1"/>
  <c r="DS17" i="1"/>
  <c r="DT17" i="1" s="1"/>
  <c r="DU17" i="1" s="1"/>
  <c r="DT16" i="1"/>
  <c r="DU16" i="1" s="1"/>
  <c r="DT15" i="1"/>
  <c r="DU15" i="1" s="1"/>
  <c r="DT14" i="1"/>
  <c r="DU14" i="1" s="1"/>
  <c r="DT13" i="1"/>
  <c r="DU13" i="1" s="1"/>
  <c r="DT12" i="1"/>
  <c r="DU12" i="1" s="1"/>
  <c r="DS11" i="1"/>
  <c r="DT11" i="1" s="1"/>
  <c r="DU11" i="1" s="1"/>
  <c r="DR11" i="1"/>
  <c r="DR28" i="1" s="1"/>
  <c r="DT10" i="1"/>
  <c r="DU10" i="1" s="1"/>
  <c r="DT9" i="1"/>
  <c r="DT8" i="1"/>
  <c r="DU8" i="1" s="1"/>
  <c r="DT7" i="1"/>
  <c r="DU7" i="1" s="1"/>
  <c r="DS6" i="1"/>
  <c r="DT5" i="1"/>
  <c r="DU5" i="1" s="1"/>
  <c r="DC59" i="1"/>
  <c r="DD52" i="1"/>
  <c r="DE52" i="1" s="1"/>
  <c r="DC52" i="1"/>
  <c r="CZ55" i="1" s="1"/>
  <c r="DE51" i="1"/>
  <c r="DF51" i="1" s="1"/>
  <c r="DE50" i="1"/>
  <c r="DF50" i="1" s="1"/>
  <c r="DE49" i="1"/>
  <c r="DF49" i="1" s="1"/>
  <c r="DE48" i="1"/>
  <c r="DF48" i="1" s="1"/>
  <c r="DE47" i="1"/>
  <c r="DF47" i="1" s="1"/>
  <c r="DE46" i="1"/>
  <c r="DF46" i="1" s="1"/>
  <c r="DE45" i="1"/>
  <c r="DF45" i="1" s="1"/>
  <c r="DE44" i="1"/>
  <c r="DF44" i="1" s="1"/>
  <c r="DE43" i="1"/>
  <c r="DF43" i="1" s="1"/>
  <c r="DD40" i="1"/>
  <c r="DC57" i="1" s="1"/>
  <c r="DC40" i="1"/>
  <c r="DE39" i="1"/>
  <c r="DF39" i="1" s="1"/>
  <c r="DE38" i="1"/>
  <c r="DF38" i="1" s="1"/>
  <c r="DE37" i="1"/>
  <c r="DF37" i="1" s="1"/>
  <c r="DE36" i="1"/>
  <c r="DF36" i="1" s="1"/>
  <c r="DE35" i="1"/>
  <c r="DF35" i="1" s="1"/>
  <c r="DE34" i="1"/>
  <c r="DF34" i="1" s="1"/>
  <c r="DE33" i="1"/>
  <c r="DF33" i="1" s="1"/>
  <c r="DF27" i="1"/>
  <c r="DD26" i="1"/>
  <c r="DE26" i="1" s="1"/>
  <c r="DF26" i="1" s="1"/>
  <c r="DE25" i="1"/>
  <c r="DF25" i="1" s="1"/>
  <c r="DE24" i="1"/>
  <c r="DF24" i="1" s="1"/>
  <c r="DE23" i="1"/>
  <c r="DF23" i="1" s="1"/>
  <c r="DE22" i="1"/>
  <c r="DF22" i="1" s="1"/>
  <c r="DD21" i="1"/>
  <c r="DE21" i="1" s="1"/>
  <c r="DF21" i="1" s="1"/>
  <c r="DD20" i="1"/>
  <c r="DE20" i="1" s="1"/>
  <c r="DF20" i="1" s="1"/>
  <c r="DE19" i="1"/>
  <c r="DF19" i="1" s="1"/>
  <c r="DE18" i="1"/>
  <c r="DF18" i="1" s="1"/>
  <c r="DD17" i="1"/>
  <c r="DE17" i="1" s="1"/>
  <c r="DF17" i="1" s="1"/>
  <c r="DE16" i="1"/>
  <c r="DF16" i="1" s="1"/>
  <c r="DE15" i="1"/>
  <c r="DF15" i="1" s="1"/>
  <c r="DD14" i="1"/>
  <c r="DE14" i="1" s="1"/>
  <c r="DF14" i="1" s="1"/>
  <c r="DE13" i="1"/>
  <c r="DF13" i="1" s="1"/>
  <c r="DE12" i="1"/>
  <c r="DF12" i="1" s="1"/>
  <c r="DD11" i="1"/>
  <c r="DE11" i="1" s="1"/>
  <c r="DF11" i="1" s="1"/>
  <c r="DC11" i="1"/>
  <c r="DC28" i="1" s="1"/>
  <c r="DE10" i="1"/>
  <c r="DF10" i="1" s="1"/>
  <c r="DE9" i="1"/>
  <c r="DE8" i="1"/>
  <c r="DF8" i="1" s="1"/>
  <c r="DE7" i="1"/>
  <c r="DF7" i="1" s="1"/>
  <c r="DD6" i="1"/>
  <c r="DE6" i="1" s="1"/>
  <c r="DF6" i="1" s="1"/>
  <c r="DD5" i="1"/>
  <c r="DE5" i="1" s="1"/>
  <c r="CX59" i="1"/>
  <c r="CY52" i="1"/>
  <c r="CZ52" i="1" s="1"/>
  <c r="CX52" i="1"/>
  <c r="CU55" i="1" s="1"/>
  <c r="CZ51" i="1"/>
  <c r="DA51" i="1" s="1"/>
  <c r="CZ50" i="1"/>
  <c r="DA50" i="1" s="1"/>
  <c r="CZ49" i="1"/>
  <c r="DA49" i="1" s="1"/>
  <c r="CZ48" i="1"/>
  <c r="DA48" i="1" s="1"/>
  <c r="CZ47" i="1"/>
  <c r="DA47" i="1" s="1"/>
  <c r="CZ46" i="1"/>
  <c r="DA46" i="1" s="1"/>
  <c r="CZ45" i="1"/>
  <c r="DA45" i="1" s="1"/>
  <c r="CZ44" i="1"/>
  <c r="DA44" i="1" s="1"/>
  <c r="CZ43" i="1"/>
  <c r="DA43" i="1" s="1"/>
  <c r="CY40" i="1"/>
  <c r="CX57" i="1" s="1"/>
  <c r="CX40" i="1"/>
  <c r="CZ39" i="1"/>
  <c r="DA39" i="1" s="1"/>
  <c r="CZ38" i="1"/>
  <c r="DA38" i="1" s="1"/>
  <c r="CZ37" i="1"/>
  <c r="DA37" i="1" s="1"/>
  <c r="CZ36" i="1"/>
  <c r="DA36" i="1" s="1"/>
  <c r="CZ35" i="1"/>
  <c r="DA35" i="1" s="1"/>
  <c r="CZ34" i="1"/>
  <c r="DA34" i="1" s="1"/>
  <c r="CZ33" i="1"/>
  <c r="DA33" i="1" s="1"/>
  <c r="DA27" i="1"/>
  <c r="CY26" i="1"/>
  <c r="CZ26" i="1" s="1"/>
  <c r="DA26" i="1" s="1"/>
  <c r="CZ25" i="1"/>
  <c r="DA25" i="1" s="1"/>
  <c r="CZ24" i="1"/>
  <c r="DA24" i="1" s="1"/>
  <c r="CZ23" i="1"/>
  <c r="DA23" i="1" s="1"/>
  <c r="CZ22" i="1"/>
  <c r="DA22" i="1" s="1"/>
  <c r="CY21" i="1"/>
  <c r="CZ21" i="1" s="1"/>
  <c r="DA21" i="1" s="1"/>
  <c r="CY20" i="1"/>
  <c r="CZ19" i="1"/>
  <c r="DA19" i="1" s="1"/>
  <c r="CZ18" i="1"/>
  <c r="DA18" i="1" s="1"/>
  <c r="CY17" i="1"/>
  <c r="CZ17" i="1" s="1"/>
  <c r="DA17" i="1" s="1"/>
  <c r="CZ16" i="1"/>
  <c r="DA16" i="1" s="1"/>
  <c r="CZ15" i="1"/>
  <c r="DA15" i="1" s="1"/>
  <c r="CY14" i="1"/>
  <c r="CZ14" i="1" s="1"/>
  <c r="DA14" i="1" s="1"/>
  <c r="CZ13" i="1"/>
  <c r="DA13" i="1" s="1"/>
  <c r="CZ12" i="1"/>
  <c r="DA12" i="1" s="1"/>
  <c r="CY11" i="1"/>
  <c r="CZ11" i="1" s="1"/>
  <c r="DA11" i="1" s="1"/>
  <c r="CX11" i="1"/>
  <c r="CX28" i="1" s="1"/>
  <c r="CZ10" i="1"/>
  <c r="DA10" i="1" s="1"/>
  <c r="CZ9" i="1"/>
  <c r="CZ8" i="1"/>
  <c r="DA8" i="1" s="1"/>
  <c r="CZ7" i="1"/>
  <c r="DA7" i="1" s="1"/>
  <c r="CY6" i="1"/>
  <c r="CZ6" i="1" s="1"/>
  <c r="DA6" i="1" s="1"/>
  <c r="CZ5" i="1"/>
  <c r="CS59" i="1"/>
  <c r="CT52" i="1"/>
  <c r="CU52" i="1" s="1"/>
  <c r="CS52" i="1"/>
  <c r="CP55" i="1" s="1"/>
  <c r="CU51" i="1"/>
  <c r="CV51" i="1" s="1"/>
  <c r="CU50" i="1"/>
  <c r="CV50" i="1" s="1"/>
  <c r="CU49" i="1"/>
  <c r="CV49" i="1" s="1"/>
  <c r="CU48" i="1"/>
  <c r="CV48" i="1" s="1"/>
  <c r="CU47" i="1"/>
  <c r="CV47" i="1" s="1"/>
  <c r="CU46" i="1"/>
  <c r="CV46" i="1" s="1"/>
  <c r="CU45" i="1"/>
  <c r="CV45" i="1" s="1"/>
  <c r="CU44" i="1"/>
  <c r="CV44" i="1" s="1"/>
  <c r="CU43" i="1"/>
  <c r="CV43" i="1" s="1"/>
  <c r="CT40" i="1"/>
  <c r="CU40" i="1" s="1"/>
  <c r="CV40" i="1" s="1"/>
  <c r="CS40" i="1"/>
  <c r="CU39" i="1"/>
  <c r="CV39" i="1" s="1"/>
  <c r="CU38" i="1"/>
  <c r="CV38" i="1" s="1"/>
  <c r="CU37" i="1"/>
  <c r="CV37" i="1" s="1"/>
  <c r="CU36" i="1"/>
  <c r="CV36" i="1" s="1"/>
  <c r="CU35" i="1"/>
  <c r="CV35" i="1" s="1"/>
  <c r="CU34" i="1"/>
  <c r="CV34" i="1" s="1"/>
  <c r="CU33" i="1"/>
  <c r="CV33" i="1" s="1"/>
  <c r="CV27" i="1"/>
  <c r="CT26" i="1"/>
  <c r="CU26" i="1" s="1"/>
  <c r="CV26" i="1" s="1"/>
  <c r="CU25" i="1"/>
  <c r="CV25" i="1" s="1"/>
  <c r="CU24" i="1"/>
  <c r="CV24" i="1" s="1"/>
  <c r="CU23" i="1"/>
  <c r="CV23" i="1" s="1"/>
  <c r="CU22" i="1"/>
  <c r="CV22" i="1" s="1"/>
  <c r="CT21" i="1"/>
  <c r="CU21" i="1" s="1"/>
  <c r="CV21" i="1" s="1"/>
  <c r="CT20" i="1"/>
  <c r="CU20" i="1" s="1"/>
  <c r="CV20" i="1" s="1"/>
  <c r="CU19" i="1"/>
  <c r="CV19" i="1" s="1"/>
  <c r="CU18" i="1"/>
  <c r="CV18" i="1" s="1"/>
  <c r="CT17" i="1"/>
  <c r="CU17" i="1" s="1"/>
  <c r="CV17" i="1" s="1"/>
  <c r="CU16" i="1"/>
  <c r="CV16" i="1" s="1"/>
  <c r="CU15" i="1"/>
  <c r="CV15" i="1" s="1"/>
  <c r="CT14" i="1"/>
  <c r="CU14" i="1" s="1"/>
  <c r="CV14" i="1" s="1"/>
  <c r="CU13" i="1"/>
  <c r="CV13" i="1" s="1"/>
  <c r="CU12" i="1"/>
  <c r="CV12" i="1" s="1"/>
  <c r="CT11" i="1"/>
  <c r="CU11" i="1" s="1"/>
  <c r="CV11" i="1" s="1"/>
  <c r="CS11" i="1"/>
  <c r="CS28" i="1" s="1"/>
  <c r="CU10" i="1"/>
  <c r="CV10" i="1" s="1"/>
  <c r="CU9" i="1"/>
  <c r="CU8" i="1"/>
  <c r="CV8" i="1" s="1"/>
  <c r="CU7" i="1"/>
  <c r="CV7" i="1" s="1"/>
  <c r="CT6" i="1"/>
  <c r="CU6" i="1" s="1"/>
  <c r="CV6" i="1" s="1"/>
  <c r="CT5" i="1"/>
  <c r="CU5" i="1" s="1"/>
  <c r="CN59" i="1"/>
  <c r="CO52" i="1"/>
  <c r="CP52" i="1" s="1"/>
  <c r="CN52" i="1"/>
  <c r="CP51" i="1"/>
  <c r="CQ51" i="1" s="1"/>
  <c r="CP50" i="1"/>
  <c r="CQ50" i="1" s="1"/>
  <c r="CP49" i="1"/>
  <c r="CQ49" i="1" s="1"/>
  <c r="CP48" i="1"/>
  <c r="CQ48" i="1" s="1"/>
  <c r="CP47" i="1"/>
  <c r="CQ47" i="1" s="1"/>
  <c r="CP46" i="1"/>
  <c r="CQ46" i="1" s="1"/>
  <c r="CP45" i="1"/>
  <c r="CQ45" i="1" s="1"/>
  <c r="CP44" i="1"/>
  <c r="CQ44" i="1" s="1"/>
  <c r="CP43" i="1"/>
  <c r="CQ43" i="1" s="1"/>
  <c r="CO40" i="1"/>
  <c r="CN57" i="1" s="1"/>
  <c r="CN40" i="1"/>
  <c r="CP39" i="1"/>
  <c r="CQ39" i="1" s="1"/>
  <c r="CP38" i="1"/>
  <c r="CQ38" i="1" s="1"/>
  <c r="CP37" i="1"/>
  <c r="CQ37" i="1" s="1"/>
  <c r="CP36" i="1"/>
  <c r="CQ36" i="1" s="1"/>
  <c r="CP35" i="1"/>
  <c r="CQ35" i="1" s="1"/>
  <c r="CP34" i="1"/>
  <c r="CQ34" i="1" s="1"/>
  <c r="CP33" i="1"/>
  <c r="CQ33" i="1" s="1"/>
  <c r="CP27" i="1"/>
  <c r="CQ27" i="1" s="1"/>
  <c r="CO26" i="1"/>
  <c r="CP26" i="1" s="1"/>
  <c r="CQ26" i="1" s="1"/>
  <c r="CP25" i="1"/>
  <c r="CQ25" i="1" s="1"/>
  <c r="CP24" i="1"/>
  <c r="CQ24" i="1" s="1"/>
  <c r="CP23" i="1"/>
  <c r="CQ23" i="1" s="1"/>
  <c r="CP22" i="1"/>
  <c r="CQ22" i="1" s="1"/>
  <c r="CO21" i="1"/>
  <c r="CP21" i="1" s="1"/>
  <c r="CQ21" i="1" s="1"/>
  <c r="CO20" i="1"/>
  <c r="CP20" i="1" s="1"/>
  <c r="CQ20" i="1" s="1"/>
  <c r="CP19" i="1"/>
  <c r="CQ19" i="1" s="1"/>
  <c r="CP18" i="1"/>
  <c r="CQ18" i="1" s="1"/>
  <c r="CP17" i="1"/>
  <c r="CQ17" i="1" s="1"/>
  <c r="CP16" i="1"/>
  <c r="CQ16" i="1" s="1"/>
  <c r="CP15" i="1"/>
  <c r="CQ15" i="1" s="1"/>
  <c r="CO14" i="1"/>
  <c r="CP14" i="1" s="1"/>
  <c r="CQ14" i="1" s="1"/>
  <c r="CP13" i="1"/>
  <c r="CQ13" i="1" s="1"/>
  <c r="CP12" i="1"/>
  <c r="CQ12" i="1" s="1"/>
  <c r="CO11" i="1"/>
  <c r="CP11" i="1" s="1"/>
  <c r="CQ11" i="1" s="1"/>
  <c r="CN11" i="1"/>
  <c r="CN28" i="1" s="1"/>
  <c r="CP10" i="1"/>
  <c r="CQ10" i="1" s="1"/>
  <c r="CP9" i="1"/>
  <c r="CQ9" i="1" s="1"/>
  <c r="CP8" i="1"/>
  <c r="CQ8" i="1" s="1"/>
  <c r="CP7" i="1"/>
  <c r="CQ7" i="1" s="1"/>
  <c r="CO6" i="1"/>
  <c r="CP6" i="1" s="1"/>
  <c r="CQ6" i="1" s="1"/>
  <c r="CO5" i="1"/>
  <c r="CP5" i="1" s="1"/>
  <c r="CK57" i="1"/>
  <c r="CJ54" i="1"/>
  <c r="CK54" i="1" s="1"/>
  <c r="CK53" i="1"/>
  <c r="CL53" i="1" s="1"/>
  <c r="CK52" i="1"/>
  <c r="CL52" i="1" s="1"/>
  <c r="CK51" i="1"/>
  <c r="CL51" i="1" s="1"/>
  <c r="CK50" i="1"/>
  <c r="CL50" i="1" s="1"/>
  <c r="CK49" i="1"/>
  <c r="CL49" i="1" s="1"/>
  <c r="CK48" i="1"/>
  <c r="CL48" i="1" s="1"/>
  <c r="CK47" i="1"/>
  <c r="CL47" i="1" s="1"/>
  <c r="CK46" i="1"/>
  <c r="CL46" i="1" s="1"/>
  <c r="CK45" i="1"/>
  <c r="CL45" i="1" s="1"/>
  <c r="CJ42" i="1"/>
  <c r="CI59" i="1" s="1"/>
  <c r="CK41" i="1"/>
  <c r="CL41" i="1" s="1"/>
  <c r="CK40" i="1"/>
  <c r="CL40" i="1" s="1"/>
  <c r="CK39" i="1"/>
  <c r="CL39" i="1" s="1"/>
  <c r="CK38" i="1"/>
  <c r="CL38" i="1" s="1"/>
  <c r="CK37" i="1"/>
  <c r="CL37" i="1" s="1"/>
  <c r="CK36" i="1"/>
  <c r="CL36" i="1" s="1"/>
  <c r="CK35" i="1"/>
  <c r="CL35" i="1" s="1"/>
  <c r="CJ30" i="1"/>
  <c r="CJ29" i="1"/>
  <c r="CK27" i="1"/>
  <c r="CL27" i="1" s="1"/>
  <c r="CJ25" i="1"/>
  <c r="CK25" i="1" s="1"/>
  <c r="CL25" i="1" s="1"/>
  <c r="CK24" i="1"/>
  <c r="CL24" i="1" s="1"/>
  <c r="CK23" i="1"/>
  <c r="CL23" i="1" s="1"/>
  <c r="CK22" i="1"/>
  <c r="CL22" i="1" s="1"/>
  <c r="CJ21" i="1"/>
  <c r="CK21" i="1" s="1"/>
  <c r="CL21" i="1" s="1"/>
  <c r="CJ20" i="1"/>
  <c r="CK20" i="1" s="1"/>
  <c r="CL20" i="1" s="1"/>
  <c r="CK19" i="1"/>
  <c r="CL19" i="1" s="1"/>
  <c r="CK18" i="1"/>
  <c r="CL18" i="1" s="1"/>
  <c r="CJ17" i="1"/>
  <c r="CK17" i="1" s="1"/>
  <c r="CL17" i="1" s="1"/>
  <c r="CK16" i="1"/>
  <c r="CL16" i="1" s="1"/>
  <c r="CK15" i="1"/>
  <c r="CL15" i="1" s="1"/>
  <c r="CK14" i="1"/>
  <c r="CL14" i="1" s="1"/>
  <c r="CK13" i="1"/>
  <c r="CL13" i="1" s="1"/>
  <c r="CK12" i="1"/>
  <c r="CL12" i="1" s="1"/>
  <c r="CJ11" i="1"/>
  <c r="CK11" i="1" s="1"/>
  <c r="CL11" i="1" s="1"/>
  <c r="CJ10" i="1"/>
  <c r="CK10" i="1" s="1"/>
  <c r="CL10" i="1" s="1"/>
  <c r="CK9" i="1"/>
  <c r="CL9" i="1" s="1"/>
  <c r="CJ8" i="1"/>
  <c r="CK8" i="1" s="1"/>
  <c r="CL8" i="1" s="1"/>
  <c r="CK7" i="1"/>
  <c r="CL7" i="1" s="1"/>
  <c r="CJ6" i="1"/>
  <c r="CK6" i="1" s="1"/>
  <c r="CL6" i="1" s="1"/>
  <c r="CJ5" i="1"/>
  <c r="CK5" i="1" s="1"/>
  <c r="CD61" i="1"/>
  <c r="CE54" i="1"/>
  <c r="CF54" i="1" s="1"/>
  <c r="CD54" i="1"/>
  <c r="CA57" i="1" s="1"/>
  <c r="CE42" i="1"/>
  <c r="CD59" i="1" s="1"/>
  <c r="CD42" i="1"/>
  <c r="CE30" i="1"/>
  <c r="CE26" i="1"/>
  <c r="CF26" i="1" s="1"/>
  <c r="CG26" i="1" s="1"/>
  <c r="CE21" i="1"/>
  <c r="CF21" i="1" s="1"/>
  <c r="CG21" i="1" s="1"/>
  <c r="CE20" i="1"/>
  <c r="CF20" i="1" s="1"/>
  <c r="CG20" i="1" s="1"/>
  <c r="CE11" i="1"/>
  <c r="CF11" i="1" s="1"/>
  <c r="CG11" i="1" s="1"/>
  <c r="CD11" i="1"/>
  <c r="CD28" i="1" s="1"/>
  <c r="BY58" i="1" s="1"/>
  <c r="CE6" i="1"/>
  <c r="CF6" i="1" s="1"/>
  <c r="BY61" i="1"/>
  <c r="BZ54" i="1"/>
  <c r="CA54" i="1" s="1"/>
  <c r="BY54" i="1"/>
  <c r="CA53" i="1"/>
  <c r="CB53" i="1" s="1"/>
  <c r="CA52" i="1"/>
  <c r="CB52" i="1" s="1"/>
  <c r="CA51" i="1"/>
  <c r="CB51" i="1" s="1"/>
  <c r="CA50" i="1"/>
  <c r="CB50" i="1" s="1"/>
  <c r="CA49" i="1"/>
  <c r="CB49" i="1" s="1"/>
  <c r="CA48" i="1"/>
  <c r="CB48" i="1" s="1"/>
  <c r="CA47" i="1"/>
  <c r="CB47" i="1" s="1"/>
  <c r="CA46" i="1"/>
  <c r="CB46" i="1" s="1"/>
  <c r="CA45" i="1"/>
  <c r="CB45" i="1" s="1"/>
  <c r="BZ42" i="1"/>
  <c r="BY59" i="1" s="1"/>
  <c r="BY42" i="1"/>
  <c r="CA41" i="1"/>
  <c r="CB41" i="1" s="1"/>
  <c r="CA40" i="1"/>
  <c r="CB40" i="1" s="1"/>
  <c r="CA39" i="1"/>
  <c r="CB39" i="1" s="1"/>
  <c r="CA38" i="1"/>
  <c r="CB38" i="1" s="1"/>
  <c r="CA37" i="1"/>
  <c r="CB37" i="1" s="1"/>
  <c r="CA36" i="1"/>
  <c r="CB36" i="1" s="1"/>
  <c r="CA35" i="1"/>
  <c r="CB35" i="1" s="1"/>
  <c r="BZ30" i="1"/>
  <c r="CA27" i="1"/>
  <c r="CB27" i="1" s="1"/>
  <c r="BZ26" i="1"/>
  <c r="CA26" i="1" s="1"/>
  <c r="CB26" i="1" s="1"/>
  <c r="CA25" i="1"/>
  <c r="CB25" i="1" s="1"/>
  <c r="CA24" i="1"/>
  <c r="CB24" i="1" s="1"/>
  <c r="CA23" i="1"/>
  <c r="CB23" i="1" s="1"/>
  <c r="CA22" i="1"/>
  <c r="CB22" i="1" s="1"/>
  <c r="BZ21" i="1"/>
  <c r="CA21" i="1" s="1"/>
  <c r="CB21" i="1" s="1"/>
  <c r="BZ20" i="1"/>
  <c r="CA20" i="1" s="1"/>
  <c r="CB20" i="1" s="1"/>
  <c r="CA19" i="1"/>
  <c r="CB19" i="1" s="1"/>
  <c r="CA18" i="1"/>
  <c r="CB18" i="1" s="1"/>
  <c r="BZ17" i="1"/>
  <c r="CA17" i="1" s="1"/>
  <c r="CB17" i="1" s="1"/>
  <c r="CA16" i="1"/>
  <c r="CB16" i="1" s="1"/>
  <c r="CA15" i="1"/>
  <c r="CB15" i="1" s="1"/>
  <c r="CA14" i="1"/>
  <c r="CB14" i="1" s="1"/>
  <c r="CA13" i="1"/>
  <c r="CB13" i="1" s="1"/>
  <c r="CA12" i="1"/>
  <c r="CB12" i="1" s="1"/>
  <c r="BZ11" i="1"/>
  <c r="CA11" i="1" s="1"/>
  <c r="CB11" i="1" s="1"/>
  <c r="BY11" i="1"/>
  <c r="BY28" i="1" s="1"/>
  <c r="BZ10" i="1"/>
  <c r="CA10" i="1" s="1"/>
  <c r="CB10" i="1" s="1"/>
  <c r="CA9" i="1"/>
  <c r="CB9" i="1" s="1"/>
  <c r="CA8" i="1"/>
  <c r="CB8" i="1" s="1"/>
  <c r="CA7" i="1"/>
  <c r="CB7" i="1" s="1"/>
  <c r="BZ6" i="1"/>
  <c r="CA5" i="1"/>
  <c r="CF28" i="1" l="1"/>
  <c r="CG6" i="1"/>
  <c r="CG28" i="1" s="1"/>
  <c r="BY57" i="1" s="1"/>
  <c r="BY60" i="1" s="1"/>
  <c r="CA60" i="1" s="1"/>
  <c r="CF42" i="1"/>
  <c r="CG42" i="1" s="1"/>
  <c r="DI28" i="1"/>
  <c r="DH56" i="1" s="1"/>
  <c r="DH57" i="1"/>
  <c r="DJ5" i="1"/>
  <c r="DP6" i="1"/>
  <c r="DO28" i="1"/>
  <c r="DO40" i="1"/>
  <c r="DP40" i="1" s="1"/>
  <c r="DN28" i="1"/>
  <c r="DM56" i="1" s="1"/>
  <c r="DM58" i="1" s="1"/>
  <c r="DO58" i="1" s="1"/>
  <c r="DP5" i="1"/>
  <c r="MY11" i="1"/>
  <c r="MY20" i="1"/>
  <c r="ND11" i="1"/>
  <c r="ND20" i="1"/>
  <c r="MT27" i="1"/>
  <c r="MO27" i="1"/>
  <c r="MJ27" i="1"/>
  <c r="MD57" i="1"/>
  <c r="MF57" i="1" s="1"/>
  <c r="ME27" i="1"/>
  <c r="MF27" i="1" s="1"/>
  <c r="LY54" i="1" s="1"/>
  <c r="LY57" i="1" s="1"/>
  <c r="MA57" i="1" s="1"/>
  <c r="MF5" i="1"/>
  <c r="MG5" i="1" s="1"/>
  <c r="MA10" i="1"/>
  <c r="MB10" i="1" s="1"/>
  <c r="LZ27" i="1"/>
  <c r="MA27" i="1" s="1"/>
  <c r="LT54" i="1" s="1"/>
  <c r="LT57" i="1" s="1"/>
  <c r="LV57" i="1" s="1"/>
  <c r="MA6" i="1"/>
  <c r="MB6" i="1" s="1"/>
  <c r="LV29" i="1"/>
  <c r="LU20" i="1"/>
  <c r="LV20" i="1" s="1"/>
  <c r="LW20" i="1" s="1"/>
  <c r="LP27" i="1"/>
  <c r="LQ27" i="1" s="1"/>
  <c r="LR27" i="1" s="1"/>
  <c r="LQ6" i="1"/>
  <c r="LR6" i="1" s="1"/>
  <c r="LG29" i="1"/>
  <c r="LK27" i="1"/>
  <c r="LL27" i="1" s="1"/>
  <c r="LM27" i="1" s="1"/>
  <c r="LF20" i="1"/>
  <c r="LG20" i="1" s="1"/>
  <c r="LH20" i="1" s="1"/>
  <c r="LF21" i="1"/>
  <c r="LG21" i="1" s="1"/>
  <c r="LH21" i="1" s="1"/>
  <c r="KV11" i="1"/>
  <c r="KW11" i="1" s="1"/>
  <c r="KX11" i="1" s="1"/>
  <c r="KV20" i="1"/>
  <c r="KW20" i="1" s="1"/>
  <c r="KX20" i="1" s="1"/>
  <c r="LA27" i="1"/>
  <c r="LB27" i="1" s="1"/>
  <c r="LC27" i="1" s="1"/>
  <c r="LB15" i="1"/>
  <c r="LC15" i="1" s="1"/>
  <c r="KW29" i="1"/>
  <c r="KW6" i="1"/>
  <c r="KX6" i="1" s="1"/>
  <c r="KQ27" i="1"/>
  <c r="KR27" i="1" s="1"/>
  <c r="KK54" i="1" s="1"/>
  <c r="KK57" i="1" s="1"/>
  <c r="KM57" i="1" s="1"/>
  <c r="KR15" i="1"/>
  <c r="KS15" i="1" s="1"/>
  <c r="KL27" i="1"/>
  <c r="KM27" i="1" s="1"/>
  <c r="KF54" i="1" s="1"/>
  <c r="KF57" i="1" s="1"/>
  <c r="KH57" i="1" s="1"/>
  <c r="KM6" i="1"/>
  <c r="KN6" i="1" s="1"/>
  <c r="KG27" i="1"/>
  <c r="KH27" i="1" s="1"/>
  <c r="KA54" i="1" s="1"/>
  <c r="KA57" i="1" s="1"/>
  <c r="KC57" i="1" s="1"/>
  <c r="KH6" i="1"/>
  <c r="KI6" i="1" s="1"/>
  <c r="KB27" i="1"/>
  <c r="KC27" i="1" s="1"/>
  <c r="JV54" i="1" s="1"/>
  <c r="JV57" i="1" s="1"/>
  <c r="JX57" i="1" s="1"/>
  <c r="KC5" i="1"/>
  <c r="KD5" i="1" s="1"/>
  <c r="JW27" i="1"/>
  <c r="JX27" i="1" s="1"/>
  <c r="JY27" i="1" s="1"/>
  <c r="JR27" i="1"/>
  <c r="JS27" i="1" s="1"/>
  <c r="JT27" i="1" s="1"/>
  <c r="JX6" i="1"/>
  <c r="JY6" i="1" s="1"/>
  <c r="JS5" i="1"/>
  <c r="JT5" i="1" s="1"/>
  <c r="JM27" i="1"/>
  <c r="JN27" i="1" s="1"/>
  <c r="JH27" i="1"/>
  <c r="JI27" i="1" s="1"/>
  <c r="JC27" i="1"/>
  <c r="JD27" i="1" s="1"/>
  <c r="IX27" i="1"/>
  <c r="IY27" i="1" s="1"/>
  <c r="IY53" i="1" s="1"/>
  <c r="IY5" i="1"/>
  <c r="IZ5" i="1" s="1"/>
  <c r="IS27" i="1"/>
  <c r="IT27" i="1" s="1"/>
  <c r="IN27" i="1"/>
  <c r="IO27" i="1" s="1"/>
  <c r="IP27" i="1" s="1"/>
  <c r="IO6" i="1"/>
  <c r="IP6" i="1" s="1"/>
  <c r="HY27" i="1"/>
  <c r="HZ27" i="1" s="1"/>
  <c r="IA27" i="1" s="1"/>
  <c r="II27" i="1"/>
  <c r="IJ27" i="1" s="1"/>
  <c r="ID27" i="1"/>
  <c r="IE27" i="1" s="1"/>
  <c r="IE53" i="1" s="1"/>
  <c r="IE5" i="1"/>
  <c r="IF5" i="1" s="1"/>
  <c r="HZ20" i="1"/>
  <c r="IA20" i="1" s="1"/>
  <c r="HT27" i="1"/>
  <c r="HU27" i="1" s="1"/>
  <c r="HV27" i="1" s="1"/>
  <c r="HU11" i="1"/>
  <c r="HV11" i="1" s="1"/>
  <c r="HO27" i="1"/>
  <c r="HP27" i="1" s="1"/>
  <c r="HP53" i="1" s="1"/>
  <c r="HP11" i="1"/>
  <c r="HQ11" i="1" s="1"/>
  <c r="HJ27" i="1"/>
  <c r="HK27" i="1" s="1"/>
  <c r="HL27" i="1" s="1"/>
  <c r="HK11" i="1"/>
  <c r="HL11" i="1" s="1"/>
  <c r="HE27" i="1"/>
  <c r="HF27" i="1" s="1"/>
  <c r="HG27" i="1" s="1"/>
  <c r="GY58" i="1"/>
  <c r="HA58" i="1" s="1"/>
  <c r="HF11" i="1"/>
  <c r="HG11" i="1" s="1"/>
  <c r="GZ28" i="1"/>
  <c r="HA28" i="1" s="1"/>
  <c r="HA54" i="1" s="1"/>
  <c r="HA6" i="1"/>
  <c r="HB6" i="1" s="1"/>
  <c r="GU28" i="1"/>
  <c r="GV28" i="1" s="1"/>
  <c r="GW28" i="1" s="1"/>
  <c r="GV6" i="1"/>
  <c r="GW6" i="1" s="1"/>
  <c r="GP28" i="1"/>
  <c r="GQ28" i="1" s="1"/>
  <c r="GQ54" i="1" s="1"/>
  <c r="GQ6" i="1"/>
  <c r="GR6" i="1" s="1"/>
  <c r="GK28" i="1"/>
  <c r="GL28" i="1" s="1"/>
  <c r="GL54" i="1" s="1"/>
  <c r="GL11" i="1"/>
  <c r="GM11" i="1" s="1"/>
  <c r="GF28" i="1"/>
  <c r="GG6" i="1"/>
  <c r="GH6" i="1" s="1"/>
  <c r="GH5" i="1"/>
  <c r="GB28" i="1"/>
  <c r="FU55" i="1" s="1"/>
  <c r="FU58" i="1" s="1"/>
  <c r="FW58" i="1" s="1"/>
  <c r="GC5" i="1"/>
  <c r="GC28" i="1" s="1"/>
  <c r="GA28" i="1"/>
  <c r="FV28" i="1"/>
  <c r="FX5" i="1"/>
  <c r="FW6" i="1"/>
  <c r="FX6" i="1" s="1"/>
  <c r="FQ28" i="1"/>
  <c r="FR6" i="1"/>
  <c r="FS6" i="1" s="1"/>
  <c r="FS28" i="1" s="1"/>
  <c r="FL28" i="1"/>
  <c r="FN5" i="1"/>
  <c r="FM11" i="1"/>
  <c r="FN11" i="1" s="1"/>
  <c r="FG28" i="1"/>
  <c r="FA55" i="1" s="1"/>
  <c r="FH11" i="1"/>
  <c r="FI11" i="1" s="1"/>
  <c r="FI28" i="1" s="1"/>
  <c r="FB28" i="1"/>
  <c r="EV55" i="1" s="1"/>
  <c r="FC11" i="1"/>
  <c r="FD11" i="1" s="1"/>
  <c r="FA57" i="1"/>
  <c r="FD5" i="1"/>
  <c r="EW28" i="1"/>
  <c r="EQ55" i="1" s="1"/>
  <c r="EY5" i="1"/>
  <c r="EX11" i="1"/>
  <c r="EY11" i="1" s="1"/>
  <c r="EV57" i="1"/>
  <c r="ER28" i="1"/>
  <c r="EL55" i="1" s="1"/>
  <c r="EQ57" i="1"/>
  <c r="ES11" i="1"/>
  <c r="ET11" i="1" s="1"/>
  <c r="ET28" i="1" s="1"/>
  <c r="EM28" i="1"/>
  <c r="EG55" i="1" s="1"/>
  <c r="EN40" i="1"/>
  <c r="EO40" i="1" s="1"/>
  <c r="EN7" i="1"/>
  <c r="EO7" i="1" s="1"/>
  <c r="EO28" i="1" s="1"/>
  <c r="EJ28" i="1"/>
  <c r="EH28" i="1"/>
  <c r="EI40" i="1"/>
  <c r="EJ40" i="1" s="1"/>
  <c r="EI28" i="1"/>
  <c r="EC28" i="1"/>
  <c r="EB56" i="1" s="1"/>
  <c r="EE5" i="1"/>
  <c r="ED11" i="1"/>
  <c r="EE11" i="1" s="1"/>
  <c r="ED40" i="1"/>
  <c r="EE40" i="1" s="1"/>
  <c r="DX28" i="1"/>
  <c r="DW56" i="1" s="1"/>
  <c r="DY6" i="1"/>
  <c r="DZ6" i="1" s="1"/>
  <c r="DZ5" i="1"/>
  <c r="DY40" i="1"/>
  <c r="DZ40" i="1" s="1"/>
  <c r="DT40" i="1"/>
  <c r="DU40" i="1" s="1"/>
  <c r="DS28" i="1"/>
  <c r="DR56" i="1" s="1"/>
  <c r="DT6" i="1"/>
  <c r="DD28" i="1"/>
  <c r="CX55" i="1" s="1"/>
  <c r="DF5" i="1"/>
  <c r="DF28" i="1" s="1"/>
  <c r="DE40" i="1"/>
  <c r="DF40" i="1" s="1"/>
  <c r="DE28" i="1"/>
  <c r="DE30" i="1" s="1"/>
  <c r="CY28" i="1"/>
  <c r="CX56" i="1" s="1"/>
  <c r="CZ20" i="1"/>
  <c r="DA20" i="1" s="1"/>
  <c r="DA5" i="1"/>
  <c r="CZ40" i="1"/>
  <c r="DA40" i="1" s="1"/>
  <c r="CT28" i="1"/>
  <c r="CS57" i="1"/>
  <c r="CV5" i="1"/>
  <c r="CV28" i="1" s="1"/>
  <c r="CU28" i="1"/>
  <c r="CU30" i="1" s="1"/>
  <c r="CQ5" i="1"/>
  <c r="CQ28" i="1" s="1"/>
  <c r="CP40" i="1"/>
  <c r="CQ40" i="1" s="1"/>
  <c r="CO28" i="1"/>
  <c r="CI57" i="1" s="1"/>
  <c r="CK42" i="1"/>
  <c r="CL42" i="1" s="1"/>
  <c r="CL5" i="1"/>
  <c r="CJ26" i="1"/>
  <c r="CK26" i="1" s="1"/>
  <c r="CL26" i="1" s="1"/>
  <c r="CE28" i="1"/>
  <c r="BZ28" i="1"/>
  <c r="CA6" i="1"/>
  <c r="CB6" i="1" s="1"/>
  <c r="CA42" i="1"/>
  <c r="CB42" i="1" s="1"/>
  <c r="CB5" i="1"/>
  <c r="BT61" i="1"/>
  <c r="BT58" i="1"/>
  <c r="BV57" i="1"/>
  <c r="BU54" i="1"/>
  <c r="BV54" i="1" s="1"/>
  <c r="BT54" i="1"/>
  <c r="BQ57" i="1" s="1"/>
  <c r="BV53" i="1"/>
  <c r="BW53" i="1" s="1"/>
  <c r="BV52" i="1"/>
  <c r="BW52" i="1" s="1"/>
  <c r="BV51" i="1"/>
  <c r="BW51" i="1" s="1"/>
  <c r="BV50" i="1"/>
  <c r="BW50" i="1" s="1"/>
  <c r="BV49" i="1"/>
  <c r="BW49" i="1" s="1"/>
  <c r="BV48" i="1"/>
  <c r="BW48" i="1" s="1"/>
  <c r="BV47" i="1"/>
  <c r="BW47" i="1" s="1"/>
  <c r="BV46" i="1"/>
  <c r="BW46" i="1" s="1"/>
  <c r="BV45" i="1"/>
  <c r="BW45" i="1" s="1"/>
  <c r="BU42" i="1"/>
  <c r="BV42" i="1" s="1"/>
  <c r="BW42" i="1" s="1"/>
  <c r="BT42" i="1"/>
  <c r="BV41" i="1"/>
  <c r="BW41" i="1" s="1"/>
  <c r="BV40" i="1"/>
  <c r="BW40" i="1" s="1"/>
  <c r="BV39" i="1"/>
  <c r="BW39" i="1" s="1"/>
  <c r="BV38" i="1"/>
  <c r="BW38" i="1" s="1"/>
  <c r="BV37" i="1"/>
  <c r="BW37" i="1" s="1"/>
  <c r="BV36" i="1"/>
  <c r="BW36" i="1" s="1"/>
  <c r="BV35" i="1"/>
  <c r="BW35" i="1" s="1"/>
  <c r="BV27" i="1"/>
  <c r="BW27" i="1" s="1"/>
  <c r="BU26" i="1"/>
  <c r="BV26" i="1" s="1"/>
  <c r="BW26" i="1" s="1"/>
  <c r="BV25" i="1"/>
  <c r="BW25" i="1" s="1"/>
  <c r="BV24" i="1"/>
  <c r="BW24" i="1" s="1"/>
  <c r="BV23" i="1"/>
  <c r="BW23" i="1" s="1"/>
  <c r="BV22" i="1"/>
  <c r="BW22" i="1" s="1"/>
  <c r="BU21" i="1"/>
  <c r="BV21" i="1" s="1"/>
  <c r="BW21" i="1" s="1"/>
  <c r="BU20" i="1"/>
  <c r="BV20" i="1" s="1"/>
  <c r="BW20" i="1" s="1"/>
  <c r="BV19" i="1"/>
  <c r="BW19" i="1" s="1"/>
  <c r="BV18" i="1"/>
  <c r="BW18" i="1" s="1"/>
  <c r="BU17" i="1"/>
  <c r="BV17" i="1" s="1"/>
  <c r="BW17" i="1" s="1"/>
  <c r="BV16" i="1"/>
  <c r="BW16" i="1" s="1"/>
  <c r="BV15" i="1"/>
  <c r="BW15" i="1" s="1"/>
  <c r="BV14" i="1"/>
  <c r="BW14" i="1" s="1"/>
  <c r="BV13" i="1"/>
  <c r="BW13" i="1" s="1"/>
  <c r="BV12" i="1"/>
  <c r="BW12" i="1" s="1"/>
  <c r="BU11" i="1"/>
  <c r="BV11" i="1" s="1"/>
  <c r="BW11" i="1" s="1"/>
  <c r="BT11" i="1"/>
  <c r="BT28" i="1" s="1"/>
  <c r="BO58" i="1" s="1"/>
  <c r="BU10" i="1"/>
  <c r="BV10" i="1" s="1"/>
  <c r="BW10" i="1" s="1"/>
  <c r="BW9" i="1"/>
  <c r="BV8" i="1"/>
  <c r="BW8" i="1" s="1"/>
  <c r="BV7" i="1"/>
  <c r="BW7" i="1" s="1"/>
  <c r="BU6" i="1"/>
  <c r="BV5" i="1"/>
  <c r="BS60" i="1"/>
  <c r="BS59" i="1"/>
  <c r="BP54" i="1"/>
  <c r="BQ54" i="1" s="1"/>
  <c r="BO54" i="1"/>
  <c r="BL57" i="1" s="1"/>
  <c r="BQ53" i="1"/>
  <c r="BR53" i="1" s="1"/>
  <c r="BQ52" i="1"/>
  <c r="BR52" i="1" s="1"/>
  <c r="BQ51" i="1"/>
  <c r="BR51" i="1" s="1"/>
  <c r="BQ50" i="1"/>
  <c r="BR50" i="1" s="1"/>
  <c r="BQ49" i="1"/>
  <c r="BR49" i="1" s="1"/>
  <c r="BQ48" i="1"/>
  <c r="BR48" i="1" s="1"/>
  <c r="BQ47" i="1"/>
  <c r="BR47" i="1" s="1"/>
  <c r="BQ46" i="1"/>
  <c r="BR46" i="1" s="1"/>
  <c r="BQ45" i="1"/>
  <c r="BR45" i="1" s="1"/>
  <c r="BP42" i="1"/>
  <c r="BO59" i="1" s="1"/>
  <c r="BO42" i="1"/>
  <c r="BQ41" i="1"/>
  <c r="BR41" i="1" s="1"/>
  <c r="BQ40" i="1"/>
  <c r="BR40" i="1" s="1"/>
  <c r="BQ39" i="1"/>
  <c r="BR39" i="1" s="1"/>
  <c r="BQ38" i="1"/>
  <c r="BR38" i="1" s="1"/>
  <c r="BQ37" i="1"/>
  <c r="BR37" i="1" s="1"/>
  <c r="BQ36" i="1"/>
  <c r="BR36" i="1" s="1"/>
  <c r="BQ35" i="1"/>
  <c r="BR35" i="1" s="1"/>
  <c r="BQ27" i="1"/>
  <c r="BR27" i="1" s="1"/>
  <c r="BP26" i="1"/>
  <c r="BQ26" i="1" s="1"/>
  <c r="BR26" i="1" s="1"/>
  <c r="BQ25" i="1"/>
  <c r="BR25" i="1" s="1"/>
  <c r="BQ24" i="1"/>
  <c r="BR24" i="1" s="1"/>
  <c r="BQ23" i="1"/>
  <c r="BR23" i="1" s="1"/>
  <c r="BQ22" i="1"/>
  <c r="BR22" i="1" s="1"/>
  <c r="BP21" i="1"/>
  <c r="BQ21" i="1" s="1"/>
  <c r="BR21" i="1" s="1"/>
  <c r="BP20" i="1"/>
  <c r="BQ20" i="1" s="1"/>
  <c r="BR20" i="1" s="1"/>
  <c r="BQ19" i="1"/>
  <c r="BR19" i="1" s="1"/>
  <c r="BQ18" i="1"/>
  <c r="BR18" i="1" s="1"/>
  <c r="BP17" i="1"/>
  <c r="BQ17" i="1" s="1"/>
  <c r="BR17" i="1" s="1"/>
  <c r="BQ16" i="1"/>
  <c r="BR16" i="1" s="1"/>
  <c r="BQ15" i="1"/>
  <c r="BR15" i="1" s="1"/>
  <c r="BP14" i="1"/>
  <c r="BQ14" i="1" s="1"/>
  <c r="BR14" i="1" s="1"/>
  <c r="BQ13" i="1"/>
  <c r="BR13" i="1" s="1"/>
  <c r="BQ12" i="1"/>
  <c r="BR12" i="1" s="1"/>
  <c r="BP11" i="1"/>
  <c r="BQ11" i="1" s="1"/>
  <c r="BR11" i="1" s="1"/>
  <c r="BO11" i="1"/>
  <c r="BO28" i="1" s="1"/>
  <c r="BJ58" i="1" s="1"/>
  <c r="BP10" i="1"/>
  <c r="BQ10" i="1" s="1"/>
  <c r="BR10" i="1" s="1"/>
  <c r="BQ9" i="1"/>
  <c r="BR9" i="1" s="1"/>
  <c r="BQ8" i="1"/>
  <c r="BR8" i="1" s="1"/>
  <c r="BQ7" i="1"/>
  <c r="BR7" i="1" s="1"/>
  <c r="BP6" i="1"/>
  <c r="BP5" i="1"/>
  <c r="BQ5" i="1" s="1"/>
  <c r="BN60" i="1"/>
  <c r="BN59" i="1"/>
  <c r="BK54" i="1"/>
  <c r="BL54" i="1" s="1"/>
  <c r="BJ54" i="1"/>
  <c r="BG57" i="1" s="1"/>
  <c r="BL53" i="1"/>
  <c r="BM53" i="1" s="1"/>
  <c r="BL52" i="1"/>
  <c r="BM52" i="1" s="1"/>
  <c r="BL51" i="1"/>
  <c r="BM51" i="1" s="1"/>
  <c r="BL50" i="1"/>
  <c r="BM50" i="1" s="1"/>
  <c r="BL49" i="1"/>
  <c r="BM49" i="1" s="1"/>
  <c r="BL48" i="1"/>
  <c r="BM48" i="1" s="1"/>
  <c r="BL47" i="1"/>
  <c r="BM47" i="1" s="1"/>
  <c r="BL46" i="1"/>
  <c r="BM46" i="1" s="1"/>
  <c r="BL45" i="1"/>
  <c r="BM45" i="1" s="1"/>
  <c r="BK42" i="1"/>
  <c r="BJ59" i="1" s="1"/>
  <c r="BJ42" i="1"/>
  <c r="BL41" i="1"/>
  <c r="BM41" i="1" s="1"/>
  <c r="BL40" i="1"/>
  <c r="BM40" i="1" s="1"/>
  <c r="BL39" i="1"/>
  <c r="BM39" i="1" s="1"/>
  <c r="BL38" i="1"/>
  <c r="BM38" i="1" s="1"/>
  <c r="BL37" i="1"/>
  <c r="BM37" i="1" s="1"/>
  <c r="BL36" i="1"/>
  <c r="BM36" i="1" s="1"/>
  <c r="BL35" i="1"/>
  <c r="BM35" i="1" s="1"/>
  <c r="BL27" i="1"/>
  <c r="BM27" i="1" s="1"/>
  <c r="BK26" i="1"/>
  <c r="BL26" i="1" s="1"/>
  <c r="BM26" i="1" s="1"/>
  <c r="BL25" i="1"/>
  <c r="BM25" i="1" s="1"/>
  <c r="BL24" i="1"/>
  <c r="BM24" i="1" s="1"/>
  <c r="BL23" i="1"/>
  <c r="BM23" i="1" s="1"/>
  <c r="BL22" i="1"/>
  <c r="BM22" i="1" s="1"/>
  <c r="BK21" i="1"/>
  <c r="BL21" i="1" s="1"/>
  <c r="BM21" i="1" s="1"/>
  <c r="BK20" i="1"/>
  <c r="BL20" i="1" s="1"/>
  <c r="BM20" i="1" s="1"/>
  <c r="BL19" i="1"/>
  <c r="BM19" i="1" s="1"/>
  <c r="BL18" i="1"/>
  <c r="BM18" i="1" s="1"/>
  <c r="BK17" i="1"/>
  <c r="BL17" i="1" s="1"/>
  <c r="BM17" i="1" s="1"/>
  <c r="BL16" i="1"/>
  <c r="BM16" i="1" s="1"/>
  <c r="BL15" i="1"/>
  <c r="BM15" i="1" s="1"/>
  <c r="BK14" i="1"/>
  <c r="BL14" i="1" s="1"/>
  <c r="BM14" i="1" s="1"/>
  <c r="BL13" i="1"/>
  <c r="BM13" i="1" s="1"/>
  <c r="BL12" i="1"/>
  <c r="BM12" i="1" s="1"/>
  <c r="BK11" i="1"/>
  <c r="BL11" i="1" s="1"/>
  <c r="BM11" i="1" s="1"/>
  <c r="BJ11" i="1"/>
  <c r="BJ28" i="1" s="1"/>
  <c r="BE58" i="1" s="1"/>
  <c r="BL10" i="1"/>
  <c r="BM10" i="1" s="1"/>
  <c r="BL9" i="1"/>
  <c r="BM9" i="1" s="1"/>
  <c r="BL8" i="1"/>
  <c r="BM8" i="1" s="1"/>
  <c r="BL7" i="1"/>
  <c r="BM7" i="1" s="1"/>
  <c r="BK6" i="1"/>
  <c r="BL6" i="1" s="1"/>
  <c r="BM5" i="1"/>
  <c r="BK5" i="1"/>
  <c r="BI60" i="1"/>
  <c r="BI59" i="1"/>
  <c r="BF54" i="1"/>
  <c r="BG54" i="1" s="1"/>
  <c r="BE54" i="1"/>
  <c r="BB57" i="1" s="1"/>
  <c r="BG53" i="1"/>
  <c r="BH53" i="1" s="1"/>
  <c r="BG52" i="1"/>
  <c r="BH52" i="1" s="1"/>
  <c r="BG51" i="1"/>
  <c r="BH51" i="1" s="1"/>
  <c r="BG50" i="1"/>
  <c r="BH50" i="1" s="1"/>
  <c r="BG49" i="1"/>
  <c r="BH49" i="1" s="1"/>
  <c r="BG48" i="1"/>
  <c r="BH48" i="1" s="1"/>
  <c r="BG47" i="1"/>
  <c r="BH47" i="1" s="1"/>
  <c r="BG46" i="1"/>
  <c r="BH46" i="1" s="1"/>
  <c r="BG45" i="1"/>
  <c r="BH45" i="1" s="1"/>
  <c r="BF42" i="1"/>
  <c r="BE59" i="1" s="1"/>
  <c r="BE42" i="1"/>
  <c r="BG41" i="1"/>
  <c r="BH41" i="1" s="1"/>
  <c r="BG40" i="1"/>
  <c r="BH40" i="1" s="1"/>
  <c r="BG39" i="1"/>
  <c r="BH39" i="1" s="1"/>
  <c r="BG38" i="1"/>
  <c r="BH38" i="1" s="1"/>
  <c r="BG37" i="1"/>
  <c r="BH37" i="1" s="1"/>
  <c r="BG36" i="1"/>
  <c r="BH36" i="1" s="1"/>
  <c r="BG35" i="1"/>
  <c r="BH35" i="1" s="1"/>
  <c r="BG27" i="1"/>
  <c r="BH27" i="1" s="1"/>
  <c r="BF26" i="1"/>
  <c r="BG26" i="1" s="1"/>
  <c r="BH26" i="1" s="1"/>
  <c r="BG25" i="1"/>
  <c r="BH25" i="1" s="1"/>
  <c r="BG24" i="1"/>
  <c r="BH24" i="1" s="1"/>
  <c r="BG23" i="1"/>
  <c r="BH23" i="1" s="1"/>
  <c r="BG22" i="1"/>
  <c r="BH22" i="1" s="1"/>
  <c r="BF21" i="1"/>
  <c r="BG21" i="1" s="1"/>
  <c r="BH21" i="1" s="1"/>
  <c r="BF20" i="1"/>
  <c r="BG20" i="1" s="1"/>
  <c r="BH20" i="1" s="1"/>
  <c r="BG19" i="1"/>
  <c r="BH19" i="1" s="1"/>
  <c r="BG18" i="1"/>
  <c r="BH18" i="1" s="1"/>
  <c r="BF17" i="1"/>
  <c r="BG17" i="1" s="1"/>
  <c r="BH17" i="1" s="1"/>
  <c r="BG16" i="1"/>
  <c r="BH16" i="1" s="1"/>
  <c r="BG15" i="1"/>
  <c r="BH15" i="1" s="1"/>
  <c r="BG14" i="1"/>
  <c r="BH14" i="1" s="1"/>
  <c r="BG13" i="1"/>
  <c r="BH13" i="1" s="1"/>
  <c r="BG12" i="1"/>
  <c r="BH12" i="1" s="1"/>
  <c r="BF11" i="1"/>
  <c r="BG11" i="1" s="1"/>
  <c r="BH11" i="1" s="1"/>
  <c r="BE11" i="1"/>
  <c r="BE28" i="1" s="1"/>
  <c r="AZ58" i="1" s="1"/>
  <c r="BG10" i="1"/>
  <c r="BH10" i="1" s="1"/>
  <c r="BG9" i="1"/>
  <c r="BH9" i="1" s="1"/>
  <c r="BG8" i="1"/>
  <c r="BH8" i="1" s="1"/>
  <c r="BG7" i="1"/>
  <c r="BH7" i="1" s="1"/>
  <c r="BF6" i="1"/>
  <c r="BG6" i="1" s="1"/>
  <c r="BH6" i="1" s="1"/>
  <c r="BF5" i="1"/>
  <c r="BD60" i="1"/>
  <c r="BD59" i="1"/>
  <c r="BA54" i="1"/>
  <c r="BB54" i="1" s="1"/>
  <c r="AZ54" i="1"/>
  <c r="AW57" i="1" s="1"/>
  <c r="BB53" i="1"/>
  <c r="BC53" i="1" s="1"/>
  <c r="BB52" i="1"/>
  <c r="BC52" i="1" s="1"/>
  <c r="BB51" i="1"/>
  <c r="BC51" i="1" s="1"/>
  <c r="BB50" i="1"/>
  <c r="BC50" i="1" s="1"/>
  <c r="BB49" i="1"/>
  <c r="BC49" i="1" s="1"/>
  <c r="BB48" i="1"/>
  <c r="BC48" i="1" s="1"/>
  <c r="BB47" i="1"/>
  <c r="BC47" i="1" s="1"/>
  <c r="BB46" i="1"/>
  <c r="BC46" i="1" s="1"/>
  <c r="BB45" i="1"/>
  <c r="BC45" i="1" s="1"/>
  <c r="BA42" i="1"/>
  <c r="AZ59" i="1" s="1"/>
  <c r="AZ42" i="1"/>
  <c r="BB41" i="1"/>
  <c r="BC41" i="1" s="1"/>
  <c r="BB40" i="1"/>
  <c r="BC40" i="1" s="1"/>
  <c r="BB39" i="1"/>
  <c r="BC39" i="1" s="1"/>
  <c r="BB38" i="1"/>
  <c r="BC38" i="1" s="1"/>
  <c r="BB37" i="1"/>
  <c r="BC37" i="1" s="1"/>
  <c r="BB36" i="1"/>
  <c r="BC36" i="1" s="1"/>
  <c r="BB35" i="1"/>
  <c r="BC35" i="1" s="1"/>
  <c r="BB27" i="1"/>
  <c r="BC27" i="1" s="1"/>
  <c r="BA26" i="1"/>
  <c r="BB26" i="1" s="1"/>
  <c r="BC26" i="1" s="1"/>
  <c r="BB25" i="1"/>
  <c r="BC25" i="1" s="1"/>
  <c r="BB24" i="1"/>
  <c r="BC24" i="1" s="1"/>
  <c r="BB23" i="1"/>
  <c r="BC23" i="1" s="1"/>
  <c r="BB22" i="1"/>
  <c r="BC22" i="1" s="1"/>
  <c r="BA21" i="1"/>
  <c r="BB21" i="1" s="1"/>
  <c r="BC21" i="1" s="1"/>
  <c r="BA20" i="1"/>
  <c r="BB20" i="1" s="1"/>
  <c r="BC20" i="1" s="1"/>
  <c r="BB19" i="1"/>
  <c r="BC19" i="1" s="1"/>
  <c r="BB18" i="1"/>
  <c r="BC18" i="1" s="1"/>
  <c r="BB17" i="1"/>
  <c r="BC17" i="1" s="1"/>
  <c r="BB16" i="1"/>
  <c r="BC16" i="1" s="1"/>
  <c r="BB15" i="1"/>
  <c r="BC15" i="1" s="1"/>
  <c r="BA14" i="1"/>
  <c r="BB14" i="1" s="1"/>
  <c r="BC14" i="1" s="1"/>
  <c r="BB13" i="1"/>
  <c r="BC13" i="1" s="1"/>
  <c r="BB12" i="1"/>
  <c r="BC12" i="1" s="1"/>
  <c r="BA11" i="1"/>
  <c r="BB11" i="1" s="1"/>
  <c r="BC11" i="1" s="1"/>
  <c r="AZ11" i="1"/>
  <c r="AZ28" i="1" s="1"/>
  <c r="AU58" i="1" s="1"/>
  <c r="BB10" i="1"/>
  <c r="BC10" i="1" s="1"/>
  <c r="BB9" i="1"/>
  <c r="BC9" i="1" s="1"/>
  <c r="BB8" i="1"/>
  <c r="BC8" i="1" s="1"/>
  <c r="BB7" i="1"/>
  <c r="BC7" i="1" s="1"/>
  <c r="BA6" i="1"/>
  <c r="BB5" i="1"/>
  <c r="AY60" i="1"/>
  <c r="AY59" i="1"/>
  <c r="AV54" i="1"/>
  <c r="AW54" i="1" s="1"/>
  <c r="AU54" i="1"/>
  <c r="AR57" i="1" s="1"/>
  <c r="AW53" i="1"/>
  <c r="AX53" i="1" s="1"/>
  <c r="AW52" i="1"/>
  <c r="AX52" i="1" s="1"/>
  <c r="AW51" i="1"/>
  <c r="AX51" i="1" s="1"/>
  <c r="AW50" i="1"/>
  <c r="AX50" i="1" s="1"/>
  <c r="AW49" i="1"/>
  <c r="AX49" i="1" s="1"/>
  <c r="AW48" i="1"/>
  <c r="AX48" i="1" s="1"/>
  <c r="AW47" i="1"/>
  <c r="AX47" i="1" s="1"/>
  <c r="AW46" i="1"/>
  <c r="AX46" i="1" s="1"/>
  <c r="AW45" i="1"/>
  <c r="AX45" i="1" s="1"/>
  <c r="AV42" i="1"/>
  <c r="AU59" i="1" s="1"/>
  <c r="AU42" i="1"/>
  <c r="AW41" i="1"/>
  <c r="AX41" i="1" s="1"/>
  <c r="AW40" i="1"/>
  <c r="AX40" i="1" s="1"/>
  <c r="AW39" i="1"/>
  <c r="AX39" i="1" s="1"/>
  <c r="AW38" i="1"/>
  <c r="AX38" i="1" s="1"/>
  <c r="AW37" i="1"/>
  <c r="AX37" i="1" s="1"/>
  <c r="AW36" i="1"/>
  <c r="AX36" i="1" s="1"/>
  <c r="AW35" i="1"/>
  <c r="AX35" i="1" s="1"/>
  <c r="AW27" i="1"/>
  <c r="AX27" i="1" s="1"/>
  <c r="AV26" i="1"/>
  <c r="AW26" i="1" s="1"/>
  <c r="AX26" i="1" s="1"/>
  <c r="AW25" i="1"/>
  <c r="AX25" i="1" s="1"/>
  <c r="AW24" i="1"/>
  <c r="AX24" i="1" s="1"/>
  <c r="AW23" i="1"/>
  <c r="AX23" i="1" s="1"/>
  <c r="AW22" i="1"/>
  <c r="AX22" i="1" s="1"/>
  <c r="AV21" i="1"/>
  <c r="AW21" i="1" s="1"/>
  <c r="AX21" i="1" s="1"/>
  <c r="AV20" i="1"/>
  <c r="AW20" i="1" s="1"/>
  <c r="AX20" i="1" s="1"/>
  <c r="AW19" i="1"/>
  <c r="AX19" i="1" s="1"/>
  <c r="AW18" i="1"/>
  <c r="AX18" i="1" s="1"/>
  <c r="AV17" i="1"/>
  <c r="AW17" i="1" s="1"/>
  <c r="AX17" i="1" s="1"/>
  <c r="AW16" i="1"/>
  <c r="AX16" i="1" s="1"/>
  <c r="AW15" i="1"/>
  <c r="AX15" i="1" s="1"/>
  <c r="AV14" i="1"/>
  <c r="AW14" i="1" s="1"/>
  <c r="AX14" i="1" s="1"/>
  <c r="AW13" i="1"/>
  <c r="AX13" i="1" s="1"/>
  <c r="AW12" i="1"/>
  <c r="AX12" i="1" s="1"/>
  <c r="AV11" i="1"/>
  <c r="AW11" i="1" s="1"/>
  <c r="AX11" i="1" s="1"/>
  <c r="AU11" i="1"/>
  <c r="AU28" i="1" s="1"/>
  <c r="AP58" i="1" s="1"/>
  <c r="AW10" i="1"/>
  <c r="AX10" i="1" s="1"/>
  <c r="AW9" i="1"/>
  <c r="AX9" i="1" s="1"/>
  <c r="AW8" i="1"/>
  <c r="AX8" i="1" s="1"/>
  <c r="AW7" i="1"/>
  <c r="AX7" i="1" s="1"/>
  <c r="AV6" i="1"/>
  <c r="AW5" i="1"/>
  <c r="AT60" i="1"/>
  <c r="AT59" i="1"/>
  <c r="AQ54" i="1"/>
  <c r="AR54" i="1" s="1"/>
  <c r="AP54" i="1"/>
  <c r="AM57" i="1" s="1"/>
  <c r="AR53" i="1"/>
  <c r="AS53" i="1" s="1"/>
  <c r="AR52" i="1"/>
  <c r="AS52" i="1" s="1"/>
  <c r="AR51" i="1"/>
  <c r="AS51" i="1" s="1"/>
  <c r="AR50" i="1"/>
  <c r="AS50" i="1" s="1"/>
  <c r="AR49" i="1"/>
  <c r="AS49" i="1" s="1"/>
  <c r="AR48" i="1"/>
  <c r="AS48" i="1" s="1"/>
  <c r="AR47" i="1"/>
  <c r="AS47" i="1" s="1"/>
  <c r="AR46" i="1"/>
  <c r="AS46" i="1" s="1"/>
  <c r="AR45" i="1"/>
  <c r="AS45" i="1" s="1"/>
  <c r="AQ42" i="1"/>
  <c r="AP59" i="1" s="1"/>
  <c r="AP42" i="1"/>
  <c r="AR41" i="1"/>
  <c r="AS41" i="1" s="1"/>
  <c r="AR40" i="1"/>
  <c r="AS40" i="1" s="1"/>
  <c r="AR39" i="1"/>
  <c r="AS39" i="1" s="1"/>
  <c r="AR38" i="1"/>
  <c r="AS38" i="1" s="1"/>
  <c r="AR37" i="1"/>
  <c r="AS37" i="1" s="1"/>
  <c r="AR36" i="1"/>
  <c r="AS36" i="1" s="1"/>
  <c r="AR35" i="1"/>
  <c r="AS35" i="1" s="1"/>
  <c r="AR27" i="1"/>
  <c r="AS27" i="1" s="1"/>
  <c r="AQ26" i="1"/>
  <c r="AR26" i="1" s="1"/>
  <c r="AS26" i="1" s="1"/>
  <c r="AR25" i="1"/>
  <c r="AS25" i="1" s="1"/>
  <c r="AR24" i="1"/>
  <c r="AS24" i="1" s="1"/>
  <c r="AR23" i="1"/>
  <c r="AS23" i="1" s="1"/>
  <c r="AR22" i="1"/>
  <c r="AS22" i="1" s="1"/>
  <c r="AQ21" i="1"/>
  <c r="AR21" i="1" s="1"/>
  <c r="AS21" i="1" s="1"/>
  <c r="AQ20" i="1"/>
  <c r="AR20" i="1" s="1"/>
  <c r="AS20" i="1" s="1"/>
  <c r="AR19" i="1"/>
  <c r="AS19" i="1" s="1"/>
  <c r="AR18" i="1"/>
  <c r="AS18" i="1" s="1"/>
  <c r="AR17" i="1"/>
  <c r="AS17" i="1" s="1"/>
  <c r="AR16" i="1"/>
  <c r="AS16" i="1" s="1"/>
  <c r="AR15" i="1"/>
  <c r="AS15" i="1" s="1"/>
  <c r="AQ14" i="1"/>
  <c r="AR14" i="1" s="1"/>
  <c r="AS14" i="1" s="1"/>
  <c r="AR13" i="1"/>
  <c r="AS13" i="1" s="1"/>
  <c r="AR12" i="1"/>
  <c r="AS12" i="1" s="1"/>
  <c r="AQ11" i="1"/>
  <c r="AP11" i="1"/>
  <c r="AP28" i="1" s="1"/>
  <c r="AK58" i="1" s="1"/>
  <c r="AR10" i="1"/>
  <c r="AS10" i="1" s="1"/>
  <c r="AR9" i="1"/>
  <c r="AS9" i="1" s="1"/>
  <c r="AR8" i="1"/>
  <c r="AS8" i="1" s="1"/>
  <c r="AR7" i="1"/>
  <c r="AS7" i="1" s="1"/>
  <c r="AR6" i="1"/>
  <c r="AS6" i="1" s="1"/>
  <c r="AR5" i="1"/>
  <c r="AS5" i="1" s="1"/>
  <c r="AO60" i="1"/>
  <c r="AO59" i="1"/>
  <c r="AL54" i="1"/>
  <c r="AM54" i="1" s="1"/>
  <c r="AK54" i="1"/>
  <c r="AH57" i="1" s="1"/>
  <c r="AM53" i="1"/>
  <c r="AN53" i="1" s="1"/>
  <c r="AM52" i="1"/>
  <c r="AN52" i="1" s="1"/>
  <c r="AM51" i="1"/>
  <c r="AN51" i="1" s="1"/>
  <c r="AM50" i="1"/>
  <c r="AN50" i="1" s="1"/>
  <c r="AM49" i="1"/>
  <c r="AN49" i="1" s="1"/>
  <c r="AM48" i="1"/>
  <c r="AN48" i="1" s="1"/>
  <c r="AM47" i="1"/>
  <c r="AN47" i="1" s="1"/>
  <c r="AM46" i="1"/>
  <c r="AN46" i="1" s="1"/>
  <c r="AM45" i="1"/>
  <c r="AN45" i="1" s="1"/>
  <c r="AL42" i="1"/>
  <c r="AK59" i="1" s="1"/>
  <c r="AK42" i="1"/>
  <c r="AM41" i="1"/>
  <c r="AN41" i="1" s="1"/>
  <c r="AM40" i="1"/>
  <c r="AN40" i="1" s="1"/>
  <c r="AM39" i="1"/>
  <c r="AN39" i="1" s="1"/>
  <c r="AM38" i="1"/>
  <c r="AN38" i="1" s="1"/>
  <c r="AM37" i="1"/>
  <c r="AN37" i="1" s="1"/>
  <c r="AM36" i="1"/>
  <c r="AN36" i="1" s="1"/>
  <c r="AM35" i="1"/>
  <c r="AN35" i="1" s="1"/>
  <c r="AM27" i="1"/>
  <c r="AN27" i="1" s="1"/>
  <c r="AL26" i="1"/>
  <c r="AM26" i="1" s="1"/>
  <c r="AN26" i="1" s="1"/>
  <c r="AM25" i="1"/>
  <c r="AN25" i="1" s="1"/>
  <c r="AM24" i="1"/>
  <c r="AN24" i="1" s="1"/>
  <c r="AM23" i="1"/>
  <c r="AN23" i="1" s="1"/>
  <c r="AM22" i="1"/>
  <c r="AN22" i="1" s="1"/>
  <c r="AL21" i="1"/>
  <c r="AM21" i="1" s="1"/>
  <c r="AN21" i="1" s="1"/>
  <c r="AL20" i="1"/>
  <c r="AM20" i="1" s="1"/>
  <c r="AN20" i="1" s="1"/>
  <c r="AM19" i="1"/>
  <c r="AN19" i="1" s="1"/>
  <c r="AM18" i="1"/>
  <c r="AN18" i="1" s="1"/>
  <c r="AL17" i="1"/>
  <c r="AM17" i="1" s="1"/>
  <c r="AN17" i="1" s="1"/>
  <c r="AM16" i="1"/>
  <c r="AN16" i="1" s="1"/>
  <c r="AM15" i="1"/>
  <c r="AN15" i="1" s="1"/>
  <c r="AL14" i="1"/>
  <c r="AM14" i="1" s="1"/>
  <c r="AN14" i="1" s="1"/>
  <c r="AM13" i="1"/>
  <c r="AN13" i="1" s="1"/>
  <c r="AM12" i="1"/>
  <c r="AN12" i="1" s="1"/>
  <c r="AL11" i="1"/>
  <c r="AM11" i="1" s="1"/>
  <c r="AN11" i="1" s="1"/>
  <c r="AK11" i="1"/>
  <c r="AK28" i="1" s="1"/>
  <c r="AF58" i="1" s="1"/>
  <c r="AM10" i="1"/>
  <c r="AN10" i="1" s="1"/>
  <c r="AM9" i="1"/>
  <c r="AN9" i="1" s="1"/>
  <c r="AM8" i="1"/>
  <c r="AN8" i="1" s="1"/>
  <c r="AM7" i="1"/>
  <c r="AN7" i="1" s="1"/>
  <c r="AL6" i="1"/>
  <c r="AM6" i="1" s="1"/>
  <c r="AN6" i="1" s="1"/>
  <c r="AM5" i="1"/>
  <c r="AJ60" i="1"/>
  <c r="AJ59" i="1"/>
  <c r="AG54" i="1"/>
  <c r="AH54" i="1" s="1"/>
  <c r="AF54" i="1"/>
  <c r="AC57" i="1" s="1"/>
  <c r="AH53" i="1"/>
  <c r="AI53" i="1" s="1"/>
  <c r="AH52" i="1"/>
  <c r="AI52" i="1" s="1"/>
  <c r="AH51" i="1"/>
  <c r="AI51" i="1" s="1"/>
  <c r="AH50" i="1"/>
  <c r="AI50" i="1" s="1"/>
  <c r="AH49" i="1"/>
  <c r="AI49" i="1" s="1"/>
  <c r="AH48" i="1"/>
  <c r="AI48" i="1" s="1"/>
  <c r="AH47" i="1"/>
  <c r="AI47" i="1" s="1"/>
  <c r="AH46" i="1"/>
  <c r="AI46" i="1" s="1"/>
  <c r="AH45" i="1"/>
  <c r="AI45" i="1" s="1"/>
  <c r="AG42" i="1"/>
  <c r="AF59" i="1" s="1"/>
  <c r="AF42" i="1"/>
  <c r="AH41" i="1"/>
  <c r="AI41" i="1" s="1"/>
  <c r="AH40" i="1"/>
  <c r="AI40" i="1" s="1"/>
  <c r="AH39" i="1"/>
  <c r="AI39" i="1" s="1"/>
  <c r="AH38" i="1"/>
  <c r="AI38" i="1" s="1"/>
  <c r="AH37" i="1"/>
  <c r="AI37" i="1" s="1"/>
  <c r="AH36" i="1"/>
  <c r="AI36" i="1" s="1"/>
  <c r="AH35" i="1"/>
  <c r="AI35" i="1" s="1"/>
  <c r="AH27" i="1"/>
  <c r="AI27" i="1" s="1"/>
  <c r="AG26" i="1"/>
  <c r="AH26" i="1" s="1"/>
  <c r="AI26" i="1" s="1"/>
  <c r="AH25" i="1"/>
  <c r="AI25" i="1" s="1"/>
  <c r="AH24" i="1"/>
  <c r="AI24" i="1" s="1"/>
  <c r="AH23" i="1"/>
  <c r="AI23" i="1" s="1"/>
  <c r="AH22" i="1"/>
  <c r="AI22" i="1" s="1"/>
  <c r="AH21" i="1"/>
  <c r="AI21" i="1" s="1"/>
  <c r="AH20" i="1"/>
  <c r="AI20" i="1" s="1"/>
  <c r="AH19" i="1"/>
  <c r="AI19" i="1" s="1"/>
  <c r="AH18" i="1"/>
  <c r="AI18" i="1" s="1"/>
  <c r="AG17" i="1"/>
  <c r="AH17" i="1" s="1"/>
  <c r="AI17" i="1" s="1"/>
  <c r="AH16" i="1"/>
  <c r="AI16" i="1" s="1"/>
  <c r="AH15" i="1"/>
  <c r="AI15" i="1" s="1"/>
  <c r="AG14" i="1"/>
  <c r="AH14" i="1" s="1"/>
  <c r="AI14" i="1" s="1"/>
  <c r="AH13" i="1"/>
  <c r="AI13" i="1" s="1"/>
  <c r="AH12" i="1"/>
  <c r="AI12" i="1" s="1"/>
  <c r="AG11" i="1"/>
  <c r="AH11" i="1" s="1"/>
  <c r="AI11" i="1" s="1"/>
  <c r="AF11" i="1"/>
  <c r="AF28" i="1" s="1"/>
  <c r="AA58" i="1" s="1"/>
  <c r="AH10" i="1"/>
  <c r="AI10" i="1" s="1"/>
  <c r="AH9" i="1"/>
  <c r="AI9" i="1" s="1"/>
  <c r="AH8" i="1"/>
  <c r="AI8" i="1" s="1"/>
  <c r="AH7" i="1"/>
  <c r="AI7" i="1" s="1"/>
  <c r="AG6" i="1"/>
  <c r="AH5" i="1"/>
  <c r="AA61" i="1"/>
  <c r="AB54" i="1"/>
  <c r="AC54" i="1" s="1"/>
  <c r="AA54" i="1"/>
  <c r="X57" i="1" s="1"/>
  <c r="AC53" i="1"/>
  <c r="AD53" i="1" s="1"/>
  <c r="AC52" i="1"/>
  <c r="AD52" i="1" s="1"/>
  <c r="AC51" i="1"/>
  <c r="AD51" i="1" s="1"/>
  <c r="AC50" i="1"/>
  <c r="AD50" i="1" s="1"/>
  <c r="AC49" i="1"/>
  <c r="AD49" i="1" s="1"/>
  <c r="AC48" i="1"/>
  <c r="AD48" i="1" s="1"/>
  <c r="AC47" i="1"/>
  <c r="AD47" i="1" s="1"/>
  <c r="AC46" i="1"/>
  <c r="AD46" i="1" s="1"/>
  <c r="AC45" i="1"/>
  <c r="AD45" i="1" s="1"/>
  <c r="AB42" i="1"/>
  <c r="AC42" i="1" s="1"/>
  <c r="AD42" i="1" s="1"/>
  <c r="AA42" i="1"/>
  <c r="AC41" i="1"/>
  <c r="AD41" i="1" s="1"/>
  <c r="AC40" i="1"/>
  <c r="AD40" i="1" s="1"/>
  <c r="AC39" i="1"/>
  <c r="AD39" i="1" s="1"/>
  <c r="AC38" i="1"/>
  <c r="AD38" i="1" s="1"/>
  <c r="AC37" i="1"/>
  <c r="AD37" i="1" s="1"/>
  <c r="AC36" i="1"/>
  <c r="AD36" i="1" s="1"/>
  <c r="AC35" i="1"/>
  <c r="AD35" i="1" s="1"/>
  <c r="AC27" i="1"/>
  <c r="AD27" i="1" s="1"/>
  <c r="AB26" i="1"/>
  <c r="AC26" i="1" s="1"/>
  <c r="AD26" i="1" s="1"/>
  <c r="AC25" i="1"/>
  <c r="AD25" i="1" s="1"/>
  <c r="AC24" i="1"/>
  <c r="AD24" i="1" s="1"/>
  <c r="AC23" i="1"/>
  <c r="AD23" i="1" s="1"/>
  <c r="AC22" i="1"/>
  <c r="AD22" i="1" s="1"/>
  <c r="AC21" i="1"/>
  <c r="AD21" i="1" s="1"/>
  <c r="AC20" i="1"/>
  <c r="AD20" i="1" s="1"/>
  <c r="AC19" i="1"/>
  <c r="AD19" i="1" s="1"/>
  <c r="AC18" i="1"/>
  <c r="AD18" i="1" s="1"/>
  <c r="AC17" i="1"/>
  <c r="AD17" i="1" s="1"/>
  <c r="AC16" i="1"/>
  <c r="AD16" i="1" s="1"/>
  <c r="AC15" i="1"/>
  <c r="AD15" i="1" s="1"/>
  <c r="AB14" i="1"/>
  <c r="AC14" i="1" s="1"/>
  <c r="AD14" i="1" s="1"/>
  <c r="AC13" i="1"/>
  <c r="AD13" i="1" s="1"/>
  <c r="AC12" i="1"/>
  <c r="AD12" i="1" s="1"/>
  <c r="AB11" i="1"/>
  <c r="AC11" i="1" s="1"/>
  <c r="AD11" i="1" s="1"/>
  <c r="AA11" i="1"/>
  <c r="AA28" i="1" s="1"/>
  <c r="V58" i="1" s="1"/>
  <c r="AC10" i="1"/>
  <c r="AD10" i="1" s="1"/>
  <c r="AC9" i="1"/>
  <c r="AD9" i="1" s="1"/>
  <c r="AC8" i="1"/>
  <c r="AD8" i="1" s="1"/>
  <c r="AC7" i="1"/>
  <c r="AD7" i="1" s="1"/>
  <c r="AB6" i="1"/>
  <c r="AC6" i="1" s="1"/>
  <c r="AD6" i="1" s="1"/>
  <c r="AC5" i="1"/>
  <c r="Z60" i="1"/>
  <c r="Z59" i="1"/>
  <c r="W54" i="1"/>
  <c r="X54" i="1" s="1"/>
  <c r="V54" i="1"/>
  <c r="X53" i="1"/>
  <c r="Y53" i="1" s="1"/>
  <c r="X52" i="1"/>
  <c r="Y52" i="1" s="1"/>
  <c r="X51" i="1"/>
  <c r="Y51" i="1" s="1"/>
  <c r="X50" i="1"/>
  <c r="Y50" i="1" s="1"/>
  <c r="X49" i="1"/>
  <c r="Y49" i="1" s="1"/>
  <c r="X48" i="1"/>
  <c r="Y48" i="1" s="1"/>
  <c r="X47" i="1"/>
  <c r="Y47" i="1" s="1"/>
  <c r="X46" i="1"/>
  <c r="Y46" i="1" s="1"/>
  <c r="X45" i="1"/>
  <c r="Y45" i="1" s="1"/>
  <c r="W42" i="1"/>
  <c r="V59" i="1" s="1"/>
  <c r="V42" i="1"/>
  <c r="X41" i="1"/>
  <c r="Y41" i="1" s="1"/>
  <c r="X40" i="1"/>
  <c r="Y40" i="1" s="1"/>
  <c r="X39" i="1"/>
  <c r="Y39" i="1" s="1"/>
  <c r="X38" i="1"/>
  <c r="Y38" i="1" s="1"/>
  <c r="X37" i="1"/>
  <c r="Y37" i="1" s="1"/>
  <c r="X36" i="1"/>
  <c r="Y36" i="1" s="1"/>
  <c r="X35" i="1"/>
  <c r="Y35" i="1" s="1"/>
  <c r="X27" i="1"/>
  <c r="Y27" i="1" s="1"/>
  <c r="W26" i="1"/>
  <c r="X26" i="1" s="1"/>
  <c r="Y26" i="1" s="1"/>
  <c r="X25" i="1"/>
  <c r="Y25" i="1" s="1"/>
  <c r="X24" i="1"/>
  <c r="Y24" i="1" s="1"/>
  <c r="X23" i="1"/>
  <c r="Y23" i="1" s="1"/>
  <c r="X22" i="1"/>
  <c r="Y22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W14" i="1"/>
  <c r="X14" i="1" s="1"/>
  <c r="Y14" i="1" s="1"/>
  <c r="X13" i="1"/>
  <c r="Y13" i="1" s="1"/>
  <c r="X12" i="1"/>
  <c r="Y12" i="1" s="1"/>
  <c r="W11" i="1"/>
  <c r="X11" i="1" s="1"/>
  <c r="Y11" i="1" s="1"/>
  <c r="V11" i="1"/>
  <c r="V28" i="1" s="1"/>
  <c r="W10" i="1"/>
  <c r="X10" i="1" s="1"/>
  <c r="Y10" i="1" s="1"/>
  <c r="X9" i="1"/>
  <c r="Y9" i="1" s="1"/>
  <c r="X8" i="1"/>
  <c r="Y8" i="1" s="1"/>
  <c r="X7" i="1"/>
  <c r="Y7" i="1" s="1"/>
  <c r="W6" i="1"/>
  <c r="X5" i="1"/>
  <c r="U60" i="1"/>
  <c r="U59" i="1"/>
  <c r="R54" i="1"/>
  <c r="S54" i="1" s="1"/>
  <c r="Q54" i="1"/>
  <c r="N57" i="1" s="1"/>
  <c r="S53" i="1"/>
  <c r="T53" i="1" s="1"/>
  <c r="S52" i="1"/>
  <c r="T52" i="1" s="1"/>
  <c r="S51" i="1"/>
  <c r="T51" i="1" s="1"/>
  <c r="S50" i="1"/>
  <c r="T50" i="1" s="1"/>
  <c r="S49" i="1"/>
  <c r="T49" i="1" s="1"/>
  <c r="S48" i="1"/>
  <c r="T48" i="1" s="1"/>
  <c r="S47" i="1"/>
  <c r="T47" i="1" s="1"/>
  <c r="S46" i="1"/>
  <c r="T46" i="1" s="1"/>
  <c r="S45" i="1"/>
  <c r="R42" i="1"/>
  <c r="Q59" i="1" s="1"/>
  <c r="Q42" i="1"/>
  <c r="S41" i="1"/>
  <c r="T41" i="1" s="1"/>
  <c r="S40" i="1"/>
  <c r="T40" i="1" s="1"/>
  <c r="S39" i="1"/>
  <c r="T39" i="1" s="1"/>
  <c r="S38" i="1"/>
  <c r="T38" i="1" s="1"/>
  <c r="S37" i="1"/>
  <c r="T37" i="1" s="1"/>
  <c r="S36" i="1"/>
  <c r="T36" i="1" s="1"/>
  <c r="S35" i="1"/>
  <c r="T35" i="1" s="1"/>
  <c r="S27" i="1"/>
  <c r="T27" i="1" s="1"/>
  <c r="R26" i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R17" i="1"/>
  <c r="S16" i="1"/>
  <c r="T16" i="1" s="1"/>
  <c r="S15" i="1"/>
  <c r="T15" i="1" s="1"/>
  <c r="R14" i="1"/>
  <c r="S13" i="1"/>
  <c r="T13" i="1" s="1"/>
  <c r="S12" i="1"/>
  <c r="T12" i="1" s="1"/>
  <c r="R11" i="1"/>
  <c r="Q11" i="1"/>
  <c r="Q28" i="1" s="1"/>
  <c r="L58" i="1" s="1"/>
  <c r="S10" i="1"/>
  <c r="T10" i="1" s="1"/>
  <c r="S9" i="1"/>
  <c r="T9" i="1" s="1"/>
  <c r="S8" i="1"/>
  <c r="T8" i="1" s="1"/>
  <c r="S7" i="1"/>
  <c r="T7" i="1" s="1"/>
  <c r="R6" i="1"/>
  <c r="S6" i="1" s="1"/>
  <c r="S5" i="1"/>
  <c r="T5" i="1" s="1"/>
  <c r="P59" i="1"/>
  <c r="L61" i="1" s="1"/>
  <c r="M54" i="1"/>
  <c r="N54" i="1" s="1"/>
  <c r="L54" i="1"/>
  <c r="I57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M42" i="1"/>
  <c r="N42" i="1" s="1"/>
  <c r="O42" i="1" s="1"/>
  <c r="L42" i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M28" i="1"/>
  <c r="L28" i="1"/>
  <c r="G58" i="1" s="1"/>
  <c r="N27" i="1"/>
  <c r="O27" i="1" s="1"/>
  <c r="N26" i="1"/>
  <c r="O26" i="1" s="1"/>
  <c r="N25" i="1"/>
  <c r="O25" i="1" s="1"/>
  <c r="N24" i="1"/>
  <c r="O24" i="1" s="1"/>
  <c r="N23" i="1"/>
  <c r="O23" i="1" s="1"/>
  <c r="O22" i="1"/>
  <c r="N21" i="1"/>
  <c r="O21" i="1" s="1"/>
  <c r="N20" i="1"/>
  <c r="O20" i="1" s="1"/>
  <c r="O19" i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O11" i="1"/>
  <c r="N10" i="1"/>
  <c r="O10" i="1" s="1"/>
  <c r="N9" i="1"/>
  <c r="O9" i="1" s="1"/>
  <c r="N8" i="1"/>
  <c r="N7" i="1"/>
  <c r="O7" i="1" s="1"/>
  <c r="N6" i="1"/>
  <c r="N5" i="1"/>
  <c r="K59" i="1"/>
  <c r="G61" i="1" s="1"/>
  <c r="G57" i="1"/>
  <c r="H54" i="1"/>
  <c r="I54" i="1" s="1"/>
  <c r="G54" i="1"/>
  <c r="D57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H42" i="1"/>
  <c r="I42" i="1" s="1"/>
  <c r="J42" i="1" s="1"/>
  <c r="G42" i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H28" i="1"/>
  <c r="G28" i="1"/>
  <c r="B5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I7" i="1"/>
  <c r="J7" i="1" s="1"/>
  <c r="I6" i="1"/>
  <c r="I5" i="1"/>
  <c r="J5" i="1" s="1"/>
  <c r="B61" i="1"/>
  <c r="B57" i="1"/>
  <c r="C54" i="1"/>
  <c r="D54" i="1" s="1"/>
  <c r="B54" i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C42" i="1"/>
  <c r="D42" i="1" s="1"/>
  <c r="E42" i="1" s="1"/>
  <c r="B42" i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B28" i="1"/>
  <c r="D27" i="1"/>
  <c r="E27" i="1" s="1"/>
  <c r="C26" i="1"/>
  <c r="D26" i="1" s="1"/>
  <c r="E26" i="1" s="1"/>
  <c r="D25" i="1"/>
  <c r="E25" i="1" s="1"/>
  <c r="D24" i="1"/>
  <c r="E24" i="1" s="1"/>
  <c r="D23" i="1"/>
  <c r="E23" i="1" s="1"/>
  <c r="C22" i="1"/>
  <c r="D22" i="1" s="1"/>
  <c r="E22" i="1" s="1"/>
  <c r="D21" i="1"/>
  <c r="E21" i="1" s="1"/>
  <c r="D20" i="1"/>
  <c r="E20" i="1" s="1"/>
  <c r="C19" i="1"/>
  <c r="D19" i="1" s="1"/>
  <c r="E19" i="1" s="1"/>
  <c r="D18" i="1"/>
  <c r="E18" i="1" s="1"/>
  <c r="C17" i="1"/>
  <c r="D17" i="1" s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C11" i="1"/>
  <c r="D11" i="1" s="1"/>
  <c r="E11" i="1" s="1"/>
  <c r="D10" i="1"/>
  <c r="E10" i="1" s="1"/>
  <c r="D9" i="1"/>
  <c r="E9" i="1" s="1"/>
  <c r="D8" i="1"/>
  <c r="D7" i="1"/>
  <c r="E7" i="1" s="1"/>
  <c r="D6" i="1"/>
  <c r="D5" i="1"/>
  <c r="E5" i="1" s="1"/>
  <c r="CF56" i="1" l="1"/>
  <c r="DO30" i="1"/>
  <c r="DH55" i="1"/>
  <c r="DH58" i="1" s="1"/>
  <c r="DJ58" i="1" s="1"/>
  <c r="ND27" i="1"/>
  <c r="DK5" i="1"/>
  <c r="DK28" i="1" s="1"/>
  <c r="DJ28" i="1"/>
  <c r="DJ54" i="1" s="1"/>
  <c r="DP28" i="1"/>
  <c r="DO54" i="1"/>
  <c r="MY27" i="1"/>
  <c r="MG27" i="1"/>
  <c r="MB27" i="1"/>
  <c r="LU27" i="1"/>
  <c r="LV27" i="1" s="1"/>
  <c r="LJ54" i="1"/>
  <c r="LJ57" i="1" s="1"/>
  <c r="LL57" i="1" s="1"/>
  <c r="LF27" i="1"/>
  <c r="LG27" i="1" s="1"/>
  <c r="LE54" i="1"/>
  <c r="LE57" i="1" s="1"/>
  <c r="LG57" i="1" s="1"/>
  <c r="KV27" i="1"/>
  <c r="KW27" i="1" s="1"/>
  <c r="KP54" i="1" s="1"/>
  <c r="KP57" i="1" s="1"/>
  <c r="KR57" i="1" s="1"/>
  <c r="KU54" i="1"/>
  <c r="KU57" i="1" s="1"/>
  <c r="KW57" i="1" s="1"/>
  <c r="KN27" i="1"/>
  <c r="KS27" i="1"/>
  <c r="KI27" i="1"/>
  <c r="KD27" i="1"/>
  <c r="JQ54" i="1"/>
  <c r="JQ57" i="1" s="1"/>
  <c r="JS57" i="1" s="1"/>
  <c r="JL54" i="1"/>
  <c r="JL57" i="1" s="1"/>
  <c r="JN57" i="1" s="1"/>
  <c r="IR54" i="1"/>
  <c r="IR57" i="1" s="1"/>
  <c r="IT57" i="1" s="1"/>
  <c r="JO27" i="1"/>
  <c r="JG54" i="1"/>
  <c r="JG57" i="1" s="1"/>
  <c r="JI57" i="1" s="1"/>
  <c r="JJ27" i="1"/>
  <c r="JB54" i="1"/>
  <c r="JB57" i="1" s="1"/>
  <c r="JD57" i="1" s="1"/>
  <c r="JE27" i="1"/>
  <c r="IW54" i="1"/>
  <c r="IW57" i="1" s="1"/>
  <c r="IY57" i="1" s="1"/>
  <c r="JD53" i="1"/>
  <c r="IZ27" i="1"/>
  <c r="IO53" i="1"/>
  <c r="IH54" i="1"/>
  <c r="IH57" i="1" s="1"/>
  <c r="IJ57" i="1" s="1"/>
  <c r="HS54" i="1"/>
  <c r="HS57" i="1" s="1"/>
  <c r="HU57" i="1" s="1"/>
  <c r="HZ53" i="1"/>
  <c r="HQ27" i="1"/>
  <c r="IU27" i="1"/>
  <c r="IM54" i="1"/>
  <c r="IM57" i="1" s="1"/>
  <c r="IO57" i="1" s="1"/>
  <c r="IT53" i="1"/>
  <c r="IK27" i="1"/>
  <c r="IC54" i="1"/>
  <c r="IC57" i="1" s="1"/>
  <c r="IE57" i="1" s="1"/>
  <c r="IJ53" i="1"/>
  <c r="HD54" i="1"/>
  <c r="HD57" i="1" s="1"/>
  <c r="HF57" i="1" s="1"/>
  <c r="IF27" i="1"/>
  <c r="HI54" i="1"/>
  <c r="HI57" i="1" s="1"/>
  <c r="HK57" i="1" s="1"/>
  <c r="HX54" i="1"/>
  <c r="HX57" i="1" s="1"/>
  <c r="HZ57" i="1" s="1"/>
  <c r="GT55" i="1"/>
  <c r="GT58" i="1" s="1"/>
  <c r="GV58" i="1" s="1"/>
  <c r="HB28" i="1"/>
  <c r="GM28" i="1"/>
  <c r="HU53" i="1"/>
  <c r="HN54" i="1"/>
  <c r="HN57" i="1" s="1"/>
  <c r="HP57" i="1" s="1"/>
  <c r="HK53" i="1"/>
  <c r="HF53" i="1"/>
  <c r="FH28" i="1"/>
  <c r="FH54" i="1" s="1"/>
  <c r="GV54" i="1"/>
  <c r="GB54" i="1"/>
  <c r="GO55" i="1"/>
  <c r="GO58" i="1" s="1"/>
  <c r="GQ58" i="1" s="1"/>
  <c r="GJ55" i="1"/>
  <c r="GJ58" i="1" s="1"/>
  <c r="GL58" i="1" s="1"/>
  <c r="GR28" i="1"/>
  <c r="GE55" i="1"/>
  <c r="GE58" i="1" s="1"/>
  <c r="GG58" i="1" s="1"/>
  <c r="EV56" i="1"/>
  <c r="EV58" i="1" s="1"/>
  <c r="EX58" i="1" s="1"/>
  <c r="FR28" i="1"/>
  <c r="FK55" i="1" s="1"/>
  <c r="FK58" i="1" s="1"/>
  <c r="FM58" i="1" s="1"/>
  <c r="GH28" i="1"/>
  <c r="GG28" i="1"/>
  <c r="FX28" i="1"/>
  <c r="FW28" i="1"/>
  <c r="FD28" i="1"/>
  <c r="FN28" i="1"/>
  <c r="FM28" i="1"/>
  <c r="FA56" i="1"/>
  <c r="FA58" i="1" s="1"/>
  <c r="FC58" i="1" s="1"/>
  <c r="DR55" i="1"/>
  <c r="DR58" i="1" s="1"/>
  <c r="DT58" i="1" s="1"/>
  <c r="FC28" i="1"/>
  <c r="FC54" i="1" s="1"/>
  <c r="DZ28" i="1"/>
  <c r="EN28" i="1"/>
  <c r="EN54" i="1" s="1"/>
  <c r="EY28" i="1"/>
  <c r="EX28" i="1"/>
  <c r="EX54" i="1" s="1"/>
  <c r="EQ56" i="1"/>
  <c r="EQ58" i="1" s="1"/>
  <c r="ES58" i="1" s="1"/>
  <c r="DC55" i="1"/>
  <c r="ES28" i="1"/>
  <c r="ES54" i="1" s="1"/>
  <c r="EL56" i="1"/>
  <c r="EL58" i="1" s="1"/>
  <c r="EN58" i="1" s="1"/>
  <c r="EI54" i="1"/>
  <c r="EB55" i="1"/>
  <c r="EB58" i="1" s="1"/>
  <c r="ED58" i="1" s="1"/>
  <c r="EG56" i="1"/>
  <c r="EG58" i="1" s="1"/>
  <c r="EI58" i="1" s="1"/>
  <c r="DW55" i="1"/>
  <c r="DW58" i="1" s="1"/>
  <c r="DY58" i="1" s="1"/>
  <c r="DY28" i="1"/>
  <c r="DY30" i="1" s="1"/>
  <c r="ED28" i="1"/>
  <c r="ED54" i="1" s="1"/>
  <c r="EE28" i="1"/>
  <c r="DC56" i="1"/>
  <c r="DA28" i="1"/>
  <c r="DU6" i="1"/>
  <c r="DU28" i="1" s="1"/>
  <c r="DT28" i="1"/>
  <c r="DT54" i="1" s="1"/>
  <c r="CX58" i="1"/>
  <c r="CZ58" i="1" s="1"/>
  <c r="DE54" i="1"/>
  <c r="CZ28" i="1"/>
  <c r="CZ30" i="1" s="1"/>
  <c r="CS55" i="1"/>
  <c r="CN55" i="1"/>
  <c r="CS56" i="1"/>
  <c r="CU54" i="1"/>
  <c r="CP28" i="1"/>
  <c r="CP30" i="1" s="1"/>
  <c r="CN56" i="1"/>
  <c r="CJ28" i="1"/>
  <c r="CI58" i="1" s="1"/>
  <c r="CI60" i="1" s="1"/>
  <c r="CK28" i="1"/>
  <c r="CK32" i="1" s="1"/>
  <c r="CL28" i="1"/>
  <c r="CD57" i="1" s="1"/>
  <c r="CD60" i="1" s="1"/>
  <c r="CF60" i="1" s="1"/>
  <c r="BO61" i="1"/>
  <c r="BE61" i="1"/>
  <c r="CB28" i="1"/>
  <c r="BT57" i="1" s="1"/>
  <c r="CA28" i="1"/>
  <c r="CA56" i="1" s="1"/>
  <c r="BU28" i="1"/>
  <c r="BW5" i="1"/>
  <c r="BV6" i="1"/>
  <c r="BW6" i="1" s="1"/>
  <c r="BT59" i="1"/>
  <c r="AF61" i="1"/>
  <c r="BP28" i="1"/>
  <c r="BR5" i="1"/>
  <c r="BQ42" i="1"/>
  <c r="BR42" i="1" s="1"/>
  <c r="BQ6" i="1"/>
  <c r="BR6" i="1" s="1"/>
  <c r="BJ61" i="1"/>
  <c r="AZ61" i="1"/>
  <c r="BK28" i="1"/>
  <c r="BL28" i="1"/>
  <c r="BM6" i="1"/>
  <c r="BM28" i="1" s="1"/>
  <c r="BE57" i="1" s="1"/>
  <c r="BE60" i="1" s="1"/>
  <c r="BL42" i="1"/>
  <c r="BM42" i="1" s="1"/>
  <c r="BF28" i="1"/>
  <c r="BA28" i="1"/>
  <c r="BG5" i="1"/>
  <c r="BG42" i="1"/>
  <c r="BH42" i="1" s="1"/>
  <c r="BC5" i="1"/>
  <c r="BB42" i="1"/>
  <c r="BC42" i="1" s="1"/>
  <c r="BB6" i="1"/>
  <c r="BC6" i="1" s="1"/>
  <c r="AK61" i="1"/>
  <c r="AV28" i="1"/>
  <c r="AU61" i="1"/>
  <c r="AX5" i="1"/>
  <c r="AW6" i="1"/>
  <c r="AX6" i="1" s="1"/>
  <c r="AW42" i="1"/>
  <c r="AX42" i="1" s="1"/>
  <c r="AQ28" i="1"/>
  <c r="V61" i="1"/>
  <c r="AP61" i="1"/>
  <c r="AR11" i="1"/>
  <c r="AS11" i="1" s="1"/>
  <c r="AS28" i="1" s="1"/>
  <c r="AK57" i="1" s="1"/>
  <c r="AK60" i="1" s="1"/>
  <c r="AR42" i="1"/>
  <c r="AS42" i="1" s="1"/>
  <c r="Q61" i="1"/>
  <c r="AM28" i="1"/>
  <c r="AN5" i="1"/>
  <c r="AN28" i="1" s="1"/>
  <c r="AF57" i="1" s="1"/>
  <c r="AF60" i="1" s="1"/>
  <c r="AM42" i="1"/>
  <c r="AN42" i="1" s="1"/>
  <c r="AL28" i="1"/>
  <c r="I28" i="1"/>
  <c r="I56" i="1" s="1"/>
  <c r="W28" i="1"/>
  <c r="AG28" i="1"/>
  <c r="AH42" i="1"/>
  <c r="AI42" i="1" s="1"/>
  <c r="AI5" i="1"/>
  <c r="AH6" i="1"/>
  <c r="AI6" i="1" s="1"/>
  <c r="AC28" i="1"/>
  <c r="AC56" i="1" s="1"/>
  <c r="AB28" i="1"/>
  <c r="AD5" i="1"/>
  <c r="AD28" i="1" s="1"/>
  <c r="V57" i="1" s="1"/>
  <c r="V60" i="1" s="1"/>
  <c r="AA59" i="1"/>
  <c r="Y5" i="1"/>
  <c r="X6" i="1"/>
  <c r="Y6" i="1" s="1"/>
  <c r="X42" i="1"/>
  <c r="Y42" i="1" s="1"/>
  <c r="N28" i="1"/>
  <c r="N56" i="1" s="1"/>
  <c r="S57" i="1"/>
  <c r="Q58" i="1"/>
  <c r="R28" i="1"/>
  <c r="T6" i="1"/>
  <c r="S17" i="1"/>
  <c r="T17" i="1" s="1"/>
  <c r="S14" i="1"/>
  <c r="T14" i="1" s="1"/>
  <c r="S42" i="1"/>
  <c r="T42" i="1" s="1"/>
  <c r="S11" i="1"/>
  <c r="T11" i="1" s="1"/>
  <c r="S26" i="1"/>
  <c r="T26" i="1" s="1"/>
  <c r="T45" i="1"/>
  <c r="O5" i="1"/>
  <c r="O28" i="1" s="1"/>
  <c r="L59" i="1"/>
  <c r="J28" i="1"/>
  <c r="G59" i="1"/>
  <c r="G60" i="1" s="1"/>
  <c r="I60" i="1" s="1"/>
  <c r="D28" i="1"/>
  <c r="D56" i="1" s="1"/>
  <c r="E28" i="1"/>
  <c r="B59" i="1"/>
  <c r="B60" i="1" s="1"/>
  <c r="D60" i="1" s="1"/>
  <c r="C28" i="1"/>
  <c r="DJ30" i="1" l="1"/>
  <c r="LW27" i="1"/>
  <c r="LO54" i="1"/>
  <c r="LO57" i="1" s="1"/>
  <c r="LQ57" i="1" s="1"/>
  <c r="KX27" i="1"/>
  <c r="KZ54" i="1"/>
  <c r="KZ57" i="1" s="1"/>
  <c r="LB57" i="1" s="1"/>
  <c r="LH27" i="1"/>
  <c r="FR54" i="1"/>
  <c r="FZ55" i="1"/>
  <c r="FZ58" i="1" s="1"/>
  <c r="GB58" i="1" s="1"/>
  <c r="GG54" i="1"/>
  <c r="FP55" i="1"/>
  <c r="FP58" i="1" s="1"/>
  <c r="FR58" i="1" s="1"/>
  <c r="FW54" i="1"/>
  <c r="FF55" i="1"/>
  <c r="FF58" i="1" s="1"/>
  <c r="FH58" i="1" s="1"/>
  <c r="FM54" i="1"/>
  <c r="DC58" i="1"/>
  <c r="DE58" i="1" s="1"/>
  <c r="DY54" i="1"/>
  <c r="CK60" i="1"/>
  <c r="DT30" i="1"/>
  <c r="CN58" i="1"/>
  <c r="CP58" i="1" s="1"/>
  <c r="CZ54" i="1"/>
  <c r="CS58" i="1"/>
  <c r="CU58" i="1" s="1"/>
  <c r="CP54" i="1"/>
  <c r="CK56" i="1"/>
  <c r="BG60" i="1"/>
  <c r="AH60" i="1"/>
  <c r="BT60" i="1"/>
  <c r="BV60" i="1" s="1"/>
  <c r="BW28" i="1"/>
  <c r="BO57" i="1" s="1"/>
  <c r="BO60" i="1" s="1"/>
  <c r="BQ60" i="1" s="1"/>
  <c r="BV28" i="1"/>
  <c r="BV56" i="1" s="1"/>
  <c r="BQ28" i="1"/>
  <c r="BQ56" i="1" s="1"/>
  <c r="BR28" i="1"/>
  <c r="BJ57" i="1" s="1"/>
  <c r="BJ60" i="1" s="1"/>
  <c r="BL60" i="1" s="1"/>
  <c r="AR28" i="1"/>
  <c r="AR56" i="1" s="1"/>
  <c r="BL56" i="1"/>
  <c r="AM60" i="1"/>
  <c r="BG28" i="1"/>
  <c r="BG56" i="1" s="1"/>
  <c r="BH5" i="1"/>
  <c r="BH28" i="1" s="1"/>
  <c r="AZ57" i="1" s="1"/>
  <c r="AZ60" i="1" s="1"/>
  <c r="BB60" i="1" s="1"/>
  <c r="BC28" i="1"/>
  <c r="AU57" i="1" s="1"/>
  <c r="AU60" i="1" s="1"/>
  <c r="AW60" i="1" s="1"/>
  <c r="BB28" i="1"/>
  <c r="BB56" i="1" s="1"/>
  <c r="X60" i="1"/>
  <c r="AX28" i="1"/>
  <c r="AP57" i="1" s="1"/>
  <c r="AP60" i="1" s="1"/>
  <c r="AR60" i="1" s="1"/>
  <c r="AW28" i="1"/>
  <c r="AW56" i="1" s="1"/>
  <c r="AM56" i="1"/>
  <c r="AI28" i="1"/>
  <c r="AA57" i="1" s="1"/>
  <c r="AA60" i="1" s="1"/>
  <c r="AC60" i="1" s="1"/>
  <c r="AH28" i="1"/>
  <c r="AH56" i="1" s="1"/>
  <c r="Y28" i="1"/>
  <c r="X28" i="1"/>
  <c r="Q57" i="1" s="1"/>
  <c r="Q60" i="1" s="1"/>
  <c r="S60" i="1" s="1"/>
  <c r="T28" i="1"/>
  <c r="L57" i="1" s="1"/>
  <c r="L60" i="1" s="1"/>
  <c r="N60" i="1" s="1"/>
  <c r="S28" i="1"/>
  <c r="S56" i="1" s="1"/>
  <c r="X5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71022F-E1CC-4D52-A51B-17CF621F6857}" keepAlive="1" name="Query - TG Palya" description="Connection to the 'TG Palya' query in the workbook." type="5" refreshedVersion="8" background="1" saveData="1">
    <dbPr connection="Provider=Microsoft.Mashup.OleDb.1;Data Source=$Workbook$;Location=&quot;TG Palya&quot;;Extended Properties=&quot;&quot;" command="SELECT * FROM [TG Palya]"/>
  </connection>
  <connection id="2" xr16:uid="{1D087118-E3CD-4E54-A1CF-839388E75F1D}" keepAlive="1" name="Query - TG Palya (2)" description="Connection to the 'TG Palya (2)' query in the workbook." type="5" refreshedVersion="8" background="1" saveData="1">
    <dbPr connection="Provider=Microsoft.Mashup.OleDb.1;Data Source=$Workbook$;Location=&quot;TG Palya (2)&quot;;Extended Properties=&quot;&quot;" command="SELECT * FROM [TG Palya (2)]"/>
  </connection>
  <connection id="3" xr16:uid="{1916334B-D0C5-4897-B8D8-C439D5B7B57E}" keepAlive="1" name="Query - TG Palya (3)" description="Connection to the 'TG Palya (3)' query in the workbook." type="5" refreshedVersion="8" background="1" saveData="1">
    <dbPr connection="Provider=Microsoft.Mashup.OleDb.1;Data Source=$Workbook$;Location=&quot;TG Palya (3)&quot;;Extended Properties=&quot;&quot;" command="SELECT * FROM [TG Palya (3)]"/>
  </connection>
  <connection id="4" xr16:uid="{FDC23B3F-2540-42E8-B8D0-1F67CB82A005}" keepAlive="1" name="Query - TG Palya (4)" description="Connection to the 'TG Palya (4)' query in the workbook." type="5" refreshedVersion="0" background="1">
    <dbPr connection="Provider=Microsoft.Mashup.OleDb.1;Data Source=$Workbook$;Location=&quot;TG Palya (4)&quot;;Extended Properties=&quot;&quot;" command="SELECT * FROM [TG Palya (4)]"/>
  </connection>
  <connection id="5" xr16:uid="{9C16F080-A2FE-4F8B-A7DE-81CB33710049}" keepAlive="1" name="Query - TG Palya (5)" description="Connection to the 'TG Palya (5)' query in the workbook." type="5" refreshedVersion="8" background="1" saveData="1">
    <dbPr connection="Provider=Microsoft.Mashup.OleDb.1;Data Source=$Workbook$;Location=&quot;TG Palya (5)&quot;;Extended Properties=&quot;&quot;" command="SELECT * FROM [TG Palya (5)]"/>
  </connection>
  <connection id="6" xr16:uid="{14B3EDCE-2449-4217-91F3-AE8538141006}" keepAlive="1" name="Query - Tumkur" description="Connection to the 'Tumkur' query in the workbook." type="5" refreshedVersion="8" background="1" saveData="1">
    <dbPr connection="Provider=Microsoft.Mashup.OleDb.1;Data Source=$Workbook$;Location=Tumkur;Extended Properties=&quot;&quot;" command="SELECT * FROM [Tumkur]"/>
  </connection>
  <connection id="7" xr16:uid="{07538A2E-AB97-4EC8-85FE-7A38ABDF210E}" keepAlive="1" name="Query - Tumkur (2)" description="Connection to the 'Tumkur (2)' query in the workbook." type="5" refreshedVersion="8" background="1" saveData="1">
    <dbPr connection="Provider=Microsoft.Mashup.OleDb.1;Data Source=$Workbook$;Location=&quot;Tumkur (2)&quot;;Extended Properties=&quot;&quot;" command="SELECT * FROM [Tumkur (2)]"/>
  </connection>
  <connection id="8" xr16:uid="{04D6099C-C604-4FC6-AF37-E328676B85D5}" keepAlive="1" name="Query - Tumkur (3)" description="Connection to the 'Tumkur (3)' query in the workbook." type="5" refreshedVersion="8" background="1" saveData="1">
    <dbPr connection="Provider=Microsoft.Mashup.OleDb.1;Data Source=$Workbook$;Location=&quot;Tumkur (3)&quot;;Extended Properties=&quot;&quot;" command="SELECT * FROM [Tumkur (3)]"/>
  </connection>
  <connection id="9" xr16:uid="{595E83C0-470C-4929-9B0B-8D079B0F7B17}" keepAlive="1" name="Query - Tumkur (4)" description="Connection to the 'Tumkur (4)' query in the workbook." type="5" refreshedVersion="8" background="1" saveData="1">
    <dbPr connection="Provider=Microsoft.Mashup.OleDb.1;Data Source=$Workbook$;Location=&quot;Tumkur (4)&quot;;Extended Properties=&quot;&quot;" command="SELECT * FROM [Tumkur (4)]"/>
  </connection>
</connections>
</file>

<file path=xl/sharedStrings.xml><?xml version="1.0" encoding="utf-8"?>
<sst xmlns="http://schemas.openxmlformats.org/spreadsheetml/2006/main" count="2028" uniqueCount="141">
  <si>
    <t>Jobwork Darning</t>
  </si>
  <si>
    <t>T g palya</t>
  </si>
  <si>
    <t>Tumkur</t>
  </si>
  <si>
    <t>For CMT</t>
  </si>
  <si>
    <t>Average</t>
  </si>
  <si>
    <t>%</t>
  </si>
  <si>
    <t>Total</t>
  </si>
  <si>
    <t>Canteen</t>
  </si>
  <si>
    <t>Electricity</t>
  </si>
  <si>
    <t>Water</t>
  </si>
  <si>
    <t>Diesel</t>
  </si>
  <si>
    <t>Security charges</t>
  </si>
  <si>
    <t xml:space="preserve">Wages </t>
  </si>
  <si>
    <t>Bonus (8.33%)</t>
  </si>
  <si>
    <t>Telephone</t>
  </si>
  <si>
    <t>Internet</t>
  </si>
  <si>
    <t>Vehicle Bus Transport charges</t>
  </si>
  <si>
    <t>Pooja charges</t>
  </si>
  <si>
    <t>Tea and coffee</t>
  </si>
  <si>
    <t>P F Employer Cont</t>
  </si>
  <si>
    <t>ESI Employer Cont</t>
  </si>
  <si>
    <t>Rent</t>
  </si>
  <si>
    <t>Leave Encashment</t>
  </si>
  <si>
    <t xml:space="preserve">Gratuity </t>
  </si>
  <si>
    <t>Overtime Wages</t>
  </si>
  <si>
    <t>DOCTOR</t>
  </si>
  <si>
    <t xml:space="preserve">First aid as per Factory act </t>
  </si>
  <si>
    <t>Staff salary (Except T-Base staff)</t>
  </si>
  <si>
    <t>Bonus 8.33 % (Except T-Base staff)</t>
  </si>
  <si>
    <t>CAUSAL WORKERS</t>
  </si>
  <si>
    <t>GEANRAL STAFF'S</t>
  </si>
  <si>
    <t>T BASE WORKERS / STAFFS</t>
  </si>
  <si>
    <t>Wages b+da (F&amp;F)</t>
  </si>
  <si>
    <t>Vehicle Mainatance</t>
  </si>
  <si>
    <t>Repair and Maintance</t>
  </si>
  <si>
    <t>Electrical Expenses</t>
  </si>
  <si>
    <t>Staff and Labour Welfare</t>
  </si>
  <si>
    <t>Interest on Term loan</t>
  </si>
  <si>
    <t>depreciation</t>
  </si>
  <si>
    <t>Local conveynance</t>
  </si>
  <si>
    <t>Over heads</t>
  </si>
  <si>
    <t>Computer Maintanance</t>
  </si>
  <si>
    <t>printing and stationery</t>
  </si>
  <si>
    <t>petrol charges</t>
  </si>
  <si>
    <t>Travelling charges</t>
  </si>
  <si>
    <t>Postage and courier charges</t>
  </si>
  <si>
    <t>interest CC SCB Bank 25%</t>
  </si>
  <si>
    <t>interest on Capital 25%</t>
  </si>
  <si>
    <t>interest onUnsec Loans  25%</t>
  </si>
  <si>
    <t>Partners Salary SDC &amp;RDC</t>
  </si>
  <si>
    <t>Total overhead</t>
  </si>
  <si>
    <t>O/H</t>
  </si>
  <si>
    <t>Par m/c cost</t>
  </si>
  <si>
    <t>Machines</t>
  </si>
  <si>
    <t>Parm/c cost</t>
  </si>
  <si>
    <t>01-02-2024</t>
  </si>
  <si>
    <t>01-01-2024</t>
  </si>
  <si>
    <t>01-11-2023</t>
  </si>
  <si>
    <t>01-10-2023</t>
  </si>
  <si>
    <t>01-09-2023</t>
  </si>
  <si>
    <t>01-08-2023</t>
  </si>
  <si>
    <t>01-07-2023</t>
  </si>
  <si>
    <t>01-06-2023</t>
  </si>
  <si>
    <t>01-05-2023</t>
  </si>
  <si>
    <t>01-04-2023</t>
  </si>
  <si>
    <t>01-03-2023</t>
  </si>
  <si>
    <t>01-02-2023</t>
  </si>
  <si>
    <t>01-01-2023</t>
  </si>
  <si>
    <t>01-12-2022</t>
  </si>
  <si>
    <t>01-11-2022</t>
  </si>
  <si>
    <t>01-10-2022</t>
  </si>
  <si>
    <t>01-09-2022</t>
  </si>
  <si>
    <t>01-08-2022</t>
  </si>
  <si>
    <t>01-07-2022</t>
  </si>
  <si>
    <t>01-06-2022</t>
  </si>
  <si>
    <t>01-05-2022</t>
  </si>
  <si>
    <t>01-04-2022</t>
  </si>
  <si>
    <t>01-03-2022</t>
  </si>
  <si>
    <t>01-02-2022</t>
  </si>
  <si>
    <t>01-01-2022</t>
  </si>
  <si>
    <t>01-12-2021</t>
  </si>
  <si>
    <t>01-11-2021</t>
  </si>
  <si>
    <t>01-10-2021</t>
  </si>
  <si>
    <t>01-09-2021</t>
  </si>
  <si>
    <t>01-08-2021</t>
  </si>
  <si>
    <t>01-07-2021</t>
  </si>
  <si>
    <t>01-06-2021</t>
  </si>
  <si>
    <t>01-05-2021</t>
  </si>
  <si>
    <t>01-04-2021</t>
  </si>
  <si>
    <t>01-03-2021</t>
  </si>
  <si>
    <t>01-02-2021</t>
  </si>
  <si>
    <t>01-01-2021</t>
  </si>
  <si>
    <t>01-12-2020</t>
  </si>
  <si>
    <t>01-11-2020</t>
  </si>
  <si>
    <t>01-10-2020</t>
  </si>
  <si>
    <t>01-09-2020</t>
  </si>
  <si>
    <t>01-08-2020</t>
  </si>
  <si>
    <t>01-07-2020</t>
  </si>
  <si>
    <t>01-06-2020</t>
  </si>
  <si>
    <t>01-05-2020</t>
  </si>
  <si>
    <t>01-04-2020</t>
  </si>
  <si>
    <t>01-03-2020</t>
  </si>
  <si>
    <t>01-02-2020</t>
  </si>
  <si>
    <t>01-01-2020</t>
  </si>
  <si>
    <t>01-12-2019</t>
  </si>
  <si>
    <t>01-11-2019</t>
  </si>
  <si>
    <t>01-10-2019</t>
  </si>
  <si>
    <t>01-09-2019</t>
  </si>
  <si>
    <t>01-08-2019</t>
  </si>
  <si>
    <t>01-07-2019</t>
  </si>
  <si>
    <t>01-06-2019</t>
  </si>
  <si>
    <t>01-05-2019</t>
  </si>
  <si>
    <t>01-04-2019</t>
  </si>
  <si>
    <t>01-03-2019</t>
  </si>
  <si>
    <t>01-02-2019</t>
  </si>
  <si>
    <t>01-01-2019</t>
  </si>
  <si>
    <t>01-12-2018</t>
  </si>
  <si>
    <t>01-11-2018</t>
  </si>
  <si>
    <t>01-10-2018</t>
  </si>
  <si>
    <t>01-09-2018</t>
  </si>
  <si>
    <t>01-08-2018</t>
  </si>
  <si>
    <t>01-07-2018</t>
  </si>
  <si>
    <t>01-06-2018</t>
  </si>
  <si>
    <t>01-05-2018</t>
  </si>
  <si>
    <t>01-04-2018</t>
  </si>
  <si>
    <t>01-03-2018</t>
  </si>
  <si>
    <t>01-02-2018</t>
  </si>
  <si>
    <t>01-01-2018</t>
  </si>
  <si>
    <t>01-12-2023</t>
  </si>
  <si>
    <t>TOTAL</t>
  </si>
  <si>
    <t>T overhead</t>
  </si>
  <si>
    <t>T</t>
  </si>
  <si>
    <t>01-05-2018_222</t>
  </si>
  <si>
    <t>Production expenses</t>
  </si>
  <si>
    <t>Factory expense</t>
  </si>
  <si>
    <t>Total Factory expense</t>
  </si>
  <si>
    <t>Common Factory expense</t>
  </si>
  <si>
    <t>T common expense</t>
  </si>
  <si>
    <t xml:space="preserve">expenses Summary </t>
  </si>
  <si>
    <t>Common expense</t>
  </si>
  <si>
    <t>Total common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</si>
</sst>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 [$₹-4009]\ * #,##0_ ;_ [$₹-4009]\ * \-#,##0_ ;_ [$₹-4009]\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3" fillId="2" borderId="1" xfId="0" applyFont="1" applyFill="1" applyBorder="1"/>
    <xf numFmtId="17" fontId="3" fillId="0" borderId="1" xfId="0" applyNumberFormat="1" applyFont="1" applyBorder="1"/>
    <xf numFmtId="1" fontId="5" fillId="0" borderId="1" xfId="0" applyNumberFormat="1" applyFont="1" applyBorder="1"/>
    <xf numFmtId="1" fontId="3" fillId="0" borderId="1" xfId="0" applyNumberFormat="1" applyFont="1" applyBorder="1"/>
    <xf numFmtId="0" fontId="3" fillId="0" borderId="0" xfId="0" applyFont="1"/>
    <xf numFmtId="1" fontId="5" fillId="2" borderId="1" xfId="0" applyNumberFormat="1" applyFont="1" applyFill="1" applyBorder="1"/>
    <xf numFmtId="9" fontId="5" fillId="0" borderId="1" xfId="0" applyNumberFormat="1" applyFont="1" applyBorder="1"/>
    <xf numFmtId="1" fontId="7" fillId="0" borderId="1" xfId="0" applyNumberFormat="1" applyFont="1" applyBorder="1"/>
    <xf numFmtId="0" fontId="8" fillId="0" borderId="1" xfId="0" applyFont="1" applyBorder="1"/>
    <xf numFmtId="1" fontId="7" fillId="2" borderId="1" xfId="0" applyNumberFormat="1" applyFont="1" applyFill="1" applyBorder="1"/>
    <xf numFmtId="9" fontId="3" fillId="0" borderId="1" xfId="1" applyFont="1" applyFill="1" applyBorder="1"/>
    <xf numFmtId="9" fontId="5" fillId="0" borderId="1" xfId="1" applyFont="1" applyFill="1" applyBorder="1"/>
    <xf numFmtId="1" fontId="3" fillId="0" borderId="0" xfId="0" applyNumberFormat="1" applyFont="1"/>
    <xf numFmtId="0" fontId="2" fillId="0" borderId="1" xfId="0" applyFont="1" applyBorder="1"/>
    <xf numFmtId="1" fontId="8" fillId="0" borderId="1" xfId="0" applyNumberFormat="1" applyFont="1" applyBorder="1"/>
    <xf numFmtId="1" fontId="8" fillId="2" borderId="1" xfId="0" applyNumberFormat="1" applyFont="1" applyFill="1" applyBorder="1"/>
    <xf numFmtId="1" fontId="8" fillId="0" borderId="1" xfId="0" applyNumberFormat="1" applyFont="1" applyBorder="1" applyAlignment="1">
      <alignment horizontal="right"/>
    </xf>
    <xf numFmtId="9" fontId="7" fillId="0" borderId="1" xfId="1" applyFont="1" applyFill="1" applyBorder="1"/>
    <xf numFmtId="1" fontId="0" fillId="0" borderId="1" xfId="0" applyNumberFormat="1" applyBorder="1"/>
    <xf numFmtId="0" fontId="5" fillId="2" borderId="1" xfId="0" applyFont="1" applyFill="1" applyBorder="1"/>
    <xf numFmtId="1" fontId="5" fillId="0" borderId="1" xfId="0" applyNumberFormat="1" applyFont="1" applyBorder="1" applyAlignment="1">
      <alignment horizontal="center"/>
    </xf>
    <xf numFmtId="1" fontId="4" fillId="0" borderId="1" xfId="0" applyNumberFormat="1" applyFont="1" applyBorder="1"/>
    <xf numFmtId="0" fontId="4" fillId="0" borderId="0" xfId="0" applyFont="1"/>
    <xf numFmtId="0" fontId="5" fillId="0" borderId="0" xfId="0" applyFont="1"/>
    <xf numFmtId="0" fontId="3" fillId="0" borderId="3" xfId="0" applyFont="1" applyBorder="1"/>
    <xf numFmtId="0" fontId="0" fillId="0" borderId="1" xfId="0" applyBorder="1" applyAlignment="1">
      <alignment horizontal="center"/>
    </xf>
    <xf numFmtId="0" fontId="9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0" fillId="0" borderId="1" xfId="0" applyFont="1" applyBorder="1"/>
    <xf numFmtId="1" fontId="10" fillId="0" borderId="1" xfId="0" applyNumberFormat="1" applyFont="1" applyBorder="1"/>
    <xf numFmtId="17" fontId="3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1" fontId="0" fillId="0" borderId="0" xfId="0" applyNumberFormat="1"/>
    <xf numFmtId="0" fontId="2" fillId="2" borderId="1" xfId="0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5" fillId="0" borderId="0" xfId="0" applyNumberFormat="1" applyFont="1"/>
    <xf numFmtId="0" fontId="7" fillId="0" borderId="1" xfId="0" applyFont="1" applyBorder="1"/>
    <xf numFmtId="9" fontId="0" fillId="0" borderId="0" xfId="1" applyFont="1"/>
    <xf numFmtId="0" fontId="3" fillId="0" borderId="5" xfId="0" applyFont="1" applyBorder="1"/>
    <xf numFmtId="0" fontId="5" fillId="0" borderId="5" xfId="0" applyFont="1" applyBorder="1"/>
    <xf numFmtId="0" fontId="2" fillId="0" borderId="5" xfId="0" applyFont="1" applyBorder="1"/>
    <xf numFmtId="0" fontId="5" fillId="2" borderId="5" xfId="0" applyFont="1" applyFill="1" applyBorder="1"/>
    <xf numFmtId="0" fontId="3" fillId="0" borderId="11" xfId="0" applyFont="1" applyBorder="1"/>
    <xf numFmtId="0" fontId="3" fillId="0" borderId="0" xfId="0" applyFont="1" applyAlignment="1">
      <alignment horizontal="right"/>
    </xf>
    <xf numFmtId="17" fontId="3" fillId="0" borderId="0" xfId="0" applyNumberFormat="1" applyFont="1"/>
    <xf numFmtId="1" fontId="6" fillId="0" borderId="0" xfId="0" applyNumberFormat="1" applyFont="1"/>
    <xf numFmtId="1" fontId="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" fontId="8" fillId="0" borderId="0" xfId="0" applyNumberFormat="1" applyFont="1"/>
    <xf numFmtId="1" fontId="7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9" fontId="0" fillId="0" borderId="0" xfId="1" applyFont="1" applyFill="1" applyBorder="1"/>
    <xf numFmtId="0" fontId="8" fillId="0" borderId="0" xfId="0" applyFont="1"/>
    <xf numFmtId="49" fontId="0" fillId="0" borderId="0" xfId="0" applyNumberFormat="1"/>
    <xf numFmtId="17" fontId="0" fillId="0" borderId="0" xfId="0" applyNumberFormat="1"/>
    <xf numFmtId="0" fontId="0" fillId="0" borderId="5" xfId="0" applyBorder="1"/>
    <xf numFmtId="1" fontId="0" fillId="0" borderId="0" xfId="0" applyNumberFormat="1" applyAlignment="1">
      <alignment horizontal="right"/>
    </xf>
    <xf numFmtId="0" fontId="0" fillId="0" borderId="10" xfId="0" applyBorder="1"/>
    <xf numFmtId="0" fontId="0" fillId="0" borderId="8" xfId="0" applyBorder="1"/>
    <xf numFmtId="1" fontId="0" fillId="2" borderId="1" xfId="0" applyNumberFormat="1" applyFill="1" applyBorder="1"/>
    <xf numFmtId="0" fontId="0" fillId="2" borderId="1" xfId="0" applyFill="1" applyBorder="1"/>
    <xf numFmtId="0" fontId="0" fillId="0" borderId="2" xfId="0" applyBorder="1"/>
    <xf numFmtId="0" fontId="0" fillId="0" borderId="4" xfId="0" applyBorder="1"/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vertical="top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7" fontId="3" fillId="0" borderId="8" xfId="0" applyNumberFormat="1" applyFont="1" applyBorder="1" applyAlignment="1">
      <alignment horizontal="center"/>
    </xf>
    <xf numFmtId="17" fontId="3" fillId="0" borderId="9" xfId="0" applyNumberFormat="1" applyFont="1" applyBorder="1" applyAlignment="1">
      <alignment horizontal="center"/>
    </xf>
    <xf numFmtId="167" fontId="0" fillId="0" borderId="0" xfId="0" applyNumberFormat="1"/>
  </cellXfs>
  <cellStyles count="2">
    <cellStyle name="Normal" xfId="0" builtinId="0"/>
    <cellStyle name="Percent" xfId="1" builtinId="5"/>
  </cellStyles>
  <dxfs count="609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L/AppData/Local/Microsoft/Windows/INetCache/Content.Outlook/PDKEPUSU/FEB%20PALYA%20CHANGES/PALYA/EXTRA%20HOUR%20OT%20FEB%202024%20PALY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1/AppData/Local/Microsoft/Windows/INetCache/Content.Outlook/4JD890U9/COSTING%20SEP%2022%20-%20Copy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ULL LIST"/>
      <sheetName val="BANKWISE"/>
      <sheetName val="OTHERS"/>
      <sheetName val="SCB"/>
      <sheetName val="SUMMARY"/>
    </sheetNames>
    <sheetDataSet>
      <sheetData sheetId="0" refreshError="1">
        <row r="30">
          <cell r="I30">
            <v>47976.844002403843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TAFF"/>
      <sheetName val="Sheet3"/>
    </sheetNames>
    <sheetDataSet>
      <sheetData sheetId="0" refreshError="1">
        <row r="18">
          <cell r="G18">
            <v>132111</v>
          </cell>
        </row>
        <row r="20">
          <cell r="G20">
            <v>45837</v>
          </cell>
        </row>
        <row r="22">
          <cell r="G22">
            <v>414751</v>
          </cell>
        </row>
        <row r="27">
          <cell r="G27">
            <v>118582</v>
          </cell>
        </row>
        <row r="31">
          <cell r="E31">
            <v>1303376</v>
          </cell>
        </row>
        <row r="33">
          <cell r="E33">
            <v>788782</v>
          </cell>
        </row>
        <row r="35">
          <cell r="E35">
            <v>122150</v>
          </cell>
        </row>
        <row r="37">
          <cell r="E37">
            <v>103964</v>
          </cell>
        </row>
        <row r="39">
          <cell r="E39">
            <v>49634</v>
          </cell>
        </row>
        <row r="41">
          <cell r="E41">
            <v>1712170</v>
          </cell>
        </row>
        <row r="43">
          <cell r="E43">
            <v>42833</v>
          </cell>
        </row>
      </sheetData>
      <sheetData sheetId="1" refreshError="1"/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AFDF67A-543A-49FD-9E3F-56FB86B27553}" autoFormatId="16" applyNumberFormats="0" applyBorderFormats="0" applyFontFormats="0" applyPatternFormats="0" applyAlignmentFormats="0" applyWidthHeightFormats="0">
  <queryTableRefresh nextId="76">
    <queryTableFields count="75">
      <queryTableField id="1" name="Factory expence" tableColumnId="1"/>
      <queryTableField id="2" name="01-02-2024" tableColumnId="2"/>
      <queryTableField id="3" name="01-01-2024" tableColumnId="3"/>
      <queryTableField id="75" dataBound="0" tableColumnId="75"/>
      <queryTableField id="4" name="01-11-2023" tableColumnId="4"/>
      <queryTableField id="5" name="01-10-2023" tableColumnId="5"/>
      <queryTableField id="6" name="01-09-2023" tableColumnId="6"/>
      <queryTableField id="7" name="01-08-2023" tableColumnId="7"/>
      <queryTableField id="8" name="01-07-2023" tableColumnId="8"/>
      <queryTableField id="9" name="01-06-2023" tableColumnId="9"/>
      <queryTableField id="10" name="01-05-2023" tableColumnId="10"/>
      <queryTableField id="11" name="01-04-2023" tableColumnId="11"/>
      <queryTableField id="12" name="01-03-2023" tableColumnId="12"/>
      <queryTableField id="13" name="01-02-2023" tableColumnId="13"/>
      <queryTableField id="14" name="01-01-2023" tableColumnId="14"/>
      <queryTableField id="15" name="01-12-2022" tableColumnId="15"/>
      <queryTableField id="16" name="01-11-2022" tableColumnId="16"/>
      <queryTableField id="17" name="01-10-2022" tableColumnId="17"/>
      <queryTableField id="18" name="01-09-2022" tableColumnId="18"/>
      <queryTableField id="19" name="01-08-2022" tableColumnId="19"/>
      <queryTableField id="20" name="01-07-2022" tableColumnId="20"/>
      <queryTableField id="21" name="01-06-2022" tableColumnId="21"/>
      <queryTableField id="22" name="01-05-2022" tableColumnId="22"/>
      <queryTableField id="23" name="01-04-2022" tableColumnId="23"/>
      <queryTableField id="24" name="01-03-2022" tableColumnId="24"/>
      <queryTableField id="25" name="01-02-2022" tableColumnId="25"/>
      <queryTableField id="26" name="01-01-2022" tableColumnId="26"/>
      <queryTableField id="27" name="01-12-2021" tableColumnId="27"/>
      <queryTableField id="28" name="01-11-2021" tableColumnId="28"/>
      <queryTableField id="29" name="01-10-2021" tableColumnId="29"/>
      <queryTableField id="30" name="01-09-2021" tableColumnId="30"/>
      <queryTableField id="31" name="01-08-2021" tableColumnId="31"/>
      <queryTableField id="32" name="01-07-2021" tableColumnId="32"/>
      <queryTableField id="33" name="01-06-2021" tableColumnId="33"/>
      <queryTableField id="34" name="01-05-2021" tableColumnId="34"/>
      <queryTableField id="35" name="01-04-2021" tableColumnId="35"/>
      <queryTableField id="36" name="01-03-2021" tableColumnId="36"/>
      <queryTableField id="37" name="01-02-2021" tableColumnId="37"/>
      <queryTableField id="38" name="01-01-2021" tableColumnId="38"/>
      <queryTableField id="39" name="01-12-2020" tableColumnId="39"/>
      <queryTableField id="40" name="01-11-2020" tableColumnId="40"/>
      <queryTableField id="41" name="01-10-2020" tableColumnId="41"/>
      <queryTableField id="42" name="01-09-2020" tableColumnId="42"/>
      <queryTableField id="43" name="01-08-2020" tableColumnId="43"/>
      <queryTableField id="44" name="01-07-2020" tableColumnId="44"/>
      <queryTableField id="45" name="01-06-2020" tableColumnId="45"/>
      <queryTableField id="46" name="01-05-2020" tableColumnId="46"/>
      <queryTableField id="47" name="01-04-2020" tableColumnId="47"/>
      <queryTableField id="48" name="01-03-2020" tableColumnId="48"/>
      <queryTableField id="49" name="01-02-2020" tableColumnId="49"/>
      <queryTableField id="50" name="01-01-2020" tableColumnId="50"/>
      <queryTableField id="51" name="01-12-2019" tableColumnId="51"/>
      <queryTableField id="52" name="01-11-2019" tableColumnId="52"/>
      <queryTableField id="53" name="01-10-2019" tableColumnId="53"/>
      <queryTableField id="54" name="01-09-2019" tableColumnId="54"/>
      <queryTableField id="55" name="01-08-2019" tableColumnId="55"/>
      <queryTableField id="56" name="01-07-2019" tableColumnId="56"/>
      <queryTableField id="57" name="01-06-2019" tableColumnId="57"/>
      <queryTableField id="58" name="01-05-2019" tableColumnId="58"/>
      <queryTableField id="59" name="01-04-2019" tableColumnId="59"/>
      <queryTableField id="60" name="01-03-2019" tableColumnId="60"/>
      <queryTableField id="61" name="01-02-2019" tableColumnId="61"/>
      <queryTableField id="62" name="01-01-2019" tableColumnId="62"/>
      <queryTableField id="63" name="01-12-2018" tableColumnId="63"/>
      <queryTableField id="64" name="01-11-2018" tableColumnId="64"/>
      <queryTableField id="65" name="01-10-2018" tableColumnId="65"/>
      <queryTableField id="66" name="01-09-2018" tableColumnId="66"/>
      <queryTableField id="67" name="01-08-2018" tableColumnId="67"/>
      <queryTableField id="68" name="01-07-2018" tableColumnId="68"/>
      <queryTableField id="69" name="01-06-2018" tableColumnId="69"/>
      <queryTableField id="70" name="01-05-2018" tableColumnId="70"/>
      <queryTableField id="71" name="01-04-2018" tableColumnId="71"/>
      <queryTableField id="72" name="01-03-2018" tableColumnId="72"/>
      <queryTableField id="73" name="01-02-2018" tableColumnId="73"/>
      <queryTableField id="74" name="01-01-2018" tableColumnId="7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6508CC-5810-4622-856B-160DA317ECF0}" autoFormatId="16" applyNumberFormats="0" applyBorderFormats="0" applyFontFormats="0" applyPatternFormats="0" applyAlignmentFormats="0" applyWidthHeightFormats="0">
  <queryTableRefresh nextId="77" unboundColumnsRight="1">
    <queryTableFields count="75">
      <queryTableField id="1" name="Factory expence" tableColumnId="1"/>
      <queryTableField id="2" name="For CMT" tableColumnId="2"/>
      <queryTableField id="3" name="For CMT_1" tableColumnId="3"/>
      <queryTableField id="4" name="For CMT_5" tableColumnId="4"/>
      <queryTableField id="5" name="For CMT_9" tableColumnId="5"/>
      <queryTableField id="6" name="For CMT_13" tableColumnId="6"/>
      <queryTableField id="7" name="For CMT_17" tableColumnId="7"/>
      <queryTableField id="8" name="For CMT_21" tableColumnId="8"/>
      <queryTableField id="9" name="For CMT_25" tableColumnId="9"/>
      <queryTableField id="10" name="For CMT_29" tableColumnId="10"/>
      <queryTableField id="11" name="For CMT_33" tableColumnId="11"/>
      <queryTableField id="12" name="For CMT_37" tableColumnId="12"/>
      <queryTableField id="13" name="For CMT_41" tableColumnId="13"/>
      <queryTableField id="14" name="For CMT_45" tableColumnId="14"/>
      <queryTableField id="15" name="For CMT_49" tableColumnId="15"/>
      <queryTableField id="16" name="For CMT_53" tableColumnId="16"/>
      <queryTableField id="17" name="For CMT_57" tableColumnId="17"/>
      <queryTableField id="18" name="For CMT_61" tableColumnId="18"/>
      <queryTableField id="19" name="For CMT_65" tableColumnId="19"/>
      <queryTableField id="20" name="For CMT_69" tableColumnId="20"/>
      <queryTableField id="21" name="For CMT_73" tableColumnId="21"/>
      <queryTableField id="22" name="For CMT_77" tableColumnId="22"/>
      <queryTableField id="23" name="For CMT_81" tableColumnId="23"/>
      <queryTableField id="24" name="For CMT_85" tableColumnId="24"/>
      <queryTableField id="25" name="For CMT_89" tableColumnId="25"/>
      <queryTableField id="26" name="For CMT_93" tableColumnId="26"/>
      <queryTableField id="27" name="For CMT_96" tableColumnId="27"/>
      <queryTableField id="28" name="For CMT_100" tableColumnId="28"/>
      <queryTableField id="29" name="For CMT_104" tableColumnId="29"/>
      <queryTableField id="30" name="For CMT_108" tableColumnId="30"/>
      <queryTableField id="31" name="For CMT_112" tableColumnId="31"/>
      <queryTableField id="32" name="For CMT_116" tableColumnId="32"/>
      <queryTableField id="33" name="For CMT_120" tableColumnId="33"/>
      <queryTableField id="34" name="For CMT_124" tableColumnId="34"/>
      <queryTableField id="35" name="For CMT_128" tableColumnId="35"/>
      <queryTableField id="36" name="For CMT_132" tableColumnId="36"/>
      <queryTableField id="37" name="For CMT_136" tableColumnId="37"/>
      <queryTableField id="38" name="For CMT_140" tableColumnId="38"/>
      <queryTableField id="39" name="For CMT_144" tableColumnId="39"/>
      <queryTableField id="40" name="For CMT_148" tableColumnId="40"/>
      <queryTableField id="41" name="For CMT_152" tableColumnId="41"/>
      <queryTableField id="42" name="For CMT_156" tableColumnId="42"/>
      <queryTableField id="43" name="For CMT_160" tableColumnId="43"/>
      <queryTableField id="44" name="For CMT_164" tableColumnId="44"/>
      <queryTableField id="45" name="For CMT_168" tableColumnId="45"/>
      <queryTableField id="46" name="For CMT_172" tableColumnId="46"/>
      <queryTableField id="47" name="For CMT_176" tableColumnId="47"/>
      <queryTableField id="48" name="For CMT_180" tableColumnId="48"/>
      <queryTableField id="49" name="For CMT_183" tableColumnId="49"/>
      <queryTableField id="50" name="For CMT_187" tableColumnId="50"/>
      <queryTableField id="51" name="For CMT_190" tableColumnId="51"/>
      <queryTableField id="52" name="For CMT_193" tableColumnId="52"/>
      <queryTableField id="53" name="For CMT_196" tableColumnId="53"/>
      <queryTableField id="54" name="For CMT_199" tableColumnId="54"/>
      <queryTableField id="55" name="For CMT_202" tableColumnId="55"/>
      <queryTableField id="56" name="For CMT_205" tableColumnId="56"/>
      <queryTableField id="57" name="For CMT_208" tableColumnId="57"/>
      <queryTableField id="58" name="For CMT_211" tableColumnId="58"/>
      <queryTableField id="59" name="For CMT_214" tableColumnId="59"/>
      <queryTableField id="60" name="For CMT_217" tableColumnId="60"/>
      <queryTableField id="61" name="For CMT_220" tableColumnId="61"/>
      <queryTableField id="62" name="For CMT_223" tableColumnId="62"/>
      <queryTableField id="63" name="For CMT_226" tableColumnId="63"/>
      <queryTableField id="64" name="For CMT_229" tableColumnId="64"/>
      <queryTableField id="65" name="For CMT_232" tableColumnId="65"/>
      <queryTableField id="66" name="For CMT_235" tableColumnId="66"/>
      <queryTableField id="67" name="For CMT_238" tableColumnId="67"/>
      <queryTableField id="68" name="For CMT_241" tableColumnId="68"/>
      <queryTableField id="69" name="For CMT_244" tableColumnId="69"/>
      <queryTableField id="70" name="For CMT_247" tableColumnId="70"/>
      <queryTableField id="71" name="For CMT_250" tableColumnId="71"/>
      <queryTableField id="72" name="For CMT_253" tableColumnId="72"/>
      <queryTableField id="73" name="For CMT_256" tableColumnId="73"/>
      <queryTableField id="74" name="For CMT_259" tableColumnId="74"/>
      <queryTableField id="76" dataBound="0" tableColumnId="75"/>
    </queryTableFields>
    <queryTableDeletedFields count="1">
      <deletedField name="For CMT_26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52B3AA6-B848-4080-9098-8F6BC00A3A8F}" autoFormatId="16" applyNumberFormats="0" applyBorderFormats="0" applyFontFormats="0" applyPatternFormats="0" applyAlignmentFormats="0" applyWidthHeightFormats="0">
  <queryTableRefresh nextId="76">
    <queryTableFields count="75">
      <queryTableField id="1" name="Factory expence" tableColumnId="1"/>
      <queryTableField id="2" name="Average" tableColumnId="2"/>
      <queryTableField id="3" name="Average_2" tableColumnId="3"/>
      <queryTableField id="4" name="Average_6" tableColumnId="4"/>
      <queryTableField id="5" name="Average_10" tableColumnId="5"/>
      <queryTableField id="6" name="Average_14" tableColumnId="6"/>
      <queryTableField id="7" name="Average_18" tableColumnId="7"/>
      <queryTableField id="8" name="Average_22" tableColumnId="8"/>
      <queryTableField id="9" name="Average_26" tableColumnId="9"/>
      <queryTableField id="10" name="Average_30" tableColumnId="10"/>
      <queryTableField id="11" name="Average_34" tableColumnId="11"/>
      <queryTableField id="12" name="Average_38" tableColumnId="12"/>
      <queryTableField id="13" name="Average_42" tableColumnId="13"/>
      <queryTableField id="14" name="Average_46" tableColumnId="14"/>
      <queryTableField id="15" name="Average_50" tableColumnId="15"/>
      <queryTableField id="16" name="Average_54" tableColumnId="16"/>
      <queryTableField id="17" name="Average_58" tableColumnId="17"/>
      <queryTableField id="18" name="Average_62" tableColumnId="18"/>
      <queryTableField id="19" name="Average_66" tableColumnId="19"/>
      <queryTableField id="20" name="Average_70" tableColumnId="20"/>
      <queryTableField id="21" name="Average_74" tableColumnId="21"/>
      <queryTableField id="22" name="Average_78" tableColumnId="22"/>
      <queryTableField id="23" name="Average_82" tableColumnId="23"/>
      <queryTableField id="24" name="Average_86" tableColumnId="24"/>
      <queryTableField id="25" name="Average_90" tableColumnId="25"/>
      <queryTableField id="26" name="Average_94" tableColumnId="26"/>
      <queryTableField id="27" name="Average_97" tableColumnId="27"/>
      <queryTableField id="28" name="Average_101" tableColumnId="28"/>
      <queryTableField id="29" name="Average_105" tableColumnId="29"/>
      <queryTableField id="30" name="Average_109" tableColumnId="30"/>
      <queryTableField id="31" name="Average_113" tableColumnId="31"/>
      <queryTableField id="32" name="Average_117" tableColumnId="32"/>
      <queryTableField id="33" name="Average_121" tableColumnId="33"/>
      <queryTableField id="34" name="Average_125" tableColumnId="34"/>
      <queryTableField id="35" name="Average_129" tableColumnId="35"/>
      <queryTableField id="36" name="Average_133" tableColumnId="36"/>
      <queryTableField id="37" name="Average_137" tableColumnId="37"/>
      <queryTableField id="38" name="Average_141" tableColumnId="38"/>
      <queryTableField id="39" name="Average_145" tableColumnId="39"/>
      <queryTableField id="40" name="Average_149" tableColumnId="40"/>
      <queryTableField id="41" name="Average_153" tableColumnId="41"/>
      <queryTableField id="42" name="Average_157" tableColumnId="42"/>
      <queryTableField id="43" name="Average_161" tableColumnId="43"/>
      <queryTableField id="44" name="Average_165" tableColumnId="44"/>
      <queryTableField id="45" name="Average_169" tableColumnId="45"/>
      <queryTableField id="46" name="Average_173" tableColumnId="46"/>
      <queryTableField id="47" name="Average_177" tableColumnId="47"/>
      <queryTableField id="48" name="Average_181" tableColumnId="48"/>
      <queryTableField id="49" name="Average_184" tableColumnId="49"/>
      <queryTableField id="50" name="Average_188" tableColumnId="50"/>
      <queryTableField id="51" name="Average_191" tableColumnId="51"/>
      <queryTableField id="52" name="Average_194" tableColumnId="52"/>
      <queryTableField id="53" name="Average_197" tableColumnId="53"/>
      <queryTableField id="54" name="Average_200" tableColumnId="54"/>
      <queryTableField id="55" name="Average_203" tableColumnId="55"/>
      <queryTableField id="56" name="Average_206" tableColumnId="56"/>
      <queryTableField id="57" name="Average_209" tableColumnId="57"/>
      <queryTableField id="58" name="Average_212" tableColumnId="58"/>
      <queryTableField id="59" name="Average_215" tableColumnId="59"/>
      <queryTableField id="60" name="Average_218" tableColumnId="60"/>
      <queryTableField id="61" name="Average_221" tableColumnId="61"/>
      <queryTableField id="62" name="Average_224" tableColumnId="62"/>
      <queryTableField id="63" name="Average_227" tableColumnId="63"/>
      <queryTableField id="64" name="Average_230" tableColumnId="64"/>
      <queryTableField id="65" name="Average_233" tableColumnId="65"/>
      <queryTableField id="66" name="Average_236" tableColumnId="66"/>
      <queryTableField id="67" name="Average_239" tableColumnId="67"/>
      <queryTableField id="68" name="Average_242" tableColumnId="68"/>
      <queryTableField id="69" name="Average_245" tableColumnId="69"/>
      <queryTableField id="70" name="Average_248" tableColumnId="70"/>
      <queryTableField id="71" name="Average_251" tableColumnId="71"/>
      <queryTableField id="72" name="Average_254" tableColumnId="72"/>
      <queryTableField id="73" name="Average_257" tableColumnId="73"/>
      <queryTableField id="74" name="Average_260" tableColumnId="74"/>
      <queryTableField id="75" name="Average_263" tableColumnId="7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DFF3406-CDC1-4D37-B0AE-B2A24438D004}" autoFormatId="16" applyNumberFormats="0" applyBorderFormats="0" applyFontFormats="0" applyPatternFormats="0" applyAlignmentFormats="0" applyWidthHeightFormats="0">
  <queryTableRefresh nextId="76">
    <queryTableFields count="75">
      <queryTableField id="1" name="Factory expence" tableColumnId="1"/>
      <queryTableField id="2" name="TOTAL" tableColumnId="2"/>
      <queryTableField id="3" name="TOTAL_3" tableColumnId="3"/>
      <queryTableField id="4" name="TOTAL_7" tableColumnId="4"/>
      <queryTableField id="5" name="TOTAL_11" tableColumnId="5"/>
      <queryTableField id="6" name="TOTAL_15" tableColumnId="6"/>
      <queryTableField id="7" name="TOTAL_19" tableColumnId="7"/>
      <queryTableField id="8" name="TOTAL_23" tableColumnId="8"/>
      <queryTableField id="9" name="TOTAL_27" tableColumnId="9"/>
      <queryTableField id="10" name="TOTAL_31" tableColumnId="10"/>
      <queryTableField id="11" name="TOTAL_35" tableColumnId="11"/>
      <queryTableField id="12" name="TOTAL_39" tableColumnId="12"/>
      <queryTableField id="13" name="TOTAL_43" tableColumnId="13"/>
      <queryTableField id="14" name="TOTAL_47" tableColumnId="14"/>
      <queryTableField id="15" name="TOTAL_51" tableColumnId="15"/>
      <queryTableField id="16" name="TOTAL_55" tableColumnId="16"/>
      <queryTableField id="17" name="TOTAL_59" tableColumnId="17"/>
      <queryTableField id="18" name="TOTAL_63" tableColumnId="18"/>
      <queryTableField id="19" name="TOTAL_67" tableColumnId="19"/>
      <queryTableField id="20" name="TOTAL_71" tableColumnId="20"/>
      <queryTableField id="21" name="TOTAL_75" tableColumnId="21"/>
      <queryTableField id="22" name="TOTAL_79" tableColumnId="22"/>
      <queryTableField id="23" name="TOTAL_83" tableColumnId="23"/>
      <queryTableField id="24" name="TOTAL_87" tableColumnId="24"/>
      <queryTableField id="25" name="TOTAL_91" tableColumnId="25"/>
      <queryTableField id="26" name="Total.1" tableColumnId="26"/>
      <queryTableField id="27" name="TOTAL_98" tableColumnId="27"/>
      <queryTableField id="28" name="TOTAL_102" tableColumnId="28"/>
      <queryTableField id="29" name="TOTAL_106" tableColumnId="29"/>
      <queryTableField id="30" name="TOTAL_110" tableColumnId="30"/>
      <queryTableField id="31" name="TOTAL_114" tableColumnId="31"/>
      <queryTableField id="32" name="TOTAL_118" tableColumnId="32"/>
      <queryTableField id="33" name="TOTAL_122" tableColumnId="33"/>
      <queryTableField id="34" name="TOTAL_126" tableColumnId="34"/>
      <queryTableField id="35" name="TOTAL_130" tableColumnId="35"/>
      <queryTableField id="36" name="TOTAL_134" tableColumnId="36"/>
      <queryTableField id="37" name="TOTAL_138" tableColumnId="37"/>
      <queryTableField id="38" name="TOTAL_142" tableColumnId="38"/>
      <queryTableField id="39" name="TOTAL_146" tableColumnId="39"/>
      <queryTableField id="40" name="TOTAL_150" tableColumnId="40"/>
      <queryTableField id="41" name="TOTAL_154" tableColumnId="41"/>
      <queryTableField id="42" name="TOTAL_158" tableColumnId="42"/>
      <queryTableField id="43" name="TOTAL_162" tableColumnId="43"/>
      <queryTableField id="44" name="TOTAL_166" tableColumnId="44"/>
      <queryTableField id="45" name="TOTAL_170" tableColumnId="45"/>
      <queryTableField id="46" name="TOTAL_174" tableColumnId="46"/>
      <queryTableField id="47" name="TOTAL_178" tableColumnId="47"/>
      <queryTableField id="48" name="TOTAL_182" tableColumnId="48"/>
      <queryTableField id="49" name="TOTAL_186" tableColumnId="49"/>
      <queryTableField id="50" name="TOTAL_190" tableColumnId="50"/>
      <queryTableField id="51" name="TOTAL_194" tableColumnId="51"/>
      <queryTableField id="52" name="TOTAL_198" tableColumnId="52"/>
      <queryTableField id="53" name="TOTAL_202" tableColumnId="53"/>
      <queryTableField id="54" name="TOTAL_206" tableColumnId="54"/>
      <queryTableField id="55" name="TOTAL_210" tableColumnId="55"/>
      <queryTableField id="56" name="TOTAL_214" tableColumnId="56"/>
      <queryTableField id="57" name="TOTAL_218" tableColumnId="57"/>
      <queryTableField id="58" name="TOTAL_222" tableColumnId="58"/>
      <queryTableField id="59" name="TOTAL_226" tableColumnId="59"/>
      <queryTableField id="60" name="TOTAL_230" tableColumnId="60"/>
      <queryTableField id="61" name="TOTAL_234" tableColumnId="61"/>
      <queryTableField id="62" name="TOTAL_238" tableColumnId="62"/>
      <queryTableField id="63" name="TOTAL_242" tableColumnId="63"/>
      <queryTableField id="64" name="TOTAL_246" tableColumnId="64"/>
      <queryTableField id="65" name="TOTAL_250" tableColumnId="65"/>
      <queryTableField id="66" name="TOTAL_254" tableColumnId="66"/>
      <queryTableField id="67" name="TOTAL_258" tableColumnId="67"/>
      <queryTableField id="68" name="TOTAL_262" tableColumnId="68"/>
      <queryTableField id="69" name="TOTAL_266" tableColumnId="69"/>
      <queryTableField id="70" name="TOTAL_270" tableColumnId="70"/>
      <queryTableField id="71" name="TOTAL_274" tableColumnId="71"/>
      <queryTableField id="72" name="TOTAL_278" tableColumnId="72"/>
      <queryTableField id="73" name="TOTAL_282" tableColumnId="73"/>
      <queryTableField id="74" name="TOTAL_286" tableColumnId="74"/>
      <queryTableField id="75" name="TOTAL_290" tableColumnId="7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0502541-2AB8-413B-9962-B8754EA9E7C2}" autoFormatId="16" applyNumberFormats="0" applyBorderFormats="0" applyFontFormats="0" applyPatternFormats="0" applyAlignmentFormats="0" applyWidthHeightFormats="0">
  <queryTableRefresh nextId="76">
    <queryTableFields count="75">
      <queryTableField id="1" name="Factory expence" tableColumnId="1"/>
      <queryTableField id="2" name="For CMT" tableColumnId="2"/>
      <queryTableField id="3" name="For CMT_1" tableColumnId="3"/>
      <queryTableField id="4" name="For CMT_5" tableColumnId="4"/>
      <queryTableField id="5" name="For CMT_9" tableColumnId="5"/>
      <queryTableField id="6" name="For CMT_13" tableColumnId="6"/>
      <queryTableField id="7" name="For CMT_17" tableColumnId="7"/>
      <queryTableField id="8" name="For CMT_21" tableColumnId="8"/>
      <queryTableField id="9" name="For CMT_25" tableColumnId="9"/>
      <queryTableField id="10" name="For CMT_29" tableColumnId="10"/>
      <queryTableField id="11" name="For CMT_33" tableColumnId="11"/>
      <queryTableField id="12" name="For CMT_37" tableColumnId="12"/>
      <queryTableField id="13" name="For CMT_41" tableColumnId="13"/>
      <queryTableField id="14" name="For CMT_45" tableColumnId="14"/>
      <queryTableField id="15" name="For CMT_49" tableColumnId="15"/>
      <queryTableField id="16" name="For CMT_53" tableColumnId="16"/>
      <queryTableField id="17" name="For CMT_57" tableColumnId="17"/>
      <queryTableField id="18" name="For CMT_61" tableColumnId="18"/>
      <queryTableField id="19" name="For CMT_65" tableColumnId="19"/>
      <queryTableField id="20" name="For CMT_68" tableColumnId="20"/>
      <queryTableField id="21" name="For CMT_71" tableColumnId="21"/>
      <queryTableField id="22" name="For CMT_74" tableColumnId="22"/>
      <queryTableField id="23" name="For CMT_77" tableColumnId="23"/>
      <queryTableField id="24" name="For CMT_80" tableColumnId="24"/>
      <queryTableField id="25" name="For CMT_83" tableColumnId="25"/>
      <queryTableField id="26" name="For CMT_86" tableColumnId="26"/>
      <queryTableField id="27" name="For CMT_89" tableColumnId="27"/>
      <queryTableField id="28" name="For CMT_92" tableColumnId="28"/>
      <queryTableField id="29" name="For CMT_95" tableColumnId="29"/>
      <queryTableField id="30" name="For CMT_98" tableColumnId="30"/>
      <queryTableField id="31" name="For CMT_101" tableColumnId="31"/>
      <queryTableField id="32" name="For CMT_104" tableColumnId="32"/>
      <queryTableField id="33" name="For CMT_107" tableColumnId="33"/>
      <queryTableField id="34" name="For CMT_110" tableColumnId="34"/>
      <queryTableField id="35" name="For CMT_113" tableColumnId="35"/>
      <queryTableField id="36" name="For CMT_116" tableColumnId="36"/>
      <queryTableField id="37" name="For CMT_119" tableColumnId="37"/>
      <queryTableField id="38" name="For CMT_122" tableColumnId="38"/>
      <queryTableField id="39" name="For CMT_125" tableColumnId="39"/>
      <queryTableField id="40" name="For CMT_128" tableColumnId="40"/>
      <queryTableField id="41" name="For CMT_131" tableColumnId="41"/>
      <queryTableField id="42" name="For CMT_134" tableColumnId="42"/>
      <queryTableField id="43" name="For CMT_137" tableColumnId="43"/>
      <queryTableField id="44" name="For CMT_140" tableColumnId="44"/>
      <queryTableField id="45" name="For CMT_143" tableColumnId="45"/>
      <queryTableField id="46" name="For CMT_146" tableColumnId="46"/>
      <queryTableField id="47" name="For CMT_149" tableColumnId="47"/>
      <queryTableField id="48" name="For CMT_152" tableColumnId="48"/>
      <queryTableField id="49" name="For CMT_155" tableColumnId="49"/>
      <queryTableField id="50" name="For CMT_158" tableColumnId="50"/>
      <queryTableField id="51" name="For CMT_161" tableColumnId="51"/>
      <queryTableField id="52" name="For CMT_164" tableColumnId="52"/>
      <queryTableField id="53" name="For CMT_167" tableColumnId="53"/>
      <queryTableField id="54" name="For CMT_170" tableColumnId="54"/>
      <queryTableField id="55" name="For CMT_173" tableColumnId="55"/>
      <queryTableField id="56" name="For CMT_176" tableColumnId="56"/>
      <queryTableField id="57" name="For CMT_179" tableColumnId="57"/>
      <queryTableField id="58" name="For CMT_182" tableColumnId="58"/>
      <queryTableField id="59" name="For CMT_185" tableColumnId="59"/>
      <queryTableField id="60" name="For CMT_188" tableColumnId="60"/>
      <queryTableField id="61" name="For CMT_191" tableColumnId="61"/>
      <queryTableField id="62" name="For CMT_194" tableColumnId="62"/>
      <queryTableField id="63" name="For CMT_197" tableColumnId="63"/>
      <queryTableField id="64" name="For CMT_200" tableColumnId="64"/>
      <queryTableField id="65" name="For CMT_203" tableColumnId="65"/>
      <queryTableField id="66" name="For CMT_206" tableColumnId="66"/>
      <queryTableField id="67" name="For CMT_209" tableColumnId="67"/>
      <queryTableField id="68" name="For CMT_212" tableColumnId="68"/>
      <queryTableField id="69" name="For CMT_215" tableColumnId="69"/>
      <queryTableField id="70" name="For CMT_218" tableColumnId="70"/>
      <queryTableField id="71" name="For CMT_221" tableColumnId="71"/>
      <queryTableField id="72" name="For CMT_225" tableColumnId="72"/>
      <queryTableField id="73" name="For CMT_228" tableColumnId="73"/>
      <queryTableField id="74" name="For CMT_231" tableColumnId="74"/>
      <queryTableField id="75" name="For CMT_234" tableColumnId="7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D4712305-23EC-4E43-BAA8-641C737C4204}" autoFormatId="16" applyNumberFormats="0" applyBorderFormats="0" applyFontFormats="0" applyPatternFormats="0" applyAlignmentFormats="0" applyWidthHeightFormats="0">
  <queryTableRefresh nextId="76">
    <queryTableFields count="75">
      <queryTableField id="1" name="Factory expence" tableColumnId="1"/>
      <queryTableField id="2" name="Average" tableColumnId="2"/>
      <queryTableField id="3" name="Average_4" tableColumnId="3"/>
      <queryTableField id="4" name="Average_8" tableColumnId="4"/>
      <queryTableField id="5" name="Average_12" tableColumnId="5"/>
      <queryTableField id="6" name="Average_16" tableColumnId="6"/>
      <queryTableField id="7" name="Average_20" tableColumnId="7"/>
      <queryTableField id="8" name="Average_24" tableColumnId="8"/>
      <queryTableField id="9" name="Average_28" tableColumnId="9"/>
      <queryTableField id="10" name="Average_32" tableColumnId="10"/>
      <queryTableField id="11" name="Average_36" tableColumnId="11"/>
      <queryTableField id="12" name="Average_40" tableColumnId="12"/>
      <queryTableField id="13" name="Average_44" tableColumnId="13"/>
      <queryTableField id="14" name="Average_48" tableColumnId="14"/>
      <queryTableField id="15" name="Average_52" tableColumnId="15"/>
      <queryTableField id="16" name="Average_56" tableColumnId="16"/>
      <queryTableField id="17" name="Average_60" tableColumnId="17"/>
      <queryTableField id="18" name="Average_64" tableColumnId="18"/>
      <queryTableField id="19" name="Average_67" tableColumnId="19"/>
      <queryTableField id="20" name="Average_70" tableColumnId="20"/>
      <queryTableField id="21" name="Average_73" tableColumnId="21"/>
      <queryTableField id="22" name="Average_76" tableColumnId="22"/>
      <queryTableField id="23" name="Average_79" tableColumnId="23"/>
      <queryTableField id="24" name="Average_82" tableColumnId="24"/>
      <queryTableField id="25" name="Average_85" tableColumnId="25"/>
      <queryTableField id="26" name="Average_88" tableColumnId="26"/>
      <queryTableField id="27" name="Average_91" tableColumnId="27"/>
      <queryTableField id="28" name="Average_94" tableColumnId="28"/>
      <queryTableField id="29" name="Average_97" tableColumnId="29"/>
      <queryTableField id="30" name="Average_100" tableColumnId="30"/>
      <queryTableField id="31" name="Average_103" tableColumnId="31"/>
      <queryTableField id="32" name="Average_106" tableColumnId="32"/>
      <queryTableField id="33" name="Average_109" tableColumnId="33"/>
      <queryTableField id="34" name="Average_112" tableColumnId="34"/>
      <queryTableField id="35" name="Average_115" tableColumnId="35"/>
      <queryTableField id="36" name="Average_118" tableColumnId="36"/>
      <queryTableField id="37" name="Average_121" tableColumnId="37"/>
      <queryTableField id="38" name="Average_124" tableColumnId="38"/>
      <queryTableField id="39" name="Average_127" tableColumnId="39"/>
      <queryTableField id="40" name="Average_130" tableColumnId="40"/>
      <queryTableField id="41" name="Average_133" tableColumnId="41"/>
      <queryTableField id="42" name="Average_136" tableColumnId="42"/>
      <queryTableField id="43" name="Average_139" tableColumnId="43"/>
      <queryTableField id="44" name="Average_142" tableColumnId="44"/>
      <queryTableField id="45" name="Average_145" tableColumnId="45"/>
      <queryTableField id="46" name="Average_148" tableColumnId="46"/>
      <queryTableField id="47" name="Average_151" tableColumnId="47"/>
      <queryTableField id="48" name="Average_154" tableColumnId="48"/>
      <queryTableField id="49" name="Average_157" tableColumnId="49"/>
      <queryTableField id="50" name="Average_160" tableColumnId="50"/>
      <queryTableField id="51" name="Average_163" tableColumnId="51"/>
      <queryTableField id="52" name="Average_166" tableColumnId="52"/>
      <queryTableField id="53" name="Average_169" tableColumnId="53"/>
      <queryTableField id="54" name="Average_172" tableColumnId="54"/>
      <queryTableField id="55" name="Average_175" tableColumnId="55"/>
      <queryTableField id="56" name="Average_178" tableColumnId="56"/>
      <queryTableField id="57" name="Average_181" tableColumnId="57"/>
      <queryTableField id="58" name="Average_184" tableColumnId="58"/>
      <queryTableField id="59" name="Average_187" tableColumnId="59"/>
      <queryTableField id="60" name="Average_190" tableColumnId="60"/>
      <queryTableField id="61" name="Average_193" tableColumnId="61"/>
      <queryTableField id="62" name="Average_196" tableColumnId="62"/>
      <queryTableField id="63" name="Average_199" tableColumnId="63"/>
      <queryTableField id="64" name="Average_202" tableColumnId="64"/>
      <queryTableField id="65" name="Average_205" tableColumnId="65"/>
      <queryTableField id="66" name="Average_208" tableColumnId="66"/>
      <queryTableField id="67" name="Average_211" tableColumnId="67"/>
      <queryTableField id="68" name="Average_214" tableColumnId="68"/>
      <queryTableField id="69" name="Average_217" tableColumnId="69"/>
      <queryTableField id="70" name="Average_220" tableColumnId="70"/>
      <queryTableField id="71" name="Average_224" tableColumnId="71"/>
      <queryTableField id="72" name="Average_227" tableColumnId="72"/>
      <queryTableField id="73" name="Average_230" tableColumnId="73"/>
      <queryTableField id="74" name="Average_233" tableColumnId="74"/>
      <queryTableField id="75" name="Average_236" tableColumnId="7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CF5771F-F388-4ADD-8614-71968DAE567C}" autoFormatId="16" applyNumberFormats="0" applyBorderFormats="0" applyFontFormats="0" applyPatternFormats="0" applyAlignmentFormats="0" applyWidthHeightFormats="0">
  <queryTableRefresh nextId="76">
    <queryTableFields count="75">
      <queryTableField id="1" name="Factory expence" tableColumnId="1"/>
      <queryTableField id="2" name="01-02-2024" tableColumnId="2"/>
      <queryTableField id="3" name="01-01-2024" tableColumnId="3"/>
      <queryTableField id="4" name="01-12-2023" tableColumnId="4"/>
      <queryTableField id="5" name="01-11-2023" tableColumnId="5"/>
      <queryTableField id="6" name="01-10-2023" tableColumnId="6"/>
      <queryTableField id="7" name="01-09-2023" tableColumnId="7"/>
      <queryTableField id="8" name="01-08-2023" tableColumnId="8"/>
      <queryTableField id="9" name="01-07-2023" tableColumnId="9"/>
      <queryTableField id="10" name="01-06-2023" tableColumnId="10"/>
      <queryTableField id="11" name="01-05-2023" tableColumnId="11"/>
      <queryTableField id="12" name="01-04-2023" tableColumnId="12"/>
      <queryTableField id="13" name="01-03-2023" tableColumnId="13"/>
      <queryTableField id="14" name="01-02-2023" tableColumnId="14"/>
      <queryTableField id="15" name="01-01-2023" tableColumnId="15"/>
      <queryTableField id="16" name="01-12-2022" tableColumnId="16"/>
      <queryTableField id="17" name="01-11-2022" tableColumnId="17"/>
      <queryTableField id="18" name="01-10-2022" tableColumnId="18"/>
      <queryTableField id="19" name="01-09-2022" tableColumnId="19"/>
      <queryTableField id="20" name="01-08-2022" tableColumnId="20"/>
      <queryTableField id="21" name="01-07-2022" tableColumnId="21"/>
      <queryTableField id="22" name="01-06-2022" tableColumnId="22"/>
      <queryTableField id="23" name="01-05-2022" tableColumnId="23"/>
      <queryTableField id="24" name="01-04-2022" tableColumnId="24"/>
      <queryTableField id="25" name="01-03-2022" tableColumnId="25"/>
      <queryTableField id="26" name="01-02-2022" tableColumnId="26"/>
      <queryTableField id="27" name="01-01-2022" tableColumnId="27"/>
      <queryTableField id="28" name="01-12-2021" tableColumnId="28"/>
      <queryTableField id="29" name="01-11-2021" tableColumnId="29"/>
      <queryTableField id="30" name="01-10-2021" tableColumnId="30"/>
      <queryTableField id="31" name="01-09-2021" tableColumnId="31"/>
      <queryTableField id="32" name="01-08-2021" tableColumnId="32"/>
      <queryTableField id="33" name="01-07-2021" tableColumnId="33"/>
      <queryTableField id="34" name="01-06-2021" tableColumnId="34"/>
      <queryTableField id="35" name="01-05-2021" tableColumnId="35"/>
      <queryTableField id="36" name="01-04-2021" tableColumnId="36"/>
      <queryTableField id="37" name="01-03-2021" tableColumnId="37"/>
      <queryTableField id="38" name="01-02-2021" tableColumnId="38"/>
      <queryTableField id="39" name="01-01-2021" tableColumnId="39"/>
      <queryTableField id="40" name="01-12-2020" tableColumnId="40"/>
      <queryTableField id="41" name="01-11-2020" tableColumnId="41"/>
      <queryTableField id="42" name="01-10-2020" tableColumnId="42"/>
      <queryTableField id="43" name="01-09-2020" tableColumnId="43"/>
      <queryTableField id="44" name="01-08-2020" tableColumnId="44"/>
      <queryTableField id="45" name="01-07-2020" tableColumnId="45"/>
      <queryTableField id="46" name="01-06-2020" tableColumnId="46"/>
      <queryTableField id="47" name="01-05-2020" tableColumnId="47"/>
      <queryTableField id="48" name="01-04-2020" tableColumnId="48"/>
      <queryTableField id="49" name="01-03-2020" tableColumnId="49"/>
      <queryTableField id="50" name="01-02-2020" tableColumnId="50"/>
      <queryTableField id="51" name="01-01-2020" tableColumnId="51"/>
      <queryTableField id="52" name="01-12-2019" tableColumnId="52"/>
      <queryTableField id="53" name="01-11-2019" tableColumnId="53"/>
      <queryTableField id="54" name="01-10-2019" tableColumnId="54"/>
      <queryTableField id="55" name="01-09-2019" tableColumnId="55"/>
      <queryTableField id="56" name="01-08-2019" tableColumnId="56"/>
      <queryTableField id="57" name="01-07-2019" tableColumnId="57"/>
      <queryTableField id="58" name="01-06-2019" tableColumnId="58"/>
      <queryTableField id="59" name="01-05-2018" tableColumnId="59"/>
      <queryTableField id="60" name="01-04-2019" tableColumnId="60"/>
      <queryTableField id="61" name="01-03-2019" tableColumnId="61"/>
      <queryTableField id="62" name="01-02-2019" tableColumnId="62"/>
      <queryTableField id="63" name="01-01-2019" tableColumnId="63"/>
      <queryTableField id="64" name="01-12-2018" tableColumnId="64"/>
      <queryTableField id="65" name="01-11-2018" tableColumnId="65"/>
      <queryTableField id="66" name="01-10-2018" tableColumnId="66"/>
      <queryTableField id="67" name="01-09-2018" tableColumnId="67"/>
      <queryTableField id="68" name="01-08-2018" tableColumnId="68"/>
      <queryTableField id="69" name="01-07-2018" tableColumnId="69"/>
      <queryTableField id="70" name="01-06-2018" tableColumnId="70"/>
      <queryTableField id="71" name="01-05-2018_222" tableColumnId="71"/>
      <queryTableField id="72" name="01-04-2018" tableColumnId="72"/>
      <queryTableField id="73" name="01-03-2018" tableColumnId="73"/>
      <queryTableField id="74" name="01-02-2018" tableColumnId="74"/>
      <queryTableField id="75" name="01-01-2018" tableColumnId="7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578A7451-0860-4960-9C49-00F586608B1D}" autoFormatId="16" applyNumberFormats="0" applyBorderFormats="0" applyFontFormats="0" applyPatternFormats="0" applyAlignmentFormats="0" applyWidthHeightFormats="0">
  <queryTableRefresh nextId="76">
    <queryTableFields count="75">
      <queryTableField id="1" name="Factory expence" tableColumnId="1"/>
      <queryTableField id="2" name="Total" tableColumnId="2"/>
      <queryTableField id="3" name="Total_2" tableColumnId="3"/>
      <queryTableField id="4" name="Total_6" tableColumnId="4"/>
      <queryTableField id="5" name="Total_10" tableColumnId="5"/>
      <queryTableField id="6" name="Total_14" tableColumnId="6"/>
      <queryTableField id="7" name="Total_18" tableColumnId="7"/>
      <queryTableField id="8" name="Total_22" tableColumnId="8"/>
      <queryTableField id="9" name="Total_26" tableColumnId="9"/>
      <queryTableField id="10" name="Total_30" tableColumnId="10"/>
      <queryTableField id="11" name="Total_34" tableColumnId="11"/>
      <queryTableField id="12" name="Total_38" tableColumnId="12"/>
      <queryTableField id="13" name="Total_42" tableColumnId="13"/>
      <queryTableField id="14" name="Total_46" tableColumnId="14"/>
      <queryTableField id="15" name="Total_50" tableColumnId="15"/>
      <queryTableField id="16" name="Total_54" tableColumnId="16"/>
      <queryTableField id="17" name="Total_58" tableColumnId="17"/>
      <queryTableField id="18" name="Total_62" tableColumnId="18"/>
      <queryTableField id="19" name="Total_66" tableColumnId="19"/>
      <queryTableField id="20" name="Total_69" tableColumnId="20"/>
      <queryTableField id="21" name="Total_72" tableColumnId="21"/>
      <queryTableField id="22" name="Total_75" tableColumnId="22"/>
      <queryTableField id="23" name="Total_78" tableColumnId="23"/>
      <queryTableField id="24" name="Total_81" tableColumnId="24"/>
      <queryTableField id="25" name="Total_84" tableColumnId="25"/>
      <queryTableField id="26" name="Total_87" tableColumnId="26"/>
      <queryTableField id="27" name="Total_90" tableColumnId="27"/>
      <queryTableField id="28" name="Total_93" tableColumnId="28"/>
      <queryTableField id="29" name="Total_96" tableColumnId="29"/>
      <queryTableField id="30" name="Total_99" tableColumnId="30"/>
      <queryTableField id="31" name="Total_102" tableColumnId="31"/>
      <queryTableField id="32" name="Total_105" tableColumnId="32"/>
      <queryTableField id="33" name="Total_108" tableColumnId="33"/>
      <queryTableField id="34" name="Total_111" tableColumnId="34"/>
      <queryTableField id="35" name="Total_114" tableColumnId="35"/>
      <queryTableField id="36" name="Total_117" tableColumnId="36"/>
      <queryTableField id="37" name="Total_120" tableColumnId="37"/>
      <queryTableField id="38" name="Total_123" tableColumnId="38"/>
      <queryTableField id="39" name="Total_126" tableColumnId="39"/>
      <queryTableField id="40" name="Total_129" tableColumnId="40"/>
      <queryTableField id="41" name="Total_132" tableColumnId="41"/>
      <queryTableField id="42" name="Total_135" tableColumnId="42"/>
      <queryTableField id="43" name="Total_138" tableColumnId="43"/>
      <queryTableField id="44" name="Total_141" tableColumnId="44"/>
      <queryTableField id="45" name="Total_144" tableColumnId="45"/>
      <queryTableField id="46" name="Total_147" tableColumnId="46"/>
      <queryTableField id="47" name="Total_150" tableColumnId="47"/>
      <queryTableField id="48" name="Total_153" tableColumnId="48"/>
      <queryTableField id="49" name="Total_156" tableColumnId="49"/>
      <queryTableField id="50" name="Total_159" tableColumnId="50"/>
      <queryTableField id="51" name="Total_162" tableColumnId="51"/>
      <queryTableField id="52" name="Total_165" tableColumnId="52"/>
      <queryTableField id="53" name="Total_168" tableColumnId="53"/>
      <queryTableField id="54" name="Total_171" tableColumnId="54"/>
      <queryTableField id="55" name="Total_174" tableColumnId="55"/>
      <queryTableField id="56" name="Total_177" tableColumnId="56"/>
      <queryTableField id="57" name="Total_180" tableColumnId="57"/>
      <queryTableField id="58" name="Total_183" tableColumnId="58"/>
      <queryTableField id="59" name="Total_186" tableColumnId="59"/>
      <queryTableField id="60" name="Total_189" tableColumnId="60"/>
      <queryTableField id="61" name="Total_192" tableColumnId="61"/>
      <queryTableField id="62" name="Total_195" tableColumnId="62"/>
      <queryTableField id="63" name="Total_198" tableColumnId="63"/>
      <queryTableField id="64" name="Total_201" tableColumnId="64"/>
      <queryTableField id="65" name="Total_204" tableColumnId="65"/>
      <queryTableField id="66" name="Total_207" tableColumnId="66"/>
      <queryTableField id="67" name="Total_210" tableColumnId="67"/>
      <queryTableField id="68" name="Total_213" tableColumnId="68"/>
      <queryTableField id="69" name="Total_216" tableColumnId="69"/>
      <queryTableField id="70" name="Total_219" tableColumnId="70"/>
      <queryTableField id="71" name="Total_223" tableColumnId="71"/>
      <queryTableField id="72" name="Total_226" tableColumnId="72"/>
      <queryTableField id="73" name="Total_229" tableColumnId="73"/>
      <queryTableField id="74" name="Total_232" tableColumnId="74"/>
      <queryTableField id="75" name="Total_235" tableColumnId="7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D33A50-8A74-4BE6-9A81-9C0F755C4F04}" name="TG_Palya__2" displayName="TG_Palya__2" ref="A1:BW58" tableType="queryTable" totalsRowShown="0" headerRowDxfId="608" dataDxfId="607">
  <tableColumns count="75">
    <tableColumn id="1" xr3:uid="{AE28C8CA-5005-4AB0-A2D0-3BED3BD34B11}" uniqueName="1" name="Factory expense" queryTableFieldId="1" dataDxfId="606"/>
    <tableColumn id="2" xr3:uid="{21709087-3296-4198-B5D0-08403E0E94BA}" uniqueName="2" name="01-02-2024" queryTableFieldId="2" dataDxfId="605"/>
    <tableColumn id="3" xr3:uid="{D74E6443-B15F-4E06-9D58-1BD956473BBD}" uniqueName="3" name="01-01-2024" queryTableFieldId="3" dataDxfId="604"/>
    <tableColumn id="75" xr3:uid="{0F11ED67-1F10-4B47-B348-6693FB66F742}" uniqueName="75" name="01-12-2023" queryTableFieldId="75" dataDxfId="603"/>
    <tableColumn id="4" xr3:uid="{76E68CF4-1B12-44FA-9928-79207072FC23}" uniqueName="4" name="01-11-2023" queryTableFieldId="4" dataDxfId="602"/>
    <tableColumn id="5" xr3:uid="{ED05A6DB-CD73-4639-9CE4-C0558D432207}" uniqueName="5" name="01-10-2023" queryTableFieldId="5" dataDxfId="601"/>
    <tableColumn id="6" xr3:uid="{0B6F7B89-D7FE-48AB-898B-516B9186A5D7}" uniqueName="6" name="01-09-2023" queryTableFieldId="6" dataDxfId="600"/>
    <tableColumn id="7" xr3:uid="{81F9FC48-8236-4059-AB7E-4E2B35A44EBA}" uniqueName="7" name="01-08-2023" queryTableFieldId="7" dataDxfId="599"/>
    <tableColumn id="8" xr3:uid="{8980E758-AFF0-45C6-8CCE-144A4361CB2A}" uniqueName="8" name="01-07-2023" queryTableFieldId="8" dataDxfId="598"/>
    <tableColumn id="9" xr3:uid="{C17E0E8C-D3B6-4982-9866-28967E4BABF0}" uniqueName="9" name="01-06-2023" queryTableFieldId="9" dataDxfId="597"/>
    <tableColumn id="10" xr3:uid="{FF5FBF54-4908-4E19-A322-47C7CADAEB22}" uniqueName="10" name="01-05-2023" queryTableFieldId="10" dataDxfId="596"/>
    <tableColumn id="11" xr3:uid="{900268F1-93AD-4110-A940-19341684C015}" uniqueName="11" name="01-04-2023" queryTableFieldId="11" dataDxfId="595"/>
    <tableColumn id="12" xr3:uid="{27C3F36D-E667-43CD-9705-65B811526FFE}" uniqueName="12" name="01-03-2023" queryTableFieldId="12" dataDxfId="594"/>
    <tableColumn id="13" xr3:uid="{B369A270-4044-49F8-9D0A-9BA1BAF253DD}" uniqueName="13" name="01-02-2023" queryTableFieldId="13" dataDxfId="593"/>
    <tableColumn id="14" xr3:uid="{1F66ACE6-65E1-4F27-A0C5-4BDDB35DFB4E}" uniqueName="14" name="01-01-2023" queryTableFieldId="14" dataDxfId="592"/>
    <tableColumn id="15" xr3:uid="{81D0EEFC-850D-4136-98B4-CD9CB4E68292}" uniqueName="15" name="01-12-2022" queryTableFieldId="15" dataDxfId="591"/>
    <tableColumn id="16" xr3:uid="{F3F2BB4E-30DC-44A8-B6B3-85B34E1CAEAD}" uniqueName="16" name="01-11-2022" queryTableFieldId="16" dataDxfId="590"/>
    <tableColumn id="17" xr3:uid="{3967CF7A-EB02-4933-AD1B-4FC010FEE906}" uniqueName="17" name="01-10-2022" queryTableFieldId="17" dataDxfId="589"/>
    <tableColumn id="18" xr3:uid="{8376ECFD-F0D5-4243-BA39-1DA97E8B3093}" uniqueName="18" name="01-09-2022" queryTableFieldId="18" dataDxfId="588"/>
    <tableColumn id="19" xr3:uid="{4927697B-C671-4399-B8EB-5ACC11933F5D}" uniqueName="19" name="01-08-2022" queryTableFieldId="19" dataDxfId="587"/>
    <tableColumn id="20" xr3:uid="{FB9FFDF4-4CE9-4F6F-BF8C-AA02B4A38568}" uniqueName="20" name="01-07-2022" queryTableFieldId="20" dataDxfId="586"/>
    <tableColumn id="21" xr3:uid="{DEAE05BD-6168-43F6-AB67-F60ACB356D71}" uniqueName="21" name="01-06-2022" queryTableFieldId="21" dataDxfId="585"/>
    <tableColumn id="22" xr3:uid="{94FB18CF-CDAA-49B0-A60C-5D7849BDF1D2}" uniqueName="22" name="01-05-2022" queryTableFieldId="22" dataDxfId="584"/>
    <tableColumn id="23" xr3:uid="{AD39D54B-4AC4-42F4-9CC8-D4F4C2398C27}" uniqueName="23" name="01-04-2022" queryTableFieldId="23" dataDxfId="583"/>
    <tableColumn id="24" xr3:uid="{A29D8F89-E743-4DBA-B64F-CB2C09600615}" uniqueName="24" name="01-03-2022" queryTableFieldId="24" dataDxfId="582"/>
    <tableColumn id="25" xr3:uid="{B4673307-820D-455F-9C38-DA96DBF55DE4}" uniqueName="25" name="01-02-2022" queryTableFieldId="25" dataDxfId="581"/>
    <tableColumn id="26" xr3:uid="{3F86DA9E-61F0-40F4-AC8A-935908DFD10E}" uniqueName="26" name="01-01-2022" queryTableFieldId="26" dataDxfId="580"/>
    <tableColumn id="27" xr3:uid="{9BD82DC0-5847-41AD-BD51-6FE25186CF67}" uniqueName="27" name="01-12-2021" queryTableFieldId="27" dataDxfId="579"/>
    <tableColumn id="28" xr3:uid="{BC7D149D-517C-4FBD-AC77-01A7976BA191}" uniqueName="28" name="01-11-2021" queryTableFieldId="28" dataDxfId="578"/>
    <tableColumn id="29" xr3:uid="{99F7B9EA-A012-4C02-B9EA-D76B4E8F3147}" uniqueName="29" name="01-10-2021" queryTableFieldId="29" dataDxfId="577"/>
    <tableColumn id="30" xr3:uid="{CBDA723B-8B2C-4379-B00D-D4B748E8F8CF}" uniqueName="30" name="01-09-2021" queryTableFieldId="30" dataDxfId="576"/>
    <tableColumn id="31" xr3:uid="{1420B9E7-37D2-4E1E-8201-1D1234868EB9}" uniqueName="31" name="01-08-2021" queryTableFieldId="31" dataDxfId="575"/>
    <tableColumn id="32" xr3:uid="{A88FBF56-726E-438E-A9B0-7BD82D6FB7AF}" uniqueName="32" name="01-07-2021" queryTableFieldId="32" dataDxfId="574"/>
    <tableColumn id="33" xr3:uid="{8D578DF0-0DE8-4969-A582-EBA82CAED0DE}" uniqueName="33" name="01-06-2021" queryTableFieldId="33" dataDxfId="573"/>
    <tableColumn id="34" xr3:uid="{05FBD450-D287-4C45-A54A-3174FD0F1F44}" uniqueName="34" name="01-05-2021" queryTableFieldId="34" dataDxfId="572"/>
    <tableColumn id="35" xr3:uid="{C811A303-C679-4C10-B5E6-556E797FA8C2}" uniqueName="35" name="01-04-2021" queryTableFieldId="35" dataDxfId="571"/>
    <tableColumn id="36" xr3:uid="{D6E417E3-AFC5-4B56-91F4-EAE1FB960894}" uniqueName="36" name="01-03-2021" queryTableFieldId="36" dataDxfId="570"/>
    <tableColumn id="37" xr3:uid="{01CC4B41-4858-4551-9A1C-50FF69A3AFA6}" uniqueName="37" name="01-02-2021" queryTableFieldId="37" dataDxfId="569"/>
    <tableColumn id="38" xr3:uid="{7F1763A6-4419-440D-B720-2CE1676673E7}" uniqueName="38" name="01-01-2021" queryTableFieldId="38" dataDxfId="568"/>
    <tableColumn id="39" xr3:uid="{EAD8B7E3-2184-44A1-85C5-2A4D5C21E107}" uniqueName="39" name="01-12-2020" queryTableFieldId="39" dataDxfId="567"/>
    <tableColumn id="40" xr3:uid="{B54B65F2-1C1E-4145-8A9E-3C159123965E}" uniqueName="40" name="01-11-2020" queryTableFieldId="40" dataDxfId="566"/>
    <tableColumn id="41" xr3:uid="{6EB4FF4B-3D6F-4686-86B9-694847E6363E}" uniqueName="41" name="01-10-2020" queryTableFieldId="41" dataDxfId="565"/>
    <tableColumn id="42" xr3:uid="{C79A36C3-1076-47B4-934A-5DAC3B106461}" uniqueName="42" name="01-09-2020" queryTableFieldId="42" dataDxfId="564"/>
    <tableColumn id="43" xr3:uid="{D15746FB-B495-4BC3-8290-96CAA8B16BEF}" uniqueName="43" name="01-08-2020" queryTableFieldId="43" dataDxfId="563"/>
    <tableColumn id="44" xr3:uid="{1D581266-E8B0-49CD-A493-81948855DBA1}" uniqueName="44" name="01-07-2020" queryTableFieldId="44" dataDxfId="562"/>
    <tableColumn id="45" xr3:uid="{653226BF-A24F-4011-8F77-EBA368F39B87}" uniqueName="45" name="01-06-2020" queryTableFieldId="45" dataDxfId="561"/>
    <tableColumn id="46" xr3:uid="{61BAA857-D49E-4314-B0EB-B02789098D22}" uniqueName="46" name="01-05-2020" queryTableFieldId="46" dataDxfId="560"/>
    <tableColumn id="47" xr3:uid="{DC7E25C0-ABA0-418A-B78B-B94D5EFE3CD6}" uniqueName="47" name="01-04-2020" queryTableFieldId="47" dataDxfId="559"/>
    <tableColumn id="48" xr3:uid="{8A8A5178-D9F0-4623-B909-07BB57D2FDA5}" uniqueName="48" name="01-03-2020" queryTableFieldId="48" dataDxfId="558"/>
    <tableColumn id="49" xr3:uid="{8E484EA9-1848-42DE-AA7E-BD60AE2C41A0}" uniqueName="49" name="01-02-2020" queryTableFieldId="49" dataDxfId="557"/>
    <tableColumn id="50" xr3:uid="{DDBA6BA6-0121-400F-8500-A3EF5595E24A}" uniqueName="50" name="01-01-2020" queryTableFieldId="50" dataDxfId="556"/>
    <tableColumn id="51" xr3:uid="{2C1868EE-03F7-4A03-89AB-F6C988A09A6E}" uniqueName="51" name="01-12-2019" queryTableFieldId="51" dataDxfId="555"/>
    <tableColumn id="52" xr3:uid="{46371E4C-367A-4571-B430-01A8BDFAE49B}" uniqueName="52" name="01-11-2019" queryTableFieldId="52" dataDxfId="554"/>
    <tableColumn id="53" xr3:uid="{56A41CCD-9ACB-44CD-A2FE-E93CB2909023}" uniqueName="53" name="01-10-2019" queryTableFieldId="53" dataDxfId="553"/>
    <tableColumn id="54" xr3:uid="{B07D7B1A-A3F0-4D79-BEE9-BF5F3FAAFA3E}" uniqueName="54" name="01-09-2019" queryTableFieldId="54" dataDxfId="552"/>
    <tableColumn id="55" xr3:uid="{B85EEB34-6F97-45EE-8DF1-1695B9178DBE}" uniqueName="55" name="01-08-2019" queryTableFieldId="55" dataDxfId="551"/>
    <tableColumn id="56" xr3:uid="{38C5B652-B273-4EFB-9CEA-EAD5381AE8B3}" uniqueName="56" name="01-07-2019" queryTableFieldId="56" dataDxfId="550"/>
    <tableColumn id="57" xr3:uid="{B6A38BFA-C680-47EC-8D28-26BE07681915}" uniqueName="57" name="01-06-2019" queryTableFieldId="57" dataDxfId="549"/>
    <tableColumn id="58" xr3:uid="{B988A6D1-9738-4661-9AFE-FADE4D717AFE}" uniqueName="58" name="01-05-2019" queryTableFieldId="58" dataDxfId="548"/>
    <tableColumn id="59" xr3:uid="{8CC50CDB-042B-429B-87B4-A521330F5409}" uniqueName="59" name="01-04-2019" queryTableFieldId="59" dataDxfId="547"/>
    <tableColumn id="60" xr3:uid="{E626E0B4-2241-46B6-804B-786AA7547DDE}" uniqueName="60" name="01-03-2019" queryTableFieldId="60" dataDxfId="546"/>
    <tableColumn id="61" xr3:uid="{FF549391-1EA5-4A52-9C78-3B076ADE9DD0}" uniqueName="61" name="01-02-2019" queryTableFieldId="61" dataDxfId="545"/>
    <tableColumn id="62" xr3:uid="{5761226C-231A-4912-B392-0740D390CCCF}" uniqueName="62" name="01-01-2019" queryTableFieldId="62" dataDxfId="544"/>
    <tableColumn id="63" xr3:uid="{F84C6736-95E0-4451-ADCB-6FEA731BEFC1}" uniqueName="63" name="01-12-2018" queryTableFieldId="63" dataDxfId="543"/>
    <tableColumn id="64" xr3:uid="{CE8107D5-2346-484C-ACB9-F75E32F77966}" uniqueName="64" name="01-11-2018" queryTableFieldId="64" dataDxfId="542"/>
    <tableColumn id="65" xr3:uid="{DB27A8CB-2441-4C39-A05B-0A98DECF0433}" uniqueName="65" name="01-10-2018" queryTableFieldId="65" dataDxfId="541"/>
    <tableColumn id="66" xr3:uid="{0280389F-42F3-4F95-ABAB-9C81308C992A}" uniqueName="66" name="01-09-2018" queryTableFieldId="66" dataDxfId="540"/>
    <tableColumn id="67" xr3:uid="{449DBF4A-606A-4F75-9F10-8F5A87B90954}" uniqueName="67" name="01-08-2018" queryTableFieldId="67" dataDxfId="539"/>
    <tableColumn id="68" xr3:uid="{BB3BACFC-F8FE-40E7-AA12-BED7BBC4F4DF}" uniqueName="68" name="01-07-2018" queryTableFieldId="68" dataDxfId="538"/>
    <tableColumn id="69" xr3:uid="{602EDEE1-F42F-4D9F-8F44-433C5EBCAD7A}" uniqueName="69" name="01-06-2018" queryTableFieldId="69" dataDxfId="537"/>
    <tableColumn id="70" xr3:uid="{61476BCE-804D-4FD2-AF88-8C2325B75B92}" uniqueName="70" name="01-05-2018" queryTableFieldId="70" dataDxfId="536"/>
    <tableColumn id="71" xr3:uid="{E3787538-A6FF-4D76-A5F7-B418E070E835}" uniqueName="71" name="01-04-2018" queryTableFieldId="71" dataDxfId="535"/>
    <tableColumn id="72" xr3:uid="{8F8E0D7B-877B-43CE-899C-608E86C9FD63}" uniqueName="72" name="01-03-2018" queryTableFieldId="72" dataDxfId="534"/>
    <tableColumn id="73" xr3:uid="{56979E8E-E9C6-4664-B76A-121CA7A55CC0}" uniqueName="73" name="01-02-2018" queryTableFieldId="73" dataDxfId="533"/>
    <tableColumn id="74" xr3:uid="{C26A3322-A120-4421-9B47-B184D1ACF79E}" uniqueName="74" name="01-01-2018" queryTableFieldId="74" dataDxfId="5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35CDAF-CF5A-4870-AD9C-8A3BA72F978B}" name="TG_Palya" displayName="TG_Palya" ref="A1:BW58" tableType="queryTable" totalsRowShown="0" dataDxfId="531">
  <autoFilter ref="A1:BW58" xr:uid="{DA35CDAF-CF5A-4870-AD9C-8A3BA72F97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</autoFilter>
  <tableColumns count="75">
    <tableColumn id="1" xr3:uid="{CDE463CE-EA9A-4DC7-80A2-3EDF9591FA08}" uniqueName="1" name="Factory expense" queryTableFieldId="1" dataDxfId="530"/>
    <tableColumn id="2" xr3:uid="{9E3C374C-CD8D-4CA9-96D5-1DAD2772D1E1}" uniqueName="2" name="01-02-2024" queryTableFieldId="2" dataDxfId="529"/>
    <tableColumn id="3" xr3:uid="{6A7B7CF0-9A68-4443-9BDD-F2BBE79C64D5}" uniqueName="3" name="01-01-2024" queryTableFieldId="3" dataDxfId="528"/>
    <tableColumn id="4" xr3:uid="{133F536A-5D51-466D-9565-7C618E0A017E}" uniqueName="4" name="01-12-2023" queryTableFieldId="4" dataDxfId="527"/>
    <tableColumn id="5" xr3:uid="{CBB1650F-E3B3-4C1D-A615-405B7F52A840}" uniqueName="5" name="01-11-2023" queryTableFieldId="5" dataDxfId="526"/>
    <tableColumn id="6" xr3:uid="{D0D92C20-6A4B-4162-82A8-6A734DAF9F2E}" uniqueName="6" name="01-10-2023" queryTableFieldId="6" dataDxfId="525"/>
    <tableColumn id="7" xr3:uid="{88866041-D94E-4FBF-BF13-36E580B47D67}" uniqueName="7" name="01-09-2023" queryTableFieldId="7" dataDxfId="524"/>
    <tableColumn id="8" xr3:uid="{20F24AD7-D6B6-4AE1-BC31-46BAA7E86BB0}" uniqueName="8" name="01-08-2023" queryTableFieldId="8" dataDxfId="523"/>
    <tableColumn id="9" xr3:uid="{45B86B3A-FC39-46F2-9B85-22C8C5DCC79A}" uniqueName="9" name="01-07-2023" queryTableFieldId="9" dataDxfId="522"/>
    <tableColumn id="10" xr3:uid="{ADAD18FF-AEF3-455E-93A3-B14128241F9A}" uniqueName="10" name="01-06-2023" queryTableFieldId="10" dataDxfId="521"/>
    <tableColumn id="11" xr3:uid="{E4028122-10F6-406D-8AF6-719165DA1FEE}" uniqueName="11" name="01-05-2023" queryTableFieldId="11" dataDxfId="520"/>
    <tableColumn id="12" xr3:uid="{E1D856F9-2CF5-4E1E-B867-B3B1A156F9FA}" uniqueName="12" name="01-04-2023" queryTableFieldId="12" dataDxfId="519"/>
    <tableColumn id="13" xr3:uid="{5111B24A-8241-4D6C-9E95-7C0F1FC0E0B6}" uniqueName="13" name="01-03-2023" queryTableFieldId="13" dataDxfId="518"/>
    <tableColumn id="14" xr3:uid="{D6705B44-EFF3-4F86-B78B-17564224EF60}" uniqueName="14" name="01-02-2023" queryTableFieldId="14" dataDxfId="517"/>
    <tableColumn id="15" xr3:uid="{FDE1A9BB-C6AD-453E-8A77-633F2C241C24}" uniqueName="15" name="01-01-2023" queryTableFieldId="15" dataDxfId="516"/>
    <tableColumn id="16" xr3:uid="{401191A8-C81F-4086-A121-22126822B4D4}" uniqueName="16" name="01-12-2022" queryTableFieldId="16" dataDxfId="515"/>
    <tableColumn id="17" xr3:uid="{1A71CCC4-AB10-40FB-9571-BB2FFDD80BBB}" uniqueName="17" name="01-11-2022" queryTableFieldId="17" dataDxfId="514"/>
    <tableColumn id="18" xr3:uid="{321AA555-1CED-43CC-B677-CCC71EA0FAA7}" uniqueName="18" name="01-10-2022" queryTableFieldId="18" dataDxfId="513"/>
    <tableColumn id="19" xr3:uid="{E44EAAA5-A91C-4259-AD69-A1EF29765517}" uniqueName="19" name="01-09-2022" queryTableFieldId="19" dataDxfId="512"/>
    <tableColumn id="20" xr3:uid="{F3D8D7B6-656B-4866-8C85-42329FFF8E19}" uniqueName="20" name="01-08-2022" queryTableFieldId="20" dataDxfId="511"/>
    <tableColumn id="21" xr3:uid="{B45CC34F-6E7A-49F1-A8E2-B47B54C42C29}" uniqueName="21" name="01-07-2022" queryTableFieldId="21" dataDxfId="510"/>
    <tableColumn id="22" xr3:uid="{46883BE0-86E4-457F-A062-CAA850B4A01E}" uniqueName="22" name="01-06-2022" queryTableFieldId="22" dataDxfId="509"/>
    <tableColumn id="23" xr3:uid="{CFD950B7-F508-4CDF-8559-94886DEBE21C}" uniqueName="23" name="01-05-2022" queryTableFieldId="23" dataDxfId="508"/>
    <tableColumn id="24" xr3:uid="{A601E8E4-315A-4105-9128-6AB6EF175504}" uniqueName="24" name="01-04-2022" queryTableFieldId="24" dataDxfId="507"/>
    <tableColumn id="25" xr3:uid="{F4172410-2D30-401A-873F-32DC99565D51}" uniqueName="25" name="01-03-2022" queryTableFieldId="25" dataDxfId="506"/>
    <tableColumn id="26" xr3:uid="{1930B15A-3948-475A-ADE6-3ADA2D1BE148}" uniqueName="26" name="01-02-2022" queryTableFieldId="26" dataDxfId="505"/>
    <tableColumn id="27" xr3:uid="{800C3961-49A4-46D4-80BF-21E73E7D82F0}" uniqueName="27" name="01-01-2022" queryTableFieldId="27" dataDxfId="504"/>
    <tableColumn id="28" xr3:uid="{52B6E409-206A-402B-8D26-1BAC2C5E11D6}" uniqueName="28" name="01-12-2021" queryTableFieldId="28" dataDxfId="503"/>
    <tableColumn id="29" xr3:uid="{DF7AD4E7-3E55-40DC-8CF0-86CEE333CCB1}" uniqueName="29" name="01-11-2021" queryTableFieldId="29" dataDxfId="502"/>
    <tableColumn id="30" xr3:uid="{B6CA0740-1E2F-4BAD-B3BF-4D1064DAAF59}" uniqueName="30" name="01-10-2021" queryTableFieldId="30" dataDxfId="501"/>
    <tableColumn id="31" xr3:uid="{303926A2-7A5B-40FA-9608-A24949E3BB13}" uniqueName="31" name="01-09-2021" queryTableFieldId="31" dataDxfId="500"/>
    <tableColumn id="32" xr3:uid="{4ACF843A-B4FC-43D3-9C9E-02FB679A7EB1}" uniqueName="32" name="01-08-2021" queryTableFieldId="32" dataDxfId="499"/>
    <tableColumn id="33" xr3:uid="{106815DE-487F-46E4-9CE8-B5D1F9AC8270}" uniqueName="33" name="01-07-2021" queryTableFieldId="33" dataDxfId="498"/>
    <tableColumn id="34" xr3:uid="{CDA3FD6A-536B-487E-90BE-AD8FCDC1F5A8}" uniqueName="34" name="01-06-2021" queryTableFieldId="34" dataDxfId="497"/>
    <tableColumn id="35" xr3:uid="{33F83F5C-4A25-4D1F-9B4C-3E2B14066CBB}" uniqueName="35" name="01-05-2021" queryTableFieldId="35" dataDxfId="496"/>
    <tableColumn id="36" xr3:uid="{EE67BFA1-99AA-467D-99AA-5A74FACA59B8}" uniqueName="36" name="01-04-2021" queryTableFieldId="36" dataDxfId="495"/>
    <tableColumn id="37" xr3:uid="{190ED864-343F-4BA9-ACB9-9C654A06D6D9}" uniqueName="37" name="01-03-2021" queryTableFieldId="37" dataDxfId="494"/>
    <tableColumn id="38" xr3:uid="{07BD075C-0D47-43EA-B803-2289A9DE4E3F}" uniqueName="38" name="01-02-2021" queryTableFieldId="38" dataDxfId="493"/>
    <tableColumn id="39" xr3:uid="{CB29B737-74B5-4A21-8A0E-924F9A50262A}" uniqueName="39" name="01-01-2021" queryTableFieldId="39" dataDxfId="492"/>
    <tableColumn id="40" xr3:uid="{CA5F902A-3D2A-4F3D-9602-ECE59DEFC02D}" uniqueName="40" name="01-12-2020" queryTableFieldId="40" dataDxfId="491"/>
    <tableColumn id="41" xr3:uid="{5D1B8C36-E776-4B1A-8C5C-30C76D746FAB}" uniqueName="41" name="01-11-2020" queryTableFieldId="41" dataDxfId="490"/>
    <tableColumn id="42" xr3:uid="{FB8E600A-FB70-4568-8B83-BA9D3BDF2A5D}" uniqueName="42" name="01-10-2020" queryTableFieldId="42" dataDxfId="489"/>
    <tableColumn id="43" xr3:uid="{CBDA8D8B-FCDF-489D-AD19-CDEC22791877}" uniqueName="43" name="01-09-2020" queryTableFieldId="43" dataDxfId="488"/>
    <tableColumn id="44" xr3:uid="{E34AA54E-15D2-463C-960F-8E04027C56C4}" uniqueName="44" name="01-08-2020" queryTableFieldId="44" dataDxfId="487"/>
    <tableColumn id="45" xr3:uid="{DDFABC81-B068-4A77-B682-0A911C484BF4}" uniqueName="45" name="01-07-2020" queryTableFieldId="45" dataDxfId="486"/>
    <tableColumn id="46" xr3:uid="{2D66D5C7-4A2E-44E1-87A3-27F5F8C6AC67}" uniqueName="46" name="01-06-2020" queryTableFieldId="46" dataDxfId="485"/>
    <tableColumn id="47" xr3:uid="{5D8BA6A8-5CE5-45D7-8B38-00FB851199A5}" uniqueName="47" name="01-05-2020" queryTableFieldId="47" dataDxfId="484"/>
    <tableColumn id="48" xr3:uid="{07C74DBA-D2C7-40CF-834B-6161B2FD7C40}" uniqueName="48" name="01-04-2020" queryTableFieldId="48" dataDxfId="483"/>
    <tableColumn id="49" xr3:uid="{8270F89F-5AF9-4C8A-8AFA-342318581471}" uniqueName="49" name="01-03-2020" queryTableFieldId="49" dataDxfId="482"/>
    <tableColumn id="50" xr3:uid="{09FEDE6E-14DD-4DC9-AB66-5E04629AB923}" uniqueName="50" name="01-02-2020" queryTableFieldId="50" dataDxfId="481"/>
    <tableColumn id="51" xr3:uid="{F19E9D1C-7AC4-45A3-940C-484A6A88CB5A}" uniqueName="51" name="01-01-2020" queryTableFieldId="51" dataDxfId="480"/>
    <tableColumn id="52" xr3:uid="{9D61A0CC-A5F2-4D58-9408-E09EB6A4845A}" uniqueName="52" name="01-12-2019" queryTableFieldId="52" dataDxfId="479"/>
    <tableColumn id="53" xr3:uid="{216A0B21-35CD-41F7-A5ED-A598092C29BE}" uniqueName="53" name="01-11-2019" queryTableFieldId="53" dataDxfId="478"/>
    <tableColumn id="54" xr3:uid="{63ADE2B0-1F8B-4148-9898-AD3E31AD201B}" uniqueName="54" name="01-10-2019" queryTableFieldId="54" dataDxfId="477"/>
    <tableColumn id="55" xr3:uid="{CC7046F1-B272-4D34-B2A9-DDF2B20555EC}" uniqueName="55" name="01-09-2019" queryTableFieldId="55" dataDxfId="476"/>
    <tableColumn id="56" xr3:uid="{C488D063-C82F-4511-956C-8DE082F464C7}" uniqueName="56" name="01-08-2019" queryTableFieldId="56" dataDxfId="475"/>
    <tableColumn id="57" xr3:uid="{01ABD42D-CBE2-4C77-A242-8E750EDEF4A4}" uniqueName="57" name="01-07-2019" queryTableFieldId="57" dataDxfId="474"/>
    <tableColumn id="58" xr3:uid="{FD89988B-CA33-416B-9B50-3A7A1C230ED7}" uniqueName="58" name="01-06-2019" queryTableFieldId="58" dataDxfId="473"/>
    <tableColumn id="59" xr3:uid="{0D37A7A0-F37B-4FE1-92E8-5C7E1B9BCF99}" uniqueName="59" name="01-05-2019" queryTableFieldId="59" dataDxfId="472"/>
    <tableColumn id="60" xr3:uid="{A226598B-7EDA-4D54-809D-6B4F4F6548F9}" uniqueName="60" name="01-04-2019" queryTableFieldId="60" dataDxfId="471"/>
    <tableColumn id="61" xr3:uid="{73155FF6-F51A-4810-A039-9611B22C8E2E}" uniqueName="61" name="01-03-2019" queryTableFieldId="61" dataDxfId="470"/>
    <tableColumn id="62" xr3:uid="{04B2AF1D-7461-41C1-BD71-0CACB5F13A85}" uniqueName="62" name="01-02-2019" queryTableFieldId="62" dataDxfId="469"/>
    <tableColumn id="63" xr3:uid="{34D59B37-8DBE-4F9B-9882-8429A51B4C9C}" uniqueName="63" name="01-01-2019" queryTableFieldId="63" dataDxfId="468"/>
    <tableColumn id="64" xr3:uid="{E01B3975-42B3-4DC7-9DE4-D0C7DFE60BD8}" uniqueName="64" name="01-12-2018" queryTableFieldId="64" dataDxfId="467"/>
    <tableColumn id="65" xr3:uid="{C50B8D4C-5AFB-4C23-9DDF-D2D4E80E6AD7}" uniqueName="65" name="01-11-2018" queryTableFieldId="65" dataDxfId="466"/>
    <tableColumn id="66" xr3:uid="{8C7B7302-AB59-4502-91F3-995F74FDC94F}" uniqueName="66" name="01-10-2018" queryTableFieldId="66" dataDxfId="465"/>
    <tableColumn id="67" xr3:uid="{7A9B995E-050B-457A-84E9-2D5D1E49FE65}" uniqueName="67" name="01-09-2018" queryTableFieldId="67" dataDxfId="464"/>
    <tableColumn id="68" xr3:uid="{1206E1E5-F416-41F0-8627-F2CA1B3CAE42}" uniqueName="68" name="01-08-2018" queryTableFieldId="68" dataDxfId="463"/>
    <tableColumn id="69" xr3:uid="{FD15C2EE-8863-4E64-A7FD-9BDA4BBE9E51}" uniqueName="69" name="01-07-2018" queryTableFieldId="69" dataDxfId="462"/>
    <tableColumn id="70" xr3:uid="{F63E5942-78D4-4B5F-883F-E68B52AD84FB}" uniqueName="70" name="01-06-2018" queryTableFieldId="70" dataDxfId="461"/>
    <tableColumn id="71" xr3:uid="{6D7B9574-6AF0-4017-964E-2C69A4A4A42E}" uniqueName="71" name="01-05-2018" queryTableFieldId="71" dataDxfId="460"/>
    <tableColumn id="72" xr3:uid="{FA1F8514-EE6C-41E0-A41E-F8AFE8113058}" uniqueName="72" name="01-04-2018" queryTableFieldId="72" dataDxfId="459"/>
    <tableColumn id="73" xr3:uid="{4F9058CB-D0A2-4ABF-9950-6597A4CD297F}" uniqueName="73" name="01-03-2018" queryTableFieldId="73" dataDxfId="458"/>
    <tableColumn id="74" xr3:uid="{F7C6B69C-324D-4F18-A5B2-6187B642CDE4}" uniqueName="74" name="01-02-2018" queryTableFieldId="74" dataDxfId="457"/>
    <tableColumn id="75" xr3:uid="{037BD3E3-F627-4EDC-9E73-03524706C0D3}" uniqueName="75" name="01-01-2018" queryTableFieldId="76" dataDxfId="45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CC9726-9522-456D-A5F9-60D8D07FF963}" name="TG_Palya__3" displayName="TG_Palya__3" ref="A1:BW58" tableType="queryTable" totalsRowShown="0" dataDxfId="455">
  <autoFilter ref="A1:BW58" xr:uid="{48CC9726-9522-456D-A5F9-60D8D07FF96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</autoFilter>
  <tableColumns count="75">
    <tableColumn id="1" xr3:uid="{48CE992F-F9BD-4AEB-B545-747107B4FA10}" uniqueName="1" name="Factory expense" queryTableFieldId="1" dataDxfId="454"/>
    <tableColumn id="2" xr3:uid="{D10136B1-9B67-4455-AE95-638EF66FE3C1}" uniqueName="2" name="01-02-2024" queryTableFieldId="2" dataDxfId="453"/>
    <tableColumn id="3" xr3:uid="{B3A90328-5054-408E-9A56-AA60E1F91639}" uniqueName="3" name="01-01-2024" queryTableFieldId="3" dataDxfId="452"/>
    <tableColumn id="4" xr3:uid="{1593CE0B-2E42-4CA0-A01F-8BB39E2E63CF}" uniqueName="4" name="01-12-2023" queryTableFieldId="4" dataDxfId="451"/>
    <tableColumn id="5" xr3:uid="{712BC947-3EF6-4E25-8257-89272BCEA280}" uniqueName="5" name="01-11-2023" queryTableFieldId="5" dataDxfId="450"/>
    <tableColumn id="6" xr3:uid="{416BEB5D-167E-425B-B26E-D0310EC490B1}" uniqueName="6" name="01-10-2023" queryTableFieldId="6" dataDxfId="449"/>
    <tableColumn id="7" xr3:uid="{BC18CC41-8B66-4574-BE33-0F828E088EC2}" uniqueName="7" name="01-09-2023" queryTableFieldId="7" dataDxfId="448"/>
    <tableColumn id="8" xr3:uid="{757A1A57-6E56-4858-BAF6-9C4068D8C950}" uniqueName="8" name="01-08-2023" queryTableFieldId="8" dataDxfId="447"/>
    <tableColumn id="9" xr3:uid="{2C94790D-A259-4475-A611-DE2DB25A2DB9}" uniqueName="9" name="01-07-2023" queryTableFieldId="9" dataDxfId="446"/>
    <tableColumn id="10" xr3:uid="{1C2BAAD4-7B53-4609-8394-7AE02CB10B1C}" uniqueName="10" name="01-06-2023" queryTableFieldId="10" dataDxfId="445"/>
    <tableColumn id="11" xr3:uid="{C83A0574-E883-4823-A6F8-96EE3D948684}" uniqueName="11" name="01-05-2023" queryTableFieldId="11" dataDxfId="444"/>
    <tableColumn id="12" xr3:uid="{45D96738-285C-4721-A717-7918B5DFCBEA}" uniqueName="12" name="01-04-2023" queryTableFieldId="12" dataDxfId="443"/>
    <tableColumn id="13" xr3:uid="{BCD2F6D9-CF63-457F-A946-267CA82A4651}" uniqueName="13" name="01-03-2023" queryTableFieldId="13" dataDxfId="442"/>
    <tableColumn id="14" xr3:uid="{78E45E25-60D2-468F-84F0-FB944819F7A7}" uniqueName="14" name="01-02-2023" queryTableFieldId="14" dataDxfId="441"/>
    <tableColumn id="15" xr3:uid="{E98D4B12-60A9-4025-B849-1322915D5373}" uniqueName="15" name="01-01-2023" queryTableFieldId="15" dataDxfId="440"/>
    <tableColumn id="16" xr3:uid="{F5A41698-656B-45A2-8D4E-95A9B09B258B}" uniqueName="16" name="01-12-2022" queryTableFieldId="16" dataDxfId="439"/>
    <tableColumn id="17" xr3:uid="{C21F204D-23B7-404A-A375-93E06ED06104}" uniqueName="17" name="01-11-2022" queryTableFieldId="17" dataDxfId="438"/>
    <tableColumn id="18" xr3:uid="{1926B331-519C-4319-955A-02F8B91DDBBD}" uniqueName="18" name="01-10-2022" queryTableFieldId="18" dataDxfId="437"/>
    <tableColumn id="19" xr3:uid="{B58FB8F0-E4FC-4DCC-8880-15FE38B3B92A}" uniqueName="19" name="01-09-2022" queryTableFieldId="19" dataDxfId="436"/>
    <tableColumn id="20" xr3:uid="{1DFB28BA-80A3-4BBA-86D5-CF6CBEBEBB55}" uniqueName="20" name="01-08-2022" queryTableFieldId="20" dataDxfId="435"/>
    <tableColumn id="21" xr3:uid="{69AF59FE-482D-459B-B6C0-77609C893A32}" uniqueName="21" name="01-07-2022" queryTableFieldId="21" dataDxfId="434"/>
    <tableColumn id="22" xr3:uid="{BF210CAA-9B15-4279-8760-B9CB53D8B66A}" uniqueName="22" name="01-06-2022" queryTableFieldId="22" dataDxfId="433"/>
    <tableColumn id="23" xr3:uid="{37A4007D-9F2A-4738-9487-F5F029302A6D}" uniqueName="23" name="01-05-2022" queryTableFieldId="23" dataDxfId="432"/>
    <tableColumn id="24" xr3:uid="{5DB1BAAF-4268-44CC-9B7F-2ADF53FEBA8F}" uniqueName="24" name="01-04-2022" queryTableFieldId="24" dataDxfId="431"/>
    <tableColumn id="25" xr3:uid="{FA12EB0B-3562-42EA-8DAD-7D9EACC23379}" uniqueName="25" name="01-03-2022" queryTableFieldId="25" dataDxfId="430"/>
    <tableColumn id="26" xr3:uid="{95B6FFAB-D1EF-4C29-8377-9D052142F1BF}" uniqueName="26" name="01-02-2022" queryTableFieldId="26" dataDxfId="429"/>
    <tableColumn id="27" xr3:uid="{2843CDBA-56BC-4D2F-91EE-0D7B8B2C50EE}" uniqueName="27" name="01-01-2022" queryTableFieldId="27" dataDxfId="428"/>
    <tableColumn id="28" xr3:uid="{CBD033A1-3CF8-4E71-B998-22DFEBB4ADF3}" uniqueName="28" name="01-12-2021" queryTableFieldId="28" dataDxfId="427"/>
    <tableColumn id="29" xr3:uid="{32ACF28C-AEEA-4906-B261-771D9D1AF17C}" uniqueName="29" name="01-11-2021" queryTableFieldId="29" dataDxfId="426"/>
    <tableColumn id="30" xr3:uid="{AD85F4C8-F02B-4850-9429-81E51913CF6E}" uniqueName="30" name="01-10-2021" queryTableFieldId="30" dataDxfId="425"/>
    <tableColumn id="31" xr3:uid="{A4695A55-9B72-4D7A-9A25-9ADB3C5829BA}" uniqueName="31" name="01-09-2021" queryTableFieldId="31" dataDxfId="424"/>
    <tableColumn id="32" xr3:uid="{4CA5FD40-13F8-4E7E-AD14-8329485C9EAD}" uniqueName="32" name="01-08-2021" queryTableFieldId="32" dataDxfId="423"/>
    <tableColumn id="33" xr3:uid="{F61EF25B-CC22-4E03-9A0E-100037F4BAD8}" uniqueName="33" name="01-07-2021" queryTableFieldId="33" dataDxfId="422"/>
    <tableColumn id="34" xr3:uid="{A3B625DA-FA01-419A-B5BE-DA959D3F5C62}" uniqueName="34" name="01-06-2021" queryTableFieldId="34" dataDxfId="421"/>
    <tableColumn id="35" xr3:uid="{C2C2CAA6-0F68-436B-A1CE-D7A3161EF1F6}" uniqueName="35" name="01-05-2021" queryTableFieldId="35" dataDxfId="420"/>
    <tableColumn id="36" xr3:uid="{31D05FD4-6948-4D43-9D94-413424205164}" uniqueName="36" name="01-04-2021" queryTableFieldId="36" dataDxfId="419"/>
    <tableColumn id="37" xr3:uid="{DF90991E-4443-44F5-859B-95A61D56BD86}" uniqueName="37" name="01-03-2021" queryTableFieldId="37" dataDxfId="418"/>
    <tableColumn id="38" xr3:uid="{0F32D594-222F-41A6-862F-E3F080CDF501}" uniqueName="38" name="01-02-2021" queryTableFieldId="38" dataDxfId="417"/>
    <tableColumn id="39" xr3:uid="{ECBCCF9E-57BC-42FF-8E34-2238A9F8C66F}" uniqueName="39" name="01-01-2021" queryTableFieldId="39" dataDxfId="416"/>
    <tableColumn id="40" xr3:uid="{E7F968F6-2EC4-4234-A3BD-38CA060749BC}" uniqueName="40" name="01-12-2020" queryTableFieldId="40" dataDxfId="415"/>
    <tableColumn id="41" xr3:uid="{A310D06E-1C6F-4036-A352-11810A22250B}" uniqueName="41" name="01-11-2020" queryTableFieldId="41" dataDxfId="414"/>
    <tableColumn id="42" xr3:uid="{6DF10B6F-A9B9-4516-984C-A8CF7E2E5158}" uniqueName="42" name="01-10-2020" queryTableFieldId="42" dataDxfId="413"/>
    <tableColumn id="43" xr3:uid="{163A680F-937A-4620-A4D6-8FCC1A78AF49}" uniqueName="43" name="01-09-2020" queryTableFieldId="43" dataDxfId="412"/>
    <tableColumn id="44" xr3:uid="{532D715F-0247-4D65-B81B-4E2BE8C2B1AD}" uniqueName="44" name="01-08-2020" queryTableFieldId="44" dataDxfId="411"/>
    <tableColumn id="45" xr3:uid="{EAEAAD35-A7B6-49DF-BDE6-6469F3003163}" uniqueName="45" name="01-07-2020" queryTableFieldId="45" dataDxfId="410"/>
    <tableColumn id="46" xr3:uid="{D4D583C2-273E-4330-A6FA-4A4A3D964BCE}" uniqueName="46" name="01-06-2020" queryTableFieldId="46" dataDxfId="409"/>
    <tableColumn id="47" xr3:uid="{8C95B090-C2BB-4539-A04A-BC7A4EA96E15}" uniqueName="47" name="01-05-2020" queryTableFieldId="47" dataDxfId="408"/>
    <tableColumn id="48" xr3:uid="{2884F117-FEC0-4045-B2B8-F0B73BB5E6DB}" uniqueName="48" name="01-04-2020" queryTableFieldId="48" dataDxfId="407"/>
    <tableColumn id="49" xr3:uid="{DADF095C-1B7E-4053-9065-48BF9F83EE60}" uniqueName="49" name="01-03-2020" queryTableFieldId="49" dataDxfId="406"/>
    <tableColumn id="50" xr3:uid="{DF13E2F1-BD5E-42EB-BA5A-7AFC027B2AE6}" uniqueName="50" name="01-02-2020" queryTableFieldId="50" dataDxfId="405"/>
    <tableColumn id="51" xr3:uid="{1AAB94AE-365E-402A-BAEA-CA77FCA8BFB0}" uniqueName="51" name="01-01-2020" queryTableFieldId="51" dataDxfId="404"/>
    <tableColumn id="52" xr3:uid="{0B2ED2B8-F035-492D-90FD-9512C1F93293}" uniqueName="52" name="01-12-2019" queryTableFieldId="52" dataDxfId="403"/>
    <tableColumn id="53" xr3:uid="{28B05CA1-C24A-4907-8087-2218A9151B6E}" uniqueName="53" name="01-11-2019" queryTableFieldId="53" dataDxfId="402"/>
    <tableColumn id="54" xr3:uid="{FD79B7FF-50CF-465D-B22F-7062183DFF1F}" uniqueName="54" name="01-10-2019" queryTableFieldId="54" dataDxfId="401"/>
    <tableColumn id="55" xr3:uid="{A61A0112-91AB-424C-826B-1E14CAD02BF2}" uniqueName="55" name="01-09-2019" queryTableFieldId="55" dataDxfId="400"/>
    <tableColumn id="56" xr3:uid="{B92131BD-CBC1-4779-AE1E-09F14B41DE2A}" uniqueName="56" name="01-08-2019" queryTableFieldId="56" dataDxfId="399"/>
    <tableColumn id="57" xr3:uid="{3C765CE1-7E36-4996-978F-719B8AA7F7E5}" uniqueName="57" name="01-07-2019" queryTableFieldId="57" dataDxfId="398"/>
    <tableColumn id="58" xr3:uid="{45C586E4-A6CE-47F0-8EA8-147B1465AE60}" uniqueName="58" name="01-06-2019" queryTableFieldId="58" dataDxfId="397"/>
    <tableColumn id="59" xr3:uid="{6678CCE3-CFC4-44B7-A294-3FAB53F0853A}" uniqueName="59" name="01-05-2019" queryTableFieldId="59" dataDxfId="396"/>
    <tableColumn id="60" xr3:uid="{81242905-A0D9-4B69-A105-1ABF7CFFB434}" uniqueName="60" name="01-04-2019" queryTableFieldId="60" dataDxfId="395"/>
    <tableColumn id="61" xr3:uid="{A590E6E3-864D-4ED6-AD14-BC617B656B93}" uniqueName="61" name="01-03-2019" queryTableFieldId="61" dataDxfId="394"/>
    <tableColumn id="62" xr3:uid="{9F87B4C8-D24C-4090-B456-B300A149E46D}" uniqueName="62" name="01-02-2019" queryTableFieldId="62" dataDxfId="393"/>
    <tableColumn id="63" xr3:uid="{41709FC7-BD61-459A-B3BD-C6623721FBB8}" uniqueName="63" name="01-01-2019" queryTableFieldId="63" dataDxfId="392"/>
    <tableColumn id="64" xr3:uid="{29B0FC1A-C99B-4FBE-A964-E9EC54E10FBB}" uniqueName="64" name="01-12-2018" queryTableFieldId="64" dataDxfId="391"/>
    <tableColumn id="65" xr3:uid="{3ADB02D1-B6E9-4D31-806C-D237A09D9580}" uniqueName="65" name="01-11-2018" queryTableFieldId="65" dataDxfId="390"/>
    <tableColumn id="66" xr3:uid="{DEC02D48-6D44-4CA5-BEFA-0554DDE9E3A9}" uniqueName="66" name="01-10-2018" queryTableFieldId="66" dataDxfId="389"/>
    <tableColumn id="67" xr3:uid="{278CAC2B-B389-4352-86BC-EA7CA2246815}" uniqueName="67" name="01-09-2018" queryTableFieldId="67" dataDxfId="388"/>
    <tableColumn id="68" xr3:uid="{192BDC7F-0738-4BD9-9572-B76F906BA935}" uniqueName="68" name="01-08-2018" queryTableFieldId="68" dataDxfId="387"/>
    <tableColumn id="69" xr3:uid="{580AE0FD-34EA-4208-B56E-67F6DBF2CA04}" uniqueName="69" name="01-07-2018" queryTableFieldId="69" dataDxfId="386"/>
    <tableColumn id="70" xr3:uid="{65EF9E13-FC0F-4F1A-92B9-98F15DDBBBC6}" uniqueName="70" name="01-06-2018" queryTableFieldId="70" dataDxfId="385"/>
    <tableColumn id="71" xr3:uid="{9506EBAA-10A5-4D72-BEA1-FC0427CF4900}" uniqueName="71" name="01-05-2018" queryTableFieldId="71" dataDxfId="384"/>
    <tableColumn id="72" xr3:uid="{0292F48A-CD8A-4BAA-A28B-F54B3841F5C4}" uniqueName="72" name="01-04-2018" queryTableFieldId="72" dataDxfId="383"/>
    <tableColumn id="73" xr3:uid="{96B6F9F0-B023-4679-94C4-622FB02417EE}" uniqueName="73" name="01-03-2018" queryTableFieldId="73" dataDxfId="382"/>
    <tableColumn id="74" xr3:uid="{90E18ED2-7ADB-4D75-AACE-2ACC643AD66F}" uniqueName="74" name="01-02-2018" queryTableFieldId="74" dataDxfId="381"/>
    <tableColumn id="75" xr3:uid="{CCFEE6ED-BD53-4420-88D9-C51718905131}" uniqueName="75" name="01-01-2018" queryTableFieldId="75" dataDxfId="38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6BF644-6275-420B-ADF7-71ADBB648D53}" name="TG_Palya__5" displayName="TG_Palya__5" ref="A1:BW58" tableType="queryTable" totalsRowShown="0" dataDxfId="379">
  <autoFilter ref="A1:BW58" xr:uid="{DB6BF644-6275-420B-ADF7-71ADBB648D5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</autoFilter>
  <tableColumns count="75">
    <tableColumn id="1" xr3:uid="{5D5F2A53-217B-49FF-A1F7-84D5D673102A}" uniqueName="1" name="Factory expense" queryTableFieldId="1" dataDxfId="378"/>
    <tableColumn id="2" xr3:uid="{890A7E56-A768-47F0-84C0-88012FB1BEE8}" uniqueName="2" name="01-02-2024" queryTableFieldId="2" dataDxfId="377"/>
    <tableColumn id="3" xr3:uid="{3FDCF71C-D8DF-405D-8E01-4F2AEE5A41D1}" uniqueName="3" name="01-01-2024" queryTableFieldId="3" dataDxfId="376"/>
    <tableColumn id="4" xr3:uid="{C18FF82F-C2DF-436C-9283-6DDB6F1E3158}" uniqueName="4" name="01-12-2023" queryTableFieldId="4" dataDxfId="375"/>
    <tableColumn id="5" xr3:uid="{41B3342D-4AC4-4580-A514-97D5329A63D6}" uniqueName="5" name="01-11-2023" queryTableFieldId="5" dataDxfId="374"/>
    <tableColumn id="6" xr3:uid="{4B8B2845-C967-4DD3-904F-7A05CCC29309}" uniqueName="6" name="01-10-2023" queryTableFieldId="6" dataDxfId="373"/>
    <tableColumn id="7" xr3:uid="{03C361A8-5F02-4142-B03B-694333DFBA54}" uniqueName="7" name="01-09-2023" queryTableFieldId="7" dataDxfId="372"/>
    <tableColumn id="8" xr3:uid="{F53E56DF-EE4E-4A61-82D4-278259832E96}" uniqueName="8" name="01-08-2023" queryTableFieldId="8" dataDxfId="371"/>
    <tableColumn id="9" xr3:uid="{5F2D2AD0-229A-49C9-8029-3B4E2B2F0E9D}" uniqueName="9" name="01-07-2023" queryTableFieldId="9" dataDxfId="370"/>
    <tableColumn id="10" xr3:uid="{EF1143E6-F745-4F32-A45A-10B5C2C7B35F}" uniqueName="10" name="01-06-2023" queryTableFieldId="10" dataDxfId="369"/>
    <tableColumn id="11" xr3:uid="{EE3F7115-5899-4346-815E-BC2A1AFFAFA4}" uniqueName="11" name="01-05-2023" queryTableFieldId="11" dataDxfId="368"/>
    <tableColumn id="12" xr3:uid="{5DB40C10-0372-481E-8929-3CECEF1307BB}" uniqueName="12" name="01-04-2023" queryTableFieldId="12" dataDxfId="367"/>
    <tableColumn id="13" xr3:uid="{9FE6D4C9-2AB5-4B7A-AFFF-33227D55AB2B}" uniqueName="13" name="01-03-2023" queryTableFieldId="13" dataDxfId="366"/>
    <tableColumn id="14" xr3:uid="{CD8D1F94-C422-41FA-923B-6D07306F3877}" uniqueName="14" name="01-02-2023" queryTableFieldId="14" dataDxfId="365"/>
    <tableColumn id="15" xr3:uid="{425D0F0A-7FB6-43C5-A954-1EC5BDC03971}" uniqueName="15" name="01-01-2023" queryTableFieldId="15" dataDxfId="364"/>
    <tableColumn id="16" xr3:uid="{EB3E34B8-63B1-4097-A66B-D5D263D4BF0D}" uniqueName="16" name="01-12-2022" queryTableFieldId="16" dataDxfId="363"/>
    <tableColumn id="17" xr3:uid="{E98B6A4D-0DAD-4FCA-A5F1-2F022564B7E3}" uniqueName="17" name="01-11-2022" queryTableFieldId="17" dataDxfId="362"/>
    <tableColumn id="18" xr3:uid="{DBF95243-73F8-4FAD-9A42-B9620EFA5032}" uniqueName="18" name="01-10-2022" queryTableFieldId="18" dataDxfId="361"/>
    <tableColumn id="19" xr3:uid="{BD5CF4C7-9F8D-4F87-88BD-51BA4D54747D}" uniqueName="19" name="01-09-2022" queryTableFieldId="19" dataDxfId="360"/>
    <tableColumn id="20" xr3:uid="{730BF68D-00E7-4146-A4EC-095C9BB31EF2}" uniqueName="20" name="01-08-2022" queryTableFieldId="20" dataDxfId="359"/>
    <tableColumn id="21" xr3:uid="{1B8F0CD5-377C-4C42-AE57-D3A66C5B348D}" uniqueName="21" name="01-07-2022" queryTableFieldId="21" dataDxfId="358"/>
    <tableColumn id="22" xr3:uid="{F7D23F8C-FA80-4CDF-BD9A-A52DD138FE0B}" uniqueName="22" name="01-06-2022" queryTableFieldId="22" dataDxfId="357"/>
    <tableColumn id="23" xr3:uid="{3E5BA74B-07BD-440C-A460-58D34AA0EBB4}" uniqueName="23" name="01-05-2022" queryTableFieldId="23" dataDxfId="356"/>
    <tableColumn id="24" xr3:uid="{3DCDC057-C370-4321-A8CD-74763A7D94CC}" uniqueName="24" name="01-04-2022" queryTableFieldId="24" dataDxfId="355"/>
    <tableColumn id="25" xr3:uid="{4AC4DDB3-1753-4FA6-A824-49D2CD9318A0}" uniqueName="25" name="01-03-2022" queryTableFieldId="25" dataDxfId="354"/>
    <tableColumn id="26" xr3:uid="{0F890AAF-5DBE-45D0-96A1-CED48099433F}" uniqueName="26" name="01-02-2022" queryTableFieldId="26" dataDxfId="353"/>
    <tableColumn id="27" xr3:uid="{9E7998F6-C929-43BF-B3A0-DD15006D58AE}" uniqueName="27" name="01-01-2022" queryTableFieldId="27" dataDxfId="352"/>
    <tableColumn id="28" xr3:uid="{C163D57C-7AEF-4A0F-A80A-02C94DB3624C}" uniqueName="28" name="01-12-2021" queryTableFieldId="28" dataDxfId="351"/>
    <tableColumn id="29" xr3:uid="{FEF6A62E-3FBC-47B7-86B9-985C22A30AC5}" uniqueName="29" name="01-11-2021" queryTableFieldId="29" dataDxfId="350"/>
    <tableColumn id="30" xr3:uid="{3A689D05-5E98-4FFE-9446-0C791B26D36D}" uniqueName="30" name="01-10-2021" queryTableFieldId="30" dataDxfId="349"/>
    <tableColumn id="31" xr3:uid="{173C7500-1A2E-4487-80D9-4047469560EE}" uniqueName="31" name="01-09-2021" queryTableFieldId="31" dataDxfId="348"/>
    <tableColumn id="32" xr3:uid="{3456F02D-9620-4F23-9DDF-E7F6E74265CB}" uniqueName="32" name="01-08-2021" queryTableFieldId="32" dataDxfId="347"/>
    <tableColumn id="33" xr3:uid="{F94BE9DC-E906-4875-B78F-57F8AEC6D088}" uniqueName="33" name="01-07-2021" queryTableFieldId="33" dataDxfId="346"/>
    <tableColumn id="34" xr3:uid="{95EB00F8-6AC6-4F78-A845-12C486D53E07}" uniqueName="34" name="01-06-2021" queryTableFieldId="34" dataDxfId="345"/>
    <tableColumn id="35" xr3:uid="{607E5BF2-22E1-486E-A604-EFCD78BFFB16}" uniqueName="35" name="01-05-2021" queryTableFieldId="35" dataDxfId="344"/>
    <tableColumn id="36" xr3:uid="{F9B971FE-A6FE-414A-84EF-BFF8C710D0A5}" uniqueName="36" name="01-04-2021" queryTableFieldId="36" dataDxfId="343"/>
    <tableColumn id="37" xr3:uid="{11511FCB-6C84-4EE9-BD91-F4BCF4577FC2}" uniqueName="37" name="01-03-2021" queryTableFieldId="37" dataDxfId="342"/>
    <tableColumn id="38" xr3:uid="{4FFEEAD0-F151-4BF2-9E5F-D8910AEF044E}" uniqueName="38" name="01-02-2021" queryTableFieldId="38" dataDxfId="341"/>
    <tableColumn id="39" xr3:uid="{6D8A631A-016A-4476-A325-009BD6F39E46}" uniqueName="39" name="01-01-2021" queryTableFieldId="39" dataDxfId="340"/>
    <tableColumn id="40" xr3:uid="{3C51C420-A68B-4E41-919E-FBAEE8C1C829}" uniqueName="40" name="01-12-2020" queryTableFieldId="40" dataDxfId="339"/>
    <tableColumn id="41" xr3:uid="{933F1E41-F767-4A2E-A252-0743453E8EA9}" uniqueName="41" name="01-11-2020" queryTableFieldId="41" dataDxfId="338"/>
    <tableColumn id="42" xr3:uid="{91CA0A91-A741-4CC5-A400-D492FB826BE2}" uniqueName="42" name="01-10-2020" queryTableFieldId="42" dataDxfId="337"/>
    <tableColumn id="43" xr3:uid="{142D4931-16E6-4193-B148-155CD762F28C}" uniqueName="43" name="01-09-2020" queryTableFieldId="43" dataDxfId="336"/>
    <tableColumn id="44" xr3:uid="{70C5A06F-0EA9-4C23-A17B-DB9F8264C565}" uniqueName="44" name="01-08-2020" queryTableFieldId="44" dataDxfId="335"/>
    <tableColumn id="45" xr3:uid="{D5F73D5B-D81F-4D9D-A360-AAC27B70B7A6}" uniqueName="45" name="01-07-2020" queryTableFieldId="45" dataDxfId="334"/>
    <tableColumn id="46" xr3:uid="{DABE4E91-3BF7-4F77-9FA5-83FF9A7052C1}" uniqueName="46" name="01-06-2020" queryTableFieldId="46" dataDxfId="333"/>
    <tableColumn id="47" xr3:uid="{D9AC80CE-0549-42C9-A8D5-9BBFDEC5FEDF}" uniqueName="47" name="01-05-2020" queryTableFieldId="47" dataDxfId="332"/>
    <tableColumn id="48" xr3:uid="{78D42A82-D2C6-4653-81E1-B6B61E09EDBD}" uniqueName="48" name="01-04-2020" queryTableFieldId="48" dataDxfId="331"/>
    <tableColumn id="49" xr3:uid="{106E8102-CD7C-4552-A976-799F235B92C5}" uniqueName="49" name="01-03-2020" queryTableFieldId="49" dataDxfId="330"/>
    <tableColumn id="50" xr3:uid="{0194BC0E-1929-4D7E-BC3D-8C828E4AB967}" uniqueName="50" name="01-02-2020" queryTableFieldId="50" dataDxfId="329"/>
    <tableColumn id="51" xr3:uid="{46BE5AA5-0C83-4787-B91F-EB935F1248D5}" uniqueName="51" name="01-01-2020" queryTableFieldId="51" dataDxfId="328"/>
    <tableColumn id="52" xr3:uid="{7C297086-7BA6-4780-913D-3E0F8820F561}" uniqueName="52" name="01-12-2019" queryTableFieldId="52" dataDxfId="327"/>
    <tableColumn id="53" xr3:uid="{699D8606-7533-44F7-9155-8A1BF7F177AE}" uniqueName="53" name="01-11-2019" queryTableFieldId="53" dataDxfId="326"/>
    <tableColumn id="54" xr3:uid="{5607ADDB-756D-46E6-93FA-B06D1EE606D1}" uniqueName="54" name="01-10-2019" queryTableFieldId="54" dataDxfId="325"/>
    <tableColumn id="55" xr3:uid="{3D35F4B0-3183-4B13-964F-79E78EF04B30}" uniqueName="55" name="01-09-2019" queryTableFieldId="55" dataDxfId="324"/>
    <tableColumn id="56" xr3:uid="{235756EE-7E84-478B-B35A-FA9A0809F184}" uniqueName="56" name="01-08-2019" queryTableFieldId="56" dataDxfId="323"/>
    <tableColumn id="57" xr3:uid="{0EE09657-8ADB-413D-95A5-A9E6C17EEF70}" uniqueName="57" name="01-07-2019" queryTableFieldId="57" dataDxfId="322"/>
    <tableColumn id="58" xr3:uid="{8B9F3B1E-4301-4B61-A252-775AD06BD06A}" uniqueName="58" name="01-06-2019" queryTableFieldId="58" dataDxfId="321"/>
    <tableColumn id="59" xr3:uid="{61F4823E-1FC5-43B9-AFF6-1312BE44B75D}" uniqueName="59" name="01-05-2019" queryTableFieldId="59" dataDxfId="320"/>
    <tableColumn id="60" xr3:uid="{26FD99E5-97EE-4CC4-BD41-482F33069337}" uniqueName="60" name="01-04-2019" queryTableFieldId="60" dataDxfId="319"/>
    <tableColumn id="61" xr3:uid="{E583E1D5-3405-4D3D-B459-00D682151FF9}" uniqueName="61" name="01-03-2019" queryTableFieldId="61" dataDxfId="318"/>
    <tableColumn id="62" xr3:uid="{F38DE12D-57FF-4760-8244-B23513CB52DB}" uniqueName="62" name="01-02-2019" queryTableFieldId="62" dataDxfId="317"/>
    <tableColumn id="63" xr3:uid="{5418DF6A-A46F-443B-81B6-CE52C1532D57}" uniqueName="63" name="01-01-2019" queryTableFieldId="63" dataDxfId="316"/>
    <tableColumn id="64" xr3:uid="{89B1C9DD-7135-488B-83B1-E59CA3614C03}" uniqueName="64" name="01-12-2018" queryTableFieldId="64" dataDxfId="315"/>
    <tableColumn id="65" xr3:uid="{9C4C9833-56C6-44F4-852D-36C2EF6AC634}" uniqueName="65" name="01-11-2018" queryTableFieldId="65" dataDxfId="314"/>
    <tableColumn id="66" xr3:uid="{C1873AD1-30D7-425E-A1CB-EDE815552F87}" uniqueName="66" name="01-10-2018" queryTableFieldId="66" dataDxfId="313"/>
    <tableColumn id="67" xr3:uid="{A9F075C5-88F7-46FA-84BC-30EC12A935DE}" uniqueName="67" name="01-09-2018" queryTableFieldId="67" dataDxfId="312"/>
    <tableColumn id="68" xr3:uid="{2D514104-45A5-4CBC-B1FD-12C4C6040155}" uniqueName="68" name="01-08-2018" queryTableFieldId="68" dataDxfId="311"/>
    <tableColumn id="69" xr3:uid="{B0E4C154-BDF8-4392-9EC1-5CD5B594C228}" uniqueName="69" name="01-07-2018" queryTableFieldId="69" dataDxfId="310"/>
    <tableColumn id="70" xr3:uid="{3AF11677-5D05-4CCC-B24B-1151D4ADE688}" uniqueName="70" name="01-06-2018" queryTableFieldId="70" dataDxfId="309"/>
    <tableColumn id="71" xr3:uid="{B7E6FEAC-E03A-4DA1-AE8B-CFD4394B4982}" uniqueName="71" name="01-05-2018" queryTableFieldId="71" dataDxfId="308"/>
    <tableColumn id="72" xr3:uid="{F3E18878-C080-4B14-9721-2C1B538D90AC}" uniqueName="72" name="01-04-2018" queryTableFieldId="72" dataDxfId="307"/>
    <tableColumn id="73" xr3:uid="{42BE145C-51C3-4A8D-A90F-3A3460396459}" uniqueName="73" name="01-03-2018" queryTableFieldId="73" dataDxfId="306"/>
    <tableColumn id="74" xr3:uid="{4E3C18C6-6B8D-402C-9F1A-8F53B686973C}" uniqueName="74" name="01-02-2018" queryTableFieldId="74" dataDxfId="305"/>
    <tableColumn id="75" xr3:uid="{A57C7CF8-BD61-4CE6-ACB9-724748C40256}" uniqueName="75" name="01-01-2018" queryTableFieldId="75" dataDxfId="30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2B2EA1-5C11-47B4-8A5C-B9A64FD3B682}" name="Tumkur" displayName="Tumkur" ref="A1:BW120" tableType="queryTable" totalsRowShown="0" dataDxfId="303">
  <autoFilter ref="A1:BW120" xr:uid="{752B2EA1-5C11-47B4-8A5C-B9A64FD3B68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</autoFilter>
  <tableColumns count="75">
    <tableColumn id="1" xr3:uid="{8182C7A3-B928-48F1-83F4-2F078EC76E16}" uniqueName="1" name="Factory expense" queryTableFieldId="1" dataDxfId="302"/>
    <tableColumn id="2" xr3:uid="{C894C9D7-25C9-407E-BF79-3DD3EB2F9A9A}" uniqueName="2" name="01-02-2024" queryTableFieldId="2" dataDxfId="301"/>
    <tableColumn id="3" xr3:uid="{65B58ED4-4FDD-4283-A03C-320D6DA234C5}" uniqueName="3" name="01-01-2024" queryTableFieldId="3" dataDxfId="300"/>
    <tableColumn id="4" xr3:uid="{61AC8BE9-F72B-4BE0-A64F-34F45D223598}" uniqueName="4" name="01-12-2023" queryTableFieldId="4" dataDxfId="299"/>
    <tableColumn id="5" xr3:uid="{0F487B3F-6C63-44B1-97FB-935B73572E7F}" uniqueName="5" name="01-11-2023" queryTableFieldId="5" dataDxfId="298"/>
    <tableColumn id="6" xr3:uid="{B153A4D0-44CF-448A-B35A-B204192046AA}" uniqueName="6" name="01-10-2023" queryTableFieldId="6" dataDxfId="297"/>
    <tableColumn id="7" xr3:uid="{A35000AF-6EB0-43F8-B1FB-005BF6E093AC}" uniqueName="7" name="01-09-2023" queryTableFieldId="7" dataDxfId="296"/>
    <tableColumn id="8" xr3:uid="{A216A81B-8C32-484C-BBD5-37AE7BDA45EE}" uniqueName="8" name="01-08-2023" queryTableFieldId="8" dataDxfId="295"/>
    <tableColumn id="9" xr3:uid="{0A93CAB8-BD45-42E3-BF72-8D3A33D0E4F7}" uniqueName="9" name="01-07-2023" queryTableFieldId="9" dataDxfId="294"/>
    <tableColumn id="10" xr3:uid="{BDCAF53A-1799-48C1-8814-D0128EC3A8E1}" uniqueName="10" name="01-06-2023" queryTableFieldId="10" dataDxfId="293"/>
    <tableColumn id="11" xr3:uid="{0237082E-6538-4E87-91A6-F2A3E7004D6E}" uniqueName="11" name="01-05-2023" queryTableFieldId="11" dataDxfId="292"/>
    <tableColumn id="12" xr3:uid="{AF35534A-907C-4602-ABA4-697766E1EEF1}" uniqueName="12" name="01-04-2023" queryTableFieldId="12" dataDxfId="291"/>
    <tableColumn id="13" xr3:uid="{A8D38782-FECB-467D-A959-C44D2C24C137}" uniqueName="13" name="01-03-2023" queryTableFieldId="13" dataDxfId="290"/>
    <tableColumn id="14" xr3:uid="{8CC9BB2F-FECE-4FD1-B33B-F3E4608A9609}" uniqueName="14" name="01-02-2023" queryTableFieldId="14" dataDxfId="289"/>
    <tableColumn id="15" xr3:uid="{6490562A-4211-4250-83CE-ED313856B7B2}" uniqueName="15" name="01-01-2023" queryTableFieldId="15" dataDxfId="288"/>
    <tableColumn id="16" xr3:uid="{97EDE47D-773C-4D18-B115-AF20DBECED19}" uniqueName="16" name="01-12-2022" queryTableFieldId="16" dataDxfId="287"/>
    <tableColumn id="17" xr3:uid="{C2759575-4067-402E-9514-B3AF2E5494E3}" uniqueName="17" name="01-11-2022" queryTableFieldId="17" dataDxfId="286"/>
    <tableColumn id="18" xr3:uid="{B69FB0F6-C9A8-4869-BA34-016225C8B0DD}" uniqueName="18" name="01-10-2022" queryTableFieldId="18" dataDxfId="285"/>
    <tableColumn id="19" xr3:uid="{98A1178C-8534-48B8-B6D9-8D15A63CFB1A}" uniqueName="19" name="01-09-2022" queryTableFieldId="19" dataDxfId="284"/>
    <tableColumn id="20" xr3:uid="{89C47309-0645-4BF9-B4B7-B757C0565268}" uniqueName="20" name="01-08-2022" queryTableFieldId="20" dataDxfId="283"/>
    <tableColumn id="21" xr3:uid="{48EAF3CB-F3DE-4E1E-976F-918A6F1EA970}" uniqueName="21" name="01-07-2022" queryTableFieldId="21" dataDxfId="282"/>
    <tableColumn id="22" xr3:uid="{4C1A631E-A0AF-445B-A3C8-5950E9E4B07E}" uniqueName="22" name="01-06-2022" queryTableFieldId="22" dataDxfId="281"/>
    <tableColumn id="23" xr3:uid="{CE21C56D-BDA6-44C2-B92F-100BB92A8C4A}" uniqueName="23" name="01-05-2022" queryTableFieldId="23" dataDxfId="280"/>
    <tableColumn id="24" xr3:uid="{2CB410E9-5F04-47F7-9097-E6ACB172B82A}" uniqueName="24" name="01-04-2022" queryTableFieldId="24" dataDxfId="279"/>
    <tableColumn id="25" xr3:uid="{246323CA-A063-4257-BBAC-AE0E6CBC3EB6}" uniqueName="25" name="01-03-2022" queryTableFieldId="25" dataDxfId="278"/>
    <tableColumn id="26" xr3:uid="{596B14C1-9792-4D48-ADD5-F4F8C5D5410D}" uniqueName="26" name="01-02-2022" queryTableFieldId="26" dataDxfId="277"/>
    <tableColumn id="27" xr3:uid="{3EC948B6-7B58-48DD-9B03-ED7C288ED3D0}" uniqueName="27" name="01-01-2022" queryTableFieldId="27" dataDxfId="276"/>
    <tableColumn id="28" xr3:uid="{D0700794-D1DE-4C02-91C8-3E9BDB8FB8AB}" uniqueName="28" name="01-12-2021" queryTableFieldId="28" dataDxfId="275"/>
    <tableColumn id="29" xr3:uid="{F7FCD929-8627-4DAE-885F-CAFC2E950E26}" uniqueName="29" name="01-11-2021" queryTableFieldId="29" dataDxfId="274"/>
    <tableColumn id="30" xr3:uid="{3DB7E595-A124-4F10-85CC-D32817FADBB0}" uniqueName="30" name="01-10-2021" queryTableFieldId="30" dataDxfId="273"/>
    <tableColumn id="31" xr3:uid="{885B76C0-F887-4F41-85C2-22D547019CF9}" uniqueName="31" name="01-09-2021" queryTableFieldId="31" dataDxfId="272"/>
    <tableColumn id="32" xr3:uid="{8D8325A3-4A51-4647-9584-FF2755473A2C}" uniqueName="32" name="01-08-2021" queryTableFieldId="32" dataDxfId="271"/>
    <tableColumn id="33" xr3:uid="{A266A49C-F1BF-42F7-822B-3D60BAFE0F98}" uniqueName="33" name="01-07-2021" queryTableFieldId="33" dataDxfId="270"/>
    <tableColumn id="34" xr3:uid="{828B0B9C-6CEE-465A-83B8-9202886A3A96}" uniqueName="34" name="01-06-2021" queryTableFieldId="34" dataDxfId="269"/>
    <tableColumn id="35" xr3:uid="{0572FA76-BC82-4771-8AA9-EEA2E63864F8}" uniqueName="35" name="01-05-2021" queryTableFieldId="35" dataDxfId="268"/>
    <tableColumn id="36" xr3:uid="{9C7B4057-129A-41E3-A4A2-F6D28F2A89A4}" uniqueName="36" name="01-04-2021" queryTableFieldId="36" dataDxfId="267"/>
    <tableColumn id="37" xr3:uid="{979047A7-CE93-4771-86FD-49BBE50B9772}" uniqueName="37" name="01-03-2021" queryTableFieldId="37" dataDxfId="266"/>
    <tableColumn id="38" xr3:uid="{5BB2EFCE-1263-4089-8713-C50F0B8C0F37}" uniqueName="38" name="01-02-2021" queryTableFieldId="38" dataDxfId="265"/>
    <tableColumn id="39" xr3:uid="{4DBFEED3-F63F-4C0C-9C96-DE70E6D5411A}" uniqueName="39" name="01-01-2021" queryTableFieldId="39" dataDxfId="264"/>
    <tableColumn id="40" xr3:uid="{E60DAF27-F468-4B86-9E9F-E9D8B899EC65}" uniqueName="40" name="01-12-2020" queryTableFieldId="40" dataDxfId="263"/>
    <tableColumn id="41" xr3:uid="{F8AEC57A-2C09-4367-A96D-F74671480965}" uniqueName="41" name="01-11-2020" queryTableFieldId="41" dataDxfId="262"/>
    <tableColumn id="42" xr3:uid="{0A1BE23F-C415-4A69-9279-466197EB0EC1}" uniqueName="42" name="01-10-2020" queryTableFieldId="42" dataDxfId="261"/>
    <tableColumn id="43" xr3:uid="{5C9A0DA9-93A7-4F9D-9086-90712E21CA8A}" uniqueName="43" name="01-09-2020" queryTableFieldId="43" dataDxfId="260"/>
    <tableColumn id="44" xr3:uid="{95FB251F-B470-498F-954E-6A2555EBF1E4}" uniqueName="44" name="01-08-2020" queryTableFieldId="44" dataDxfId="259"/>
    <tableColumn id="45" xr3:uid="{7CFFD702-1E18-4BD6-A707-7A5E1A7913C8}" uniqueName="45" name="01-07-2020" queryTableFieldId="45" dataDxfId="258"/>
    <tableColumn id="46" xr3:uid="{8F22403E-01FE-4DBD-A88A-D70AA96F709A}" uniqueName="46" name="01-06-2020" queryTableFieldId="46" dataDxfId="257"/>
    <tableColumn id="47" xr3:uid="{23DBD891-1B1D-4FB5-AF0D-DAB6420C2BE6}" uniqueName="47" name="01-05-2020" queryTableFieldId="47" dataDxfId="256"/>
    <tableColumn id="48" xr3:uid="{67FB4E15-62EC-4033-B0E1-9CABBBD25E78}" uniqueName="48" name="01-04-2020" queryTableFieldId="48" dataDxfId="255"/>
    <tableColumn id="49" xr3:uid="{32D858E8-DDFF-4CF9-B5B7-F10B4E3EDAD8}" uniqueName="49" name="01-03-2020" queryTableFieldId="49" dataDxfId="254"/>
    <tableColumn id="50" xr3:uid="{4D7F4E7E-3BE2-4D9D-994C-1CA0B3541E07}" uniqueName="50" name="01-02-2020" queryTableFieldId="50" dataDxfId="253"/>
    <tableColumn id="51" xr3:uid="{207CB36C-1848-4707-8985-F213BB464A69}" uniqueName="51" name="01-01-2020" queryTableFieldId="51" dataDxfId="252"/>
    <tableColumn id="52" xr3:uid="{99671AF9-56EC-4F13-9FAF-4E9997DE6BA7}" uniqueName="52" name="01-12-2019" queryTableFieldId="52" dataDxfId="251"/>
    <tableColumn id="53" xr3:uid="{6A948B1C-4004-45EB-93F1-F4E52432EA86}" uniqueName="53" name="01-11-2019" queryTableFieldId="53" dataDxfId="250"/>
    <tableColumn id="54" xr3:uid="{9671648F-E67C-4FE8-A4DE-F84BDA7831C3}" uniqueName="54" name="01-10-2019" queryTableFieldId="54" dataDxfId="249"/>
    <tableColumn id="55" xr3:uid="{FBFBEF7A-3C32-4739-B92B-06A385045580}" uniqueName="55" name="01-09-2019" queryTableFieldId="55" dataDxfId="248"/>
    <tableColumn id="56" xr3:uid="{3042863D-3A6D-4961-B29E-5079D5D45331}" uniqueName="56" name="01-08-2019" queryTableFieldId="56" dataDxfId="247"/>
    <tableColumn id="57" xr3:uid="{65567342-6D4E-459F-9AE9-65CD21C99B60}" uniqueName="57" name="01-07-2019" queryTableFieldId="57" dataDxfId="246"/>
    <tableColumn id="58" xr3:uid="{1F1B5E5E-B0E9-4FDB-ADE9-5A5A7AC7D8CF}" uniqueName="58" name="01-06-2019" queryTableFieldId="58" dataDxfId="245"/>
    <tableColumn id="59" xr3:uid="{9FEBF476-E2DE-434A-8CE7-D876C1C144F2}" uniqueName="59" name="01-05-2019" queryTableFieldId="59" dataDxfId="244"/>
    <tableColumn id="60" xr3:uid="{1C3A6379-27C2-4C73-A49F-008E94A6BF34}" uniqueName="60" name="01-04-2019" queryTableFieldId="60" dataDxfId="243"/>
    <tableColumn id="61" xr3:uid="{6D1077FB-A5DE-44BC-9813-9123A8F6173A}" uniqueName="61" name="01-03-2019" queryTableFieldId="61" dataDxfId="242"/>
    <tableColumn id="62" xr3:uid="{12ADF2A1-832C-40AE-9925-118669F24401}" uniqueName="62" name="01-02-2019" queryTableFieldId="62" dataDxfId="241"/>
    <tableColumn id="63" xr3:uid="{B87FC7F3-572E-4CDF-AB70-30BEE2B64534}" uniqueName="63" name="01-01-2019" queryTableFieldId="63" dataDxfId="240"/>
    <tableColumn id="64" xr3:uid="{393780EF-F4A7-4035-AAF3-27D6A8E9AB24}" uniqueName="64" name="01-12-2018" queryTableFieldId="64" dataDxfId="239"/>
    <tableColumn id="65" xr3:uid="{F1691AD6-A6C2-4BCB-913B-667F6577E754}" uniqueName="65" name="01-11-2018" queryTableFieldId="65" dataDxfId="238"/>
    <tableColumn id="66" xr3:uid="{5BDB811C-EB0C-4D91-AB4D-58B77C90286B}" uniqueName="66" name="01-10-2018" queryTableFieldId="66" dataDxfId="237"/>
    <tableColumn id="67" xr3:uid="{9F945B31-1336-43ED-A77C-0AAC44D58F7D}" uniqueName="67" name="01-09-2018" queryTableFieldId="67" dataDxfId="236"/>
    <tableColumn id="68" xr3:uid="{86D153A6-2800-46AB-A0B4-CE2AE6558012}" uniqueName="68" name="01-08-2018" queryTableFieldId="68" dataDxfId="235"/>
    <tableColumn id="69" xr3:uid="{727902A8-FE98-4917-A054-7246A663B012}" uniqueName="69" name="01-07-2018" queryTableFieldId="69" dataDxfId="234"/>
    <tableColumn id="70" xr3:uid="{33C7B15F-B431-4E75-B07A-3F219B6D8324}" uniqueName="70" name="01-06-2018" queryTableFieldId="70" dataDxfId="233"/>
    <tableColumn id="71" xr3:uid="{C9A49DDA-264B-441F-A0A2-ABA4CCA1E640}" uniqueName="71" name="01-05-2018" queryTableFieldId="71" dataDxfId="232"/>
    <tableColumn id="72" xr3:uid="{F2D437AB-5523-4A40-8EB3-0C62C2700A0D}" uniqueName="72" name="01-04-2018" queryTableFieldId="72" dataDxfId="231"/>
    <tableColumn id="73" xr3:uid="{BBA7B05A-1855-4F2E-9451-A7F05190E2A9}" uniqueName="73" name="01-03-2018" queryTableFieldId="73" dataDxfId="230"/>
    <tableColumn id="74" xr3:uid="{A655CA20-A337-49AE-8F8A-8226BE428FFD}" uniqueName="74" name="01-02-2018" queryTableFieldId="74" dataDxfId="229"/>
    <tableColumn id="75" xr3:uid="{C1B934A0-8C6C-4877-9239-4CAA454365ED}" uniqueName="75" name="01-01-2018" queryTableFieldId="75" dataDxfId="228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728A99-2FDB-45F2-B3CD-305D25C152D4}" name="Tumkur__2" displayName="Tumkur__2" ref="A1:BW120" tableType="queryTable" totalsRowShown="0" dataDxfId="227">
  <autoFilter ref="A1:BW120" xr:uid="{DC728A99-2FDB-45F2-B3CD-305D25C152D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</autoFilter>
  <tableColumns count="75">
    <tableColumn id="1" xr3:uid="{5C82EB3D-7D53-4F58-BE88-0DEA8A0E77E0}" uniqueName="1" name="Factory expense" queryTableFieldId="1" dataDxfId="226"/>
    <tableColumn id="2" xr3:uid="{57B5898D-68B1-4121-82BC-200D55E04856}" uniqueName="2" name="01-02-2024" queryTableFieldId="2" dataDxfId="225"/>
    <tableColumn id="3" xr3:uid="{F64F6391-79B0-4D18-A606-2BD7DC0E378A}" uniqueName="3" name="01-01-2024" queryTableFieldId="3" dataDxfId="224"/>
    <tableColumn id="4" xr3:uid="{E343901E-37FC-408E-8A0A-A04869A47664}" uniqueName="4" name="01-12-2023" queryTableFieldId="4" dataDxfId="223"/>
    <tableColumn id="5" xr3:uid="{80E52F2A-40E6-4B3D-8713-7E926968BEC1}" uniqueName="5" name="01-11-2023" queryTableFieldId="5" dataDxfId="222"/>
    <tableColumn id="6" xr3:uid="{FCC1FE45-07E7-4EB4-BD01-60AFCBE2DBA5}" uniqueName="6" name="01-10-2023" queryTableFieldId="6" dataDxfId="221"/>
    <tableColumn id="7" xr3:uid="{F0608500-F70C-4187-B41F-55D297A4EF38}" uniqueName="7" name="01-09-2023" queryTableFieldId="7" dataDxfId="220"/>
    <tableColumn id="8" xr3:uid="{F5C63C71-336E-4535-ADB9-5E72547E4FC1}" uniqueName="8" name="01-08-2023" queryTableFieldId="8" dataDxfId="219"/>
    <tableColumn id="9" xr3:uid="{1B223C7E-572E-406A-8627-9B2C8C6FFA48}" uniqueName="9" name="01-07-2023" queryTableFieldId="9" dataDxfId="218"/>
    <tableColumn id="10" xr3:uid="{C1465056-752D-4666-B156-BA6344E2F3E1}" uniqueName="10" name="01-06-2023" queryTableFieldId="10" dataDxfId="217"/>
    <tableColumn id="11" xr3:uid="{5AE7A181-E01D-49F5-8206-4E11A7298CCF}" uniqueName="11" name="01-05-2023" queryTableFieldId="11" dataDxfId="216"/>
    <tableColumn id="12" xr3:uid="{6C89C1D0-CA57-4A32-8B49-FF5924C31E84}" uniqueName="12" name="01-04-2023" queryTableFieldId="12" dataDxfId="215"/>
    <tableColumn id="13" xr3:uid="{43D832F4-6044-44FC-91C9-8017CA4BB884}" uniqueName="13" name="01-03-2023" queryTableFieldId="13" dataDxfId="214"/>
    <tableColumn id="14" xr3:uid="{FAABA833-7310-4DAC-B3E6-B5043E7EF33B}" uniqueName="14" name="01-02-2023" queryTableFieldId="14" dataDxfId="213"/>
    <tableColumn id="15" xr3:uid="{BE469477-D59F-4715-84CD-3D5ED1F35A18}" uniqueName="15" name="01-01-2023" queryTableFieldId="15" dataDxfId="212"/>
    <tableColumn id="16" xr3:uid="{E880B44C-B57A-4B5C-B68F-830D28F0C41D}" uniqueName="16" name="01-12-2022" queryTableFieldId="16" dataDxfId="211"/>
    <tableColumn id="17" xr3:uid="{42EC2D8F-8D56-48B4-A649-FDA0D2FD2BCF}" uniqueName="17" name="01-11-2022" queryTableFieldId="17" dataDxfId="210"/>
    <tableColumn id="18" xr3:uid="{FE9860FD-4334-4885-8357-5456FD75E90D}" uniqueName="18" name="01-10-2022" queryTableFieldId="18" dataDxfId="209"/>
    <tableColumn id="19" xr3:uid="{77D71E2A-0087-403E-8C3D-6C08D8254DEB}" uniqueName="19" name="01-09-2022" queryTableFieldId="19" dataDxfId="208"/>
    <tableColumn id="20" xr3:uid="{BFE85BDE-8FC5-406F-A464-756B56EB80E0}" uniqueName="20" name="01-08-2022" queryTableFieldId="20" dataDxfId="207"/>
    <tableColumn id="21" xr3:uid="{E1A3204A-7B2B-4E8D-A0C2-6E0BDAD3491F}" uniqueName="21" name="01-07-2022" queryTableFieldId="21" dataDxfId="206"/>
    <tableColumn id="22" xr3:uid="{B69CFCC2-5DBE-4326-BDDD-B27CDC0A1182}" uniqueName="22" name="01-06-2022" queryTableFieldId="22" dataDxfId="205"/>
    <tableColumn id="23" xr3:uid="{93A4B02D-3183-488D-877B-014192191F6A}" uniqueName="23" name="01-05-2022" queryTableFieldId="23" dataDxfId="204"/>
    <tableColumn id="24" xr3:uid="{75E3FCED-84DB-43AA-992E-AF8522D27EEF}" uniqueName="24" name="01-04-2022" queryTableFieldId="24" dataDxfId="203"/>
    <tableColumn id="25" xr3:uid="{CF3E3FDE-B6E5-4706-90ED-99298060757D}" uniqueName="25" name="01-03-2022" queryTableFieldId="25" dataDxfId="202"/>
    <tableColumn id="26" xr3:uid="{D8FF404E-A9BC-41E9-A84F-958E864992DB}" uniqueName="26" name="01-02-2022" queryTableFieldId="26" dataDxfId="201"/>
    <tableColumn id="27" xr3:uid="{FB42D4FF-AA81-47D0-B377-8DB0F2D60D4E}" uniqueName="27" name="01-01-2022" queryTableFieldId="27" dataDxfId="200"/>
    <tableColumn id="28" xr3:uid="{A9DB0B10-3275-46B0-9B66-DCF57CABDE4A}" uniqueName="28" name="01-12-2021" queryTableFieldId="28" dataDxfId="199"/>
    <tableColumn id="29" xr3:uid="{23F8B5E9-DBFF-4683-99EF-5E49D60D4B46}" uniqueName="29" name="01-11-2021" queryTableFieldId="29" dataDxfId="198"/>
    <tableColumn id="30" xr3:uid="{A38B2847-E8DE-43AA-A979-DCEB382C3250}" uniqueName="30" name="01-10-2021" queryTableFieldId="30" dataDxfId="197"/>
    <tableColumn id="31" xr3:uid="{841BBA7B-E1AA-4A4F-ABC5-B8E29092FB7D}" uniqueName="31" name="01-09-2021" queryTableFieldId="31" dataDxfId="196"/>
    <tableColumn id="32" xr3:uid="{E0FC54C6-5C66-4B7A-9ABB-631228E2041A}" uniqueName="32" name="01-08-2021" queryTableFieldId="32" dataDxfId="195"/>
    <tableColumn id="33" xr3:uid="{92710A37-BDB8-4619-954A-BE9FF32FA44D}" uniqueName="33" name="01-07-2021" queryTableFieldId="33" dataDxfId="194"/>
    <tableColumn id="34" xr3:uid="{E478A875-AC41-405B-8927-BCBE833D1B20}" uniqueName="34" name="01-06-2021" queryTableFieldId="34" dataDxfId="193"/>
    <tableColumn id="35" xr3:uid="{B0FBBB9B-BA4D-4CB7-BAD7-37BEF547FA63}" uniqueName="35" name="01-05-2021" queryTableFieldId="35" dataDxfId="192"/>
    <tableColumn id="36" xr3:uid="{45ECA906-33D1-44EA-BD7F-5AD2167C9792}" uniqueName="36" name="01-04-2021" queryTableFieldId="36" dataDxfId="191"/>
    <tableColumn id="37" xr3:uid="{8ABF4BAA-2EB8-4C0D-8AB5-676818D05A47}" uniqueName="37" name="01-03-2021" queryTableFieldId="37" dataDxfId="190"/>
    <tableColumn id="38" xr3:uid="{91279242-7C5E-418B-BAA1-1514DE47DAD0}" uniqueName="38" name="01-02-2021" queryTableFieldId="38" dataDxfId="189"/>
    <tableColumn id="39" xr3:uid="{420D5B81-382C-411F-9250-B569C226211E}" uniqueName="39" name="01-01-2021" queryTableFieldId="39" dataDxfId="188"/>
    <tableColumn id="40" xr3:uid="{8ADCDBDD-5013-4E2A-8479-20912AE92DCB}" uniqueName="40" name="01-12-2020" queryTableFieldId="40" dataDxfId="187"/>
    <tableColumn id="41" xr3:uid="{EDAF700C-E218-49B7-98BC-E143B622E83B}" uniqueName="41" name="01-11-2020" queryTableFieldId="41" dataDxfId="186"/>
    <tableColumn id="42" xr3:uid="{0CBDFC19-B8CE-4F48-8B64-027B28D70074}" uniqueName="42" name="01-10-2020" queryTableFieldId="42" dataDxfId="185"/>
    <tableColumn id="43" xr3:uid="{C7016474-48BA-44DF-8A04-4AC3C1B585D9}" uniqueName="43" name="01-09-2020" queryTableFieldId="43" dataDxfId="184"/>
    <tableColumn id="44" xr3:uid="{EF9CBE1C-BE4A-419B-833F-F774342C986A}" uniqueName="44" name="01-08-2020" queryTableFieldId="44" dataDxfId="183"/>
    <tableColumn id="45" xr3:uid="{E641FE86-A7A7-4C13-B2AF-4568C0347604}" uniqueName="45" name="01-07-2020" queryTableFieldId="45" dataDxfId="182"/>
    <tableColumn id="46" xr3:uid="{B2E1FA56-9CB6-4332-B1DE-A45ED1526EAB}" uniqueName="46" name="01-06-2020" queryTableFieldId="46" dataDxfId="181"/>
    <tableColumn id="47" xr3:uid="{4DA1D77D-380A-48A5-A034-FCBE9C3E9B99}" uniqueName="47" name="01-05-2020" queryTableFieldId="47" dataDxfId="180"/>
    <tableColumn id="48" xr3:uid="{0344CAA4-FA3C-4FEF-9715-5F7454BF7D36}" uniqueName="48" name="01-04-2020" queryTableFieldId="48" dataDxfId="179"/>
    <tableColumn id="49" xr3:uid="{657DC946-A47E-4C82-8D5E-6758257E3C50}" uniqueName="49" name="01-03-2020" queryTableFieldId="49" dataDxfId="178"/>
    <tableColumn id="50" xr3:uid="{10BF96DC-70AF-43FD-AA58-C49F782CF577}" uniqueName="50" name="01-02-2020" queryTableFieldId="50" dataDxfId="177"/>
    <tableColumn id="51" xr3:uid="{DE1AD04A-85A4-4598-8ACF-7425CF9AF648}" uniqueName="51" name="01-01-2020" queryTableFieldId="51" dataDxfId="176"/>
    <tableColumn id="52" xr3:uid="{717F30B6-337B-4D2C-A6EE-2582530376BC}" uniqueName="52" name="01-12-2019" queryTableFieldId="52" dataDxfId="175"/>
    <tableColumn id="53" xr3:uid="{C416D509-7BA1-4DE9-9C4A-1E988B789EA1}" uniqueName="53" name="01-11-2019" queryTableFieldId="53" dataDxfId="174"/>
    <tableColumn id="54" xr3:uid="{3318A3A6-F9A5-412E-BE14-2BDFC64EEBD6}" uniqueName="54" name="01-10-2019" queryTableFieldId="54" dataDxfId="173"/>
    <tableColumn id="55" xr3:uid="{8AE3A7D2-B809-486F-98F5-408B05657690}" uniqueName="55" name="01-09-2019" queryTableFieldId="55" dataDxfId="172"/>
    <tableColumn id="56" xr3:uid="{4633471F-DDB6-4C96-91B2-4270006819CA}" uniqueName="56" name="01-08-2019" queryTableFieldId="56" dataDxfId="171"/>
    <tableColumn id="57" xr3:uid="{D25AD170-0425-4209-AC64-20DBC37F9089}" uniqueName="57" name="01-07-2019" queryTableFieldId="57" dataDxfId="170"/>
    <tableColumn id="58" xr3:uid="{ECE27DD1-7D2F-4E32-8451-8EEA677F9355}" uniqueName="58" name="01-06-2019" queryTableFieldId="58" dataDxfId="169"/>
    <tableColumn id="59" xr3:uid="{D35E889D-5AC7-49AF-AE17-3EEC936E0A4F}" uniqueName="59" name="01-05-2019" queryTableFieldId="59" dataDxfId="168"/>
    <tableColumn id="60" xr3:uid="{D7F49192-9CE7-489C-886A-7AC1E983E396}" uniqueName="60" name="01-04-2019" queryTableFieldId="60" dataDxfId="167"/>
    <tableColumn id="61" xr3:uid="{98D1A04F-9D80-4EA4-957F-F9C74830E06C}" uniqueName="61" name="01-03-2019" queryTableFieldId="61" dataDxfId="166"/>
    <tableColumn id="62" xr3:uid="{07F38750-AC31-4C4E-9A33-3F457B9E5664}" uniqueName="62" name="01-02-2019" queryTableFieldId="62" dataDxfId="165"/>
    <tableColumn id="63" xr3:uid="{4E7F5312-23DC-439C-A005-488501B5A2FE}" uniqueName="63" name="01-01-2019" queryTableFieldId="63" dataDxfId="164"/>
    <tableColumn id="64" xr3:uid="{DF882CB6-F0F4-4010-B9A9-171607D2C717}" uniqueName="64" name="01-12-2018" queryTableFieldId="64" dataDxfId="163"/>
    <tableColumn id="65" xr3:uid="{6D135F8A-73B2-4B92-BFCA-278A3CCDCEED}" uniqueName="65" name="01-11-2018" queryTableFieldId="65" dataDxfId="162"/>
    <tableColumn id="66" xr3:uid="{225AD12E-FE10-473D-8B0A-CB511D72D0FD}" uniqueName="66" name="01-10-2018" queryTableFieldId="66" dataDxfId="161"/>
    <tableColumn id="67" xr3:uid="{68294381-5B79-403E-AED6-B092E109B0C5}" uniqueName="67" name="01-09-2018" queryTableFieldId="67" dataDxfId="160"/>
    <tableColumn id="68" xr3:uid="{8DAB3CE6-1402-4E98-A9A7-EA26DD65BFF1}" uniqueName="68" name="01-08-2018" queryTableFieldId="68" dataDxfId="159"/>
    <tableColumn id="69" xr3:uid="{D785265C-0603-466B-8B7D-DFEECE072907}" uniqueName="69" name="01-07-2018" queryTableFieldId="69" dataDxfId="158"/>
    <tableColumn id="70" xr3:uid="{7DBE525D-E1F3-472B-AFD6-EAE329B38168}" uniqueName="70" name="01-06-2018" queryTableFieldId="70" dataDxfId="157"/>
    <tableColumn id="71" xr3:uid="{9F29BE08-8DED-46FB-882E-761278980239}" uniqueName="71" name="01-05-2018" queryTableFieldId="71" dataDxfId="156"/>
    <tableColumn id="72" xr3:uid="{0D9575B2-ECDE-4173-A1C5-CDEBC1F53AA9}" uniqueName="72" name="01-04-2018" queryTableFieldId="72" dataDxfId="155"/>
    <tableColumn id="73" xr3:uid="{CFCA365D-466F-462F-ABA7-0C1EBA82C970}" uniqueName="73" name="01-03-2018" queryTableFieldId="73" dataDxfId="154"/>
    <tableColumn id="74" xr3:uid="{D2102F03-41F1-4592-AD15-16378720F257}" uniqueName="74" name="01-02-2018" queryTableFieldId="74" dataDxfId="153"/>
    <tableColumn id="75" xr3:uid="{BDC4AFC7-C6D6-4ADF-B43D-DC225FB903B3}" uniqueName="75" name="01-01-2018" queryTableFieldId="75" dataDxfId="15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654CD7-857B-4698-B4D4-FF8DEF2B3129}" name="Tumkur__3" displayName="Tumkur__3" ref="A1:BW120" tableType="queryTable" totalsRowShown="0" dataDxfId="151">
  <autoFilter ref="A1:BW120" xr:uid="{2F654CD7-857B-4698-B4D4-FF8DEF2B312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</autoFilter>
  <tableColumns count="75">
    <tableColumn id="1" xr3:uid="{AFA80A70-3F36-4B19-B7AE-9B1AE8624E5B}" uniqueName="1" name="Factory expense" queryTableFieldId="1" dataDxfId="150"/>
    <tableColumn id="2" xr3:uid="{834DA6CA-0C4B-4EB6-8999-91293F14CF2B}" uniqueName="2" name="01-02-2024" queryTableFieldId="2" dataDxfId="149"/>
    <tableColumn id="3" xr3:uid="{1E6313A8-9CEB-4B6F-84A9-7A74A205846D}" uniqueName="3" name="01-01-2024" queryTableFieldId="3" dataDxfId="148"/>
    <tableColumn id="4" xr3:uid="{03D0EFF3-2DE7-4183-AA07-2C0B89748818}" uniqueName="4" name="01-12-2023" queryTableFieldId="4" dataDxfId="147"/>
    <tableColumn id="5" xr3:uid="{3DA1661B-4AE1-454B-9D4A-CCF0C16C7EA5}" uniqueName="5" name="01-11-2023" queryTableFieldId="5" dataDxfId="146"/>
    <tableColumn id="6" xr3:uid="{8E7F81D7-FFCA-4516-9B6C-EF968E42A50D}" uniqueName="6" name="01-10-2023" queryTableFieldId="6" dataDxfId="145"/>
    <tableColumn id="7" xr3:uid="{3F7BE0D2-C5B1-4AA3-B3BA-2494C4C4D47E}" uniqueName="7" name="01-09-2023" queryTableFieldId="7" dataDxfId="144"/>
    <tableColumn id="8" xr3:uid="{BAA6EBE1-21E2-4BFA-99EA-2DAE18A70688}" uniqueName="8" name="01-08-2023" queryTableFieldId="8" dataDxfId="143"/>
    <tableColumn id="9" xr3:uid="{9E4E01F2-AB52-488E-86CE-8C6EA1821FD7}" uniqueName="9" name="01-07-2023" queryTableFieldId="9" dataDxfId="142"/>
    <tableColumn id="10" xr3:uid="{26225AD5-1FB6-4060-BCD2-6D5D6264D651}" uniqueName="10" name="01-06-2023" queryTableFieldId="10" dataDxfId="141"/>
    <tableColumn id="11" xr3:uid="{741BD589-019E-4EBF-AB82-AAB2B8E19CE5}" uniqueName="11" name="01-05-2023" queryTableFieldId="11" dataDxfId="140"/>
    <tableColumn id="12" xr3:uid="{08E0C05A-09CE-490D-ABCD-43E17078684C}" uniqueName="12" name="01-04-2023" queryTableFieldId="12" dataDxfId="139"/>
    <tableColumn id="13" xr3:uid="{E3F6FCD2-9209-45C6-8F1E-5F8380B2287B}" uniqueName="13" name="01-03-2023" queryTableFieldId="13" dataDxfId="138"/>
    <tableColumn id="14" xr3:uid="{698FD6DC-9E47-42C3-80AF-73479D2A40C8}" uniqueName="14" name="01-02-2023" queryTableFieldId="14" dataDxfId="137"/>
    <tableColumn id="15" xr3:uid="{B817992B-D8AD-48FB-9C0F-498E61666B50}" uniqueName="15" name="01-01-2023" queryTableFieldId="15" dataDxfId="136"/>
    <tableColumn id="16" xr3:uid="{161C2CA7-FF8A-47D1-A900-4629319A76D1}" uniqueName="16" name="01-12-2022" queryTableFieldId="16" dataDxfId="135"/>
    <tableColumn id="17" xr3:uid="{113CE246-AF65-4573-A3A9-46F5F088E3D8}" uniqueName="17" name="01-11-2022" queryTableFieldId="17" dataDxfId="134"/>
    <tableColumn id="18" xr3:uid="{0A3F6727-BAD9-4468-8EA5-FBAA6FE0AD8C}" uniqueName="18" name="01-10-2022" queryTableFieldId="18" dataDxfId="133"/>
    <tableColumn id="19" xr3:uid="{EF1C9EC7-9598-4300-9306-581523D583F0}" uniqueName="19" name="01-09-2022" queryTableFieldId="19" dataDxfId="132"/>
    <tableColumn id="20" xr3:uid="{61C312E9-1065-4706-9570-206AF02E26F7}" uniqueName="20" name="01-08-2022" queryTableFieldId="20" dataDxfId="131"/>
    <tableColumn id="21" xr3:uid="{26EF2296-EE39-401A-92AF-FF612EDB98E4}" uniqueName="21" name="01-07-2022" queryTableFieldId="21" dataDxfId="130"/>
    <tableColumn id="22" xr3:uid="{FDCA8219-57A2-4308-ACF9-00DA1915AF8D}" uniqueName="22" name="01-06-2022" queryTableFieldId="22" dataDxfId="129"/>
    <tableColumn id="23" xr3:uid="{6A9281E1-F7CB-447C-A8CA-EF77F8121BDD}" uniqueName="23" name="01-05-2022" queryTableFieldId="23" dataDxfId="128"/>
    <tableColumn id="24" xr3:uid="{15AC6883-8D9B-435E-B026-ACC46A1725EE}" uniqueName="24" name="01-04-2022" queryTableFieldId="24" dataDxfId="127"/>
    <tableColumn id="25" xr3:uid="{86A86CE5-4498-413C-B94D-F9500F13E524}" uniqueName="25" name="01-03-2022" queryTableFieldId="25" dataDxfId="126"/>
    <tableColumn id="26" xr3:uid="{71E7E47A-CBB9-47D5-9086-2E980FCB1E77}" uniqueName="26" name="01-02-2022" queryTableFieldId="26" dataDxfId="125"/>
    <tableColumn id="27" xr3:uid="{6D315603-0B14-4824-8E1C-085967F6CB97}" uniqueName="27" name="01-01-2022" queryTableFieldId="27" dataDxfId="124"/>
    <tableColumn id="28" xr3:uid="{754252CB-42DD-494E-B6B2-6DB519B9D0FD}" uniqueName="28" name="01-12-2021" queryTableFieldId="28" dataDxfId="123"/>
    <tableColumn id="29" xr3:uid="{8F900531-29E1-44B9-A5AA-A19C09816C43}" uniqueName="29" name="01-11-2021" queryTableFieldId="29" dataDxfId="122"/>
    <tableColumn id="30" xr3:uid="{67936536-A876-4250-BE46-F83403E17997}" uniqueName="30" name="01-10-2021" queryTableFieldId="30" dataDxfId="121"/>
    <tableColumn id="31" xr3:uid="{30AC951F-F2C1-42D3-8E4F-761BC299611C}" uniqueName="31" name="01-09-2021" queryTableFieldId="31" dataDxfId="120"/>
    <tableColumn id="32" xr3:uid="{09FAE81D-7177-411B-A389-54D1E33D4D0A}" uniqueName="32" name="01-08-2021" queryTableFieldId="32" dataDxfId="119"/>
    <tableColumn id="33" xr3:uid="{82268F43-16D9-460B-A4A8-511FE2EEF8D1}" uniqueName="33" name="01-07-2021" queryTableFieldId="33" dataDxfId="118"/>
    <tableColumn id="34" xr3:uid="{13B73223-FC04-4977-9E3A-008571B75ACE}" uniqueName="34" name="01-06-2021" queryTableFieldId="34" dataDxfId="117"/>
    <tableColumn id="35" xr3:uid="{0DC9BCA3-697D-44EF-B325-786B906AD0B6}" uniqueName="35" name="01-05-2021" queryTableFieldId="35" dataDxfId="116"/>
    <tableColumn id="36" xr3:uid="{CB1B06D4-99E5-4CA8-A46C-7336A8291D33}" uniqueName="36" name="01-04-2021" queryTableFieldId="36" dataDxfId="115"/>
    <tableColumn id="37" xr3:uid="{D72DA4DE-E3CD-441B-9F08-405B95B2852B}" uniqueName="37" name="01-03-2021" queryTableFieldId="37" dataDxfId="114"/>
    <tableColumn id="38" xr3:uid="{E3F6AFAA-D7D2-4CA2-9F6A-82728CC4CE31}" uniqueName="38" name="01-02-2021" queryTableFieldId="38" dataDxfId="113"/>
    <tableColumn id="39" xr3:uid="{60914FFD-ABEB-4EBD-944F-91F1789B0B29}" uniqueName="39" name="01-01-2021" queryTableFieldId="39" dataDxfId="112"/>
    <tableColumn id="40" xr3:uid="{522A797B-9F6D-4320-B3EF-0346E9503C57}" uniqueName="40" name="01-12-2020" queryTableFieldId="40" dataDxfId="111"/>
    <tableColumn id="41" xr3:uid="{63B2C0D9-08AE-424C-9E6B-1D21FFC2C0DD}" uniqueName="41" name="01-11-2020" queryTableFieldId="41" dataDxfId="110"/>
    <tableColumn id="42" xr3:uid="{3E8AAEFC-4E7D-4CA0-A3C6-96A13BA0ADED}" uniqueName="42" name="01-10-2020" queryTableFieldId="42" dataDxfId="109"/>
    <tableColumn id="43" xr3:uid="{51A286DB-396E-48CC-83BA-E294209F2568}" uniqueName="43" name="01-09-2020" queryTableFieldId="43" dataDxfId="108"/>
    <tableColumn id="44" xr3:uid="{52665057-9D3F-436A-A026-311C0B854B34}" uniqueName="44" name="01-08-2020" queryTableFieldId="44" dataDxfId="107"/>
    <tableColumn id="45" xr3:uid="{96BB8876-6510-4065-951A-29F29CEC76B0}" uniqueName="45" name="01-07-2020" queryTableFieldId="45" dataDxfId="106"/>
    <tableColumn id="46" xr3:uid="{07D0CB06-90C4-4097-9A20-EA7B3C6943E9}" uniqueName="46" name="01-06-2020" queryTableFieldId="46" dataDxfId="105"/>
    <tableColumn id="47" xr3:uid="{3AFCA803-B839-401F-9996-B474AA7AF5A1}" uniqueName="47" name="01-05-2020" queryTableFieldId="47" dataDxfId="104"/>
    <tableColumn id="48" xr3:uid="{5D50DB32-08A3-474B-ACCB-934813AC58EA}" uniqueName="48" name="01-04-2020" queryTableFieldId="48" dataDxfId="103"/>
    <tableColumn id="49" xr3:uid="{2F3C27BC-E2E5-4380-8517-FA8B23A01D88}" uniqueName="49" name="01-03-2020" queryTableFieldId="49" dataDxfId="102"/>
    <tableColumn id="50" xr3:uid="{9D2A74FC-6386-4C35-BB9F-ECA604FAA973}" uniqueName="50" name="01-02-2020" queryTableFieldId="50" dataDxfId="101"/>
    <tableColumn id="51" xr3:uid="{FC414F53-9531-4F77-B9C2-72CA6C947E78}" uniqueName="51" name="01-01-2020" queryTableFieldId="51" dataDxfId="100"/>
    <tableColumn id="52" xr3:uid="{38CFE6AC-0264-4839-AD8C-FECD4E21F1CD}" uniqueName="52" name="01-12-2019" queryTableFieldId="52" dataDxfId="99"/>
    <tableColumn id="53" xr3:uid="{8BB02929-3051-489A-B068-F62382A1CAF4}" uniqueName="53" name="01-11-2019" queryTableFieldId="53" dataDxfId="98"/>
    <tableColumn id="54" xr3:uid="{DD069631-BEA9-4E60-8645-F40807D4336D}" uniqueName="54" name="01-10-2019" queryTableFieldId="54" dataDxfId="97"/>
    <tableColumn id="55" xr3:uid="{F4BE27E9-B38B-480C-B889-E89839494C8E}" uniqueName="55" name="01-09-2019" queryTableFieldId="55" dataDxfId="96"/>
    <tableColumn id="56" xr3:uid="{2DD36FC9-0B3F-4183-8C05-1CD56E641DC4}" uniqueName="56" name="01-08-2019" queryTableFieldId="56" dataDxfId="95"/>
    <tableColumn id="57" xr3:uid="{06BDFFFC-1016-4F97-9330-04C61714D93B}" uniqueName="57" name="01-07-2019" queryTableFieldId="57" dataDxfId="94"/>
    <tableColumn id="58" xr3:uid="{5AF8422B-AD29-4943-8A01-0C563AB5EB06}" uniqueName="58" name="01-06-2019" queryTableFieldId="58" dataDxfId="93"/>
    <tableColumn id="59" xr3:uid="{803F1157-DD7F-4B8B-9F54-3AF33E36717D}" uniqueName="59" name="01-05-2018" queryTableFieldId="59" dataDxfId="92"/>
    <tableColumn id="60" xr3:uid="{D05F6B11-C535-4B39-A2AF-22CE5E31C15C}" uniqueName="60" name="01-04-2019" queryTableFieldId="60" dataDxfId="91"/>
    <tableColumn id="61" xr3:uid="{519020D9-A784-4EFF-986A-9046C27C7038}" uniqueName="61" name="01-03-2019" queryTableFieldId="61" dataDxfId="90"/>
    <tableColumn id="62" xr3:uid="{1A2F21F7-AA72-4BDB-BD5A-D109D9B5E8A1}" uniqueName="62" name="01-02-2019" queryTableFieldId="62" dataDxfId="89"/>
    <tableColumn id="63" xr3:uid="{43C4A6B6-6DAB-40F8-96EC-027CF55FDB5A}" uniqueName="63" name="01-01-2019" queryTableFieldId="63" dataDxfId="88"/>
    <tableColumn id="64" xr3:uid="{1C3842B8-75ED-4AC0-BBA7-38ED7871EB90}" uniqueName="64" name="01-12-2018" queryTableFieldId="64" dataDxfId="87"/>
    <tableColumn id="65" xr3:uid="{7792356E-D390-4E62-B07E-D3D99EA127B5}" uniqueName="65" name="01-11-2018" queryTableFieldId="65" dataDxfId="86"/>
    <tableColumn id="66" xr3:uid="{55E9A627-7EA6-4A68-992C-E0FF873E8DC6}" uniqueName="66" name="01-10-2018" queryTableFieldId="66" dataDxfId="85"/>
    <tableColumn id="67" xr3:uid="{58971A93-870E-404C-913B-60EA71EDAC83}" uniqueName="67" name="01-09-2018" queryTableFieldId="67" dataDxfId="84"/>
    <tableColumn id="68" xr3:uid="{37EE023C-4ED0-471D-9A28-A02EBDB1794D}" uniqueName="68" name="01-08-2018" queryTableFieldId="68" dataDxfId="83"/>
    <tableColumn id="69" xr3:uid="{22645AFE-0494-40BC-BC9A-67C48AA3EFE6}" uniqueName="69" name="01-07-2018" queryTableFieldId="69" dataDxfId="82"/>
    <tableColumn id="70" xr3:uid="{03885289-80EB-40B6-A7F0-AECC3877ACCC}" uniqueName="70" name="01-06-2018" queryTableFieldId="70" dataDxfId="81"/>
    <tableColumn id="71" xr3:uid="{15E938B7-2ADC-45A6-8649-4E2E62647EF3}" uniqueName="71" name="01-05-2018_222" queryTableFieldId="71" dataDxfId="80"/>
    <tableColumn id="72" xr3:uid="{B09E545E-1E42-479F-AF82-3C7E4B5FEF50}" uniqueName="72" name="01-04-2018" queryTableFieldId="72" dataDxfId="79"/>
    <tableColumn id="73" xr3:uid="{78C59503-4C57-4234-A710-8BD08AECB04C}" uniqueName="73" name="01-03-2018" queryTableFieldId="73" dataDxfId="78"/>
    <tableColumn id="74" xr3:uid="{551187A7-707E-49D4-B0E0-D358F989B040}" uniqueName="74" name="01-02-2018" queryTableFieldId="74" dataDxfId="77"/>
    <tableColumn id="75" xr3:uid="{E6E729E2-D3DB-4A00-83CE-CD6F92909084}" uniqueName="75" name="01-01-2018" queryTableFieldId="75" dataDxfId="76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27E8A3-812C-4EFE-9FDD-3B13A47D865F}" name="Tumkur__4" displayName="Tumkur__4" ref="A1:BW120" tableType="queryTable" totalsRowShown="0" dataDxfId="75">
  <autoFilter ref="A1:BW120" xr:uid="{A127E8A3-812C-4EFE-9FDD-3B13A47D865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</autoFilter>
  <tableColumns count="75">
    <tableColumn id="1" xr3:uid="{E3437143-DE08-45A3-BBC1-0C84BB844EEA}" uniqueName="1" name="Factory expense" queryTableFieldId="1" dataDxfId="74"/>
    <tableColumn id="2" xr3:uid="{BF148B37-F4C8-45BB-8E46-2CB31B7B7A08}" uniqueName="2" name="01-02-2024" queryTableFieldId="2" dataDxfId="73"/>
    <tableColumn id="3" xr3:uid="{ADFC0902-F285-48C4-8DD1-66D320AA4AD2}" uniqueName="3" name="01-01-2024" queryTableFieldId="3" dataDxfId="72"/>
    <tableColumn id="4" xr3:uid="{586C2991-EE29-474D-B474-32F162F5F059}" uniqueName="4" name="01-12-2023" queryTableFieldId="4" dataDxfId="71"/>
    <tableColumn id="5" xr3:uid="{A86C25FE-7BB9-4FA0-8353-6D65DADF2205}" uniqueName="5" name="01-11-2023" queryTableFieldId="5" dataDxfId="70"/>
    <tableColumn id="6" xr3:uid="{D895C7B9-84E0-49E1-AD50-64EE2952FB3F}" uniqueName="6" name="01-10-2023" queryTableFieldId="6" dataDxfId="69"/>
    <tableColumn id="7" xr3:uid="{7D47D6B9-76E5-4820-9B51-0C6C787D26E8}" uniqueName="7" name="01-09-2023" queryTableFieldId="7" dataDxfId="68"/>
    <tableColumn id="8" xr3:uid="{B9BE5A3A-51EE-4A70-93EA-2BC0C39B42BF}" uniqueName="8" name="01-08-2023" queryTableFieldId="8" dataDxfId="67"/>
    <tableColumn id="9" xr3:uid="{C3E5C86A-06F3-4A79-A419-DAD715211898}" uniqueName="9" name="01-07-2023" queryTableFieldId="9" dataDxfId="66"/>
    <tableColumn id="10" xr3:uid="{99B6A87F-ED16-47D5-A031-8F4E6742CBE2}" uniqueName="10" name="01-06-2023" queryTableFieldId="10" dataDxfId="65"/>
    <tableColumn id="11" xr3:uid="{09F0472A-E915-47A6-9CF2-8DD82467D450}" uniqueName="11" name="01-05-2023" queryTableFieldId="11" dataDxfId="64"/>
    <tableColumn id="12" xr3:uid="{D64CBE5D-8223-409D-BFB2-C12062767D60}" uniqueName="12" name="01-04-2023" queryTableFieldId="12" dataDxfId="63"/>
    <tableColumn id="13" xr3:uid="{F71822E7-47A8-49DB-A34E-A7A71C27D6D2}" uniqueName="13" name="01-03-2023" queryTableFieldId="13" dataDxfId="62"/>
    <tableColumn id="14" xr3:uid="{16925BC2-ACE7-44E5-8B1B-82F2DBE3AB84}" uniqueName="14" name="01-02-2023" queryTableFieldId="14" dataDxfId="61"/>
    <tableColumn id="15" xr3:uid="{AAB87456-AED2-4442-93D2-95331D4B3499}" uniqueName="15" name="01-01-2023" queryTableFieldId="15" dataDxfId="60"/>
    <tableColumn id="16" xr3:uid="{0040F04D-9BB0-4FF1-A5F9-1012FD9AEF05}" uniqueName="16" name="01-12-2022" queryTableFieldId="16" dataDxfId="59"/>
    <tableColumn id="17" xr3:uid="{B78A84BB-DCFA-404E-9D66-6D65339BD47B}" uniqueName="17" name="01-11-2022" queryTableFieldId="17" dataDxfId="58"/>
    <tableColumn id="18" xr3:uid="{AB8BDC12-80E9-4247-8F1E-2955B2B74DF9}" uniqueName="18" name="01-10-2022" queryTableFieldId="18" dataDxfId="57"/>
    <tableColumn id="19" xr3:uid="{189BD590-99B4-49F5-99EA-27D75A88048E}" uniqueName="19" name="01-09-2022" queryTableFieldId="19" dataDxfId="56"/>
    <tableColumn id="20" xr3:uid="{64F81C32-2244-4FA7-8B57-198DA1836CEE}" uniqueName="20" name="01-08-2022" queryTableFieldId="20" dataDxfId="55"/>
    <tableColumn id="21" xr3:uid="{ECCFADEC-F467-471C-96E4-5BA9066BFDCD}" uniqueName="21" name="01-07-2022" queryTableFieldId="21" dataDxfId="54"/>
    <tableColumn id="22" xr3:uid="{6EEE1054-E358-4578-8D32-D80340E3701D}" uniqueName="22" name="01-06-2022" queryTableFieldId="22" dataDxfId="53"/>
    <tableColumn id="23" xr3:uid="{FCBD7251-0CB1-4839-BC46-121E81C2D088}" uniqueName="23" name="01-05-2022" queryTableFieldId="23" dataDxfId="52"/>
    <tableColumn id="24" xr3:uid="{A115E19F-1653-45CF-A4B1-25E8B23BA318}" uniqueName="24" name="01-04-2022" queryTableFieldId="24" dataDxfId="51"/>
    <tableColumn id="25" xr3:uid="{D725C1B3-3F3D-4B7A-8AA7-FB600EAC2A5D}" uniqueName="25" name="01-03-2022" queryTableFieldId="25" dataDxfId="50"/>
    <tableColumn id="26" xr3:uid="{338ABDBC-7227-4927-93A2-66BDF366967C}" uniqueName="26" name="01-02-2022" queryTableFieldId="26" dataDxfId="49"/>
    <tableColumn id="27" xr3:uid="{AE83D015-CE53-49C9-9D88-F2E568E26452}" uniqueName="27" name="01-01-2022" queryTableFieldId="27" dataDxfId="48"/>
    <tableColumn id="28" xr3:uid="{A3DDCFA6-625C-4DC0-BD49-6DE41735E3BC}" uniqueName="28" name="01-12-2021" queryTableFieldId="28" dataDxfId="47"/>
    <tableColumn id="29" xr3:uid="{8AD8CEDA-D960-4F05-94FD-57159A24A2F4}" uniqueName="29" name="01-11-2021" queryTableFieldId="29" dataDxfId="46"/>
    <tableColumn id="30" xr3:uid="{350258A8-1561-4176-8666-5D843C2593A7}" uniqueName="30" name="01-10-2021" queryTableFieldId="30" dataDxfId="45"/>
    <tableColumn id="31" xr3:uid="{FE094DF2-7E57-409C-8C54-74C2C705320A}" uniqueName="31" name="01-09-2021" queryTableFieldId="31" dataDxfId="44"/>
    <tableColumn id="32" xr3:uid="{1828DFC0-0E70-40E8-8EA8-0ABCE9DCA17D}" uniqueName="32" name="01-08-2021" queryTableFieldId="32" dataDxfId="43"/>
    <tableColumn id="33" xr3:uid="{B43FEE01-4AD1-46A8-BA69-9A1981047F31}" uniqueName="33" name="01-07-2021" queryTableFieldId="33" dataDxfId="42"/>
    <tableColumn id="34" xr3:uid="{CDD7C9C3-6BC4-4AEF-92C0-2C9F275B5B99}" uniqueName="34" name="01-06-2021" queryTableFieldId="34" dataDxfId="41"/>
    <tableColumn id="35" xr3:uid="{68D180C9-5248-462B-9541-F4C6EE46D98E}" uniqueName="35" name="01-05-2021" queryTableFieldId="35" dataDxfId="40"/>
    <tableColumn id="36" xr3:uid="{27C8F34B-E0BB-475C-8260-35F3B5B153E2}" uniqueName="36" name="01-04-2021" queryTableFieldId="36" dataDxfId="39"/>
    <tableColumn id="37" xr3:uid="{4866B3E8-185C-4837-8A65-A9222BFBC311}" uniqueName="37" name="01-03-2021" queryTableFieldId="37" dataDxfId="38"/>
    <tableColumn id="38" xr3:uid="{B32891BD-2AAE-4AF4-8882-AA37B0275BC2}" uniqueName="38" name="01-02-2021" queryTableFieldId="38" dataDxfId="37"/>
    <tableColumn id="39" xr3:uid="{689F52E5-2712-4691-9B66-558D9C2A0F67}" uniqueName="39" name="01-01-2021" queryTableFieldId="39" dataDxfId="36"/>
    <tableColumn id="40" xr3:uid="{20493EAF-5644-41B4-AEE2-04B446D1492F}" uniqueName="40" name="01-12-2020" queryTableFieldId="40" dataDxfId="35"/>
    <tableColumn id="41" xr3:uid="{885E7ED8-AB54-4713-AF29-622CA03470A6}" uniqueName="41" name="01-11-2020" queryTableFieldId="41" dataDxfId="34"/>
    <tableColumn id="42" xr3:uid="{E27BF789-483D-43A1-9084-50444478EA74}" uniqueName="42" name="01-10-2020" queryTableFieldId="42" dataDxfId="33"/>
    <tableColumn id="43" xr3:uid="{82CA5F98-0AD3-4A18-AD93-29B32958E6AA}" uniqueName="43" name="01-09-2020" queryTableFieldId="43" dataDxfId="32"/>
    <tableColumn id="44" xr3:uid="{08F98280-7DDD-408F-9BE8-762A79CB919C}" uniqueName="44" name="01-08-2020" queryTableFieldId="44" dataDxfId="31"/>
    <tableColumn id="45" xr3:uid="{EE9FB0EA-8AA8-4073-BC3F-70B0DDD0B65C}" uniqueName="45" name="01-07-2020" queryTableFieldId="45" dataDxfId="30"/>
    <tableColumn id="46" xr3:uid="{BDEFB1A1-3895-4184-98C9-D46516A3EE53}" uniqueName="46" name="01-06-2020" queryTableFieldId="46" dataDxfId="29"/>
    <tableColumn id="47" xr3:uid="{947AE4C8-62DA-437C-9418-88E3FB223299}" uniqueName="47" name="01-05-2020" queryTableFieldId="47" dataDxfId="28"/>
    <tableColumn id="48" xr3:uid="{38121C82-896A-4E87-8450-9CD4C9D0DDB2}" uniqueName="48" name="01-04-2020" queryTableFieldId="48" dataDxfId="27"/>
    <tableColumn id="49" xr3:uid="{2A3C94DB-7D43-461E-9ADE-C275080892BC}" uniqueName="49" name="01-03-2020" queryTableFieldId="49" dataDxfId="26"/>
    <tableColumn id="50" xr3:uid="{331F5574-4D43-4BF6-A074-0626E129CFA0}" uniqueName="50" name="01-02-2020" queryTableFieldId="50" dataDxfId="25"/>
    <tableColumn id="51" xr3:uid="{FF06BA3E-7D04-422B-85BD-FC0B361D66F4}" uniqueName="51" name="01-01-2020" queryTableFieldId="51" dataDxfId="24"/>
    <tableColumn id="52" xr3:uid="{2A2EEFE1-8AB3-4912-B3BB-98DFFFE5167D}" uniqueName="52" name="01-12-2019" queryTableFieldId="52" dataDxfId="23"/>
    <tableColumn id="53" xr3:uid="{E919FA95-4E7B-4236-AED8-08077F5C2317}" uniqueName="53" name="01-11-2019" queryTableFieldId="53" dataDxfId="22"/>
    <tableColumn id="54" xr3:uid="{6903AA94-9DA6-4D4C-B2FB-AC5599B739F3}" uniqueName="54" name="01-10-2019" queryTableFieldId="54" dataDxfId="21"/>
    <tableColumn id="55" xr3:uid="{51F39D50-EC78-47AC-B8D8-2665ABD19E6E}" uniqueName="55" name="01-09-2019" queryTableFieldId="55" dataDxfId="20"/>
    <tableColumn id="56" xr3:uid="{51F9410F-2ABB-4458-BF5A-4CBBF8CBC123}" uniqueName="56" name="01-08-2019" queryTableFieldId="56" dataDxfId="19"/>
    <tableColumn id="57" xr3:uid="{724137C1-9551-496E-852C-D59C270FF591}" uniqueName="57" name="01-07-2019" queryTableFieldId="57" dataDxfId="18"/>
    <tableColumn id="58" xr3:uid="{9C9ACD65-01FC-4846-84E8-56649859B97D}" uniqueName="58" name="01-06-2019" queryTableFieldId="58" dataDxfId="17"/>
    <tableColumn id="59" xr3:uid="{6EAEAC82-66CA-4C7F-8DA8-6278CC719A03}" uniqueName="59" name="01-05-2019" queryTableFieldId="59" dataDxfId="16"/>
    <tableColumn id="60" xr3:uid="{AA3A975C-BC15-4986-8E48-63BEBBA222F5}" uniqueName="60" name="01-04-2019" queryTableFieldId="60" dataDxfId="15"/>
    <tableColumn id="61" xr3:uid="{474F2A48-4299-4DB2-845C-DEF1D3DC0319}" uniqueName="61" name="01-03-2019" queryTableFieldId="61" dataDxfId="14"/>
    <tableColumn id="62" xr3:uid="{BCE0FCC3-2411-4A9E-8BA7-17EF8DCFB267}" uniqueName="62" name="01-02-2019" queryTableFieldId="62" dataDxfId="13"/>
    <tableColumn id="63" xr3:uid="{8126F482-8798-4AD2-A356-87575C7557DD}" uniqueName="63" name="01-01-2019" queryTableFieldId="63" dataDxfId="12"/>
    <tableColumn id="64" xr3:uid="{D1B7873F-ACB8-4EA8-9785-8D0F02775087}" uniqueName="64" name="01-12-2018" queryTableFieldId="64" dataDxfId="11"/>
    <tableColumn id="65" xr3:uid="{AC68E29E-0C9F-4D42-97EF-6CD0B97A4FD1}" uniqueName="65" name="01-11-2018" queryTableFieldId="65" dataDxfId="10"/>
    <tableColumn id="66" xr3:uid="{732FDA0D-3011-4D0C-AF7D-666507676B0B}" uniqueName="66" name="01-10-2018" queryTableFieldId="66" dataDxfId="9"/>
    <tableColumn id="67" xr3:uid="{2884ACC9-D2DE-41F3-B3F2-430D23F08737}" uniqueName="67" name="01-09-2018" queryTableFieldId="67" dataDxfId="8"/>
    <tableColumn id="68" xr3:uid="{6BAB2216-B27F-4C6D-89A6-4EB9C6890D72}" uniqueName="68" name="01-08-2018" queryTableFieldId="68" dataDxfId="7"/>
    <tableColumn id="69" xr3:uid="{197082DB-74BB-4116-9E85-2473BBB9C49A}" uniqueName="69" name="01-07-2018" queryTableFieldId="69" dataDxfId="6"/>
    <tableColumn id="70" xr3:uid="{DA8B512D-5689-4585-B6F5-6B0011FDD467}" uniqueName="70" name="01-06-2018" queryTableFieldId="70" dataDxfId="5"/>
    <tableColumn id="71" xr3:uid="{0247534E-2F42-4A1B-9632-86FF4CECF1FC}" uniqueName="71" name="01-05-2018" queryTableFieldId="71" dataDxfId="4"/>
    <tableColumn id="72" xr3:uid="{CE0FF04A-E428-4989-BE24-75FEA36456C7}" uniqueName="72" name="01-04-2018" queryTableFieldId="72" dataDxfId="3"/>
    <tableColumn id="73" xr3:uid="{6CABAA6F-AD02-484C-9DE0-E4F3598404EA}" uniqueName="73" name="01-03-2018" queryTableFieldId="73" dataDxfId="2"/>
    <tableColumn id="74" xr3:uid="{531FDCA1-2614-4A3F-853C-0FD4BB98EBD7}" uniqueName="74" name="01-02-2018" queryTableFieldId="74" dataDxfId="1"/>
    <tableColumn id="75" xr3:uid="{06CD9827-B126-4215-BE89-5D375F3D420E}" uniqueName="75" name="01-01-2018" queryTableFieldId="7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0EF65-2340-4881-8B72-B895A5512540}">
  <dimension ref="A1:NG61"/>
  <sheetViews>
    <sheetView tabSelected="1" topLeftCell="J2" workbookViewId="0">
      <selection activeCell="W6" sqref="W6"/>
    </sheetView>
  </sheetViews>
  <sheetFormatPr defaultRowHeight="14.4" x14ac:dyDescent="0.3"/>
  <cols>
    <col min="1" max="1" width="29.77734375" bestFit="1" customWidth="1"/>
    <col min="2" max="2" width="8.77734375" customWidth="1"/>
    <col min="4" max="7" width="8.77734375" customWidth="1"/>
    <col min="9" max="12" width="8.77734375" customWidth="1"/>
    <col min="14" max="17" width="8.77734375" customWidth="1"/>
    <col min="19" max="22" width="8.77734375" customWidth="1"/>
    <col min="24" max="27" width="8.77734375" customWidth="1"/>
    <col min="29" max="32" width="8.77734375" customWidth="1"/>
    <col min="34" max="37" width="8.77734375" customWidth="1"/>
    <col min="39" max="42" width="8.77734375" customWidth="1"/>
    <col min="44" max="47" width="8.77734375" customWidth="1"/>
    <col min="49" max="52" width="8.77734375" customWidth="1"/>
    <col min="54" max="57" width="8.77734375" customWidth="1"/>
    <col min="59" max="62" width="8.77734375" customWidth="1"/>
    <col min="64" max="67" width="8.77734375" customWidth="1"/>
    <col min="69" max="72" width="8.77734375" customWidth="1"/>
    <col min="74" max="77" width="8.77734375" customWidth="1"/>
    <col min="79" max="82" width="8.77734375" customWidth="1"/>
    <col min="84" max="87" width="8.77734375" customWidth="1"/>
    <col min="89" max="92" width="8.77734375" customWidth="1"/>
    <col min="94" max="97" width="8.77734375" customWidth="1"/>
    <col min="99" max="102" width="8.77734375" customWidth="1"/>
    <col min="104" max="107" width="8.77734375" customWidth="1"/>
    <col min="109" max="112" width="8.77734375" customWidth="1"/>
    <col min="114" max="117" width="8.77734375" customWidth="1"/>
    <col min="119" max="122" width="8.77734375" customWidth="1"/>
    <col min="124" max="127" width="8.77734375" customWidth="1"/>
    <col min="129" max="132" width="8.77734375" customWidth="1"/>
    <col min="134" max="137" width="8.77734375" customWidth="1"/>
    <col min="139" max="142" width="8.77734375" customWidth="1"/>
    <col min="144" max="147" width="8.77734375" customWidth="1"/>
    <col min="149" max="152" width="8.77734375" customWidth="1"/>
    <col min="154" max="157" width="8.77734375" customWidth="1"/>
    <col min="159" max="162" width="8.77734375" customWidth="1"/>
    <col min="164" max="167" width="8.77734375" customWidth="1"/>
    <col min="169" max="172" width="8.77734375" customWidth="1"/>
    <col min="174" max="177" width="8.77734375" customWidth="1"/>
    <col min="179" max="182" width="8.77734375" customWidth="1"/>
    <col min="184" max="187" width="8.77734375" customWidth="1"/>
    <col min="189" max="192" width="8.77734375" customWidth="1"/>
    <col min="194" max="197" width="8.77734375" customWidth="1"/>
    <col min="199" max="202" width="8.77734375" customWidth="1"/>
    <col min="204" max="207" width="8.77734375" customWidth="1"/>
    <col min="209" max="209" width="8.6640625" customWidth="1"/>
    <col min="210" max="212" width="8.77734375" customWidth="1"/>
    <col min="214" max="217" width="8.77734375" customWidth="1"/>
    <col min="219" max="222" width="8.77734375" customWidth="1"/>
    <col min="224" max="227" width="8.77734375" customWidth="1"/>
    <col min="229" max="232" width="8.77734375" customWidth="1"/>
    <col min="234" max="237" width="8.77734375" customWidth="1"/>
    <col min="239" max="242" width="8.77734375" customWidth="1"/>
    <col min="244" max="247" width="8.77734375" customWidth="1"/>
    <col min="249" max="252" width="8.77734375" customWidth="1"/>
    <col min="254" max="257" width="8.77734375" customWidth="1"/>
    <col min="259" max="262" width="8.77734375" customWidth="1"/>
    <col min="264" max="267" width="8.77734375" customWidth="1"/>
    <col min="269" max="272" width="8.77734375" customWidth="1"/>
    <col min="274" max="277" width="8.77734375" customWidth="1"/>
    <col min="279" max="282" width="8.77734375" customWidth="1"/>
    <col min="284" max="287" width="8.77734375" customWidth="1"/>
    <col min="289" max="292" width="8.77734375" customWidth="1"/>
    <col min="294" max="297" width="8.77734375" customWidth="1"/>
    <col min="299" max="302" width="8.77734375" customWidth="1"/>
    <col min="304" max="307" width="8.77734375" customWidth="1"/>
    <col min="309" max="312" width="8.77734375" customWidth="1"/>
    <col min="314" max="317" width="8.77734375" customWidth="1"/>
    <col min="319" max="322" width="8.77734375" customWidth="1"/>
    <col min="324" max="327" width="8.77734375" customWidth="1"/>
    <col min="329" max="332" width="8.77734375" customWidth="1"/>
    <col min="334" max="337" width="8.77734375" customWidth="1"/>
    <col min="339" max="342" width="8.77734375" customWidth="1"/>
    <col min="344" max="347" width="8.77734375" customWidth="1"/>
    <col min="349" max="352" width="8.77734375" customWidth="1"/>
    <col min="354" max="357" width="8.77734375" customWidth="1"/>
    <col min="359" max="362" width="8.77734375" customWidth="1"/>
    <col min="364" max="367" width="8.77734375" customWidth="1"/>
  </cols>
  <sheetData>
    <row r="1" spans="1:371" x14ac:dyDescent="0.3">
      <c r="A1" s="1" t="s">
        <v>0</v>
      </c>
      <c r="B1" s="2"/>
      <c r="C1" s="3"/>
      <c r="D1" s="4"/>
      <c r="E1" s="1"/>
      <c r="F1" s="1"/>
    </row>
    <row r="2" spans="1:371" x14ac:dyDescent="0.3">
      <c r="A2" s="1" t="s">
        <v>133</v>
      </c>
      <c r="B2" s="2"/>
      <c r="C2" s="1" t="s">
        <v>1</v>
      </c>
      <c r="D2" s="4"/>
      <c r="E2" s="1"/>
      <c r="F2" s="1"/>
    </row>
    <row r="3" spans="1:371" x14ac:dyDescent="0.3">
      <c r="A3" s="1"/>
      <c r="B3" s="82">
        <v>45323</v>
      </c>
      <c r="C3" s="83"/>
      <c r="D3" s="83"/>
      <c r="E3" s="83"/>
      <c r="F3" s="84"/>
      <c r="G3" s="85">
        <v>45292</v>
      </c>
      <c r="H3" s="86"/>
      <c r="I3" s="86"/>
      <c r="J3" s="86"/>
      <c r="K3" s="87"/>
      <c r="L3" s="85">
        <v>45261</v>
      </c>
      <c r="M3" s="86"/>
      <c r="N3" s="86"/>
      <c r="O3" s="86"/>
      <c r="P3" s="87"/>
      <c r="Q3" s="85">
        <v>45231</v>
      </c>
      <c r="R3" s="86"/>
      <c r="S3" s="86"/>
      <c r="T3" s="86"/>
      <c r="U3" s="87"/>
      <c r="V3" s="88">
        <v>45200</v>
      </c>
      <c r="W3" s="89"/>
      <c r="X3" s="89"/>
      <c r="Y3" s="89"/>
      <c r="Z3" s="89"/>
    </row>
    <row r="4" spans="1:371" x14ac:dyDescent="0.3">
      <c r="A4" s="1" t="s">
        <v>134</v>
      </c>
      <c r="B4" s="2" t="s">
        <v>3</v>
      </c>
      <c r="C4" s="7">
        <v>45323</v>
      </c>
      <c r="D4" s="4" t="s">
        <v>4</v>
      </c>
      <c r="E4" s="1" t="s">
        <v>129</v>
      </c>
      <c r="F4" s="1" t="s">
        <v>5</v>
      </c>
      <c r="G4" s="2" t="s">
        <v>3</v>
      </c>
      <c r="H4" s="7">
        <v>45292</v>
      </c>
      <c r="I4" s="4" t="s">
        <v>4</v>
      </c>
      <c r="J4" s="1" t="s">
        <v>129</v>
      </c>
      <c r="K4" s="1" t="s">
        <v>5</v>
      </c>
      <c r="L4" s="2" t="s">
        <v>3</v>
      </c>
      <c r="M4" s="69">
        <v>45261</v>
      </c>
      <c r="N4" s="4" t="s">
        <v>4</v>
      </c>
      <c r="O4" s="1" t="s">
        <v>129</v>
      </c>
      <c r="P4" s="1" t="s">
        <v>5</v>
      </c>
      <c r="Q4" s="2" t="s">
        <v>3</v>
      </c>
      <c r="R4" s="7">
        <v>45231</v>
      </c>
      <c r="S4" s="4" t="s">
        <v>4</v>
      </c>
      <c r="T4" s="1" t="s">
        <v>129</v>
      </c>
      <c r="U4" s="1" t="s">
        <v>5</v>
      </c>
      <c r="V4" s="2" t="s">
        <v>3</v>
      </c>
      <c r="W4" s="7">
        <v>45200</v>
      </c>
      <c r="X4" s="4" t="s">
        <v>4</v>
      </c>
      <c r="Y4" s="1" t="s">
        <v>129</v>
      </c>
      <c r="Z4" s="1" t="s">
        <v>5</v>
      </c>
      <c r="AA4" s="2" t="s">
        <v>3</v>
      </c>
      <c r="AB4" s="7">
        <v>45170</v>
      </c>
      <c r="AC4" s="4" t="s">
        <v>4</v>
      </c>
      <c r="AD4" s="1" t="s">
        <v>129</v>
      </c>
      <c r="AE4" s="1" t="s">
        <v>5</v>
      </c>
      <c r="AF4" s="2" t="s">
        <v>3</v>
      </c>
      <c r="AG4" s="7">
        <v>45139</v>
      </c>
      <c r="AH4" s="4" t="s">
        <v>4</v>
      </c>
      <c r="AI4" s="1" t="s">
        <v>129</v>
      </c>
      <c r="AJ4" s="1" t="s">
        <v>5</v>
      </c>
      <c r="AK4" s="2" t="s">
        <v>3</v>
      </c>
      <c r="AL4" s="7">
        <v>45108</v>
      </c>
      <c r="AM4" s="4" t="s">
        <v>4</v>
      </c>
      <c r="AN4" s="1" t="s">
        <v>129</v>
      </c>
      <c r="AO4" s="1" t="s">
        <v>5</v>
      </c>
      <c r="AP4" s="2" t="s">
        <v>3</v>
      </c>
      <c r="AQ4" s="7">
        <v>45078</v>
      </c>
      <c r="AR4" s="4" t="s">
        <v>4</v>
      </c>
      <c r="AS4" s="1" t="s">
        <v>129</v>
      </c>
      <c r="AT4" s="1" t="s">
        <v>5</v>
      </c>
      <c r="AU4" s="2" t="s">
        <v>3</v>
      </c>
      <c r="AV4" s="7">
        <v>45047</v>
      </c>
      <c r="AW4" s="4" t="s">
        <v>4</v>
      </c>
      <c r="AX4" s="1" t="s">
        <v>129</v>
      </c>
      <c r="AY4" s="1" t="s">
        <v>5</v>
      </c>
      <c r="AZ4" s="2" t="s">
        <v>3</v>
      </c>
      <c r="BA4" s="7">
        <v>45017</v>
      </c>
      <c r="BB4" s="4" t="s">
        <v>4</v>
      </c>
      <c r="BC4" s="1" t="s">
        <v>129</v>
      </c>
      <c r="BD4" s="1" t="s">
        <v>5</v>
      </c>
      <c r="BE4" s="2" t="s">
        <v>3</v>
      </c>
      <c r="BF4" s="7">
        <v>44986</v>
      </c>
      <c r="BG4" s="4" t="s">
        <v>4</v>
      </c>
      <c r="BH4" s="1" t="s">
        <v>129</v>
      </c>
      <c r="BI4" s="1" t="s">
        <v>5</v>
      </c>
      <c r="BJ4" s="2" t="s">
        <v>3</v>
      </c>
      <c r="BK4" s="7">
        <v>44958</v>
      </c>
      <c r="BL4" s="4" t="s">
        <v>4</v>
      </c>
      <c r="BM4" s="1" t="s">
        <v>129</v>
      </c>
      <c r="BN4" s="1" t="s">
        <v>5</v>
      </c>
      <c r="BO4" s="2" t="s">
        <v>3</v>
      </c>
      <c r="BP4" s="7">
        <v>44927</v>
      </c>
      <c r="BQ4" s="4" t="s">
        <v>4</v>
      </c>
      <c r="BR4" s="1" t="s">
        <v>129</v>
      </c>
      <c r="BS4" s="1" t="s">
        <v>5</v>
      </c>
      <c r="BT4" s="2" t="s">
        <v>3</v>
      </c>
      <c r="BU4" s="7">
        <v>44896</v>
      </c>
      <c r="BV4" s="4" t="s">
        <v>4</v>
      </c>
      <c r="BW4" s="1" t="s">
        <v>129</v>
      </c>
      <c r="BX4" s="1" t="s">
        <v>5</v>
      </c>
      <c r="BY4" s="2" t="s">
        <v>3</v>
      </c>
      <c r="BZ4" s="7">
        <v>44866</v>
      </c>
      <c r="CA4" s="4" t="s">
        <v>4</v>
      </c>
      <c r="CB4" s="1" t="s">
        <v>129</v>
      </c>
      <c r="CC4" s="1" t="s">
        <v>5</v>
      </c>
      <c r="CD4" s="2" t="s">
        <v>3</v>
      </c>
      <c r="CE4" s="7">
        <v>44835</v>
      </c>
      <c r="CF4" s="4" t="s">
        <v>4</v>
      </c>
      <c r="CG4" s="1" t="s">
        <v>129</v>
      </c>
      <c r="CH4" s="1" t="s">
        <v>5</v>
      </c>
      <c r="CI4" s="2" t="s">
        <v>3</v>
      </c>
      <c r="CJ4" s="7">
        <v>44805</v>
      </c>
      <c r="CK4" s="4" t="s">
        <v>4</v>
      </c>
      <c r="CL4" s="1" t="s">
        <v>129</v>
      </c>
      <c r="CM4" s="1" t="s">
        <v>5</v>
      </c>
      <c r="CN4" s="2" t="s">
        <v>3</v>
      </c>
      <c r="CO4" s="7">
        <v>44774</v>
      </c>
      <c r="CP4" s="4" t="s">
        <v>4</v>
      </c>
      <c r="CQ4" s="1" t="s">
        <v>129</v>
      </c>
      <c r="CR4" s="1" t="s">
        <v>5</v>
      </c>
      <c r="CS4" s="2" t="s">
        <v>3</v>
      </c>
      <c r="CT4" s="7">
        <v>44743</v>
      </c>
      <c r="CU4" s="4" t="s">
        <v>4</v>
      </c>
      <c r="CV4" s="1" t="s">
        <v>129</v>
      </c>
      <c r="CW4" s="1" t="s">
        <v>5</v>
      </c>
      <c r="CX4" s="2" t="s">
        <v>3</v>
      </c>
      <c r="CY4" s="7">
        <v>44713</v>
      </c>
      <c r="CZ4" s="4" t="s">
        <v>4</v>
      </c>
      <c r="DA4" s="1" t="s">
        <v>129</v>
      </c>
      <c r="DB4" s="1" t="s">
        <v>5</v>
      </c>
      <c r="DC4" s="2" t="s">
        <v>3</v>
      </c>
      <c r="DD4" s="7">
        <v>44682</v>
      </c>
      <c r="DE4" s="4" t="s">
        <v>4</v>
      </c>
      <c r="DF4" s="1" t="s">
        <v>129</v>
      </c>
      <c r="DG4" s="1" t="s">
        <v>5</v>
      </c>
      <c r="DH4" s="2" t="s">
        <v>3</v>
      </c>
      <c r="DI4" s="7">
        <v>44652</v>
      </c>
      <c r="DJ4" s="4" t="s">
        <v>4</v>
      </c>
      <c r="DK4" s="1" t="s">
        <v>129</v>
      </c>
      <c r="DL4" s="1" t="s">
        <v>5</v>
      </c>
      <c r="DM4" s="2" t="s">
        <v>3</v>
      </c>
      <c r="DN4" s="7">
        <v>44621</v>
      </c>
      <c r="DO4" s="4" t="s">
        <v>4</v>
      </c>
      <c r="DP4" s="1" t="s">
        <v>129</v>
      </c>
      <c r="DQ4" s="1" t="s">
        <v>5</v>
      </c>
      <c r="DR4" s="2" t="s">
        <v>3</v>
      </c>
      <c r="DS4" s="7">
        <v>44593</v>
      </c>
      <c r="DT4" s="4" t="s">
        <v>6</v>
      </c>
      <c r="DU4" s="1" t="s">
        <v>4</v>
      </c>
      <c r="DV4" s="1" t="s">
        <v>5</v>
      </c>
      <c r="DW4" s="2" t="s">
        <v>3</v>
      </c>
      <c r="DX4" s="7">
        <v>44562</v>
      </c>
      <c r="DY4" s="4" t="s">
        <v>4</v>
      </c>
      <c r="DZ4" s="1" t="s">
        <v>129</v>
      </c>
      <c r="EA4" s="1" t="s">
        <v>5</v>
      </c>
      <c r="EB4" s="2" t="s">
        <v>3</v>
      </c>
      <c r="EC4" s="7">
        <v>44531</v>
      </c>
      <c r="ED4" s="4" t="s">
        <v>4</v>
      </c>
      <c r="EE4" s="1" t="s">
        <v>129</v>
      </c>
      <c r="EF4" s="1" t="s">
        <v>5</v>
      </c>
      <c r="EG4" s="2" t="s">
        <v>3</v>
      </c>
      <c r="EH4" s="7">
        <v>44501</v>
      </c>
      <c r="EI4" s="4" t="s">
        <v>4</v>
      </c>
      <c r="EJ4" s="1" t="s">
        <v>129</v>
      </c>
      <c r="EK4" s="1" t="s">
        <v>5</v>
      </c>
      <c r="EL4" s="2" t="s">
        <v>3</v>
      </c>
      <c r="EM4" s="7">
        <v>44470</v>
      </c>
      <c r="EN4" s="4" t="s">
        <v>4</v>
      </c>
      <c r="EO4" s="1" t="s">
        <v>129</v>
      </c>
      <c r="EP4" s="1" t="s">
        <v>5</v>
      </c>
      <c r="EQ4" s="2" t="s">
        <v>3</v>
      </c>
      <c r="ER4" s="7">
        <v>44440</v>
      </c>
      <c r="ES4" s="4" t="s">
        <v>4</v>
      </c>
      <c r="ET4" s="1" t="s">
        <v>129</v>
      </c>
      <c r="EU4" s="1" t="s">
        <v>5</v>
      </c>
      <c r="EV4" s="2" t="s">
        <v>3</v>
      </c>
      <c r="EW4" s="7">
        <v>44409</v>
      </c>
      <c r="EX4" s="4" t="s">
        <v>4</v>
      </c>
      <c r="EY4" s="1" t="s">
        <v>129</v>
      </c>
      <c r="EZ4" s="1" t="s">
        <v>5</v>
      </c>
      <c r="FA4" s="2" t="s">
        <v>3</v>
      </c>
      <c r="FB4" s="7">
        <v>44378</v>
      </c>
      <c r="FC4" s="4" t="s">
        <v>4</v>
      </c>
      <c r="FD4" s="1" t="s">
        <v>129</v>
      </c>
      <c r="FE4" s="1" t="s">
        <v>5</v>
      </c>
      <c r="FF4" s="2" t="s">
        <v>3</v>
      </c>
      <c r="FG4" s="7">
        <v>44348</v>
      </c>
      <c r="FH4" s="4" t="s">
        <v>4</v>
      </c>
      <c r="FI4" s="1" t="s">
        <v>129</v>
      </c>
      <c r="FJ4" s="1" t="s">
        <v>5</v>
      </c>
      <c r="FK4" s="2" t="s">
        <v>3</v>
      </c>
      <c r="FL4" s="7">
        <v>44317</v>
      </c>
      <c r="FM4" s="4" t="s">
        <v>4</v>
      </c>
      <c r="FN4" s="1" t="s">
        <v>129</v>
      </c>
      <c r="FO4" s="1" t="s">
        <v>5</v>
      </c>
      <c r="FP4" s="2" t="s">
        <v>3</v>
      </c>
      <c r="FQ4" s="7">
        <v>44287</v>
      </c>
      <c r="FR4" s="4" t="s">
        <v>4</v>
      </c>
      <c r="FS4" s="1" t="s">
        <v>129</v>
      </c>
      <c r="FT4" s="1" t="s">
        <v>5</v>
      </c>
      <c r="FU4" s="2" t="s">
        <v>3</v>
      </c>
      <c r="FV4" s="7">
        <v>44256</v>
      </c>
      <c r="FW4" s="4" t="s">
        <v>4</v>
      </c>
      <c r="FX4" s="1" t="s">
        <v>129</v>
      </c>
      <c r="FY4" s="1" t="s">
        <v>5</v>
      </c>
      <c r="FZ4" s="2" t="s">
        <v>3</v>
      </c>
      <c r="GA4" s="7">
        <v>44228</v>
      </c>
      <c r="GB4" s="4" t="s">
        <v>4</v>
      </c>
      <c r="GC4" s="1" t="s">
        <v>129</v>
      </c>
      <c r="GD4" s="1" t="s">
        <v>5</v>
      </c>
      <c r="GE4" s="2" t="s">
        <v>3</v>
      </c>
      <c r="GF4" s="7">
        <v>44197</v>
      </c>
      <c r="GG4" s="4" t="s">
        <v>4</v>
      </c>
      <c r="GH4" s="1" t="s">
        <v>129</v>
      </c>
      <c r="GI4" s="1" t="s">
        <v>5</v>
      </c>
      <c r="GJ4" s="2" t="s">
        <v>3</v>
      </c>
      <c r="GK4" s="7">
        <v>44166</v>
      </c>
      <c r="GL4" s="4" t="s">
        <v>4</v>
      </c>
      <c r="GM4" s="1" t="s">
        <v>129</v>
      </c>
      <c r="GN4" s="1" t="s">
        <v>5</v>
      </c>
      <c r="GO4" s="2" t="s">
        <v>3</v>
      </c>
      <c r="GP4" s="7">
        <v>44136</v>
      </c>
      <c r="GQ4" s="4" t="s">
        <v>4</v>
      </c>
      <c r="GR4" s="1" t="s">
        <v>129</v>
      </c>
      <c r="GS4" s="1" t="s">
        <v>5</v>
      </c>
      <c r="GT4" s="2" t="s">
        <v>3</v>
      </c>
      <c r="GU4" s="38">
        <v>44105</v>
      </c>
      <c r="GV4" s="4" t="s">
        <v>4</v>
      </c>
      <c r="GW4" s="1" t="s">
        <v>129</v>
      </c>
      <c r="GX4" s="1" t="s">
        <v>5</v>
      </c>
      <c r="GY4" s="2" t="s">
        <v>3</v>
      </c>
      <c r="GZ4" s="38">
        <v>44075</v>
      </c>
      <c r="HA4" s="4" t="s">
        <v>4</v>
      </c>
      <c r="HB4" s="1" t="s">
        <v>129</v>
      </c>
      <c r="HC4" s="1" t="s">
        <v>5</v>
      </c>
      <c r="HD4" s="2" t="s">
        <v>3</v>
      </c>
      <c r="HE4" s="38">
        <v>44044</v>
      </c>
      <c r="HF4" s="4" t="s">
        <v>4</v>
      </c>
      <c r="HG4" s="1" t="s">
        <v>129</v>
      </c>
      <c r="HH4" s="1" t="s">
        <v>5</v>
      </c>
      <c r="HI4" s="2" t="s">
        <v>3</v>
      </c>
      <c r="HJ4" s="38">
        <v>44013</v>
      </c>
      <c r="HK4" s="4" t="s">
        <v>4</v>
      </c>
      <c r="HL4" s="1" t="s">
        <v>129</v>
      </c>
      <c r="HM4" s="1" t="s">
        <v>5</v>
      </c>
      <c r="HN4" s="2" t="s">
        <v>3</v>
      </c>
      <c r="HO4" s="38">
        <v>43983</v>
      </c>
      <c r="HP4" s="4" t="s">
        <v>4</v>
      </c>
      <c r="HQ4" s="1" t="s">
        <v>129</v>
      </c>
      <c r="HR4" s="1" t="s">
        <v>5</v>
      </c>
      <c r="HS4" s="2" t="s">
        <v>3</v>
      </c>
      <c r="HT4" s="38">
        <v>43952</v>
      </c>
      <c r="HU4" s="4" t="s">
        <v>4</v>
      </c>
      <c r="HV4" s="1" t="s">
        <v>129</v>
      </c>
      <c r="HW4" s="1" t="s">
        <v>5</v>
      </c>
      <c r="HX4" s="2" t="s">
        <v>3</v>
      </c>
      <c r="HY4" s="38">
        <v>43922</v>
      </c>
      <c r="HZ4" s="4" t="s">
        <v>4</v>
      </c>
      <c r="IA4" s="1" t="s">
        <v>129</v>
      </c>
      <c r="IB4" s="1" t="s">
        <v>5</v>
      </c>
      <c r="IC4" s="2" t="s">
        <v>3</v>
      </c>
      <c r="ID4" s="38">
        <v>43891</v>
      </c>
      <c r="IE4" s="4" t="s">
        <v>4</v>
      </c>
      <c r="IF4" s="1" t="s">
        <v>129</v>
      </c>
      <c r="IG4" s="1" t="s">
        <v>5</v>
      </c>
      <c r="IH4" s="2" t="s">
        <v>3</v>
      </c>
      <c r="II4" s="38">
        <v>43862</v>
      </c>
      <c r="IJ4" s="4" t="s">
        <v>4</v>
      </c>
      <c r="IK4" s="1" t="s">
        <v>129</v>
      </c>
      <c r="IL4" s="1" t="s">
        <v>5</v>
      </c>
      <c r="IM4" s="2" t="s">
        <v>3</v>
      </c>
      <c r="IN4" s="38">
        <v>43831</v>
      </c>
      <c r="IO4" s="4" t="s">
        <v>4</v>
      </c>
      <c r="IP4" s="1" t="s">
        <v>129</v>
      </c>
      <c r="IQ4" s="1" t="s">
        <v>5</v>
      </c>
      <c r="IR4" s="2" t="s">
        <v>3</v>
      </c>
      <c r="IS4" s="38">
        <v>43800</v>
      </c>
      <c r="IT4" s="4" t="s">
        <v>4</v>
      </c>
      <c r="IU4" s="1" t="s">
        <v>129</v>
      </c>
      <c r="IV4" s="1" t="s">
        <v>5</v>
      </c>
      <c r="IW4" s="2" t="s">
        <v>3</v>
      </c>
      <c r="IX4" s="38">
        <v>43770</v>
      </c>
      <c r="IY4" s="4" t="s">
        <v>4</v>
      </c>
      <c r="IZ4" s="1" t="s">
        <v>129</v>
      </c>
      <c r="JA4" s="1" t="s">
        <v>5</v>
      </c>
      <c r="JB4" s="2" t="s">
        <v>3</v>
      </c>
      <c r="JC4" s="38">
        <v>43739</v>
      </c>
      <c r="JD4" s="4" t="s">
        <v>4</v>
      </c>
      <c r="JE4" s="1" t="s">
        <v>129</v>
      </c>
      <c r="JF4" s="1" t="s">
        <v>5</v>
      </c>
      <c r="JG4" s="2" t="s">
        <v>3</v>
      </c>
      <c r="JH4" s="38">
        <v>43709</v>
      </c>
      <c r="JI4" s="4" t="s">
        <v>4</v>
      </c>
      <c r="JJ4" s="1" t="s">
        <v>129</v>
      </c>
      <c r="JK4" s="1" t="s">
        <v>5</v>
      </c>
      <c r="JL4" s="2" t="s">
        <v>3</v>
      </c>
      <c r="JM4" s="38">
        <v>43678</v>
      </c>
      <c r="JN4" s="4" t="s">
        <v>4</v>
      </c>
      <c r="JO4" s="1" t="s">
        <v>129</v>
      </c>
      <c r="JP4" s="1" t="s">
        <v>5</v>
      </c>
      <c r="JQ4" s="2" t="s">
        <v>3</v>
      </c>
      <c r="JR4" s="38">
        <v>43647</v>
      </c>
      <c r="JS4" s="4" t="s">
        <v>4</v>
      </c>
      <c r="JT4" s="1" t="s">
        <v>129</v>
      </c>
      <c r="JU4" s="1" t="s">
        <v>5</v>
      </c>
      <c r="JV4" s="2" t="s">
        <v>3</v>
      </c>
      <c r="JW4" s="38">
        <v>43617</v>
      </c>
      <c r="JX4" s="4" t="s">
        <v>4</v>
      </c>
      <c r="JY4" s="1" t="s">
        <v>129</v>
      </c>
      <c r="JZ4" s="1" t="s">
        <v>5</v>
      </c>
      <c r="KA4" s="2" t="s">
        <v>3</v>
      </c>
      <c r="KB4" s="38">
        <v>43586</v>
      </c>
      <c r="KC4" s="4" t="s">
        <v>4</v>
      </c>
      <c r="KD4" s="1" t="s">
        <v>129</v>
      </c>
      <c r="KE4" s="1" t="s">
        <v>5</v>
      </c>
      <c r="KF4" s="2" t="s">
        <v>3</v>
      </c>
      <c r="KG4" s="38">
        <v>43556</v>
      </c>
      <c r="KH4" s="4" t="s">
        <v>4</v>
      </c>
      <c r="KI4" s="1" t="s">
        <v>129</v>
      </c>
      <c r="KJ4" s="1" t="s">
        <v>5</v>
      </c>
      <c r="KK4" s="2" t="s">
        <v>3</v>
      </c>
      <c r="KL4" s="38">
        <v>43525</v>
      </c>
      <c r="KM4" s="4" t="s">
        <v>4</v>
      </c>
      <c r="KN4" s="1" t="s">
        <v>129</v>
      </c>
      <c r="KO4" s="1" t="s">
        <v>5</v>
      </c>
      <c r="KP4" s="2" t="s">
        <v>3</v>
      </c>
      <c r="KQ4" s="38">
        <v>43497</v>
      </c>
      <c r="KR4" s="4" t="s">
        <v>4</v>
      </c>
      <c r="KS4" s="1" t="s">
        <v>129</v>
      </c>
      <c r="KT4" s="1" t="s">
        <v>5</v>
      </c>
      <c r="KU4" s="2" t="s">
        <v>3</v>
      </c>
      <c r="KV4" s="38">
        <v>43466</v>
      </c>
      <c r="KW4" s="4" t="s">
        <v>4</v>
      </c>
      <c r="KX4" s="1" t="s">
        <v>129</v>
      </c>
      <c r="KY4" s="1" t="s">
        <v>5</v>
      </c>
      <c r="KZ4" s="2" t="s">
        <v>3</v>
      </c>
      <c r="LA4" s="38">
        <v>43435</v>
      </c>
      <c r="LB4" s="4" t="s">
        <v>4</v>
      </c>
      <c r="LC4" s="1" t="s">
        <v>129</v>
      </c>
      <c r="LD4" s="1" t="s">
        <v>5</v>
      </c>
      <c r="LE4" s="2" t="s">
        <v>3</v>
      </c>
      <c r="LF4" s="38">
        <v>43405</v>
      </c>
      <c r="LG4" s="4" t="s">
        <v>4</v>
      </c>
      <c r="LH4" s="1" t="s">
        <v>129</v>
      </c>
      <c r="LI4" s="1" t="s">
        <v>5</v>
      </c>
      <c r="LJ4" s="2" t="s">
        <v>3</v>
      </c>
      <c r="LK4" s="7">
        <v>43374</v>
      </c>
      <c r="LL4" s="4" t="s">
        <v>4</v>
      </c>
      <c r="LM4" s="1" t="s">
        <v>129</v>
      </c>
      <c r="LN4" s="1" t="s">
        <v>5</v>
      </c>
      <c r="LO4" s="2" t="s">
        <v>3</v>
      </c>
      <c r="LP4" s="7">
        <v>43344</v>
      </c>
      <c r="LQ4" s="4" t="s">
        <v>4</v>
      </c>
      <c r="LR4" s="1" t="s">
        <v>129</v>
      </c>
      <c r="LS4" s="1" t="s">
        <v>5</v>
      </c>
      <c r="LT4" s="2" t="s">
        <v>3</v>
      </c>
      <c r="LU4" s="7">
        <v>43313</v>
      </c>
      <c r="LV4" s="4" t="s">
        <v>4</v>
      </c>
      <c r="LW4" s="1" t="s">
        <v>129</v>
      </c>
      <c r="LX4" s="1" t="s">
        <v>5</v>
      </c>
      <c r="LY4" s="2" t="s">
        <v>3</v>
      </c>
      <c r="LZ4" s="7">
        <v>43282</v>
      </c>
      <c r="MA4" s="4" t="s">
        <v>4</v>
      </c>
      <c r="MB4" s="1" t="s">
        <v>129</v>
      </c>
      <c r="MC4" s="1" t="s">
        <v>5</v>
      </c>
      <c r="MD4" s="2" t="s">
        <v>3</v>
      </c>
      <c r="ME4" s="7">
        <v>43252</v>
      </c>
      <c r="MF4" s="4" t="s">
        <v>4</v>
      </c>
      <c r="MG4" s="1" t="s">
        <v>129</v>
      </c>
      <c r="MH4" s="1" t="s">
        <v>5</v>
      </c>
      <c r="MI4" s="2" t="s">
        <v>3</v>
      </c>
      <c r="MJ4" s="7">
        <v>43221</v>
      </c>
      <c r="MK4" s="4" t="s">
        <v>4</v>
      </c>
      <c r="ML4" s="1" t="s">
        <v>129</v>
      </c>
      <c r="MM4" s="1" t="s">
        <v>5</v>
      </c>
      <c r="MN4" s="2" t="s">
        <v>3</v>
      </c>
      <c r="MO4" s="7">
        <v>43191</v>
      </c>
      <c r="MP4" s="4" t="s">
        <v>4</v>
      </c>
      <c r="MQ4" s="1" t="s">
        <v>129</v>
      </c>
      <c r="MR4" s="1" t="s">
        <v>5</v>
      </c>
      <c r="MS4" s="2" t="s">
        <v>3</v>
      </c>
      <c r="MT4" s="7">
        <v>43160</v>
      </c>
      <c r="MU4" t="s">
        <v>4</v>
      </c>
      <c r="MV4" s="1" t="s">
        <v>129</v>
      </c>
      <c r="MW4" t="s">
        <v>5</v>
      </c>
      <c r="MX4" s="2" t="s">
        <v>3</v>
      </c>
      <c r="MY4" s="7">
        <v>43132</v>
      </c>
      <c r="MZ4" t="s">
        <v>4</v>
      </c>
      <c r="NA4" s="1" t="s">
        <v>129</v>
      </c>
      <c r="NB4" t="s">
        <v>5</v>
      </c>
      <c r="NC4" t="s">
        <v>3</v>
      </c>
      <c r="ND4" s="7">
        <v>43101</v>
      </c>
      <c r="NE4" t="s">
        <v>4</v>
      </c>
      <c r="NF4" s="1" t="s">
        <v>129</v>
      </c>
      <c r="NG4" t="s">
        <v>5</v>
      </c>
    </row>
    <row r="5" spans="1:371" x14ac:dyDescent="0.3">
      <c r="A5" s="3" t="s">
        <v>7</v>
      </c>
      <c r="B5" s="2">
        <v>0</v>
      </c>
      <c r="C5" s="2">
        <v>0</v>
      </c>
      <c r="D5" s="8">
        <f>+C5*F5</f>
        <v>0</v>
      </c>
      <c r="E5" s="9">
        <f t="shared" ref="E5:E27" si="0">D5/1</f>
        <v>0</v>
      </c>
      <c r="F5" s="1"/>
      <c r="G5" s="2">
        <v>0</v>
      </c>
      <c r="H5" s="2">
        <v>0</v>
      </c>
      <c r="I5" s="8">
        <f>+H5*K5</f>
        <v>0</v>
      </c>
      <c r="J5" s="9">
        <f t="shared" ref="J5:J27" si="1">I5/1</f>
        <v>0</v>
      </c>
      <c r="K5" s="10"/>
      <c r="L5" s="2">
        <v>0</v>
      </c>
      <c r="M5" s="2">
        <v>0</v>
      </c>
      <c r="N5" s="8">
        <f>+M5*P5</f>
        <v>0</v>
      </c>
      <c r="O5" s="9">
        <f t="shared" ref="O5:O27" si="2">N5/1</f>
        <v>0</v>
      </c>
      <c r="P5" s="10"/>
      <c r="Q5" s="2">
        <v>39638</v>
      </c>
      <c r="R5" s="2">
        <v>0</v>
      </c>
      <c r="S5" s="8">
        <f>+R5*U5</f>
        <v>0</v>
      </c>
      <c r="T5" s="9">
        <f t="shared" ref="T5:T27" si="3">S5/1</f>
        <v>0</v>
      </c>
      <c r="U5" s="10"/>
      <c r="V5" s="2">
        <v>39638</v>
      </c>
      <c r="W5" s="2">
        <v>0</v>
      </c>
      <c r="X5" s="8">
        <f>+W5*Z5</f>
        <v>0</v>
      </c>
      <c r="Y5" s="9">
        <f t="shared" ref="Y5:Y27" si="4">X5/1</f>
        <v>0</v>
      </c>
      <c r="Z5" s="10"/>
      <c r="AA5" s="2">
        <v>39638</v>
      </c>
      <c r="AB5" s="2">
        <v>0</v>
      </c>
      <c r="AC5" s="8">
        <f>+AB5*AE5</f>
        <v>0</v>
      </c>
      <c r="AD5" s="9">
        <f t="shared" ref="AD5:AD27" si="5">AC5/1</f>
        <v>0</v>
      </c>
      <c r="AE5" s="10"/>
      <c r="AF5" s="2">
        <v>39638</v>
      </c>
      <c r="AG5" s="2">
        <v>0</v>
      </c>
      <c r="AH5" s="8">
        <f>+AG5*AJ5</f>
        <v>0</v>
      </c>
      <c r="AI5" s="9">
        <f t="shared" ref="AI5:AI27" si="6">AH5/1</f>
        <v>0</v>
      </c>
      <c r="AJ5" s="10"/>
      <c r="AK5" s="2">
        <v>39638</v>
      </c>
      <c r="AL5" s="74">
        <v>0</v>
      </c>
      <c r="AM5" s="8">
        <f>+AL5*AO5</f>
        <v>0</v>
      </c>
      <c r="AN5" s="9">
        <f t="shared" ref="AN5:AN27" si="7">AM5/1</f>
        <v>0</v>
      </c>
      <c r="AO5" s="10"/>
      <c r="AP5" s="2">
        <v>39638</v>
      </c>
      <c r="AQ5" s="74">
        <v>0</v>
      </c>
      <c r="AR5" s="8">
        <f>+AQ5*AT5</f>
        <v>0</v>
      </c>
      <c r="AS5" s="9">
        <f t="shared" ref="AS5:AS27" si="8">AR5/1</f>
        <v>0</v>
      </c>
      <c r="AT5" s="10"/>
      <c r="AU5" s="2">
        <v>39638</v>
      </c>
      <c r="AV5" s="74">
        <v>0</v>
      </c>
      <c r="AW5" s="8">
        <f>+AV5*AY5</f>
        <v>0</v>
      </c>
      <c r="AX5" s="9">
        <f t="shared" ref="AX5:AX27" si="9">AW5/1</f>
        <v>0</v>
      </c>
      <c r="AY5" s="10"/>
      <c r="AZ5" s="2">
        <v>39638</v>
      </c>
      <c r="BA5" s="74">
        <v>0</v>
      </c>
      <c r="BB5" s="8">
        <f>+BA5*BD5</f>
        <v>0</v>
      </c>
      <c r="BC5" s="9">
        <f t="shared" ref="BC5:BC27" si="10">BB5/1</f>
        <v>0</v>
      </c>
      <c r="BD5" s="10"/>
      <c r="BE5" s="2">
        <v>39638</v>
      </c>
      <c r="BF5" s="74">
        <f>54137/2</f>
        <v>27068.5</v>
      </c>
      <c r="BG5" s="8">
        <f>+BF5*BI5</f>
        <v>0</v>
      </c>
      <c r="BH5" s="9">
        <f t="shared" ref="BH5:BH27" si="11">BG5/1</f>
        <v>0</v>
      </c>
      <c r="BI5" s="10"/>
      <c r="BJ5" s="2">
        <v>39638</v>
      </c>
      <c r="BK5" s="74">
        <f>64838/2</f>
        <v>32419</v>
      </c>
      <c r="BL5" s="8">
        <v>32419</v>
      </c>
      <c r="BM5" s="9">
        <f t="shared" ref="BM5:BM27" si="12">BL5/1</f>
        <v>32419</v>
      </c>
      <c r="BN5" s="10">
        <v>100</v>
      </c>
      <c r="BO5" s="2">
        <v>39638</v>
      </c>
      <c r="BP5" s="74">
        <f>66000/2</f>
        <v>33000</v>
      </c>
      <c r="BQ5" s="8">
        <f>BP5</f>
        <v>33000</v>
      </c>
      <c r="BR5" s="9">
        <f>BQ5/1</f>
        <v>33000</v>
      </c>
      <c r="BS5" s="12">
        <v>1</v>
      </c>
      <c r="BT5" s="2">
        <v>39638</v>
      </c>
      <c r="BU5" s="74">
        <v>34375</v>
      </c>
      <c r="BV5" s="8">
        <f>BU5</f>
        <v>34375</v>
      </c>
      <c r="BW5" s="9">
        <f>BV5/1</f>
        <v>34375</v>
      </c>
      <c r="BX5" s="12">
        <v>0.7</v>
      </c>
      <c r="BY5" s="2">
        <v>39638</v>
      </c>
      <c r="BZ5" s="74">
        <v>34375</v>
      </c>
      <c r="CA5" s="8">
        <f t="shared" ref="CA5:CA27" si="13">BZ5</f>
        <v>34375</v>
      </c>
      <c r="CB5" s="9">
        <f>CA5/1</f>
        <v>34375</v>
      </c>
      <c r="CC5" s="12">
        <v>0.7</v>
      </c>
      <c r="CD5" s="2">
        <v>39638</v>
      </c>
      <c r="CE5" s="74">
        <v>27625</v>
      </c>
      <c r="CF5" s="8">
        <f t="shared" ref="CF5:CF27" si="14">CE5</f>
        <v>27625</v>
      </c>
      <c r="CG5" s="9">
        <f>CF5/1</f>
        <v>27625</v>
      </c>
      <c r="CH5" s="12">
        <v>0.7</v>
      </c>
      <c r="CI5" s="2">
        <v>39638</v>
      </c>
      <c r="CJ5" s="74">
        <f>1485*50/2</f>
        <v>37125</v>
      </c>
      <c r="CK5" s="8">
        <f t="shared" ref="CK5:CK27" si="15">CJ5</f>
        <v>37125</v>
      </c>
      <c r="CL5" s="9">
        <f>CK5/1</f>
        <v>37125</v>
      </c>
      <c r="CM5" s="12">
        <v>0.7</v>
      </c>
      <c r="CN5" s="2">
        <v>39638</v>
      </c>
      <c r="CO5" s="74">
        <f>64750/2</f>
        <v>32375</v>
      </c>
      <c r="CP5" s="8">
        <f t="shared" ref="CP5:CP28" si="16">CO5</f>
        <v>32375</v>
      </c>
      <c r="CQ5" s="9">
        <f>CP5/1</f>
        <v>32375</v>
      </c>
      <c r="CR5" s="12">
        <v>0.7</v>
      </c>
      <c r="CS5" s="2">
        <v>39638</v>
      </c>
      <c r="CT5" s="74">
        <f>79200/2</f>
        <v>39600</v>
      </c>
      <c r="CU5" s="8">
        <f t="shared" ref="CU5:CU26" si="17">CT5</f>
        <v>39600</v>
      </c>
      <c r="CV5" s="9">
        <f>CU5/1</f>
        <v>39600</v>
      </c>
      <c r="CW5" s="12">
        <v>0.7</v>
      </c>
      <c r="CX5" s="2">
        <v>39638</v>
      </c>
      <c r="CY5" s="74">
        <v>35750</v>
      </c>
      <c r="CZ5" s="8">
        <f t="shared" ref="CZ5:CZ26" si="18">CY5</f>
        <v>35750</v>
      </c>
      <c r="DA5" s="9">
        <f>CZ5/1</f>
        <v>35750</v>
      </c>
      <c r="DB5" s="12">
        <v>0.7</v>
      </c>
      <c r="DC5" s="2">
        <v>39638</v>
      </c>
      <c r="DD5" s="74">
        <f>1475*25</f>
        <v>36875</v>
      </c>
      <c r="DE5" s="8">
        <f t="shared" ref="DE5:DE26" si="19">DD5</f>
        <v>36875</v>
      </c>
      <c r="DF5" s="9">
        <f>DE5/1</f>
        <v>36875</v>
      </c>
      <c r="DG5" s="12">
        <v>0.7</v>
      </c>
      <c r="DH5" s="2">
        <v>39638</v>
      </c>
      <c r="DI5" s="74">
        <f>1250*25</f>
        <v>31250</v>
      </c>
      <c r="DJ5" s="8">
        <f t="shared" ref="DJ5:DJ27" si="20">DI5</f>
        <v>31250</v>
      </c>
      <c r="DK5" s="9">
        <f>DJ5/1</f>
        <v>31250</v>
      </c>
      <c r="DL5" s="12">
        <v>0.7</v>
      </c>
      <c r="DM5" s="2">
        <v>39638</v>
      </c>
      <c r="DN5" s="74">
        <v>5670</v>
      </c>
      <c r="DO5" s="8">
        <f t="shared" ref="DO5:DO26" si="21">DN5</f>
        <v>5670</v>
      </c>
      <c r="DP5" s="9">
        <f>DO5/1</f>
        <v>5670</v>
      </c>
      <c r="DQ5" s="12">
        <v>0.7</v>
      </c>
      <c r="DR5" s="2">
        <v>39638</v>
      </c>
      <c r="DS5" s="74">
        <v>0</v>
      </c>
      <c r="DT5" s="8">
        <f t="shared" ref="DT5:DT27" si="22">DS5</f>
        <v>0</v>
      </c>
      <c r="DU5" s="9">
        <f>DT5/1</f>
        <v>0</v>
      </c>
      <c r="DV5" s="12">
        <v>0.7</v>
      </c>
      <c r="DW5" s="2">
        <v>39638</v>
      </c>
      <c r="DX5" s="74">
        <v>0</v>
      </c>
      <c r="DY5" s="8">
        <f t="shared" ref="DY5:DY27" si="23">DX5</f>
        <v>0</v>
      </c>
      <c r="DZ5" s="9">
        <f>DY5/1</f>
        <v>0</v>
      </c>
      <c r="EA5" s="12">
        <v>0.7</v>
      </c>
      <c r="EB5" s="2">
        <v>39638</v>
      </c>
      <c r="EC5" s="74">
        <v>0</v>
      </c>
      <c r="ED5" s="8">
        <f t="shared" ref="ED5:ED27" si="24">EC5</f>
        <v>0</v>
      </c>
      <c r="EE5" s="9">
        <f>ED5/1</f>
        <v>0</v>
      </c>
      <c r="EF5" s="12">
        <v>0.7</v>
      </c>
      <c r="EG5" s="2">
        <v>39638</v>
      </c>
      <c r="EH5" s="74">
        <v>0</v>
      </c>
      <c r="EI5" s="8">
        <f t="shared" ref="EI5:EI27" si="25">EH5</f>
        <v>0</v>
      </c>
      <c r="EJ5" s="9">
        <f>EI5/1</f>
        <v>0</v>
      </c>
      <c r="EK5" s="12">
        <v>0.7</v>
      </c>
      <c r="EL5" s="2">
        <v>39638</v>
      </c>
      <c r="EM5" s="74">
        <v>0</v>
      </c>
      <c r="EN5" s="8">
        <f t="shared" ref="EN5:EN27" si="26">EM5</f>
        <v>0</v>
      </c>
      <c r="EO5" s="9">
        <f>EN5/1</f>
        <v>0</v>
      </c>
      <c r="EP5" s="12">
        <v>0.7</v>
      </c>
      <c r="EQ5" s="2">
        <v>39638</v>
      </c>
      <c r="ER5" s="74">
        <v>0</v>
      </c>
      <c r="ES5" s="8">
        <f t="shared" ref="ES5:ES27" si="27">ER5</f>
        <v>0</v>
      </c>
      <c r="ET5" s="9">
        <f>ES5/1</f>
        <v>0</v>
      </c>
      <c r="EU5" s="12">
        <v>0.7</v>
      </c>
      <c r="EV5" s="2">
        <v>39638</v>
      </c>
      <c r="EW5" s="74">
        <v>0</v>
      </c>
      <c r="EX5" s="8">
        <f t="shared" ref="EX5:EX27" si="28">EW5</f>
        <v>0</v>
      </c>
      <c r="EY5" s="9">
        <f>EX5/1</f>
        <v>0</v>
      </c>
      <c r="EZ5" s="12">
        <v>0.7</v>
      </c>
      <c r="FA5" s="2">
        <v>39638</v>
      </c>
      <c r="FB5" s="74">
        <v>0</v>
      </c>
      <c r="FC5" s="8">
        <f t="shared" ref="FC5:FC27" si="29">FB5</f>
        <v>0</v>
      </c>
      <c r="FD5" s="9">
        <f>FC5/1</f>
        <v>0</v>
      </c>
      <c r="FE5" s="12">
        <v>0.7</v>
      </c>
      <c r="FF5" s="2">
        <v>39638</v>
      </c>
      <c r="FG5" s="74">
        <v>0</v>
      </c>
      <c r="FH5" s="8">
        <f t="shared" ref="FH5:FH27" si="30">FG5</f>
        <v>0</v>
      </c>
      <c r="FI5" s="9">
        <f>FH5/1</f>
        <v>0</v>
      </c>
      <c r="FJ5" s="12">
        <v>0.7</v>
      </c>
      <c r="FK5" s="2">
        <v>39638</v>
      </c>
      <c r="FL5" s="74">
        <v>0</v>
      </c>
      <c r="FM5" s="8">
        <f t="shared" ref="FM5:FM27" si="31">FL5</f>
        <v>0</v>
      </c>
      <c r="FN5" s="9">
        <f>FM5/1</f>
        <v>0</v>
      </c>
      <c r="FO5" s="12">
        <v>0.7</v>
      </c>
      <c r="FP5" s="2">
        <v>39638</v>
      </c>
      <c r="FQ5" s="74">
        <v>0</v>
      </c>
      <c r="FR5" s="8">
        <f t="shared" ref="FR5:FR27" si="32">FQ5</f>
        <v>0</v>
      </c>
      <c r="FS5" s="9">
        <f>FR5/1</f>
        <v>0</v>
      </c>
      <c r="FT5" s="12">
        <v>0.7</v>
      </c>
      <c r="FU5" s="2">
        <v>39638</v>
      </c>
      <c r="FV5" s="74">
        <v>0</v>
      </c>
      <c r="FW5" s="8">
        <f t="shared" ref="FW5:FW27" si="33">FV5</f>
        <v>0</v>
      </c>
      <c r="FX5" s="9">
        <f>FW5/1</f>
        <v>0</v>
      </c>
      <c r="FY5" s="12">
        <v>0.7</v>
      </c>
      <c r="FZ5" s="2">
        <v>39638</v>
      </c>
      <c r="GA5" s="74">
        <v>0</v>
      </c>
      <c r="GB5" s="8">
        <f>GA5</f>
        <v>0</v>
      </c>
      <c r="GC5" s="9">
        <f>GB5/1</f>
        <v>0</v>
      </c>
      <c r="GD5" s="12">
        <v>0.7</v>
      </c>
      <c r="GE5" s="2">
        <v>39638</v>
      </c>
      <c r="GF5" s="74">
        <v>0</v>
      </c>
      <c r="GG5" s="8">
        <f t="shared" ref="GG5:GG27" si="34">GF5</f>
        <v>0</v>
      </c>
      <c r="GH5" s="9">
        <f>GG5/1</f>
        <v>0</v>
      </c>
      <c r="GI5" s="12">
        <v>0.7</v>
      </c>
      <c r="GJ5" s="2">
        <v>39638</v>
      </c>
      <c r="GK5" s="74">
        <v>0</v>
      </c>
      <c r="GL5" s="8">
        <f>GK5</f>
        <v>0</v>
      </c>
      <c r="GM5" s="9">
        <f>GL5/1</f>
        <v>0</v>
      </c>
      <c r="GN5" s="12">
        <v>0.7</v>
      </c>
      <c r="GO5" s="2">
        <v>39638</v>
      </c>
      <c r="GP5" s="74"/>
      <c r="GQ5" s="8">
        <f>GP5</f>
        <v>0</v>
      </c>
      <c r="GR5" s="9">
        <f>GQ5/1</f>
        <v>0</v>
      </c>
      <c r="GS5" s="12">
        <v>0.7</v>
      </c>
      <c r="GT5" s="2">
        <v>39638</v>
      </c>
      <c r="GU5" s="78">
        <v>0</v>
      </c>
      <c r="GV5" s="8">
        <f>GU5</f>
        <v>0</v>
      </c>
      <c r="GW5" s="9">
        <f>GV5/1</f>
        <v>0</v>
      </c>
      <c r="GX5" s="12">
        <v>0.7</v>
      </c>
      <c r="GY5" s="2">
        <v>39638</v>
      </c>
      <c r="GZ5" s="78">
        <v>0</v>
      </c>
      <c r="HA5" s="8">
        <f t="shared" ref="HA5:HA24" si="35">GZ5</f>
        <v>0</v>
      </c>
      <c r="HB5" s="9">
        <f>HA5/1</f>
        <v>0</v>
      </c>
      <c r="HC5" s="12">
        <v>0.7</v>
      </c>
      <c r="HD5" s="2">
        <v>39638</v>
      </c>
      <c r="HE5" s="78">
        <v>0</v>
      </c>
      <c r="HF5" s="8">
        <f t="shared" ref="HF5:HF24" si="36">HE5</f>
        <v>0</v>
      </c>
      <c r="HG5" s="9">
        <f>HF5/1</f>
        <v>0</v>
      </c>
      <c r="HH5" s="12">
        <v>0.7</v>
      </c>
      <c r="HI5" s="2">
        <v>39638</v>
      </c>
      <c r="HJ5" s="78">
        <v>0</v>
      </c>
      <c r="HK5" s="8">
        <f t="shared" ref="HK5:HK24" si="37">HJ5</f>
        <v>0</v>
      </c>
      <c r="HL5" s="9">
        <f>HK5/1</f>
        <v>0</v>
      </c>
      <c r="HM5" s="12">
        <v>0.7</v>
      </c>
      <c r="HN5" s="2">
        <v>39638</v>
      </c>
      <c r="HO5" s="78">
        <v>0</v>
      </c>
      <c r="HP5" s="8">
        <f t="shared" ref="HP5:HP24" si="38">HO5</f>
        <v>0</v>
      </c>
      <c r="HQ5" s="9">
        <f>HP5/1</f>
        <v>0</v>
      </c>
      <c r="HR5" s="12">
        <v>0.7</v>
      </c>
      <c r="HS5" s="2">
        <v>39638</v>
      </c>
      <c r="HT5" s="78">
        <v>0</v>
      </c>
      <c r="HU5" s="8">
        <f t="shared" ref="HU5:HU24" si="39">HT5</f>
        <v>0</v>
      </c>
      <c r="HV5" s="9">
        <f>HU5/1</f>
        <v>0</v>
      </c>
      <c r="HW5" s="12">
        <v>0.7</v>
      </c>
      <c r="HX5" s="2">
        <v>39638</v>
      </c>
      <c r="HY5" s="78">
        <v>159631</v>
      </c>
      <c r="HZ5" s="8">
        <f t="shared" ref="HZ5:HZ24" si="40">HY5</f>
        <v>159631</v>
      </c>
      <c r="IA5" s="9">
        <f>HZ5/1</f>
        <v>159631</v>
      </c>
      <c r="IB5" s="12">
        <v>0.7</v>
      </c>
      <c r="IC5" s="2">
        <v>39638</v>
      </c>
      <c r="ID5" s="78">
        <f>29793/2</f>
        <v>14896.5</v>
      </c>
      <c r="IE5" s="8">
        <f t="shared" ref="IE5:IE24" si="41">ID5</f>
        <v>14896.5</v>
      </c>
      <c r="IF5" s="9">
        <f>IE5/1</f>
        <v>14896.5</v>
      </c>
      <c r="IG5" s="12">
        <v>0.7</v>
      </c>
      <c r="IH5" s="2">
        <v>39638</v>
      </c>
      <c r="II5" s="45">
        <f>10865+5801</f>
        <v>16666</v>
      </c>
      <c r="IJ5" s="8">
        <f t="shared" ref="IJ5:IJ24" si="42">II5</f>
        <v>16666</v>
      </c>
      <c r="IK5" s="9">
        <f>IJ5/1</f>
        <v>16666</v>
      </c>
      <c r="IL5" s="12">
        <v>0.7</v>
      </c>
      <c r="IM5" s="2">
        <v>39638</v>
      </c>
      <c r="IN5" s="45">
        <v>17502</v>
      </c>
      <c r="IO5" s="8">
        <f t="shared" ref="IO5:IO24" si="43">IN5</f>
        <v>17502</v>
      </c>
      <c r="IP5" s="9">
        <f>IO5/1</f>
        <v>17502</v>
      </c>
      <c r="IQ5" s="12">
        <v>0.7</v>
      </c>
      <c r="IR5" s="2">
        <v>39638</v>
      </c>
      <c r="IS5" s="45">
        <v>15088</v>
      </c>
      <c r="IT5" s="8">
        <f t="shared" ref="IT5:IT24" si="44">IS5</f>
        <v>15088</v>
      </c>
      <c r="IU5" s="9">
        <f>IT5/1</f>
        <v>15088</v>
      </c>
      <c r="IV5" s="12">
        <v>0.7</v>
      </c>
      <c r="IW5" s="2">
        <v>39638</v>
      </c>
      <c r="IX5" s="45">
        <f>14412+4161</f>
        <v>18573</v>
      </c>
      <c r="IY5" s="8">
        <f t="shared" ref="IY5:IY27" si="45">IX5</f>
        <v>18573</v>
      </c>
      <c r="IZ5" s="9">
        <f>IY5/1</f>
        <v>18573</v>
      </c>
      <c r="JA5" s="12">
        <v>0.7</v>
      </c>
      <c r="JB5" s="2">
        <v>39638</v>
      </c>
      <c r="JC5" s="45">
        <f>71545/2</f>
        <v>35772.5</v>
      </c>
      <c r="JD5" s="8">
        <f t="shared" ref="JD5:JD27" si="46">JC5</f>
        <v>35772.5</v>
      </c>
      <c r="JE5" s="9">
        <f>JD5/1</f>
        <v>35772.5</v>
      </c>
      <c r="JF5" s="12">
        <v>0.7</v>
      </c>
      <c r="JG5" s="2">
        <v>39638</v>
      </c>
      <c r="JH5" s="45">
        <f>75967/2</f>
        <v>37983.5</v>
      </c>
      <c r="JI5" s="8">
        <f>JH5</f>
        <v>37983.5</v>
      </c>
      <c r="JJ5" s="9">
        <f>JI5/1</f>
        <v>37983.5</v>
      </c>
      <c r="JK5" s="12">
        <v>0.7</v>
      </c>
      <c r="JL5" s="2">
        <v>39638</v>
      </c>
      <c r="JM5" s="45">
        <f>79827/2</f>
        <v>39913.5</v>
      </c>
      <c r="JN5" s="8">
        <f>JM5</f>
        <v>39913.5</v>
      </c>
      <c r="JO5" s="9">
        <f>JN5/1</f>
        <v>39913.5</v>
      </c>
      <c r="JP5" s="12">
        <v>0.7</v>
      </c>
      <c r="JQ5" s="2">
        <v>39638</v>
      </c>
      <c r="JR5" s="31">
        <f>80032/2</f>
        <v>40016</v>
      </c>
      <c r="JS5" s="8">
        <f>JR5</f>
        <v>40016</v>
      </c>
      <c r="JT5" s="9">
        <f>JS5/1</f>
        <v>40016</v>
      </c>
      <c r="JU5" s="12">
        <v>0.7</v>
      </c>
      <c r="JV5" s="2">
        <v>39638</v>
      </c>
      <c r="JW5" s="31">
        <v>102090</v>
      </c>
      <c r="JX5" s="8">
        <f>JW5</f>
        <v>102090</v>
      </c>
      <c r="JY5" s="9">
        <f>JX5/1</f>
        <v>102090</v>
      </c>
      <c r="JZ5" s="12">
        <v>0.7</v>
      </c>
      <c r="KA5" s="2">
        <v>39638</v>
      </c>
      <c r="KB5" s="31">
        <f>102090/2</f>
        <v>51045</v>
      </c>
      <c r="KC5" s="8">
        <f>KB5</f>
        <v>51045</v>
      </c>
      <c r="KD5" s="9">
        <f>KC5/1</f>
        <v>51045</v>
      </c>
      <c r="KE5" s="12">
        <v>0.7</v>
      </c>
      <c r="KF5" s="2">
        <v>39638</v>
      </c>
      <c r="KG5" s="31">
        <v>86510</v>
      </c>
      <c r="KH5" s="8">
        <f>KG5</f>
        <v>86510</v>
      </c>
      <c r="KI5" s="9">
        <f>KH5/1</f>
        <v>86510</v>
      </c>
      <c r="KJ5" s="12">
        <v>0.7</v>
      </c>
      <c r="KK5" s="2">
        <v>39638</v>
      </c>
      <c r="KL5" s="31">
        <v>91143</v>
      </c>
      <c r="KM5" s="8">
        <f>KL5</f>
        <v>91143</v>
      </c>
      <c r="KN5" s="9">
        <f>KM5/1</f>
        <v>91143</v>
      </c>
      <c r="KO5" s="12">
        <v>0.7</v>
      </c>
      <c r="KP5" s="2">
        <v>39638</v>
      </c>
      <c r="KQ5" s="31">
        <v>91061</v>
      </c>
      <c r="KR5" s="8">
        <f>KQ5</f>
        <v>91061</v>
      </c>
      <c r="KS5" s="9">
        <f>KR5/1</f>
        <v>91061</v>
      </c>
      <c r="KT5" s="12">
        <v>0.7</v>
      </c>
      <c r="KU5" s="2">
        <v>39638</v>
      </c>
      <c r="KV5" s="31">
        <v>93890</v>
      </c>
      <c r="KW5" s="8">
        <f>KV5</f>
        <v>93890</v>
      </c>
      <c r="KX5" s="9">
        <f>KW5/1</f>
        <v>93890</v>
      </c>
      <c r="KY5" s="12">
        <v>0.7</v>
      </c>
      <c r="KZ5" s="2">
        <v>39638</v>
      </c>
      <c r="LA5" s="31">
        <v>76178</v>
      </c>
      <c r="LB5" s="8">
        <f>LA5</f>
        <v>76178</v>
      </c>
      <c r="LC5" s="9">
        <f>LB5/1</f>
        <v>76178</v>
      </c>
      <c r="LD5" s="12">
        <v>0.7</v>
      </c>
      <c r="LE5" s="2">
        <v>39638</v>
      </c>
      <c r="LF5" s="31">
        <f>27170</f>
        <v>27170</v>
      </c>
      <c r="LG5" s="8">
        <f t="shared" ref="LG5:LG27" si="47">LF5</f>
        <v>27170</v>
      </c>
      <c r="LH5" s="9">
        <f>LG5/1</f>
        <v>27170</v>
      </c>
      <c r="LI5" s="12">
        <v>0.7</v>
      </c>
      <c r="LJ5" s="2">
        <v>39638</v>
      </c>
      <c r="LK5" s="3">
        <v>50844</v>
      </c>
      <c r="LL5" s="8">
        <f t="shared" ref="LL5:LL27" si="48">LK5</f>
        <v>50844</v>
      </c>
      <c r="LM5" s="9">
        <f>LL5/1</f>
        <v>50844</v>
      </c>
      <c r="LN5" s="12">
        <v>0.7</v>
      </c>
      <c r="LO5" s="2">
        <v>39638</v>
      </c>
      <c r="LP5" s="3">
        <v>53694</v>
      </c>
      <c r="LQ5" s="8">
        <f t="shared" ref="LQ5:LQ27" si="49">LP5</f>
        <v>53694</v>
      </c>
      <c r="LR5" s="9">
        <f>LQ5/1</f>
        <v>53694</v>
      </c>
      <c r="LS5" s="12">
        <v>0.7</v>
      </c>
      <c r="LT5" s="2">
        <v>39638</v>
      </c>
      <c r="LU5" s="3">
        <v>49210</v>
      </c>
      <c r="LV5" s="8">
        <f t="shared" ref="LV5:LV27" si="50">LU5</f>
        <v>49210</v>
      </c>
      <c r="LW5" s="9">
        <f>LV5/1</f>
        <v>49210</v>
      </c>
      <c r="LX5" s="12">
        <v>0.7</v>
      </c>
      <c r="LY5" s="2">
        <v>39638</v>
      </c>
      <c r="LZ5" s="3">
        <v>60000</v>
      </c>
      <c r="MA5" s="8">
        <f t="shared" ref="MA5:MA27" si="51">LZ5</f>
        <v>60000</v>
      </c>
      <c r="MB5" s="9">
        <f>MA5/1</f>
        <v>60000</v>
      </c>
      <c r="MC5" s="12">
        <v>0.7</v>
      </c>
      <c r="MD5" s="2">
        <v>39638</v>
      </c>
      <c r="ME5" s="3">
        <f>27500+3500</f>
        <v>31000</v>
      </c>
      <c r="MF5" s="8">
        <f t="shared" ref="MF5:MF27" si="52">ME5</f>
        <v>31000</v>
      </c>
      <c r="MG5" s="9">
        <f>MF5/1</f>
        <v>31000</v>
      </c>
      <c r="MH5" s="12">
        <v>0.7</v>
      </c>
      <c r="MI5" s="36">
        <v>39638</v>
      </c>
      <c r="MJ5" s="3">
        <v>54760</v>
      </c>
      <c r="MK5" s="8">
        <v>54760</v>
      </c>
      <c r="ML5" s="9">
        <v>54760</v>
      </c>
      <c r="MM5" s="12">
        <v>0.7</v>
      </c>
      <c r="MN5" s="36">
        <v>39638</v>
      </c>
      <c r="MO5" s="3">
        <v>53676</v>
      </c>
      <c r="MP5" s="8">
        <v>53676</v>
      </c>
      <c r="MQ5" s="9">
        <v>53676</v>
      </c>
      <c r="MR5" s="12">
        <v>0.7</v>
      </c>
      <c r="MS5" s="36">
        <v>39638</v>
      </c>
      <c r="MT5" s="3">
        <v>53676</v>
      </c>
      <c r="MU5">
        <v>53676</v>
      </c>
      <c r="MV5">
        <v>53676</v>
      </c>
      <c r="MW5">
        <v>0.7</v>
      </c>
      <c r="MX5" s="36">
        <v>39638</v>
      </c>
      <c r="MY5" s="3">
        <v>53676</v>
      </c>
      <c r="MZ5">
        <v>53676</v>
      </c>
      <c r="NA5">
        <v>53676</v>
      </c>
      <c r="NB5">
        <v>0.7</v>
      </c>
      <c r="ND5" s="3">
        <v>50556</v>
      </c>
      <c r="NE5">
        <v>50556</v>
      </c>
      <c r="NF5">
        <v>50556</v>
      </c>
      <c r="NG5">
        <v>0.7</v>
      </c>
    </row>
    <row r="6" spans="1:371" x14ac:dyDescent="0.3">
      <c r="A6" s="3" t="s">
        <v>8</v>
      </c>
      <c r="B6" s="13">
        <v>285259</v>
      </c>
      <c r="C6" s="13">
        <v>225259</v>
      </c>
      <c r="D6" s="8">
        <f>+C6*F6</f>
        <v>157681.29999999999</v>
      </c>
      <c r="E6" s="9"/>
      <c r="F6" s="12">
        <v>0.7</v>
      </c>
      <c r="G6" s="13">
        <v>281006</v>
      </c>
      <c r="H6" s="13">
        <v>185006</v>
      </c>
      <c r="I6" s="8">
        <f>+H6*K6</f>
        <v>129504.2</v>
      </c>
      <c r="J6" s="9"/>
      <c r="K6" s="12">
        <v>0.7</v>
      </c>
      <c r="L6" s="13">
        <v>281006</v>
      </c>
      <c r="M6" s="13">
        <v>185006</v>
      </c>
      <c r="N6" s="8">
        <f>+M6*P6</f>
        <v>129504.2</v>
      </c>
      <c r="O6" s="9"/>
      <c r="P6" s="12">
        <v>0.7</v>
      </c>
      <c r="Q6" s="27">
        <v>137814.6</v>
      </c>
      <c r="R6" s="13">
        <f>376882-64815</f>
        <v>312067</v>
      </c>
      <c r="S6" s="8">
        <f>+R6*U6</f>
        <v>218446.9</v>
      </c>
      <c r="T6" s="9">
        <f t="shared" si="3"/>
        <v>218446.9</v>
      </c>
      <c r="U6" s="12">
        <v>0.7</v>
      </c>
      <c r="V6" s="27">
        <v>137814.6</v>
      </c>
      <c r="W6" s="13">
        <f>376882-64815</f>
        <v>312067</v>
      </c>
      <c r="X6" s="8">
        <f>+W6*Z6</f>
        <v>218446.9</v>
      </c>
      <c r="Y6" s="9">
        <f t="shared" si="4"/>
        <v>218446.9</v>
      </c>
      <c r="Z6" s="12">
        <v>0.7</v>
      </c>
      <c r="AA6" s="27">
        <v>137814.6</v>
      </c>
      <c r="AB6" s="13">
        <f>359893-59500</f>
        <v>300393</v>
      </c>
      <c r="AC6" s="8">
        <f>+AB6*AE6</f>
        <v>210275.09999999998</v>
      </c>
      <c r="AD6" s="9">
        <f t="shared" si="5"/>
        <v>210275.09999999998</v>
      </c>
      <c r="AE6" s="12">
        <v>0.7</v>
      </c>
      <c r="AF6" s="27">
        <v>137814.6</v>
      </c>
      <c r="AG6" s="13">
        <f>390097-59500</f>
        <v>330597</v>
      </c>
      <c r="AH6" s="8">
        <f>+AG6*AJ6</f>
        <v>231417.9</v>
      </c>
      <c r="AI6" s="9">
        <f t="shared" si="6"/>
        <v>231417.9</v>
      </c>
      <c r="AJ6" s="12">
        <v>0.7</v>
      </c>
      <c r="AK6" s="27">
        <v>137814.6</v>
      </c>
      <c r="AL6" s="75">
        <f>408676-59500</f>
        <v>349176</v>
      </c>
      <c r="AM6" s="8">
        <f>+AL6*AO6</f>
        <v>244423.19999999998</v>
      </c>
      <c r="AN6" s="9">
        <f t="shared" si="7"/>
        <v>244423.19999999998</v>
      </c>
      <c r="AO6" s="12">
        <v>0.7</v>
      </c>
      <c r="AP6" s="27">
        <v>137814.6</v>
      </c>
      <c r="AQ6" s="75">
        <v>326765</v>
      </c>
      <c r="AR6" s="8">
        <f>+AQ6*AT6</f>
        <v>228735.5</v>
      </c>
      <c r="AS6" s="9">
        <f t="shared" si="8"/>
        <v>228735.5</v>
      </c>
      <c r="AT6" s="12">
        <v>0.7</v>
      </c>
      <c r="AU6" s="27">
        <v>137814.6</v>
      </c>
      <c r="AV6" s="75">
        <f>344859-59000</f>
        <v>285859</v>
      </c>
      <c r="AW6" s="8">
        <f>+AV6*AY6</f>
        <v>200101.3</v>
      </c>
      <c r="AX6" s="9">
        <f t="shared" si="9"/>
        <v>200101.3</v>
      </c>
      <c r="AY6" s="12">
        <v>0.7</v>
      </c>
      <c r="AZ6" s="27">
        <v>137814.6</v>
      </c>
      <c r="BA6" s="75">
        <f>300169-46750</f>
        <v>253419</v>
      </c>
      <c r="BB6" s="8">
        <f>+BA6*BD6</f>
        <v>177393.3</v>
      </c>
      <c r="BC6" s="9">
        <f t="shared" si="10"/>
        <v>177393.3</v>
      </c>
      <c r="BD6" s="12">
        <v>0.7</v>
      </c>
      <c r="BE6" s="27">
        <v>137814.6</v>
      </c>
      <c r="BF6" s="75">
        <f>338028-46750</f>
        <v>291278</v>
      </c>
      <c r="BG6" s="8">
        <f>+BF6*BI6</f>
        <v>203894.59999999998</v>
      </c>
      <c r="BH6" s="9">
        <f t="shared" si="11"/>
        <v>203894.59999999998</v>
      </c>
      <c r="BI6" s="12">
        <v>0.7</v>
      </c>
      <c r="BJ6" s="27">
        <v>137814.6</v>
      </c>
      <c r="BK6" s="75">
        <f>338925-45000</f>
        <v>293925</v>
      </c>
      <c r="BL6" s="8">
        <f>+BK6*BN6</f>
        <v>205747.5</v>
      </c>
      <c r="BM6" s="9">
        <f t="shared" si="12"/>
        <v>205747.5</v>
      </c>
      <c r="BN6" s="12">
        <v>0.7</v>
      </c>
      <c r="BO6" s="27">
        <v>137814.6</v>
      </c>
      <c r="BP6" s="75">
        <f>345077-46750</f>
        <v>298327</v>
      </c>
      <c r="BQ6" s="8">
        <f>+BP6*BS6</f>
        <v>208828.9</v>
      </c>
      <c r="BR6" s="9">
        <f t="shared" ref="BR6:BR27" si="53">BQ6/1</f>
        <v>208828.9</v>
      </c>
      <c r="BS6" s="12">
        <v>0.7</v>
      </c>
      <c r="BT6" s="27">
        <v>137814.6</v>
      </c>
      <c r="BU6" s="75">
        <f>339054-47000</f>
        <v>292054</v>
      </c>
      <c r="BV6" s="8">
        <f>BU6</f>
        <v>292054</v>
      </c>
      <c r="BW6" s="9">
        <f>BV6/1</f>
        <v>292054</v>
      </c>
      <c r="BX6" s="12">
        <v>1</v>
      </c>
      <c r="BY6" s="27">
        <v>137814.6</v>
      </c>
      <c r="BZ6" s="75">
        <f>330358-47000</f>
        <v>283358</v>
      </c>
      <c r="CA6" s="8">
        <f t="shared" si="13"/>
        <v>283358</v>
      </c>
      <c r="CB6" s="9">
        <f>CA6/1</f>
        <v>283358</v>
      </c>
      <c r="CC6" s="12">
        <v>1</v>
      </c>
      <c r="CD6" s="27">
        <v>137814.6</v>
      </c>
      <c r="CE6" s="75">
        <f>323754-46750</f>
        <v>277004</v>
      </c>
      <c r="CF6" s="8">
        <f t="shared" si="14"/>
        <v>277004</v>
      </c>
      <c r="CG6" s="9">
        <f>CF6/1</f>
        <v>277004</v>
      </c>
      <c r="CH6" s="12">
        <v>1</v>
      </c>
      <c r="CI6" s="27">
        <v>137814.6</v>
      </c>
      <c r="CJ6" s="75">
        <f>374839-46750</f>
        <v>328089</v>
      </c>
      <c r="CK6" s="8">
        <f t="shared" si="15"/>
        <v>328089</v>
      </c>
      <c r="CL6" s="9">
        <f>CK6/1</f>
        <v>328089</v>
      </c>
      <c r="CM6" s="12">
        <v>1</v>
      </c>
      <c r="CN6" s="27">
        <v>137814.6</v>
      </c>
      <c r="CO6" s="75">
        <f>306533-46750</f>
        <v>259783</v>
      </c>
      <c r="CP6" s="8">
        <f t="shared" si="16"/>
        <v>259783</v>
      </c>
      <c r="CQ6" s="9">
        <f>CP6/1</f>
        <v>259783</v>
      </c>
      <c r="CR6" s="12">
        <v>1</v>
      </c>
      <c r="CS6" s="27">
        <v>137814.6</v>
      </c>
      <c r="CT6" s="75">
        <f>279089-46750</f>
        <v>232339</v>
      </c>
      <c r="CU6" s="8">
        <f t="shared" si="17"/>
        <v>232339</v>
      </c>
      <c r="CV6" s="9">
        <f>CU6/1</f>
        <v>232339</v>
      </c>
      <c r="CW6" s="12">
        <v>1</v>
      </c>
      <c r="CX6" s="27">
        <v>137814.6</v>
      </c>
      <c r="CY6" s="75">
        <f>289148-46750</f>
        <v>242398</v>
      </c>
      <c r="CZ6" s="8">
        <f t="shared" si="18"/>
        <v>242398</v>
      </c>
      <c r="DA6" s="9">
        <f>CZ6/1</f>
        <v>242398</v>
      </c>
      <c r="DB6" s="12">
        <v>1</v>
      </c>
      <c r="DC6" s="27">
        <v>137814.6</v>
      </c>
      <c r="DD6" s="75">
        <f>289091-46750</f>
        <v>242341</v>
      </c>
      <c r="DE6" s="8">
        <f t="shared" si="19"/>
        <v>242341</v>
      </c>
      <c r="DF6" s="9">
        <f>DE6/1</f>
        <v>242341</v>
      </c>
      <c r="DG6" s="12">
        <v>1</v>
      </c>
      <c r="DH6" s="27">
        <v>137814.6</v>
      </c>
      <c r="DI6" s="75">
        <f>268098-46750</f>
        <v>221348</v>
      </c>
      <c r="DJ6" s="8">
        <f t="shared" si="20"/>
        <v>221348</v>
      </c>
      <c r="DK6" s="9">
        <f>DJ6/1</f>
        <v>221348</v>
      </c>
      <c r="DL6" s="12">
        <v>1</v>
      </c>
      <c r="DM6" s="27">
        <v>137814.6</v>
      </c>
      <c r="DN6" s="75">
        <f>280983-42500</f>
        <v>238483</v>
      </c>
      <c r="DO6" s="8">
        <f t="shared" si="21"/>
        <v>238483</v>
      </c>
      <c r="DP6" s="9">
        <f>DO6/1</f>
        <v>238483</v>
      </c>
      <c r="DQ6" s="12">
        <v>1</v>
      </c>
      <c r="DR6" s="27">
        <v>137814.6</v>
      </c>
      <c r="DS6" s="75">
        <f>251000-42500</f>
        <v>208500</v>
      </c>
      <c r="DT6" s="8">
        <f t="shared" si="22"/>
        <v>208500</v>
      </c>
      <c r="DU6" s="9">
        <f>DT6/1</f>
        <v>208500</v>
      </c>
      <c r="DV6" s="12">
        <v>1</v>
      </c>
      <c r="DW6" s="27">
        <v>137814.6</v>
      </c>
      <c r="DX6" s="75">
        <f>241231-40000</f>
        <v>201231</v>
      </c>
      <c r="DY6" s="8">
        <f t="shared" si="23"/>
        <v>201231</v>
      </c>
      <c r="DZ6" s="9">
        <f>DY6/1</f>
        <v>201231</v>
      </c>
      <c r="EA6" s="12">
        <v>1</v>
      </c>
      <c r="EB6" s="27">
        <v>137814.6</v>
      </c>
      <c r="EC6" s="75">
        <v>240617</v>
      </c>
      <c r="ED6" s="8">
        <f t="shared" si="24"/>
        <v>240617</v>
      </c>
      <c r="EE6" s="9">
        <f>ED6/1</f>
        <v>240617</v>
      </c>
      <c r="EF6" s="12">
        <v>0.6</v>
      </c>
      <c r="EG6" s="27">
        <v>137814.6</v>
      </c>
      <c r="EH6" s="75">
        <v>224821</v>
      </c>
      <c r="EI6" s="8">
        <f t="shared" si="25"/>
        <v>224821</v>
      </c>
      <c r="EJ6" s="9">
        <f>EI6/1</f>
        <v>224821</v>
      </c>
      <c r="EK6" s="12">
        <v>0.6</v>
      </c>
      <c r="EL6" s="27">
        <v>137814.6</v>
      </c>
      <c r="EM6" s="75">
        <v>239596</v>
      </c>
      <c r="EN6" s="8">
        <f t="shared" si="26"/>
        <v>239596</v>
      </c>
      <c r="EO6" s="9">
        <f>EN6/1</f>
        <v>239596</v>
      </c>
      <c r="EP6" s="12">
        <v>0.6</v>
      </c>
      <c r="EQ6" s="27">
        <v>137814.6</v>
      </c>
      <c r="ER6" s="75">
        <v>252378</v>
      </c>
      <c r="ES6" s="8">
        <f t="shared" si="27"/>
        <v>252378</v>
      </c>
      <c r="ET6" s="9">
        <f>ES6/1</f>
        <v>252378</v>
      </c>
      <c r="EU6" s="12">
        <v>0.6</v>
      </c>
      <c r="EV6" s="27">
        <v>137814.6</v>
      </c>
      <c r="EW6" s="75">
        <v>171751</v>
      </c>
      <c r="EX6" s="8">
        <f t="shared" si="28"/>
        <v>171751</v>
      </c>
      <c r="EY6" s="9">
        <f>EX6/1</f>
        <v>171751</v>
      </c>
      <c r="EZ6" s="12">
        <v>0.6</v>
      </c>
      <c r="FA6" s="27">
        <v>137814.6</v>
      </c>
      <c r="FB6" s="75">
        <v>232022</v>
      </c>
      <c r="FC6" s="8">
        <f t="shared" si="29"/>
        <v>232022</v>
      </c>
      <c r="FD6" s="9">
        <f>FC6/1</f>
        <v>232022</v>
      </c>
      <c r="FE6" s="12">
        <v>0.6</v>
      </c>
      <c r="FF6" s="27">
        <v>137814.6</v>
      </c>
      <c r="FG6" s="75">
        <v>137154</v>
      </c>
      <c r="FH6" s="8">
        <f t="shared" si="30"/>
        <v>137154</v>
      </c>
      <c r="FI6" s="9">
        <f>FH6/1</f>
        <v>137154</v>
      </c>
      <c r="FJ6" s="12">
        <v>0.6</v>
      </c>
      <c r="FK6" s="27">
        <v>137814.6</v>
      </c>
      <c r="FL6" s="75">
        <v>112159</v>
      </c>
      <c r="FM6" s="8">
        <f t="shared" si="31"/>
        <v>112159</v>
      </c>
      <c r="FN6" s="9">
        <f>FM6/1</f>
        <v>112159</v>
      </c>
      <c r="FO6" s="12">
        <v>0.6</v>
      </c>
      <c r="FP6" s="27">
        <v>137814.6</v>
      </c>
      <c r="FQ6" s="75">
        <f>238431-37200</f>
        <v>201231</v>
      </c>
      <c r="FR6" s="8">
        <f t="shared" si="32"/>
        <v>201231</v>
      </c>
      <c r="FS6" s="9">
        <f>FR6/1</f>
        <v>201231</v>
      </c>
      <c r="FT6" s="12">
        <v>0.6</v>
      </c>
      <c r="FU6" s="27">
        <v>137814.6</v>
      </c>
      <c r="FV6" s="75">
        <f>405079-70674</f>
        <v>334405</v>
      </c>
      <c r="FW6" s="8">
        <f t="shared" si="33"/>
        <v>334405</v>
      </c>
      <c r="FX6" s="9">
        <f>FW6/1</f>
        <v>334405</v>
      </c>
      <c r="FY6" s="12">
        <v>0.6</v>
      </c>
      <c r="FZ6" s="27">
        <v>137814.6</v>
      </c>
      <c r="GA6" s="75">
        <f>364367-70674</f>
        <v>293693</v>
      </c>
      <c r="GB6" s="8">
        <f>GA6</f>
        <v>293693</v>
      </c>
      <c r="GC6" s="9">
        <f>GB6/1</f>
        <v>293693</v>
      </c>
      <c r="GD6" s="12">
        <v>0.6</v>
      </c>
      <c r="GE6" s="27">
        <v>137814.6</v>
      </c>
      <c r="GF6" s="75">
        <f>328713-62877</f>
        <v>265836</v>
      </c>
      <c r="GG6" s="8">
        <f t="shared" si="34"/>
        <v>265836</v>
      </c>
      <c r="GH6" s="9">
        <f t="shared" ref="GH6:GH27" si="54">GG6/1</f>
        <v>265836</v>
      </c>
      <c r="GI6" s="12">
        <v>0.6</v>
      </c>
      <c r="GJ6" s="27">
        <v>137814.6</v>
      </c>
      <c r="GK6" s="75">
        <v>249563</v>
      </c>
      <c r="GL6" s="8">
        <f>GK6</f>
        <v>249563</v>
      </c>
      <c r="GM6" s="9">
        <f t="shared" ref="GM6:GM28" si="55">GL6/1</f>
        <v>249563</v>
      </c>
      <c r="GN6" s="12">
        <v>0.6</v>
      </c>
      <c r="GO6" s="27">
        <v>137814.6</v>
      </c>
      <c r="GP6" s="75">
        <f>317411-71938</f>
        <v>245473</v>
      </c>
      <c r="GQ6" s="8">
        <f>GP6</f>
        <v>245473</v>
      </c>
      <c r="GR6" s="9">
        <f t="shared" ref="GR6:GR28" si="56">GQ6/1</f>
        <v>245473</v>
      </c>
      <c r="GS6" s="12">
        <v>0.6</v>
      </c>
      <c r="GT6" s="27">
        <v>137814.6</v>
      </c>
      <c r="GU6" s="79">
        <f>214227-48944</f>
        <v>165283</v>
      </c>
      <c r="GV6" s="8">
        <f>GU6</f>
        <v>165283</v>
      </c>
      <c r="GW6" s="9">
        <f t="shared" ref="GW6:GW28" si="57">GV6/1</f>
        <v>165283</v>
      </c>
      <c r="GX6" s="12">
        <v>0.6</v>
      </c>
      <c r="GY6" s="27">
        <v>137814.6</v>
      </c>
      <c r="GZ6" s="79">
        <f>268996-56772</f>
        <v>212224</v>
      </c>
      <c r="HA6" s="8">
        <f t="shared" si="35"/>
        <v>212224</v>
      </c>
      <c r="HB6" s="9">
        <f t="shared" ref="HB6:HB28" si="58">HA6/1</f>
        <v>212224</v>
      </c>
      <c r="HC6" s="12">
        <v>0.6</v>
      </c>
      <c r="HD6" s="27">
        <v>137814.6</v>
      </c>
      <c r="HE6" s="79">
        <v>265958</v>
      </c>
      <c r="HF6" s="8">
        <f t="shared" si="36"/>
        <v>265958</v>
      </c>
      <c r="HG6" s="9">
        <f t="shared" ref="HG6:HG27" si="59">HF6/1</f>
        <v>265958</v>
      </c>
      <c r="HH6" s="12">
        <v>0.6</v>
      </c>
      <c r="HI6" s="27">
        <v>137814.6</v>
      </c>
      <c r="HJ6" s="79">
        <v>161654</v>
      </c>
      <c r="HK6" s="8">
        <f t="shared" si="37"/>
        <v>161654</v>
      </c>
      <c r="HL6" s="9">
        <f t="shared" ref="HL6:HL27" si="60">HK6/1</f>
        <v>161654</v>
      </c>
      <c r="HM6" s="12">
        <v>0.6</v>
      </c>
      <c r="HN6" s="27">
        <v>137814.6</v>
      </c>
      <c r="HO6" s="79">
        <v>254531</v>
      </c>
      <c r="HP6" s="8">
        <f t="shared" si="38"/>
        <v>254531</v>
      </c>
      <c r="HQ6" s="9">
        <f t="shared" ref="HQ6:HQ27" si="61">HP6/1</f>
        <v>254531</v>
      </c>
      <c r="HR6" s="12">
        <v>0.6</v>
      </c>
      <c r="HS6" s="27">
        <v>137814.6</v>
      </c>
      <c r="HT6" s="79">
        <v>148431</v>
      </c>
      <c r="HU6" s="8">
        <f t="shared" si="39"/>
        <v>148431</v>
      </c>
      <c r="HV6" s="9">
        <f t="shared" ref="HV6:HV27" si="62">HU6/1</f>
        <v>148431</v>
      </c>
      <c r="HW6" s="12">
        <v>0.6</v>
      </c>
      <c r="HX6" s="27">
        <v>137814.6</v>
      </c>
      <c r="HY6" s="79">
        <v>0</v>
      </c>
      <c r="HZ6" s="8">
        <f t="shared" si="40"/>
        <v>0</v>
      </c>
      <c r="IA6" s="9">
        <f t="shared" ref="IA6:IA27" si="63">HZ6/1</f>
        <v>0</v>
      </c>
      <c r="IB6" s="12">
        <v>0.6</v>
      </c>
      <c r="IC6" s="27">
        <v>137814.6</v>
      </c>
      <c r="ID6" s="79">
        <v>281240</v>
      </c>
      <c r="IE6" s="8">
        <f t="shared" si="41"/>
        <v>281240</v>
      </c>
      <c r="IF6" s="9">
        <f t="shared" ref="IF6:IF27" si="64">IE6/1</f>
        <v>281240</v>
      </c>
      <c r="IG6" s="12">
        <v>0.6</v>
      </c>
      <c r="IH6" s="27">
        <v>137814.6</v>
      </c>
      <c r="II6" s="31">
        <f>391848-68926</f>
        <v>322922</v>
      </c>
      <c r="IJ6" s="8">
        <f t="shared" si="42"/>
        <v>322922</v>
      </c>
      <c r="IK6" s="9">
        <f t="shared" ref="IK6:IK27" si="65">IJ6/1</f>
        <v>322922</v>
      </c>
      <c r="IL6" s="12">
        <v>0.6</v>
      </c>
      <c r="IM6" s="27">
        <v>137814.6</v>
      </c>
      <c r="IN6" s="31">
        <f>430498-84040</f>
        <v>346458</v>
      </c>
      <c r="IO6" s="8">
        <f t="shared" si="43"/>
        <v>346458</v>
      </c>
      <c r="IP6" s="9">
        <f t="shared" ref="IP6:IP27" si="66">IO6/1</f>
        <v>346458</v>
      </c>
      <c r="IQ6" s="12">
        <v>0.6</v>
      </c>
      <c r="IR6" s="27">
        <v>137814.6</v>
      </c>
      <c r="IS6" s="31">
        <f>316484-54831</f>
        <v>261653</v>
      </c>
      <c r="IT6" s="8">
        <f t="shared" si="44"/>
        <v>261653</v>
      </c>
      <c r="IU6" s="9">
        <f t="shared" ref="IU6:IU27" si="67">IT6/1</f>
        <v>261653</v>
      </c>
      <c r="IV6" s="12">
        <v>0.6</v>
      </c>
      <c r="IW6" s="27">
        <v>137814.6</v>
      </c>
      <c r="IX6" s="31">
        <f>316484-54831</f>
        <v>261653</v>
      </c>
      <c r="IY6" s="8">
        <f t="shared" si="45"/>
        <v>261653</v>
      </c>
      <c r="IZ6" s="9">
        <f t="shared" ref="IZ6:IZ27" si="68">IY6/1</f>
        <v>261653</v>
      </c>
      <c r="JA6" s="12">
        <v>0.6</v>
      </c>
      <c r="JB6" s="27">
        <v>137814.6</v>
      </c>
      <c r="JC6" s="31">
        <f>301444-53507</f>
        <v>247937</v>
      </c>
      <c r="JD6" s="8">
        <f t="shared" si="46"/>
        <v>247937</v>
      </c>
      <c r="JE6" s="9">
        <f t="shared" ref="JE6:JE27" si="69">JD6/1</f>
        <v>247937</v>
      </c>
      <c r="JF6" s="12">
        <v>0.6</v>
      </c>
      <c r="JG6" s="27">
        <v>137814.6</v>
      </c>
      <c r="JH6" s="31">
        <f>370392-66218</f>
        <v>304174</v>
      </c>
      <c r="JI6" s="8">
        <f>JH6</f>
        <v>304174</v>
      </c>
      <c r="JJ6" s="9">
        <f t="shared" ref="JJ6:JJ27" si="70">JI6/1</f>
        <v>304174</v>
      </c>
      <c r="JK6" s="12">
        <v>0.6</v>
      </c>
      <c r="JL6" s="27">
        <v>137814.6</v>
      </c>
      <c r="JM6" s="31">
        <f>549873-66578</f>
        <v>483295</v>
      </c>
      <c r="JN6" s="8">
        <f>JM6</f>
        <v>483295</v>
      </c>
      <c r="JO6" s="9">
        <f t="shared" ref="JO6:JO27" si="71">JN6/1</f>
        <v>483295</v>
      </c>
      <c r="JP6" s="12">
        <v>0.6</v>
      </c>
      <c r="JQ6" s="27">
        <v>137814.6</v>
      </c>
      <c r="JR6" s="31">
        <f>377932-64049</f>
        <v>313883</v>
      </c>
      <c r="JS6" s="8">
        <f>JR6</f>
        <v>313883</v>
      </c>
      <c r="JT6" s="9">
        <f t="shared" ref="JT6:JT27" si="72">JS6/1</f>
        <v>313883</v>
      </c>
      <c r="JU6" s="12">
        <v>0.6</v>
      </c>
      <c r="JV6" s="27">
        <v>137814.6</v>
      </c>
      <c r="JW6" s="31">
        <f>381560-61665</f>
        <v>319895</v>
      </c>
      <c r="JX6" s="8">
        <f>JW6</f>
        <v>319895</v>
      </c>
      <c r="JY6" s="9">
        <f t="shared" ref="JY6:JY27" si="73">JX6/1</f>
        <v>319895</v>
      </c>
      <c r="JZ6" s="12">
        <v>0.6</v>
      </c>
      <c r="KA6" s="27">
        <v>137814.6</v>
      </c>
      <c r="KB6" s="31">
        <f>381560-61665</f>
        <v>319895</v>
      </c>
      <c r="KC6" s="8">
        <f>KB6</f>
        <v>319895</v>
      </c>
      <c r="KD6" s="9">
        <f t="shared" ref="KD6:KD27" si="74">KC6/1</f>
        <v>319895</v>
      </c>
      <c r="KE6" s="12">
        <v>0.6</v>
      </c>
      <c r="KF6" s="27">
        <v>137814.6</v>
      </c>
      <c r="KG6" s="31">
        <f>439527-74991</f>
        <v>364536</v>
      </c>
      <c r="KH6" s="8">
        <f>KG6</f>
        <v>364536</v>
      </c>
      <c r="KI6" s="9">
        <f t="shared" ref="KI6:KI27" si="75">KH6/1</f>
        <v>364536</v>
      </c>
      <c r="KJ6" s="12">
        <v>0.6</v>
      </c>
      <c r="KK6" s="27">
        <v>137814.6</v>
      </c>
      <c r="KL6" s="31">
        <f>493990-95846</f>
        <v>398144</v>
      </c>
      <c r="KM6" s="8">
        <f>KL6</f>
        <v>398144</v>
      </c>
      <c r="KN6" s="9">
        <f t="shared" ref="KN6:KN27" si="76">KM6/1</f>
        <v>398144</v>
      </c>
      <c r="KO6" s="12">
        <v>0.6</v>
      </c>
      <c r="KP6" s="27">
        <v>137814.6</v>
      </c>
      <c r="KQ6" s="31">
        <f>375761-58232</f>
        <v>317529</v>
      </c>
      <c r="KR6" s="8">
        <f>KQ6</f>
        <v>317529</v>
      </c>
      <c r="KS6" s="9">
        <f t="shared" ref="KS6:KS27" si="77">KR6/1</f>
        <v>317529</v>
      </c>
      <c r="KT6" s="12">
        <v>0.6</v>
      </c>
      <c r="KU6" s="27">
        <v>137814.6</v>
      </c>
      <c r="KV6" s="31">
        <f>369229-56068</f>
        <v>313161</v>
      </c>
      <c r="KW6" s="8">
        <f>KV6</f>
        <v>313161</v>
      </c>
      <c r="KX6" s="9">
        <f t="shared" ref="KX6:KX27" si="78">KW6/1</f>
        <v>313161</v>
      </c>
      <c r="KY6" s="12">
        <v>0.6</v>
      </c>
      <c r="KZ6" s="27">
        <v>137814.6</v>
      </c>
      <c r="LA6" s="31">
        <f>298442-50193</f>
        <v>248249</v>
      </c>
      <c r="LB6" s="8">
        <f>LA6</f>
        <v>248249</v>
      </c>
      <c r="LC6" s="9">
        <f t="shared" ref="LC6:LC27" si="79">LB6/1</f>
        <v>248249</v>
      </c>
      <c r="LD6" s="12">
        <v>0.6</v>
      </c>
      <c r="LE6" s="27">
        <v>137814.6</v>
      </c>
      <c r="LF6" s="31">
        <f>326476-47298-9424</f>
        <v>269754</v>
      </c>
      <c r="LG6" s="8">
        <f t="shared" si="47"/>
        <v>269754</v>
      </c>
      <c r="LH6" s="9">
        <f t="shared" ref="LH6:LH27" si="80">LG6/1</f>
        <v>269754</v>
      </c>
      <c r="LI6" s="12">
        <v>0.6</v>
      </c>
      <c r="LJ6" s="27">
        <v>137814.6</v>
      </c>
      <c r="LK6" s="3">
        <f>286852-41108</f>
        <v>245744</v>
      </c>
      <c r="LL6" s="8">
        <f t="shared" si="48"/>
        <v>245744</v>
      </c>
      <c r="LM6" s="9">
        <f t="shared" ref="LM6:LM27" si="81">LL6/1</f>
        <v>245744</v>
      </c>
      <c r="LN6" s="12">
        <v>0.6</v>
      </c>
      <c r="LO6" s="27">
        <v>137814.6</v>
      </c>
      <c r="LP6" s="3">
        <f>244676-38566</f>
        <v>206110</v>
      </c>
      <c r="LQ6" s="8">
        <f t="shared" si="49"/>
        <v>206110</v>
      </c>
      <c r="LR6" s="9">
        <f t="shared" ref="LR6:LR27" si="82">LQ6/1</f>
        <v>206110</v>
      </c>
      <c r="LS6" s="12">
        <v>0.6</v>
      </c>
      <c r="LT6" s="27">
        <v>137814.6</v>
      </c>
      <c r="LU6" s="3">
        <f>258508-46000</f>
        <v>212508</v>
      </c>
      <c r="LV6" s="8">
        <f t="shared" si="50"/>
        <v>212508</v>
      </c>
      <c r="LW6" s="9">
        <f t="shared" ref="LW6:LW27" si="83">LV6/1</f>
        <v>212508</v>
      </c>
      <c r="LX6" s="12">
        <v>0.6</v>
      </c>
      <c r="LY6" s="27">
        <v>137814.6</v>
      </c>
      <c r="LZ6" s="3">
        <f>267015-42254</f>
        <v>224761</v>
      </c>
      <c r="MA6" s="8">
        <f t="shared" si="51"/>
        <v>224761</v>
      </c>
      <c r="MB6" s="9">
        <f t="shared" ref="MB6:MB27" si="84">MA6/1</f>
        <v>224761</v>
      </c>
      <c r="MC6" s="12">
        <v>0.6</v>
      </c>
      <c r="MD6" s="27">
        <v>137814.6</v>
      </c>
      <c r="ME6" s="3">
        <f>277646-49274</f>
        <v>228372</v>
      </c>
      <c r="MF6" s="8">
        <f t="shared" si="52"/>
        <v>228372</v>
      </c>
      <c r="MG6" s="9">
        <f t="shared" ref="MG6:MG27" si="85">MF6/1</f>
        <v>228372</v>
      </c>
      <c r="MH6" s="12">
        <v>0.6</v>
      </c>
      <c r="MI6" s="37">
        <v>137814.6</v>
      </c>
      <c r="MJ6" s="3">
        <f>224161-34500</f>
        <v>189661</v>
      </c>
      <c r="MK6" s="8">
        <v>189661</v>
      </c>
      <c r="ML6" s="9">
        <v>189661</v>
      </c>
      <c r="MM6" s="12">
        <v>0.6</v>
      </c>
      <c r="MN6" s="37">
        <v>137814.6</v>
      </c>
      <c r="MO6" s="3">
        <f>225777-33989</f>
        <v>191788</v>
      </c>
      <c r="MP6" s="8">
        <v>191788</v>
      </c>
      <c r="MQ6" s="9">
        <v>191788</v>
      </c>
      <c r="MR6" s="12">
        <v>0.6</v>
      </c>
      <c r="MS6" s="37">
        <v>137814.6</v>
      </c>
      <c r="MT6" s="3">
        <v>170159</v>
      </c>
      <c r="MU6">
        <v>170159</v>
      </c>
      <c r="MV6">
        <v>170159</v>
      </c>
      <c r="MW6">
        <v>0.6</v>
      </c>
      <c r="MX6" s="37">
        <v>137814.6</v>
      </c>
      <c r="MY6" s="3">
        <v>170159</v>
      </c>
      <c r="MZ6">
        <v>170159</v>
      </c>
      <c r="NA6">
        <v>170159</v>
      </c>
      <c r="NB6">
        <v>0.6</v>
      </c>
      <c r="ND6" s="3">
        <v>125690</v>
      </c>
      <c r="NE6">
        <v>125690</v>
      </c>
      <c r="NF6">
        <v>125690</v>
      </c>
      <c r="NG6">
        <v>0.6</v>
      </c>
    </row>
    <row r="7" spans="1:371" x14ac:dyDescent="0.3">
      <c r="A7" s="3" t="s">
        <v>9</v>
      </c>
      <c r="B7" s="13">
        <v>11748.266666666668</v>
      </c>
      <c r="C7" s="15">
        <v>11748</v>
      </c>
      <c r="D7" s="8">
        <f>+C7*F7</f>
        <v>9398.4</v>
      </c>
      <c r="E7" s="9">
        <f>D7/1</f>
        <v>9398.4</v>
      </c>
      <c r="F7" s="16">
        <v>0.8</v>
      </c>
      <c r="G7" s="13">
        <v>11748</v>
      </c>
      <c r="H7" s="13">
        <v>11748</v>
      </c>
      <c r="I7" s="8">
        <f>+H7*K7</f>
        <v>9398.4</v>
      </c>
      <c r="J7" s="9">
        <f>I7/1</f>
        <v>9398.4</v>
      </c>
      <c r="K7" s="16">
        <v>0.8</v>
      </c>
      <c r="L7" s="13">
        <v>11748</v>
      </c>
      <c r="M7" s="13">
        <v>11748</v>
      </c>
      <c r="N7" s="8">
        <f>+M7*P7</f>
        <v>9398.4</v>
      </c>
      <c r="O7" s="9">
        <f>N7/1</f>
        <v>9398.4</v>
      </c>
      <c r="P7" s="16">
        <v>0.8</v>
      </c>
      <c r="Q7" s="27">
        <v>11748.266666666668</v>
      </c>
      <c r="R7" s="13">
        <v>11748</v>
      </c>
      <c r="S7" s="8">
        <f>+R7*U7</f>
        <v>9398.4</v>
      </c>
      <c r="T7" s="9">
        <f>S7/1</f>
        <v>9398.4</v>
      </c>
      <c r="U7" s="16">
        <v>0.8</v>
      </c>
      <c r="V7" s="27">
        <v>11748.266666666668</v>
      </c>
      <c r="W7" s="13">
        <v>11748</v>
      </c>
      <c r="X7" s="8">
        <f>+W7*Z7</f>
        <v>9398.4</v>
      </c>
      <c r="Y7" s="9">
        <f>X7/1</f>
        <v>9398.4</v>
      </c>
      <c r="Z7" s="16">
        <v>0.8</v>
      </c>
      <c r="AA7" s="27">
        <v>11748.266666666668</v>
      </c>
      <c r="AB7" s="13">
        <v>11748.266666666668</v>
      </c>
      <c r="AC7" s="8">
        <f>+AB7*AE7</f>
        <v>9398.6133333333346</v>
      </c>
      <c r="AD7" s="9">
        <f>AC7/1</f>
        <v>9398.6133333333346</v>
      </c>
      <c r="AE7" s="16">
        <v>0.8</v>
      </c>
      <c r="AF7" s="27">
        <v>11748.266666666668</v>
      </c>
      <c r="AG7" s="13">
        <v>11748.266666666668</v>
      </c>
      <c r="AH7" s="8">
        <f>+AG7*AJ7</f>
        <v>9398.6133333333346</v>
      </c>
      <c r="AI7" s="9">
        <f>AH7/1</f>
        <v>9398.6133333333346</v>
      </c>
      <c r="AJ7" s="16">
        <v>0.8</v>
      </c>
      <c r="AK7" s="27">
        <v>11748.266666666668</v>
      </c>
      <c r="AL7" s="74">
        <v>11748</v>
      </c>
      <c r="AM7" s="8">
        <f>+AL7*AO7</f>
        <v>9398.4</v>
      </c>
      <c r="AN7" s="9">
        <f>AM7/1</f>
        <v>9398.4</v>
      </c>
      <c r="AO7" s="16">
        <v>0.8</v>
      </c>
      <c r="AP7" s="27">
        <v>11748.266666666668</v>
      </c>
      <c r="AQ7" s="74">
        <v>11748</v>
      </c>
      <c r="AR7" s="8">
        <f>+AQ7*AT7</f>
        <v>9398.4</v>
      </c>
      <c r="AS7" s="9">
        <f>AR7/1</f>
        <v>9398.4</v>
      </c>
      <c r="AT7" s="16">
        <v>0.8</v>
      </c>
      <c r="AU7" s="27">
        <v>11748.266666666668</v>
      </c>
      <c r="AV7" s="74">
        <v>11748</v>
      </c>
      <c r="AW7" s="8">
        <f>+AV7*AY7</f>
        <v>9398.4</v>
      </c>
      <c r="AX7" s="9">
        <f>AW7/1</f>
        <v>9398.4</v>
      </c>
      <c r="AY7" s="16">
        <v>0.8</v>
      </c>
      <c r="AZ7" s="27">
        <v>11748.266666666668</v>
      </c>
      <c r="BA7" s="74">
        <v>11748</v>
      </c>
      <c r="BB7" s="8">
        <f>+BA7*BD7</f>
        <v>9398.4</v>
      </c>
      <c r="BC7" s="9">
        <f>BB7/1</f>
        <v>9398.4</v>
      </c>
      <c r="BD7" s="16">
        <v>0.8</v>
      </c>
      <c r="BE7" s="27">
        <v>11748.266666666668</v>
      </c>
      <c r="BF7" s="74">
        <v>109367</v>
      </c>
      <c r="BG7" s="8">
        <f>+BF7*BI7</f>
        <v>87493.6</v>
      </c>
      <c r="BH7" s="9">
        <f>BG7/1</f>
        <v>87493.6</v>
      </c>
      <c r="BI7" s="16">
        <v>0.8</v>
      </c>
      <c r="BJ7" s="27">
        <v>11748.266666666668</v>
      </c>
      <c r="BK7" s="74">
        <v>11748</v>
      </c>
      <c r="BL7" s="8">
        <f>+BK7*BN7</f>
        <v>9398.4</v>
      </c>
      <c r="BM7" s="9">
        <f>BL7/1</f>
        <v>9398.4</v>
      </c>
      <c r="BN7" s="16">
        <v>0.8</v>
      </c>
      <c r="BO7" s="27">
        <v>11748.266666666668</v>
      </c>
      <c r="BP7" s="74">
        <v>11748</v>
      </c>
      <c r="BQ7" s="8">
        <f>+BP7*BS7</f>
        <v>9398.4</v>
      </c>
      <c r="BR7" s="9">
        <f>BQ7/1</f>
        <v>9398.4</v>
      </c>
      <c r="BS7" s="16">
        <v>0.8</v>
      </c>
      <c r="BT7" s="27">
        <v>11748.266666666668</v>
      </c>
      <c r="BU7" s="74">
        <v>11748</v>
      </c>
      <c r="BV7" s="8">
        <f>BU7</f>
        <v>11748</v>
      </c>
      <c r="BW7" s="9">
        <f t="shared" ref="BW7:BW27" si="86">BV7/1</f>
        <v>11748</v>
      </c>
      <c r="BX7" s="16">
        <v>0.8</v>
      </c>
      <c r="BY7" s="27">
        <v>11748.266666666668</v>
      </c>
      <c r="BZ7" s="74">
        <v>11748</v>
      </c>
      <c r="CA7" s="8">
        <f t="shared" si="13"/>
        <v>11748</v>
      </c>
      <c r="CB7" s="9">
        <f t="shared" ref="CB7:CB27" si="87">CA7/1</f>
        <v>11748</v>
      </c>
      <c r="CC7" s="16">
        <v>0.8</v>
      </c>
      <c r="CD7" s="27">
        <v>11748.266666666668</v>
      </c>
      <c r="CE7" s="74">
        <v>11748</v>
      </c>
      <c r="CF7" s="8">
        <f t="shared" si="14"/>
        <v>11748</v>
      </c>
      <c r="CG7" s="9">
        <f t="shared" ref="CG7:CG27" si="88">CF7/1</f>
        <v>11748</v>
      </c>
      <c r="CH7" s="16">
        <v>0.8</v>
      </c>
      <c r="CI7" s="27">
        <v>11748.266666666668</v>
      </c>
      <c r="CJ7" s="74">
        <v>11748</v>
      </c>
      <c r="CK7" s="8">
        <f t="shared" si="15"/>
        <v>11748</v>
      </c>
      <c r="CL7" s="9">
        <f t="shared" ref="CL7:CL27" si="89">CK7/1</f>
        <v>11748</v>
      </c>
      <c r="CM7" s="16">
        <v>0.8</v>
      </c>
      <c r="CN7" s="27">
        <v>11748.266666666668</v>
      </c>
      <c r="CO7" s="74">
        <v>11748</v>
      </c>
      <c r="CP7" s="8">
        <f t="shared" si="16"/>
        <v>11748</v>
      </c>
      <c r="CQ7" s="9">
        <f t="shared" ref="CQ7:CQ27" si="90">CP7/1</f>
        <v>11748</v>
      </c>
      <c r="CR7" s="16">
        <v>0.8</v>
      </c>
      <c r="CS7" s="27">
        <v>11748.266666666668</v>
      </c>
      <c r="CT7" s="74">
        <v>0</v>
      </c>
      <c r="CU7" s="8">
        <f t="shared" si="17"/>
        <v>0</v>
      </c>
      <c r="CV7" s="9">
        <f t="shared" ref="CV7:CV27" si="91">CU7/1</f>
        <v>0</v>
      </c>
      <c r="CW7" s="16">
        <v>0.8</v>
      </c>
      <c r="CX7" s="27">
        <v>11748.266666666668</v>
      </c>
      <c r="CY7" s="74">
        <v>0</v>
      </c>
      <c r="CZ7" s="8">
        <f t="shared" si="18"/>
        <v>0</v>
      </c>
      <c r="DA7" s="9">
        <f t="shared" ref="DA7:DA27" si="92">CZ7/1</f>
        <v>0</v>
      </c>
      <c r="DB7" s="16">
        <v>0.8</v>
      </c>
      <c r="DC7" s="27">
        <v>11748.266666666668</v>
      </c>
      <c r="DD7" s="74">
        <v>0</v>
      </c>
      <c r="DE7" s="8">
        <f t="shared" si="19"/>
        <v>0</v>
      </c>
      <c r="DF7" s="9">
        <f t="shared" ref="DF7:DF27" si="93">DE7/1</f>
        <v>0</v>
      </c>
      <c r="DG7" s="16">
        <v>0.8</v>
      </c>
      <c r="DH7" s="27">
        <v>11748.266666666668</v>
      </c>
      <c r="DI7" s="74">
        <v>0</v>
      </c>
      <c r="DJ7" s="8">
        <f t="shared" si="20"/>
        <v>0</v>
      </c>
      <c r="DK7" s="9">
        <f t="shared" ref="DK7:DK27" si="94">DJ7/1</f>
        <v>0</v>
      </c>
      <c r="DL7" s="16">
        <v>0.8</v>
      </c>
      <c r="DM7" s="27">
        <v>11748.266666666668</v>
      </c>
      <c r="DN7" s="74">
        <v>0</v>
      </c>
      <c r="DO7" s="8">
        <f t="shared" si="21"/>
        <v>0</v>
      </c>
      <c r="DP7" s="9">
        <f t="shared" ref="DP7:DP27" si="95">DO7/1</f>
        <v>0</v>
      </c>
      <c r="DQ7" s="16">
        <v>0.8</v>
      </c>
      <c r="DR7" s="27">
        <v>11748.266666666668</v>
      </c>
      <c r="DS7" s="74">
        <v>21128</v>
      </c>
      <c r="DT7" s="8">
        <f t="shared" si="22"/>
        <v>21128</v>
      </c>
      <c r="DU7" s="9">
        <f t="shared" ref="DU7:DU27" si="96">DT7/1</f>
        <v>21128</v>
      </c>
      <c r="DV7" s="16">
        <v>0.8</v>
      </c>
      <c r="DW7" s="27">
        <v>11748.266666666668</v>
      </c>
      <c r="DX7" s="74">
        <v>18820</v>
      </c>
      <c r="DY7" s="8">
        <f t="shared" si="23"/>
        <v>18820</v>
      </c>
      <c r="DZ7" s="9">
        <f t="shared" ref="DZ7:DZ27" si="97">DY7/1</f>
        <v>18820</v>
      </c>
      <c r="EA7" s="16">
        <v>0.8</v>
      </c>
      <c r="EB7" s="27">
        <v>11748.266666666668</v>
      </c>
      <c r="EC7" s="74">
        <v>21052</v>
      </c>
      <c r="ED7" s="8">
        <f t="shared" si="24"/>
        <v>21052</v>
      </c>
      <c r="EE7" s="9">
        <f t="shared" ref="EE7:EE27" si="98">ED7/1</f>
        <v>21052</v>
      </c>
      <c r="EF7" s="16">
        <v>0.8</v>
      </c>
      <c r="EG7" s="27">
        <v>11748.266666666668</v>
      </c>
      <c r="EH7" s="74">
        <v>17651</v>
      </c>
      <c r="EI7" s="8">
        <f t="shared" si="25"/>
        <v>17651</v>
      </c>
      <c r="EJ7" s="9">
        <f t="shared" ref="EJ7:EJ27" si="99">EI7/1</f>
        <v>17651</v>
      </c>
      <c r="EK7" s="16">
        <v>0.8</v>
      </c>
      <c r="EL7" s="27">
        <v>11748.266666666668</v>
      </c>
      <c r="EM7" s="74">
        <f>19*1013</f>
        <v>19247</v>
      </c>
      <c r="EN7" s="8">
        <f t="shared" si="26"/>
        <v>19247</v>
      </c>
      <c r="EO7" s="9">
        <f t="shared" ref="EO7:EO27" si="100">EN7/1</f>
        <v>19247</v>
      </c>
      <c r="EP7" s="16">
        <v>0.8</v>
      </c>
      <c r="EQ7" s="27">
        <v>11748.266666666668</v>
      </c>
      <c r="ER7" s="74">
        <v>19266</v>
      </c>
      <c r="ES7" s="8">
        <f t="shared" si="27"/>
        <v>19266</v>
      </c>
      <c r="ET7" s="9">
        <f t="shared" ref="ET7:ET27" si="101">ES7/1</f>
        <v>19266</v>
      </c>
      <c r="EU7" s="16">
        <v>0.8</v>
      </c>
      <c r="EV7" s="27">
        <v>11748.266666666668</v>
      </c>
      <c r="EW7" s="74">
        <v>19741</v>
      </c>
      <c r="EX7" s="8">
        <f t="shared" si="28"/>
        <v>19741</v>
      </c>
      <c r="EY7" s="9">
        <f t="shared" ref="EY7:EY27" si="102">EX7/1</f>
        <v>19741</v>
      </c>
      <c r="EZ7" s="16">
        <v>0.8</v>
      </c>
      <c r="FA7" s="27">
        <v>11748.266666666668</v>
      </c>
      <c r="FB7" s="74">
        <v>21774</v>
      </c>
      <c r="FC7" s="8">
        <f t="shared" si="29"/>
        <v>21774</v>
      </c>
      <c r="FD7" s="9">
        <f t="shared" ref="FD7:FD27" si="103">FC7/1</f>
        <v>21774</v>
      </c>
      <c r="FE7" s="16">
        <v>0.8</v>
      </c>
      <c r="FF7" s="27">
        <v>11748.266666666668</v>
      </c>
      <c r="FG7" s="74">
        <v>18240</v>
      </c>
      <c r="FH7" s="8">
        <f t="shared" si="30"/>
        <v>18240</v>
      </c>
      <c r="FI7" s="9">
        <f t="shared" ref="FI7:FI27" si="104">FH7/1</f>
        <v>18240</v>
      </c>
      <c r="FJ7" s="16">
        <v>0.8</v>
      </c>
      <c r="FK7" s="27">
        <v>11748.266666666668</v>
      </c>
      <c r="FL7" s="74">
        <v>8246</v>
      </c>
      <c r="FM7" s="8">
        <f t="shared" si="31"/>
        <v>8246</v>
      </c>
      <c r="FN7" s="9">
        <f t="shared" ref="FN7:FN27" si="105">FM7/1</f>
        <v>8246</v>
      </c>
      <c r="FO7" s="16">
        <v>0.8</v>
      </c>
      <c r="FP7" s="27">
        <v>11748.266666666668</v>
      </c>
      <c r="FQ7" s="74">
        <v>20558</v>
      </c>
      <c r="FR7" s="8">
        <f t="shared" si="32"/>
        <v>20558</v>
      </c>
      <c r="FS7" s="9">
        <f t="shared" ref="FS7:FS27" si="106">FR7/1</f>
        <v>20558</v>
      </c>
      <c r="FT7" s="16">
        <v>0.8</v>
      </c>
      <c r="FU7" s="27">
        <v>11748.266666666668</v>
      </c>
      <c r="FV7" s="74">
        <v>24396</v>
      </c>
      <c r="FW7" s="8">
        <f t="shared" si="33"/>
        <v>24396</v>
      </c>
      <c r="FX7" s="9">
        <f t="shared" ref="FX7:FX27" si="107">FW7/1</f>
        <v>24396</v>
      </c>
      <c r="FY7" s="16">
        <v>0.8</v>
      </c>
      <c r="FZ7" s="27">
        <v>11748.266666666668</v>
      </c>
      <c r="GA7" s="74">
        <v>18791</v>
      </c>
      <c r="GB7" s="8">
        <f>GA7</f>
        <v>18791</v>
      </c>
      <c r="GC7" s="9">
        <f t="shared" ref="GC7:GC27" si="108">GB7/1</f>
        <v>18791</v>
      </c>
      <c r="GD7" s="16">
        <v>0.8</v>
      </c>
      <c r="GE7" s="27">
        <v>11748.266666666668</v>
      </c>
      <c r="GF7" s="74">
        <v>17271</v>
      </c>
      <c r="GG7" s="8">
        <f t="shared" si="34"/>
        <v>17271</v>
      </c>
      <c r="GH7" s="9">
        <f t="shared" si="54"/>
        <v>17271</v>
      </c>
      <c r="GI7" s="16">
        <v>0.8</v>
      </c>
      <c r="GJ7" s="27">
        <v>11748.266666666668</v>
      </c>
      <c r="GK7" s="74">
        <v>17556</v>
      </c>
      <c r="GL7" s="8">
        <f>GK7</f>
        <v>17556</v>
      </c>
      <c r="GM7" s="9">
        <f t="shared" si="55"/>
        <v>17556</v>
      </c>
      <c r="GN7" s="16">
        <v>0.8</v>
      </c>
      <c r="GO7" s="27">
        <v>11748.266666666668</v>
      </c>
      <c r="GP7" s="74">
        <v>17062</v>
      </c>
      <c r="GQ7" s="8">
        <f>GP7</f>
        <v>17062</v>
      </c>
      <c r="GR7" s="9">
        <f t="shared" si="56"/>
        <v>17062</v>
      </c>
      <c r="GS7" s="16">
        <v>0.8</v>
      </c>
      <c r="GT7" s="27">
        <v>11748.266666666668</v>
      </c>
      <c r="GU7" s="78">
        <v>16568</v>
      </c>
      <c r="GV7" s="8">
        <f>GU7</f>
        <v>16568</v>
      </c>
      <c r="GW7" s="9">
        <f t="shared" si="57"/>
        <v>16568</v>
      </c>
      <c r="GX7" s="16">
        <v>0.8</v>
      </c>
      <c r="GY7" s="27">
        <v>11748.266666666668</v>
      </c>
      <c r="GZ7" s="78">
        <v>14345</v>
      </c>
      <c r="HA7" s="8">
        <f t="shared" si="35"/>
        <v>14345</v>
      </c>
      <c r="HB7" s="9">
        <f t="shared" si="58"/>
        <v>14345</v>
      </c>
      <c r="HC7" s="16">
        <v>0.8</v>
      </c>
      <c r="HD7" s="27">
        <v>11748.266666666668</v>
      </c>
      <c r="HE7" s="78">
        <v>11153</v>
      </c>
      <c r="HF7" s="8">
        <f t="shared" si="36"/>
        <v>11153</v>
      </c>
      <c r="HG7" s="9">
        <f t="shared" si="59"/>
        <v>11153</v>
      </c>
      <c r="HH7" s="16">
        <v>0.8</v>
      </c>
      <c r="HI7" s="27">
        <v>11748.266666666668</v>
      </c>
      <c r="HJ7" s="78">
        <v>7429</v>
      </c>
      <c r="HK7" s="8">
        <f t="shared" si="37"/>
        <v>7429</v>
      </c>
      <c r="HL7" s="9">
        <f t="shared" si="60"/>
        <v>7429</v>
      </c>
      <c r="HM7" s="16">
        <v>0.8</v>
      </c>
      <c r="HN7" s="27">
        <v>11748.266666666668</v>
      </c>
      <c r="HO7" s="78">
        <v>9215</v>
      </c>
      <c r="HP7" s="8">
        <f t="shared" si="38"/>
        <v>9215</v>
      </c>
      <c r="HQ7" s="9">
        <f t="shared" si="61"/>
        <v>9215</v>
      </c>
      <c r="HR7" s="16">
        <v>0.8</v>
      </c>
      <c r="HS7" s="27">
        <v>11748.266666666668</v>
      </c>
      <c r="HT7" s="78">
        <v>11381</v>
      </c>
      <c r="HU7" s="8">
        <f t="shared" si="39"/>
        <v>11381</v>
      </c>
      <c r="HV7" s="9">
        <f t="shared" si="62"/>
        <v>11381</v>
      </c>
      <c r="HW7" s="16">
        <v>0.8</v>
      </c>
      <c r="HX7" s="27">
        <v>11748.266666666668</v>
      </c>
      <c r="HY7" s="78">
        <v>0</v>
      </c>
      <c r="HZ7" s="8">
        <f t="shared" si="40"/>
        <v>0</v>
      </c>
      <c r="IA7" s="9">
        <f t="shared" si="63"/>
        <v>0</v>
      </c>
      <c r="IB7" s="16">
        <v>0.8</v>
      </c>
      <c r="IC7" s="27">
        <v>11748.266666666668</v>
      </c>
      <c r="ID7" s="78">
        <v>17271</v>
      </c>
      <c r="IE7" s="8">
        <f t="shared" si="41"/>
        <v>17271</v>
      </c>
      <c r="IF7" s="9">
        <f t="shared" si="64"/>
        <v>17271</v>
      </c>
      <c r="IG7" s="16">
        <v>0.8</v>
      </c>
      <c r="IH7" s="27">
        <v>11748.266666666668</v>
      </c>
      <c r="II7" s="45">
        <v>19779</v>
      </c>
      <c r="IJ7" s="8">
        <f t="shared" si="42"/>
        <v>19779</v>
      </c>
      <c r="IK7" s="9">
        <f t="shared" si="65"/>
        <v>19779</v>
      </c>
      <c r="IL7" s="16">
        <v>0.8</v>
      </c>
      <c r="IM7" s="27">
        <v>11748.266666666668</v>
      </c>
      <c r="IN7" s="45">
        <v>19779</v>
      </c>
      <c r="IO7" s="8">
        <f t="shared" si="43"/>
        <v>19779</v>
      </c>
      <c r="IP7" s="9">
        <f t="shared" si="66"/>
        <v>19779</v>
      </c>
      <c r="IQ7" s="16">
        <v>0.8</v>
      </c>
      <c r="IR7" s="27">
        <v>11748.266666666668</v>
      </c>
      <c r="IS7" s="45">
        <v>19019</v>
      </c>
      <c r="IT7" s="8">
        <f t="shared" si="44"/>
        <v>19019</v>
      </c>
      <c r="IU7" s="9">
        <f t="shared" si="67"/>
        <v>19019</v>
      </c>
      <c r="IV7" s="16">
        <v>0.8</v>
      </c>
      <c r="IW7" s="27">
        <v>11748.266666666668</v>
      </c>
      <c r="IX7" s="45">
        <v>19418</v>
      </c>
      <c r="IY7" s="8">
        <f t="shared" si="45"/>
        <v>19418</v>
      </c>
      <c r="IZ7" s="9">
        <f t="shared" si="68"/>
        <v>19418</v>
      </c>
      <c r="JA7" s="16">
        <v>0.8</v>
      </c>
      <c r="JB7" s="27">
        <v>11748.266666666668</v>
      </c>
      <c r="JC7" s="45">
        <v>19400</v>
      </c>
      <c r="JD7" s="8">
        <f t="shared" si="46"/>
        <v>19400</v>
      </c>
      <c r="JE7" s="9">
        <f t="shared" si="69"/>
        <v>19400</v>
      </c>
      <c r="JF7" s="16">
        <v>0.8</v>
      </c>
      <c r="JG7" s="27">
        <v>11748.266666666668</v>
      </c>
      <c r="JH7" s="45">
        <v>23886</v>
      </c>
      <c r="JI7" s="8">
        <f>JH7</f>
        <v>23886</v>
      </c>
      <c r="JJ7" s="9">
        <f t="shared" si="70"/>
        <v>23886</v>
      </c>
      <c r="JK7" s="16">
        <v>0.8</v>
      </c>
      <c r="JL7" s="27">
        <v>11748.266666666668</v>
      </c>
      <c r="JM7" s="45">
        <v>19361</v>
      </c>
      <c r="JN7" s="8">
        <f>JM7</f>
        <v>19361</v>
      </c>
      <c r="JO7" s="9">
        <f t="shared" si="71"/>
        <v>19361</v>
      </c>
      <c r="JP7" s="16">
        <v>0.8</v>
      </c>
      <c r="JQ7" s="27">
        <v>11748.266666666668</v>
      </c>
      <c r="JR7" s="45">
        <v>21717</v>
      </c>
      <c r="JS7" s="8">
        <f>JR7</f>
        <v>21717</v>
      </c>
      <c r="JT7" s="9">
        <f t="shared" si="72"/>
        <v>21717</v>
      </c>
      <c r="JU7" s="16">
        <v>0.8</v>
      </c>
      <c r="JV7" s="27">
        <v>11748.266666666668</v>
      </c>
      <c r="JW7" s="45">
        <v>23886</v>
      </c>
      <c r="JX7" s="8">
        <f>JW7</f>
        <v>23886</v>
      </c>
      <c r="JY7" s="9">
        <f t="shared" si="73"/>
        <v>23886</v>
      </c>
      <c r="JZ7" s="16">
        <v>0.8</v>
      </c>
      <c r="KA7" s="27">
        <v>11748.266666666668</v>
      </c>
      <c r="KB7" s="45">
        <v>23886</v>
      </c>
      <c r="KC7" s="8">
        <f>KB7</f>
        <v>23886</v>
      </c>
      <c r="KD7" s="9">
        <f t="shared" si="74"/>
        <v>23886</v>
      </c>
      <c r="KE7" s="16">
        <v>0.8</v>
      </c>
      <c r="KF7" s="27">
        <v>11748.266666666668</v>
      </c>
      <c r="KG7" s="45">
        <v>12528</v>
      </c>
      <c r="KH7" s="8">
        <f>KG7</f>
        <v>12528</v>
      </c>
      <c r="KI7" s="9">
        <f t="shared" si="75"/>
        <v>12528</v>
      </c>
      <c r="KJ7" s="16">
        <v>0.8</v>
      </c>
      <c r="KK7" s="27">
        <v>11748.266666666668</v>
      </c>
      <c r="KL7" s="45">
        <v>21709</v>
      </c>
      <c r="KM7" s="8">
        <f>KL7</f>
        <v>21709</v>
      </c>
      <c r="KN7" s="9">
        <f t="shared" si="76"/>
        <v>21709</v>
      </c>
      <c r="KO7" s="16">
        <v>0.8</v>
      </c>
      <c r="KP7" s="27">
        <v>11748.266666666668</v>
      </c>
      <c r="KQ7" s="45">
        <v>17280</v>
      </c>
      <c r="KR7" s="8">
        <f>KQ7</f>
        <v>17280</v>
      </c>
      <c r="KS7" s="9">
        <f t="shared" si="77"/>
        <v>17280</v>
      </c>
      <c r="KT7" s="16">
        <v>0.8</v>
      </c>
      <c r="KU7" s="27">
        <v>11748.266666666668</v>
      </c>
      <c r="KV7" s="45">
        <v>14224</v>
      </c>
      <c r="KW7" s="8">
        <f>KV7</f>
        <v>14224</v>
      </c>
      <c r="KX7" s="9">
        <f t="shared" si="78"/>
        <v>14224</v>
      </c>
      <c r="KY7" s="16">
        <v>0.8</v>
      </c>
      <c r="KZ7" s="27">
        <v>11748.266666666668</v>
      </c>
      <c r="LA7" s="45">
        <v>15616</v>
      </c>
      <c r="LB7" s="8">
        <f>LA7</f>
        <v>15616</v>
      </c>
      <c r="LC7" s="9">
        <f t="shared" si="79"/>
        <v>15616</v>
      </c>
      <c r="LD7" s="16">
        <v>0.8</v>
      </c>
      <c r="LE7" s="27">
        <v>11748.266666666668</v>
      </c>
      <c r="LF7" s="45">
        <v>14351</v>
      </c>
      <c r="LG7" s="8">
        <f t="shared" si="47"/>
        <v>14351</v>
      </c>
      <c r="LH7" s="9">
        <f t="shared" si="80"/>
        <v>14351</v>
      </c>
      <c r="LI7" s="16">
        <v>0.8</v>
      </c>
      <c r="LJ7" s="27">
        <v>11748.266666666668</v>
      </c>
      <c r="LK7" s="3">
        <v>15952</v>
      </c>
      <c r="LL7" s="8">
        <f t="shared" si="48"/>
        <v>15952</v>
      </c>
      <c r="LM7" s="9">
        <f t="shared" si="81"/>
        <v>15952</v>
      </c>
      <c r="LN7" s="16">
        <v>0.8</v>
      </c>
      <c r="LO7" s="27">
        <v>11748.266666666668</v>
      </c>
      <c r="LP7" s="3">
        <v>13376</v>
      </c>
      <c r="LQ7" s="8">
        <f t="shared" si="49"/>
        <v>13376</v>
      </c>
      <c r="LR7" s="9">
        <f t="shared" si="82"/>
        <v>13376</v>
      </c>
      <c r="LS7" s="16">
        <v>0.8</v>
      </c>
      <c r="LT7" s="27">
        <v>11748.266666666668</v>
      </c>
      <c r="LU7" s="3">
        <v>14224</v>
      </c>
      <c r="LV7" s="8">
        <f t="shared" si="50"/>
        <v>14224</v>
      </c>
      <c r="LW7" s="9">
        <f t="shared" si="83"/>
        <v>14224</v>
      </c>
      <c r="LX7" s="16">
        <v>0.8</v>
      </c>
      <c r="LY7" s="27">
        <v>11748.266666666668</v>
      </c>
      <c r="LZ7" s="3">
        <v>15376</v>
      </c>
      <c r="MA7" s="8">
        <f t="shared" si="51"/>
        <v>15376</v>
      </c>
      <c r="MB7" s="9">
        <f t="shared" si="84"/>
        <v>15376</v>
      </c>
      <c r="MC7" s="16">
        <v>0.8</v>
      </c>
      <c r="MD7" s="27">
        <v>11748.266666666668</v>
      </c>
      <c r="ME7" s="3">
        <v>14208</v>
      </c>
      <c r="MF7" s="8">
        <f t="shared" si="52"/>
        <v>14208</v>
      </c>
      <c r="MG7" s="9">
        <f t="shared" si="85"/>
        <v>14208</v>
      </c>
      <c r="MH7" s="16">
        <v>0.8</v>
      </c>
      <c r="MI7" s="37">
        <v>11748.266666666668</v>
      </c>
      <c r="MJ7" s="3">
        <v>15264</v>
      </c>
      <c r="MK7" s="8">
        <v>15264</v>
      </c>
      <c r="ML7" s="9">
        <v>15264</v>
      </c>
      <c r="MM7" s="16">
        <v>0.8</v>
      </c>
      <c r="MN7" s="37">
        <v>11748.266666666668</v>
      </c>
      <c r="MO7" s="3">
        <v>17056</v>
      </c>
      <c r="MP7" s="8">
        <v>17056</v>
      </c>
      <c r="MQ7" s="9">
        <v>17056</v>
      </c>
      <c r="MR7" s="16">
        <v>0.8</v>
      </c>
      <c r="MS7" s="37">
        <v>11748.266666666668</v>
      </c>
      <c r="MT7" s="3">
        <v>17056</v>
      </c>
      <c r="MU7">
        <v>17056</v>
      </c>
      <c r="MV7">
        <v>17056</v>
      </c>
      <c r="MW7">
        <v>0.8</v>
      </c>
      <c r="MX7" s="37">
        <v>11748.266666666668</v>
      </c>
      <c r="MY7" s="3">
        <v>17056</v>
      </c>
      <c r="MZ7">
        <v>17056</v>
      </c>
      <c r="NA7">
        <v>17056</v>
      </c>
      <c r="NB7">
        <v>0.8</v>
      </c>
      <c r="ND7" s="3">
        <v>16608</v>
      </c>
      <c r="NE7">
        <v>16608</v>
      </c>
      <c r="NF7">
        <v>16608</v>
      </c>
      <c r="NG7">
        <v>0.8</v>
      </c>
    </row>
    <row r="8" spans="1:371" x14ac:dyDescent="0.3">
      <c r="A8" s="3" t="s">
        <v>10</v>
      </c>
      <c r="B8" s="13">
        <v>46215</v>
      </c>
      <c r="C8" s="13">
        <v>44182</v>
      </c>
      <c r="D8" s="8">
        <f>+C8*F8</f>
        <v>35345.599999999999</v>
      </c>
      <c r="E8" s="9"/>
      <c r="F8" s="16">
        <v>0.8</v>
      </c>
      <c r="G8" s="13">
        <v>46215</v>
      </c>
      <c r="H8" s="13">
        <v>46215</v>
      </c>
      <c r="I8" s="8">
        <f>+H8*K8</f>
        <v>36972</v>
      </c>
      <c r="J8" s="9"/>
      <c r="K8" s="16">
        <v>0.8</v>
      </c>
      <c r="L8" s="13">
        <v>46215</v>
      </c>
      <c r="M8" s="13">
        <v>46215</v>
      </c>
      <c r="N8" s="8">
        <f>+M8*P8</f>
        <v>36972</v>
      </c>
      <c r="O8" s="9"/>
      <c r="P8" s="16">
        <v>0.8</v>
      </c>
      <c r="Q8" s="27">
        <v>64375.200000000004</v>
      </c>
      <c r="R8" s="13">
        <v>100138</v>
      </c>
      <c r="S8" s="8">
        <f>+R8*U8</f>
        <v>80110.400000000009</v>
      </c>
      <c r="T8" s="9">
        <f>S8/1</f>
        <v>80110.400000000009</v>
      </c>
      <c r="U8" s="16">
        <v>0.8</v>
      </c>
      <c r="V8" s="27">
        <v>64375.200000000004</v>
      </c>
      <c r="W8" s="13">
        <v>93652</v>
      </c>
      <c r="X8" s="8">
        <f>+W8*Z8</f>
        <v>74921.600000000006</v>
      </c>
      <c r="Y8" s="9">
        <f>X8/1</f>
        <v>74921.600000000006</v>
      </c>
      <c r="Z8" s="16">
        <v>0.8</v>
      </c>
      <c r="AA8" s="27">
        <v>64375.200000000004</v>
      </c>
      <c r="AB8" s="13">
        <v>108123</v>
      </c>
      <c r="AC8" s="8">
        <f>+AB8*AE8</f>
        <v>86498.400000000009</v>
      </c>
      <c r="AD8" s="9">
        <f>AC8/1</f>
        <v>86498.400000000009</v>
      </c>
      <c r="AE8" s="16">
        <v>0.8</v>
      </c>
      <c r="AF8" s="27">
        <v>64375.200000000004</v>
      </c>
      <c r="AG8" s="13">
        <v>112130</v>
      </c>
      <c r="AH8" s="8">
        <f>+AG8*AJ8</f>
        <v>89704</v>
      </c>
      <c r="AI8" s="9">
        <f>AH8/1</f>
        <v>89704</v>
      </c>
      <c r="AJ8" s="16">
        <v>0.8</v>
      </c>
      <c r="AK8" s="27">
        <v>64375.200000000004</v>
      </c>
      <c r="AL8" s="74">
        <v>94950</v>
      </c>
      <c r="AM8" s="8">
        <f>+AL8*AO8</f>
        <v>75960</v>
      </c>
      <c r="AN8" s="9">
        <f>AM8/1</f>
        <v>75960</v>
      </c>
      <c r="AO8" s="16">
        <v>0.8</v>
      </c>
      <c r="AP8" s="27">
        <v>64375.200000000004</v>
      </c>
      <c r="AQ8" s="74">
        <v>85240</v>
      </c>
      <c r="AR8" s="8">
        <f>+AQ8*AT8</f>
        <v>68192</v>
      </c>
      <c r="AS8" s="9">
        <f>AR8/1</f>
        <v>68192</v>
      </c>
      <c r="AT8" s="16">
        <v>0.8</v>
      </c>
      <c r="AU8" s="27">
        <v>64375.200000000004</v>
      </c>
      <c r="AV8" s="74">
        <v>108065</v>
      </c>
      <c r="AW8" s="8">
        <f>+AV8*AY8</f>
        <v>86452</v>
      </c>
      <c r="AX8" s="9">
        <f>AW8/1</f>
        <v>86452</v>
      </c>
      <c r="AY8" s="16">
        <v>0.8</v>
      </c>
      <c r="AZ8" s="27">
        <v>64375.200000000004</v>
      </c>
      <c r="BA8" s="74">
        <v>56304</v>
      </c>
      <c r="BB8" s="8">
        <f>+BA8*BD8</f>
        <v>45043.200000000004</v>
      </c>
      <c r="BC8" s="9">
        <f>BB8/1</f>
        <v>45043.200000000004</v>
      </c>
      <c r="BD8" s="16">
        <v>0.8</v>
      </c>
      <c r="BE8" s="27">
        <v>64375.200000000004</v>
      </c>
      <c r="BF8" s="74">
        <v>50857</v>
      </c>
      <c r="BG8" s="8">
        <f>+BF8*BI8</f>
        <v>40685.600000000006</v>
      </c>
      <c r="BH8" s="9">
        <f>BG8/1</f>
        <v>40685.600000000006</v>
      </c>
      <c r="BI8" s="16">
        <v>0.8</v>
      </c>
      <c r="BJ8" s="27">
        <v>64375.200000000004</v>
      </c>
      <c r="BK8" s="74">
        <v>65284</v>
      </c>
      <c r="BL8" s="8">
        <f>+BK8*BN8</f>
        <v>52227.200000000004</v>
      </c>
      <c r="BM8" s="9">
        <f>BL8/1</f>
        <v>52227.200000000004</v>
      </c>
      <c r="BN8" s="16">
        <v>0.8</v>
      </c>
      <c r="BO8" s="27">
        <v>64375.200000000004</v>
      </c>
      <c r="BP8" s="74">
        <v>107388</v>
      </c>
      <c r="BQ8" s="8">
        <f>+BP8*BS8</f>
        <v>85910.400000000009</v>
      </c>
      <c r="BR8" s="9">
        <f>BQ8/1</f>
        <v>85910.400000000009</v>
      </c>
      <c r="BS8" s="16">
        <v>0.8</v>
      </c>
      <c r="BT8" s="27">
        <v>64375.200000000004</v>
      </c>
      <c r="BU8" s="74">
        <v>100599</v>
      </c>
      <c r="BV8" s="8">
        <f>BU8</f>
        <v>100599</v>
      </c>
      <c r="BW8" s="9">
        <f t="shared" si="86"/>
        <v>100599</v>
      </c>
      <c r="BX8" s="16">
        <v>0.8</v>
      </c>
      <c r="BY8" s="27">
        <v>64375.200000000004</v>
      </c>
      <c r="BZ8" s="74">
        <v>59716</v>
      </c>
      <c r="CA8" s="8">
        <f t="shared" si="13"/>
        <v>59716</v>
      </c>
      <c r="CB8" s="9">
        <f t="shared" si="87"/>
        <v>59716</v>
      </c>
      <c r="CC8" s="16">
        <v>0.8</v>
      </c>
      <c r="CD8" s="27">
        <v>64375.200000000004</v>
      </c>
      <c r="CE8" s="74">
        <v>80900</v>
      </c>
      <c r="CF8" s="8">
        <f t="shared" si="14"/>
        <v>80900</v>
      </c>
      <c r="CG8" s="9">
        <f t="shared" si="88"/>
        <v>80900</v>
      </c>
      <c r="CH8" s="16">
        <v>0.8</v>
      </c>
      <c r="CI8" s="27">
        <v>64375.200000000004</v>
      </c>
      <c r="CJ8" s="74">
        <f>32000+71685</f>
        <v>103685</v>
      </c>
      <c r="CK8" s="8">
        <f t="shared" si="15"/>
        <v>103685</v>
      </c>
      <c r="CL8" s="9">
        <f t="shared" si="89"/>
        <v>103685</v>
      </c>
      <c r="CM8" s="16">
        <v>0.8</v>
      </c>
      <c r="CN8" s="27">
        <v>64375.200000000004</v>
      </c>
      <c r="CO8" s="74">
        <v>89959</v>
      </c>
      <c r="CP8" s="8">
        <f t="shared" si="16"/>
        <v>89959</v>
      </c>
      <c r="CQ8" s="9">
        <f t="shared" si="90"/>
        <v>89959</v>
      </c>
      <c r="CR8" s="16">
        <v>0.8</v>
      </c>
      <c r="CS8" s="27">
        <v>64375.200000000004</v>
      </c>
      <c r="CT8" s="74">
        <v>114934</v>
      </c>
      <c r="CU8" s="8">
        <f t="shared" si="17"/>
        <v>114934</v>
      </c>
      <c r="CV8" s="9">
        <f t="shared" si="91"/>
        <v>114934</v>
      </c>
      <c r="CW8" s="16">
        <v>0.8</v>
      </c>
      <c r="CX8" s="27">
        <v>64375.200000000004</v>
      </c>
      <c r="CY8" s="74">
        <v>85231</v>
      </c>
      <c r="CZ8" s="8">
        <f t="shared" si="18"/>
        <v>85231</v>
      </c>
      <c r="DA8" s="9">
        <f t="shared" si="92"/>
        <v>85231</v>
      </c>
      <c r="DB8" s="16">
        <v>0.8</v>
      </c>
      <c r="DC8" s="27">
        <v>64375.200000000004</v>
      </c>
      <c r="DD8" s="74">
        <v>89727</v>
      </c>
      <c r="DE8" s="8">
        <f t="shared" si="19"/>
        <v>89727</v>
      </c>
      <c r="DF8" s="9">
        <f t="shared" si="93"/>
        <v>89727</v>
      </c>
      <c r="DG8" s="16">
        <v>0.8</v>
      </c>
      <c r="DH8" s="27">
        <v>64375.200000000004</v>
      </c>
      <c r="DI8" s="74">
        <v>100731</v>
      </c>
      <c r="DJ8" s="8">
        <f t="shared" si="20"/>
        <v>100731</v>
      </c>
      <c r="DK8" s="9">
        <f t="shared" si="94"/>
        <v>100731</v>
      </c>
      <c r="DL8" s="16">
        <v>0.8</v>
      </c>
      <c r="DM8" s="27">
        <v>64375.200000000004</v>
      </c>
      <c r="DN8" s="74">
        <v>78182</v>
      </c>
      <c r="DO8" s="8">
        <f t="shared" si="21"/>
        <v>78182</v>
      </c>
      <c r="DP8" s="9">
        <f t="shared" si="95"/>
        <v>78182</v>
      </c>
      <c r="DQ8" s="16">
        <v>0.8</v>
      </c>
      <c r="DR8" s="27">
        <v>64375.200000000004</v>
      </c>
      <c r="DS8" s="74">
        <v>109762</v>
      </c>
      <c r="DT8" s="8">
        <f t="shared" si="22"/>
        <v>109762</v>
      </c>
      <c r="DU8" s="9">
        <f t="shared" si="96"/>
        <v>109762</v>
      </c>
      <c r="DV8" s="16">
        <v>0.8</v>
      </c>
      <c r="DW8" s="27">
        <v>64375.200000000004</v>
      </c>
      <c r="DX8" s="74">
        <v>93793</v>
      </c>
      <c r="DY8" s="8">
        <f t="shared" si="23"/>
        <v>93793</v>
      </c>
      <c r="DZ8" s="9">
        <f t="shared" si="97"/>
        <v>93793</v>
      </c>
      <c r="EA8" s="16">
        <v>0.8</v>
      </c>
      <c r="EB8" s="27">
        <v>64375.200000000004</v>
      </c>
      <c r="EC8" s="74">
        <v>126806</v>
      </c>
      <c r="ED8" s="8">
        <f t="shared" si="24"/>
        <v>126806</v>
      </c>
      <c r="EE8" s="9">
        <f t="shared" si="98"/>
        <v>126806</v>
      </c>
      <c r="EF8" s="16">
        <v>0.8</v>
      </c>
      <c r="EG8" s="27">
        <v>64375.200000000004</v>
      </c>
      <c r="EH8" s="74">
        <v>110708</v>
      </c>
      <c r="EI8" s="8">
        <f t="shared" si="25"/>
        <v>110708</v>
      </c>
      <c r="EJ8" s="9">
        <f t="shared" si="99"/>
        <v>110708</v>
      </c>
      <c r="EK8" s="16">
        <v>0.8</v>
      </c>
      <c r="EL8" s="27">
        <v>64375.200000000004</v>
      </c>
      <c r="EM8" s="74">
        <v>125014</v>
      </c>
      <c r="EN8" s="8">
        <f t="shared" si="26"/>
        <v>125014</v>
      </c>
      <c r="EO8" s="9">
        <f t="shared" si="100"/>
        <v>125014</v>
      </c>
      <c r="EP8" s="16">
        <v>0.8</v>
      </c>
      <c r="EQ8" s="27">
        <v>64375.200000000004</v>
      </c>
      <c r="ER8" s="74">
        <v>105172</v>
      </c>
      <c r="ES8" s="8">
        <f t="shared" si="27"/>
        <v>105172</v>
      </c>
      <c r="ET8" s="9">
        <f t="shared" si="101"/>
        <v>105172</v>
      </c>
      <c r="EU8" s="16">
        <v>0.8</v>
      </c>
      <c r="EV8" s="27">
        <v>64375.200000000004</v>
      </c>
      <c r="EW8" s="74">
        <v>126310</v>
      </c>
      <c r="EX8" s="8">
        <f t="shared" si="28"/>
        <v>126310</v>
      </c>
      <c r="EY8" s="9">
        <f t="shared" si="102"/>
        <v>126310</v>
      </c>
      <c r="EZ8" s="16">
        <v>0.8</v>
      </c>
      <c r="FA8" s="27">
        <v>64375.200000000004</v>
      </c>
      <c r="FB8" s="74">
        <v>115713</v>
      </c>
      <c r="FC8" s="8">
        <f t="shared" si="29"/>
        <v>115713</v>
      </c>
      <c r="FD8" s="9">
        <f t="shared" si="103"/>
        <v>115713</v>
      </c>
      <c r="FE8" s="16">
        <v>0.8</v>
      </c>
      <c r="FF8" s="27">
        <v>64375.200000000004</v>
      </c>
      <c r="FG8" s="74">
        <v>114230</v>
      </c>
      <c r="FH8" s="8">
        <f t="shared" si="30"/>
        <v>114230</v>
      </c>
      <c r="FI8" s="9">
        <f t="shared" si="104"/>
        <v>114230</v>
      </c>
      <c r="FJ8" s="16">
        <v>0.8</v>
      </c>
      <c r="FK8" s="27">
        <v>64375.200000000004</v>
      </c>
      <c r="FL8" s="74">
        <v>29367</v>
      </c>
      <c r="FM8" s="8">
        <f t="shared" si="31"/>
        <v>29367</v>
      </c>
      <c r="FN8" s="9">
        <f t="shared" si="105"/>
        <v>29367</v>
      </c>
      <c r="FO8" s="16">
        <v>0.8</v>
      </c>
      <c r="FP8" s="27">
        <v>64375.200000000004</v>
      </c>
      <c r="FQ8" s="74">
        <v>78130</v>
      </c>
      <c r="FR8" s="8">
        <f t="shared" si="32"/>
        <v>78130</v>
      </c>
      <c r="FS8" s="9">
        <f t="shared" si="106"/>
        <v>78130</v>
      </c>
      <c r="FT8" s="16">
        <v>0.8</v>
      </c>
      <c r="FU8" s="27">
        <v>64375.200000000004</v>
      </c>
      <c r="FV8" s="74">
        <v>90169</v>
      </c>
      <c r="FW8" s="8">
        <f t="shared" si="33"/>
        <v>90169</v>
      </c>
      <c r="FX8" s="9">
        <f t="shared" si="107"/>
        <v>90169</v>
      </c>
      <c r="FY8" s="16">
        <v>0.8</v>
      </c>
      <c r="FZ8" s="27">
        <v>64375.200000000004</v>
      </c>
      <c r="GA8" s="74">
        <v>68311</v>
      </c>
      <c r="GB8" s="8">
        <f>GA8</f>
        <v>68311</v>
      </c>
      <c r="GC8" s="9">
        <f t="shared" si="108"/>
        <v>68311</v>
      </c>
      <c r="GD8" s="16">
        <v>0.8</v>
      </c>
      <c r="GE8" s="27">
        <v>64375.200000000004</v>
      </c>
      <c r="GF8" s="74">
        <v>78370</v>
      </c>
      <c r="GG8" s="8">
        <f t="shared" si="34"/>
        <v>78370</v>
      </c>
      <c r="GH8" s="9">
        <f t="shared" si="54"/>
        <v>78370</v>
      </c>
      <c r="GI8" s="16">
        <v>0.8</v>
      </c>
      <c r="GJ8" s="27">
        <v>64375.200000000004</v>
      </c>
      <c r="GK8" s="74">
        <v>95140</v>
      </c>
      <c r="GL8" s="8">
        <v>65683</v>
      </c>
      <c r="GM8" s="9">
        <f t="shared" si="55"/>
        <v>65683</v>
      </c>
      <c r="GN8" s="16">
        <v>0.8</v>
      </c>
      <c r="GO8" s="27">
        <v>64375.200000000004</v>
      </c>
      <c r="GP8" s="74">
        <v>63815</v>
      </c>
      <c r="GQ8" s="8">
        <v>65683</v>
      </c>
      <c r="GR8" s="9">
        <f t="shared" si="56"/>
        <v>65683</v>
      </c>
      <c r="GS8" s="16">
        <v>0.8</v>
      </c>
      <c r="GT8" s="27">
        <v>64375.200000000004</v>
      </c>
      <c r="GU8" s="78">
        <v>65000</v>
      </c>
      <c r="GV8" s="8">
        <v>65683</v>
      </c>
      <c r="GW8" s="9">
        <f t="shared" si="57"/>
        <v>65683</v>
      </c>
      <c r="GX8" s="16">
        <v>0.8</v>
      </c>
      <c r="GY8" s="27">
        <v>64375.200000000004</v>
      </c>
      <c r="GZ8" s="78">
        <v>78407</v>
      </c>
      <c r="HA8" s="8">
        <f t="shared" si="35"/>
        <v>78407</v>
      </c>
      <c r="HB8" s="9">
        <f t="shared" si="58"/>
        <v>78407</v>
      </c>
      <c r="HC8" s="16">
        <v>0.8</v>
      </c>
      <c r="HD8" s="27">
        <v>64375.200000000004</v>
      </c>
      <c r="HE8" s="78">
        <v>69064</v>
      </c>
      <c r="HF8" s="8">
        <f t="shared" si="36"/>
        <v>69064</v>
      </c>
      <c r="HG8" s="9">
        <f t="shared" si="59"/>
        <v>69064</v>
      </c>
      <c r="HH8" s="16">
        <v>0.8</v>
      </c>
      <c r="HI8" s="27">
        <v>64375.200000000004</v>
      </c>
      <c r="HJ8" s="78">
        <v>82246</v>
      </c>
      <c r="HK8" s="8">
        <f t="shared" si="37"/>
        <v>82246</v>
      </c>
      <c r="HL8" s="9">
        <f t="shared" si="60"/>
        <v>82246</v>
      </c>
      <c r="HM8" s="16">
        <v>0.8</v>
      </c>
      <c r="HN8" s="27">
        <v>64375.200000000004</v>
      </c>
      <c r="HO8" s="78">
        <v>52945</v>
      </c>
      <c r="HP8" s="8">
        <f t="shared" si="38"/>
        <v>52945</v>
      </c>
      <c r="HQ8" s="9">
        <f t="shared" si="61"/>
        <v>52945</v>
      </c>
      <c r="HR8" s="16">
        <v>0.8</v>
      </c>
      <c r="HS8" s="27">
        <v>64375.200000000004</v>
      </c>
      <c r="HT8" s="78">
        <v>32069</v>
      </c>
      <c r="HU8" s="8">
        <f t="shared" si="39"/>
        <v>32069</v>
      </c>
      <c r="HV8" s="9">
        <f t="shared" si="62"/>
        <v>32069</v>
      </c>
      <c r="HW8" s="16">
        <v>0.8</v>
      </c>
      <c r="HX8" s="27">
        <v>64375.200000000004</v>
      </c>
      <c r="HY8" s="78">
        <v>13192</v>
      </c>
      <c r="HZ8" s="8">
        <f t="shared" si="40"/>
        <v>13192</v>
      </c>
      <c r="IA8" s="9">
        <f t="shared" si="63"/>
        <v>13192</v>
      </c>
      <c r="IB8" s="16">
        <v>0.8</v>
      </c>
      <c r="IC8" s="27">
        <v>64375.200000000004</v>
      </c>
      <c r="ID8" s="78">
        <v>49344</v>
      </c>
      <c r="IE8" s="8">
        <f t="shared" si="41"/>
        <v>49344</v>
      </c>
      <c r="IF8" s="9">
        <f t="shared" si="64"/>
        <v>49344</v>
      </c>
      <c r="IG8" s="16">
        <v>0.8</v>
      </c>
      <c r="IH8" s="27">
        <v>64375.200000000004</v>
      </c>
      <c r="II8" s="45">
        <v>85948</v>
      </c>
      <c r="IJ8" s="8">
        <f t="shared" si="42"/>
        <v>85948</v>
      </c>
      <c r="IK8" s="9">
        <f t="shared" si="65"/>
        <v>85948</v>
      </c>
      <c r="IL8" s="16">
        <v>0.8</v>
      </c>
      <c r="IM8" s="27">
        <v>64375.200000000004</v>
      </c>
      <c r="IN8" s="45">
        <v>67984</v>
      </c>
      <c r="IO8" s="8">
        <f t="shared" si="43"/>
        <v>67984</v>
      </c>
      <c r="IP8" s="9">
        <f t="shared" si="66"/>
        <v>67984</v>
      </c>
      <c r="IQ8" s="16">
        <v>0.8</v>
      </c>
      <c r="IR8" s="27">
        <v>64375.200000000004</v>
      </c>
      <c r="IS8" s="45">
        <v>92075</v>
      </c>
      <c r="IT8" s="8">
        <f t="shared" si="44"/>
        <v>92075</v>
      </c>
      <c r="IU8" s="9">
        <f t="shared" si="67"/>
        <v>92075</v>
      </c>
      <c r="IV8" s="16">
        <v>0.8</v>
      </c>
      <c r="IW8" s="27">
        <v>64375.200000000004</v>
      </c>
      <c r="IX8" s="45">
        <v>57577</v>
      </c>
      <c r="IY8" s="8">
        <f t="shared" si="45"/>
        <v>57577</v>
      </c>
      <c r="IZ8" s="9">
        <f t="shared" si="68"/>
        <v>57577</v>
      </c>
      <c r="JA8" s="16">
        <v>0.8</v>
      </c>
      <c r="JB8" s="27">
        <v>64375.200000000004</v>
      </c>
      <c r="JC8" s="45">
        <v>99787</v>
      </c>
      <c r="JD8" s="8">
        <f t="shared" si="46"/>
        <v>99787</v>
      </c>
      <c r="JE8" s="9">
        <f t="shared" si="69"/>
        <v>99787</v>
      </c>
      <c r="JF8" s="16">
        <v>0.8</v>
      </c>
      <c r="JG8" s="27">
        <v>64375.200000000004</v>
      </c>
      <c r="JH8" s="45">
        <v>79363</v>
      </c>
      <c r="JI8" s="8">
        <f>JH8</f>
        <v>79363</v>
      </c>
      <c r="JJ8" s="9">
        <f t="shared" si="70"/>
        <v>79363</v>
      </c>
      <c r="JK8" s="16">
        <v>0.8</v>
      </c>
      <c r="JL8" s="27">
        <v>64375.200000000004</v>
      </c>
      <c r="JM8" s="45">
        <v>96602</v>
      </c>
      <c r="JN8" s="8">
        <f>JM8</f>
        <v>96602</v>
      </c>
      <c r="JO8" s="9">
        <f t="shared" si="71"/>
        <v>96602</v>
      </c>
      <c r="JP8" s="16">
        <v>0.8</v>
      </c>
      <c r="JQ8" s="27">
        <v>64375.200000000004</v>
      </c>
      <c r="JR8" s="45">
        <v>90334</v>
      </c>
      <c r="JS8" s="8">
        <f>JR8</f>
        <v>90334</v>
      </c>
      <c r="JT8" s="9">
        <f t="shared" si="72"/>
        <v>90334</v>
      </c>
      <c r="JU8" s="16">
        <v>0.8</v>
      </c>
      <c r="JV8" s="27">
        <v>64375.200000000004</v>
      </c>
      <c r="JW8" s="45">
        <v>87395</v>
      </c>
      <c r="JX8" s="8">
        <f>JW8</f>
        <v>87395</v>
      </c>
      <c r="JY8" s="9">
        <f t="shared" si="73"/>
        <v>87395</v>
      </c>
      <c r="JZ8" s="16">
        <v>0.8</v>
      </c>
      <c r="KA8" s="27">
        <v>64375.200000000004</v>
      </c>
      <c r="KB8" s="45">
        <v>87395</v>
      </c>
      <c r="KC8" s="8">
        <f>KB8</f>
        <v>87395</v>
      </c>
      <c r="KD8" s="9">
        <f t="shared" si="74"/>
        <v>87395</v>
      </c>
      <c r="KE8" s="16">
        <v>0.8</v>
      </c>
      <c r="KF8" s="27">
        <v>64375.200000000004</v>
      </c>
      <c r="KG8" s="45">
        <v>81254</v>
      </c>
      <c r="KH8" s="8">
        <f>KG8</f>
        <v>81254</v>
      </c>
      <c r="KI8" s="9">
        <f t="shared" si="75"/>
        <v>81254</v>
      </c>
      <c r="KJ8" s="16">
        <v>0.8</v>
      </c>
      <c r="KK8" s="27">
        <v>64375.200000000004</v>
      </c>
      <c r="KL8" s="45">
        <v>78226</v>
      </c>
      <c r="KM8" s="8">
        <f>KL8</f>
        <v>78226</v>
      </c>
      <c r="KN8" s="9">
        <f t="shared" si="76"/>
        <v>78226</v>
      </c>
      <c r="KO8" s="16">
        <v>0.8</v>
      </c>
      <c r="KP8" s="27">
        <v>64375.200000000004</v>
      </c>
      <c r="KQ8" s="45">
        <v>78000</v>
      </c>
      <c r="KR8" s="8">
        <f>KQ8</f>
        <v>78000</v>
      </c>
      <c r="KS8" s="9">
        <f t="shared" si="77"/>
        <v>78000</v>
      </c>
      <c r="KT8" s="16">
        <v>0.8</v>
      </c>
      <c r="KU8" s="27">
        <v>64375.200000000004</v>
      </c>
      <c r="KV8" s="45">
        <v>60401</v>
      </c>
      <c r="KW8" s="8">
        <f>KV8</f>
        <v>60401</v>
      </c>
      <c r="KX8" s="9">
        <f t="shared" si="78"/>
        <v>60401</v>
      </c>
      <c r="KY8" s="16">
        <v>0.8</v>
      </c>
      <c r="KZ8" s="27">
        <v>64375.200000000004</v>
      </c>
      <c r="LA8" s="45">
        <v>86885</v>
      </c>
      <c r="LB8" s="8">
        <f>LA8</f>
        <v>86885</v>
      </c>
      <c r="LC8" s="9">
        <f t="shared" si="79"/>
        <v>86885</v>
      </c>
      <c r="LD8" s="16">
        <v>0.8</v>
      </c>
      <c r="LE8" s="27">
        <v>64375.200000000004</v>
      </c>
      <c r="LF8" s="45">
        <v>70736</v>
      </c>
      <c r="LG8" s="8">
        <f t="shared" si="47"/>
        <v>70736</v>
      </c>
      <c r="LH8" s="9">
        <f t="shared" si="80"/>
        <v>70736</v>
      </c>
      <c r="LI8" s="16">
        <v>0.8</v>
      </c>
      <c r="LJ8" s="27">
        <v>64375.200000000004</v>
      </c>
      <c r="LK8" s="14">
        <v>72758</v>
      </c>
      <c r="LL8" s="8">
        <f t="shared" si="48"/>
        <v>72758</v>
      </c>
      <c r="LM8" s="9">
        <f t="shared" si="81"/>
        <v>72758</v>
      </c>
      <c r="LN8" s="16">
        <v>0.8</v>
      </c>
      <c r="LO8" s="27">
        <v>64375.200000000004</v>
      </c>
      <c r="LP8" s="14">
        <v>97494</v>
      </c>
      <c r="LQ8" s="8">
        <f t="shared" si="49"/>
        <v>97494</v>
      </c>
      <c r="LR8" s="9">
        <f t="shared" si="82"/>
        <v>97494</v>
      </c>
      <c r="LS8" s="16">
        <v>0.8</v>
      </c>
      <c r="LT8" s="27">
        <v>64375.200000000004</v>
      </c>
      <c r="LU8" s="14">
        <v>98274</v>
      </c>
      <c r="LV8" s="8">
        <f t="shared" si="50"/>
        <v>98274</v>
      </c>
      <c r="LW8" s="9">
        <f t="shared" si="83"/>
        <v>98274</v>
      </c>
      <c r="LX8" s="16">
        <v>0.8</v>
      </c>
      <c r="LY8" s="27">
        <v>64375.200000000004</v>
      </c>
      <c r="LZ8" s="19">
        <v>84243</v>
      </c>
      <c r="MA8" s="8">
        <f t="shared" si="51"/>
        <v>84243</v>
      </c>
      <c r="MB8" s="9">
        <f t="shared" si="84"/>
        <v>84243</v>
      </c>
      <c r="MC8" s="16">
        <v>0.8</v>
      </c>
      <c r="MD8" s="27">
        <v>64375.200000000004</v>
      </c>
      <c r="ME8" s="19">
        <v>75150</v>
      </c>
      <c r="MF8" s="8">
        <f t="shared" si="52"/>
        <v>75150</v>
      </c>
      <c r="MG8" s="9">
        <f t="shared" si="85"/>
        <v>75150</v>
      </c>
      <c r="MH8" s="16">
        <v>0.8</v>
      </c>
      <c r="MI8" s="37">
        <v>64375.200000000004</v>
      </c>
      <c r="MJ8" s="3">
        <v>92901</v>
      </c>
      <c r="MK8" s="8">
        <v>92901</v>
      </c>
      <c r="ML8" s="9">
        <v>92901</v>
      </c>
      <c r="MM8" s="16">
        <v>0.8</v>
      </c>
      <c r="MN8" s="37">
        <v>64375.200000000004</v>
      </c>
      <c r="MO8" s="3">
        <v>74862</v>
      </c>
      <c r="MP8" s="8">
        <v>74862</v>
      </c>
      <c r="MQ8" s="9">
        <v>74862</v>
      </c>
      <c r="MR8" s="16">
        <v>0.8</v>
      </c>
      <c r="MS8" s="37">
        <v>64375.200000000004</v>
      </c>
      <c r="MT8" s="3">
        <v>74862</v>
      </c>
      <c r="MU8">
        <v>74862</v>
      </c>
      <c r="MV8">
        <v>74862</v>
      </c>
      <c r="MW8">
        <v>0.8</v>
      </c>
      <c r="MX8" s="37">
        <v>64375.200000000004</v>
      </c>
      <c r="MY8" s="3">
        <v>74862</v>
      </c>
      <c r="MZ8">
        <v>74862</v>
      </c>
      <c r="NA8">
        <v>74862</v>
      </c>
      <c r="NB8">
        <v>0.8</v>
      </c>
      <c r="ND8" s="3">
        <v>85664</v>
      </c>
      <c r="NE8">
        <v>85664</v>
      </c>
      <c r="NF8">
        <v>85664</v>
      </c>
      <c r="NG8">
        <v>0.8</v>
      </c>
    </row>
    <row r="9" spans="1:371" x14ac:dyDescent="0.3">
      <c r="A9" s="3" t="s">
        <v>11</v>
      </c>
      <c r="B9" s="13">
        <v>130007</v>
      </c>
      <c r="C9" s="13">
        <v>127063</v>
      </c>
      <c r="D9" s="8">
        <f>+C9*F9</f>
        <v>101650.40000000001</v>
      </c>
      <c r="E9" s="9">
        <f t="shared" si="0"/>
        <v>101650.40000000001</v>
      </c>
      <c r="F9" s="17">
        <v>0.8</v>
      </c>
      <c r="G9" s="13">
        <v>130007</v>
      </c>
      <c r="H9" s="13">
        <v>130007</v>
      </c>
      <c r="I9" s="8">
        <f>+H9*K9</f>
        <v>104005.6</v>
      </c>
      <c r="J9" s="9">
        <f t="shared" si="1"/>
        <v>104005.6</v>
      </c>
      <c r="K9" s="17">
        <v>0.8</v>
      </c>
      <c r="L9" s="13">
        <v>130007</v>
      </c>
      <c r="M9" s="13">
        <v>130007</v>
      </c>
      <c r="N9" s="8">
        <f>+M9*P9</f>
        <v>104005.6</v>
      </c>
      <c r="O9" s="9">
        <f t="shared" si="2"/>
        <v>104005.6</v>
      </c>
      <c r="P9" s="17">
        <v>0.8</v>
      </c>
      <c r="Q9" s="27">
        <v>144539.55000000002</v>
      </c>
      <c r="R9" s="13">
        <v>87702</v>
      </c>
      <c r="S9" s="8">
        <f>+R9*U9</f>
        <v>70161.600000000006</v>
      </c>
      <c r="T9" s="9">
        <f t="shared" si="3"/>
        <v>70161.600000000006</v>
      </c>
      <c r="U9" s="17">
        <v>0.8</v>
      </c>
      <c r="V9" s="27">
        <v>144539.55000000002</v>
      </c>
      <c r="W9" s="13">
        <v>87184</v>
      </c>
      <c r="X9" s="8">
        <f>+W9*Z9</f>
        <v>69747.199999999997</v>
      </c>
      <c r="Y9" s="9">
        <f t="shared" si="4"/>
        <v>69747.199999999997</v>
      </c>
      <c r="Z9" s="17">
        <v>0.8</v>
      </c>
      <c r="AA9" s="27">
        <v>144539.55000000002</v>
      </c>
      <c r="AB9" s="13">
        <v>81236</v>
      </c>
      <c r="AC9" s="8">
        <f>+AB9*AE9</f>
        <v>64988.800000000003</v>
      </c>
      <c r="AD9" s="9">
        <f t="shared" si="5"/>
        <v>64988.800000000003</v>
      </c>
      <c r="AE9" s="17">
        <v>0.8</v>
      </c>
      <c r="AF9" s="27">
        <v>144539.55000000002</v>
      </c>
      <c r="AG9" s="13">
        <v>81236</v>
      </c>
      <c r="AH9" s="8">
        <f>+AG9*AJ9</f>
        <v>64988.800000000003</v>
      </c>
      <c r="AI9" s="9">
        <f t="shared" si="6"/>
        <v>64988.800000000003</v>
      </c>
      <c r="AJ9" s="17">
        <v>0.8</v>
      </c>
      <c r="AK9" s="27">
        <v>144539.55000000002</v>
      </c>
      <c r="AL9" s="25">
        <v>81405</v>
      </c>
      <c r="AM9" s="8">
        <f>+AL9*AO9</f>
        <v>65124</v>
      </c>
      <c r="AN9" s="9">
        <f t="shared" si="7"/>
        <v>65124</v>
      </c>
      <c r="AO9" s="17">
        <v>0.8</v>
      </c>
      <c r="AP9" s="27">
        <v>144539.55000000002</v>
      </c>
      <c r="AQ9" s="25">
        <v>81405</v>
      </c>
      <c r="AR9" s="8">
        <f>+AQ9*AT9</f>
        <v>65124</v>
      </c>
      <c r="AS9" s="9">
        <f t="shared" si="8"/>
        <v>65124</v>
      </c>
      <c r="AT9" s="17">
        <v>0.8</v>
      </c>
      <c r="AU9" s="27">
        <v>144539.55000000002</v>
      </c>
      <c r="AV9" s="25">
        <v>81405</v>
      </c>
      <c r="AW9" s="8">
        <f>+AV9*AY9</f>
        <v>65124</v>
      </c>
      <c r="AX9" s="9">
        <f t="shared" si="9"/>
        <v>65124</v>
      </c>
      <c r="AY9" s="17">
        <v>0.8</v>
      </c>
      <c r="AZ9" s="27">
        <v>144539.55000000002</v>
      </c>
      <c r="BA9" s="25">
        <v>84987</v>
      </c>
      <c r="BB9" s="8">
        <f>+BA9*BD9</f>
        <v>67989.600000000006</v>
      </c>
      <c r="BC9" s="9">
        <f t="shared" si="10"/>
        <v>67989.600000000006</v>
      </c>
      <c r="BD9" s="17">
        <v>0.8</v>
      </c>
      <c r="BE9" s="27">
        <v>144539.55000000002</v>
      </c>
      <c r="BF9" s="25">
        <v>109367</v>
      </c>
      <c r="BG9" s="8">
        <f>+BF9*BI9</f>
        <v>87493.6</v>
      </c>
      <c r="BH9" s="9">
        <f t="shared" si="11"/>
        <v>87493.6</v>
      </c>
      <c r="BI9" s="17">
        <v>0.8</v>
      </c>
      <c r="BJ9" s="27">
        <v>144539.55000000002</v>
      </c>
      <c r="BK9" s="25">
        <v>112329</v>
      </c>
      <c r="BL9" s="8">
        <f>+BK9*BN9</f>
        <v>89863.200000000012</v>
      </c>
      <c r="BM9" s="9">
        <f t="shared" si="12"/>
        <v>89863.200000000012</v>
      </c>
      <c r="BN9" s="17">
        <v>0.8</v>
      </c>
      <c r="BO9" s="27">
        <v>144539.55000000002</v>
      </c>
      <c r="BP9" s="39">
        <v>113253</v>
      </c>
      <c r="BQ9" s="8">
        <f>+BP9*BS9</f>
        <v>90602.400000000009</v>
      </c>
      <c r="BR9" s="9">
        <f t="shared" si="53"/>
        <v>90602.400000000009</v>
      </c>
      <c r="BS9" s="17">
        <v>0.8</v>
      </c>
      <c r="BT9" s="27">
        <v>144539.55000000002</v>
      </c>
      <c r="BU9" s="39">
        <v>116694</v>
      </c>
      <c r="BV9" s="8">
        <v>111274</v>
      </c>
      <c r="BW9" s="9">
        <f t="shared" si="86"/>
        <v>111274</v>
      </c>
      <c r="BX9" s="17">
        <v>1</v>
      </c>
      <c r="BY9" s="27">
        <v>144539.55000000002</v>
      </c>
      <c r="BZ9" s="39">
        <v>116694</v>
      </c>
      <c r="CA9" s="8">
        <f t="shared" si="13"/>
        <v>116694</v>
      </c>
      <c r="CB9" s="9">
        <f t="shared" si="87"/>
        <v>116694</v>
      </c>
      <c r="CC9" s="17">
        <v>1</v>
      </c>
      <c r="CD9" s="27">
        <v>144539.55000000002</v>
      </c>
      <c r="CE9" s="39">
        <v>112734</v>
      </c>
      <c r="CF9" s="8">
        <f t="shared" si="14"/>
        <v>112734</v>
      </c>
      <c r="CG9" s="9">
        <f t="shared" si="88"/>
        <v>112734</v>
      </c>
      <c r="CH9" s="17">
        <v>1</v>
      </c>
      <c r="CI9" s="27">
        <v>144539.55000000002</v>
      </c>
      <c r="CJ9" s="39">
        <v>112734</v>
      </c>
      <c r="CK9" s="8">
        <f t="shared" si="15"/>
        <v>112734</v>
      </c>
      <c r="CL9" s="9">
        <f t="shared" si="89"/>
        <v>112734</v>
      </c>
      <c r="CM9" s="17">
        <v>1</v>
      </c>
      <c r="CN9" s="27">
        <v>144539.55000000002</v>
      </c>
      <c r="CO9" s="39">
        <v>111952</v>
      </c>
      <c r="CP9" s="8">
        <f t="shared" si="16"/>
        <v>111952</v>
      </c>
      <c r="CQ9" s="9">
        <f t="shared" si="90"/>
        <v>111952</v>
      </c>
      <c r="CR9" s="17">
        <v>1</v>
      </c>
      <c r="CS9" s="27">
        <v>144539.55000000002</v>
      </c>
      <c r="CT9" s="39">
        <v>110686</v>
      </c>
      <c r="CU9" s="8">
        <f t="shared" si="17"/>
        <v>110686</v>
      </c>
      <c r="CV9" s="9">
        <v>0</v>
      </c>
      <c r="CW9" s="17">
        <v>1</v>
      </c>
      <c r="CX9" s="27">
        <v>144539.55000000002</v>
      </c>
      <c r="CY9" s="39">
        <v>110686</v>
      </c>
      <c r="CZ9" s="8">
        <f t="shared" si="18"/>
        <v>110686</v>
      </c>
      <c r="DA9" s="9">
        <v>0</v>
      </c>
      <c r="DB9" s="17">
        <v>1</v>
      </c>
      <c r="DC9" s="27">
        <v>144539.55000000002</v>
      </c>
      <c r="DD9" s="39">
        <v>111465</v>
      </c>
      <c r="DE9" s="8">
        <f t="shared" si="19"/>
        <v>111465</v>
      </c>
      <c r="DF9" s="9">
        <v>0</v>
      </c>
      <c r="DG9" s="17">
        <v>1</v>
      </c>
      <c r="DH9" s="27">
        <v>144539.55000000002</v>
      </c>
      <c r="DI9" s="39">
        <v>103976</v>
      </c>
      <c r="DJ9" s="8">
        <f t="shared" si="20"/>
        <v>103976</v>
      </c>
      <c r="DK9" s="9">
        <v>0</v>
      </c>
      <c r="DL9" s="17">
        <v>1</v>
      </c>
      <c r="DM9" s="27">
        <v>144539.55000000002</v>
      </c>
      <c r="DN9" s="39">
        <v>110604</v>
      </c>
      <c r="DO9" s="8">
        <f t="shared" si="21"/>
        <v>110604</v>
      </c>
      <c r="DP9" s="9">
        <v>0</v>
      </c>
      <c r="DQ9" s="17">
        <v>1</v>
      </c>
      <c r="DR9" s="27">
        <v>144539.55000000002</v>
      </c>
      <c r="DS9" s="39">
        <v>110980</v>
      </c>
      <c r="DT9" s="8">
        <f t="shared" si="22"/>
        <v>110980</v>
      </c>
      <c r="DU9" s="9">
        <v>0</v>
      </c>
      <c r="DV9" s="17">
        <v>1</v>
      </c>
      <c r="DW9" s="27">
        <v>144539.55000000002</v>
      </c>
      <c r="DX9" s="39">
        <v>98329</v>
      </c>
      <c r="DY9" s="8">
        <f t="shared" si="23"/>
        <v>98329</v>
      </c>
      <c r="DZ9" s="9">
        <v>0</v>
      </c>
      <c r="EA9" s="17">
        <v>1</v>
      </c>
      <c r="EB9" s="27">
        <v>144539.55000000002</v>
      </c>
      <c r="EC9" s="39">
        <v>100823</v>
      </c>
      <c r="ED9" s="8">
        <f t="shared" si="24"/>
        <v>100823</v>
      </c>
      <c r="EE9" s="9">
        <f t="shared" si="98"/>
        <v>100823</v>
      </c>
      <c r="EF9" s="17">
        <v>0.9</v>
      </c>
      <c r="EG9" s="27">
        <v>144539.55000000002</v>
      </c>
      <c r="EH9" s="39">
        <v>98523</v>
      </c>
      <c r="EI9" s="8">
        <f t="shared" si="25"/>
        <v>98523</v>
      </c>
      <c r="EJ9" s="9">
        <f t="shared" si="99"/>
        <v>98523</v>
      </c>
      <c r="EK9" s="17">
        <v>0.9</v>
      </c>
      <c r="EL9" s="27">
        <v>144539.55000000002</v>
      </c>
      <c r="EM9" s="39">
        <v>98523</v>
      </c>
      <c r="EN9" s="8">
        <f t="shared" si="26"/>
        <v>98523</v>
      </c>
      <c r="EO9" s="9">
        <f t="shared" si="100"/>
        <v>98523</v>
      </c>
      <c r="EP9" s="17">
        <v>0.9</v>
      </c>
      <c r="EQ9" s="27">
        <v>144539.55000000002</v>
      </c>
      <c r="ER9" s="39">
        <v>92326</v>
      </c>
      <c r="ES9" s="8">
        <f t="shared" si="27"/>
        <v>92326</v>
      </c>
      <c r="ET9" s="9">
        <f t="shared" si="101"/>
        <v>92326</v>
      </c>
      <c r="EU9" s="17">
        <v>0.9</v>
      </c>
      <c r="EV9" s="27">
        <v>144539.55000000002</v>
      </c>
      <c r="EW9" s="39">
        <v>89569</v>
      </c>
      <c r="EX9" s="8">
        <f t="shared" si="28"/>
        <v>89569</v>
      </c>
      <c r="EY9" s="9">
        <f t="shared" si="102"/>
        <v>89569</v>
      </c>
      <c r="EZ9" s="17">
        <v>0.9</v>
      </c>
      <c r="FA9" s="27">
        <v>144539.55000000002</v>
      </c>
      <c r="FB9" s="39">
        <v>90470</v>
      </c>
      <c r="FC9" s="8">
        <f t="shared" si="29"/>
        <v>90470</v>
      </c>
      <c r="FD9" s="9">
        <f t="shared" si="103"/>
        <v>90470</v>
      </c>
      <c r="FE9" s="17">
        <v>0.9</v>
      </c>
      <c r="FF9" s="27">
        <v>144539.55000000002</v>
      </c>
      <c r="FG9" s="39">
        <v>73473</v>
      </c>
      <c r="FH9" s="8">
        <f t="shared" si="30"/>
        <v>73473</v>
      </c>
      <c r="FI9" s="9">
        <f t="shared" si="104"/>
        <v>73473</v>
      </c>
      <c r="FJ9" s="17">
        <v>0.9</v>
      </c>
      <c r="FK9" s="27">
        <v>144539.55000000002</v>
      </c>
      <c r="FL9" s="39">
        <v>57164</v>
      </c>
      <c r="FM9" s="8">
        <f t="shared" si="31"/>
        <v>57164</v>
      </c>
      <c r="FN9" s="9">
        <f t="shared" si="105"/>
        <v>57164</v>
      </c>
      <c r="FO9" s="17">
        <v>0.9</v>
      </c>
      <c r="FP9" s="27">
        <v>144539.55000000002</v>
      </c>
      <c r="FQ9" s="39">
        <v>86125</v>
      </c>
      <c r="FR9" s="8">
        <f t="shared" si="32"/>
        <v>86125</v>
      </c>
      <c r="FS9" s="9">
        <f t="shared" si="106"/>
        <v>86125</v>
      </c>
      <c r="FT9" s="17">
        <v>0.9</v>
      </c>
      <c r="FU9" s="27">
        <v>144539.55000000002</v>
      </c>
      <c r="FV9" s="39">
        <v>92133</v>
      </c>
      <c r="FW9" s="8">
        <f t="shared" si="33"/>
        <v>92133</v>
      </c>
      <c r="FX9" s="9">
        <f t="shared" si="107"/>
        <v>92133</v>
      </c>
      <c r="FY9" s="17">
        <v>0.9</v>
      </c>
      <c r="FZ9" s="27">
        <v>144539.55000000002</v>
      </c>
      <c r="GA9" s="39">
        <v>93530</v>
      </c>
      <c r="GB9" s="8">
        <v>97753</v>
      </c>
      <c r="GC9" s="9">
        <f t="shared" si="108"/>
        <v>97753</v>
      </c>
      <c r="GD9" s="17">
        <v>0.9</v>
      </c>
      <c r="GE9" s="27">
        <v>144539.55000000002</v>
      </c>
      <c r="GF9" s="39">
        <v>93530</v>
      </c>
      <c r="GG9" s="8">
        <f t="shared" si="34"/>
        <v>93530</v>
      </c>
      <c r="GH9" s="9">
        <f t="shared" si="54"/>
        <v>93530</v>
      </c>
      <c r="GI9" s="17">
        <v>0.9</v>
      </c>
      <c r="GJ9" s="27">
        <v>144539.55000000002</v>
      </c>
      <c r="GK9" s="39">
        <v>92457</v>
      </c>
      <c r="GL9" s="8">
        <f t="shared" ref="GL9:GL24" si="109">GK9</f>
        <v>92457</v>
      </c>
      <c r="GM9" s="9">
        <f t="shared" si="55"/>
        <v>92457</v>
      </c>
      <c r="GN9" s="17">
        <v>0.9</v>
      </c>
      <c r="GO9" s="27">
        <v>144539.55000000002</v>
      </c>
      <c r="GP9" s="39">
        <v>92457</v>
      </c>
      <c r="GQ9" s="8">
        <f t="shared" ref="GQ9:GQ24" si="110">GP9</f>
        <v>92457</v>
      </c>
      <c r="GR9" s="9">
        <f t="shared" si="56"/>
        <v>92457</v>
      </c>
      <c r="GS9" s="17">
        <v>0.9</v>
      </c>
      <c r="GT9" s="27">
        <v>144539.55000000002</v>
      </c>
      <c r="GU9" s="41">
        <v>89147</v>
      </c>
      <c r="GV9" s="8">
        <f t="shared" ref="GV9:GV24" si="111">GU9</f>
        <v>89147</v>
      </c>
      <c r="GW9" s="9">
        <f t="shared" si="57"/>
        <v>89147</v>
      </c>
      <c r="GX9" s="17">
        <v>0.9</v>
      </c>
      <c r="GY9" s="27">
        <v>144539.55000000002</v>
      </c>
      <c r="GZ9" s="41">
        <v>91160</v>
      </c>
      <c r="HA9" s="8">
        <f t="shared" si="35"/>
        <v>91160</v>
      </c>
      <c r="HB9" s="9">
        <f t="shared" si="58"/>
        <v>91160</v>
      </c>
      <c r="HC9" s="17">
        <v>0.9</v>
      </c>
      <c r="HD9" s="27">
        <v>144539.55000000002</v>
      </c>
      <c r="HE9" s="41">
        <v>85478</v>
      </c>
      <c r="HF9" s="8">
        <f t="shared" si="36"/>
        <v>85478</v>
      </c>
      <c r="HG9" s="9">
        <f t="shared" si="59"/>
        <v>85478</v>
      </c>
      <c r="HH9" s="17">
        <v>0.9</v>
      </c>
      <c r="HI9" s="27">
        <v>144539.55000000002</v>
      </c>
      <c r="HJ9" s="41">
        <v>72722</v>
      </c>
      <c r="HK9" s="8">
        <f t="shared" si="37"/>
        <v>72722</v>
      </c>
      <c r="HL9" s="9">
        <f t="shared" si="60"/>
        <v>72722</v>
      </c>
      <c r="HM9" s="17">
        <v>0.9</v>
      </c>
      <c r="HN9" s="27">
        <v>144539.55000000002</v>
      </c>
      <c r="HO9" s="41">
        <v>70910</v>
      </c>
      <c r="HP9" s="8">
        <f t="shared" si="38"/>
        <v>70910</v>
      </c>
      <c r="HQ9" s="9">
        <f t="shared" si="61"/>
        <v>70910</v>
      </c>
      <c r="HR9" s="17">
        <v>0.9</v>
      </c>
      <c r="HS9" s="27">
        <v>144539.55000000002</v>
      </c>
      <c r="HT9" s="41">
        <v>74798</v>
      </c>
      <c r="HU9" s="8">
        <f t="shared" si="39"/>
        <v>74798</v>
      </c>
      <c r="HV9" s="9">
        <f t="shared" si="62"/>
        <v>74798</v>
      </c>
      <c r="HW9" s="17">
        <v>0.9</v>
      </c>
      <c r="HX9" s="27">
        <v>144539.55000000002</v>
      </c>
      <c r="HY9" s="41">
        <v>45371</v>
      </c>
      <c r="HZ9" s="8">
        <f t="shared" si="40"/>
        <v>45371</v>
      </c>
      <c r="IA9" s="9">
        <f t="shared" si="63"/>
        <v>45371</v>
      </c>
      <c r="IB9" s="17">
        <v>0.9</v>
      </c>
      <c r="IC9" s="27">
        <v>144539.55000000002</v>
      </c>
      <c r="ID9" s="41">
        <v>97836</v>
      </c>
      <c r="IE9" s="8">
        <f t="shared" si="41"/>
        <v>97836</v>
      </c>
      <c r="IF9" s="9">
        <f t="shared" si="64"/>
        <v>97836</v>
      </c>
      <c r="IG9" s="17">
        <v>0.9</v>
      </c>
      <c r="IH9" s="27">
        <v>144539.55000000002</v>
      </c>
      <c r="II9" s="47">
        <v>111708</v>
      </c>
      <c r="IJ9" s="8">
        <f t="shared" si="42"/>
        <v>111708</v>
      </c>
      <c r="IK9" s="9">
        <f t="shared" si="65"/>
        <v>111708</v>
      </c>
      <c r="IL9" s="17">
        <v>0.9</v>
      </c>
      <c r="IM9" s="27">
        <v>144539.55000000002</v>
      </c>
      <c r="IN9" s="47">
        <v>105968</v>
      </c>
      <c r="IO9" s="8">
        <f t="shared" si="43"/>
        <v>105968</v>
      </c>
      <c r="IP9" s="9">
        <f t="shared" si="66"/>
        <v>105968</v>
      </c>
      <c r="IQ9" s="17">
        <v>0.9</v>
      </c>
      <c r="IR9" s="27">
        <v>144539.55000000002</v>
      </c>
      <c r="IS9" s="47">
        <v>130482</v>
      </c>
      <c r="IT9" s="8">
        <f t="shared" si="44"/>
        <v>130482</v>
      </c>
      <c r="IU9" s="9">
        <f t="shared" si="67"/>
        <v>130482</v>
      </c>
      <c r="IV9" s="17">
        <v>0.9</v>
      </c>
      <c r="IW9" s="27">
        <v>144539.55000000002</v>
      </c>
      <c r="IX9" s="47">
        <v>130482</v>
      </c>
      <c r="IY9" s="8">
        <f t="shared" si="45"/>
        <v>130482</v>
      </c>
      <c r="IZ9" s="9">
        <f t="shared" si="68"/>
        <v>130482</v>
      </c>
      <c r="JA9" s="17">
        <v>0.9</v>
      </c>
      <c r="JB9" s="27">
        <v>144539.55000000002</v>
      </c>
      <c r="JC9" s="47">
        <v>138957</v>
      </c>
      <c r="JD9" s="8">
        <f t="shared" si="46"/>
        <v>138957</v>
      </c>
      <c r="JE9" s="9">
        <f t="shared" si="69"/>
        <v>138957</v>
      </c>
      <c r="JF9" s="17">
        <v>0.9</v>
      </c>
      <c r="JG9" s="27">
        <v>144539.55000000002</v>
      </c>
      <c r="JH9" s="47">
        <f>125609+56394</f>
        <v>182003</v>
      </c>
      <c r="JI9" s="8">
        <f>JH9</f>
        <v>182003</v>
      </c>
      <c r="JJ9" s="9">
        <f t="shared" si="70"/>
        <v>182003</v>
      </c>
      <c r="JK9" s="17">
        <v>0.9</v>
      </c>
      <c r="JL9" s="27">
        <v>144539.55000000002</v>
      </c>
      <c r="JM9" s="47">
        <f>135693+61800</f>
        <v>197493</v>
      </c>
      <c r="JN9" s="8">
        <f>JM9</f>
        <v>197493</v>
      </c>
      <c r="JO9" s="9">
        <f t="shared" si="71"/>
        <v>197493</v>
      </c>
      <c r="JP9" s="17">
        <v>0.9</v>
      </c>
      <c r="JQ9" s="27">
        <v>144539.55000000002</v>
      </c>
      <c r="JR9" s="47">
        <f>128901+60753</f>
        <v>189654</v>
      </c>
      <c r="JS9" s="8">
        <f>JR9</f>
        <v>189654</v>
      </c>
      <c r="JT9" s="9">
        <f t="shared" si="72"/>
        <v>189654</v>
      </c>
      <c r="JU9" s="17">
        <v>0.9</v>
      </c>
      <c r="JV9" s="27">
        <v>144539.55000000002</v>
      </c>
      <c r="JW9" s="47">
        <f>125609+56394</f>
        <v>182003</v>
      </c>
      <c r="JX9" s="8">
        <f>JW9</f>
        <v>182003</v>
      </c>
      <c r="JY9" s="9">
        <f t="shared" si="73"/>
        <v>182003</v>
      </c>
      <c r="JZ9" s="17">
        <v>0.9</v>
      </c>
      <c r="KA9" s="27">
        <v>144539.55000000002</v>
      </c>
      <c r="KB9" s="47">
        <f>125609+56394</f>
        <v>182003</v>
      </c>
      <c r="KC9" s="8">
        <f>KB9</f>
        <v>182003</v>
      </c>
      <c r="KD9" s="9">
        <f t="shared" si="74"/>
        <v>182003</v>
      </c>
      <c r="KE9" s="17">
        <v>0.9</v>
      </c>
      <c r="KF9" s="27">
        <v>144539.55000000002</v>
      </c>
      <c r="KG9" s="47">
        <f>55611+121356</f>
        <v>176967</v>
      </c>
      <c r="KH9" s="8">
        <f>KG9</f>
        <v>176967</v>
      </c>
      <c r="KI9" s="9">
        <f t="shared" si="75"/>
        <v>176967</v>
      </c>
      <c r="KJ9" s="17">
        <v>0.9</v>
      </c>
      <c r="KK9" s="27">
        <v>144539.55000000002</v>
      </c>
      <c r="KL9" s="47">
        <f>56424+145000</f>
        <v>201424</v>
      </c>
      <c r="KM9" s="8">
        <f>KL9</f>
        <v>201424</v>
      </c>
      <c r="KN9" s="9">
        <f t="shared" si="76"/>
        <v>201424</v>
      </c>
      <c r="KO9" s="17">
        <v>0.9</v>
      </c>
      <c r="KP9" s="27">
        <v>144539.55000000002</v>
      </c>
      <c r="KQ9" s="47">
        <f>375761-58232</f>
        <v>317529</v>
      </c>
      <c r="KR9" s="8">
        <f>KQ9</f>
        <v>317529</v>
      </c>
      <c r="KS9" s="9">
        <f t="shared" si="77"/>
        <v>317529</v>
      </c>
      <c r="KT9" s="17">
        <v>0.9</v>
      </c>
      <c r="KU9" s="27">
        <v>144539.55000000002</v>
      </c>
      <c r="KV9" s="47">
        <f>145000+57064</f>
        <v>202064</v>
      </c>
      <c r="KW9" s="8">
        <f>KV9</f>
        <v>202064</v>
      </c>
      <c r="KX9" s="9">
        <f t="shared" si="78"/>
        <v>202064</v>
      </c>
      <c r="KY9" s="17">
        <v>0.9</v>
      </c>
      <c r="KZ9" s="27">
        <v>144539.55000000002</v>
      </c>
      <c r="LA9" s="47">
        <f>146282+72225</f>
        <v>218507</v>
      </c>
      <c r="LB9" s="8">
        <f>LA9</f>
        <v>218507</v>
      </c>
      <c r="LC9" s="9">
        <f t="shared" si="79"/>
        <v>218507</v>
      </c>
      <c r="LD9" s="17">
        <v>0.9</v>
      </c>
      <c r="LE9" s="27">
        <v>144539.55000000002</v>
      </c>
      <c r="LF9" s="47">
        <f>67352+134971</f>
        <v>202323</v>
      </c>
      <c r="LG9" s="8">
        <f t="shared" si="47"/>
        <v>202323</v>
      </c>
      <c r="LH9" s="9">
        <f t="shared" si="80"/>
        <v>202323</v>
      </c>
      <c r="LI9" s="17">
        <v>0.9</v>
      </c>
      <c r="LJ9" s="27">
        <v>144539.55000000002</v>
      </c>
      <c r="LK9" s="19">
        <f>54327+142111-(2128)</f>
        <v>194310</v>
      </c>
      <c r="LL9" s="8">
        <f t="shared" si="48"/>
        <v>194310</v>
      </c>
      <c r="LM9" s="9">
        <f t="shared" si="81"/>
        <v>194310</v>
      </c>
      <c r="LN9" s="17">
        <v>0.9</v>
      </c>
      <c r="LO9" s="27">
        <v>144539.55000000002</v>
      </c>
      <c r="LP9" s="19">
        <v>159100</v>
      </c>
      <c r="LQ9" s="8">
        <f t="shared" si="49"/>
        <v>159100</v>
      </c>
      <c r="LR9" s="9">
        <f t="shared" si="82"/>
        <v>159100</v>
      </c>
      <c r="LS9" s="17">
        <v>0.9</v>
      </c>
      <c r="LT9" s="27">
        <v>144539.55000000002</v>
      </c>
      <c r="LU9" s="19">
        <v>146042</v>
      </c>
      <c r="LV9" s="8">
        <f t="shared" si="50"/>
        <v>146042</v>
      </c>
      <c r="LW9" s="9">
        <f t="shared" si="83"/>
        <v>146042</v>
      </c>
      <c r="LX9" s="17">
        <v>0.9</v>
      </c>
      <c r="LY9" s="27">
        <v>144539.55000000002</v>
      </c>
      <c r="LZ9" s="19">
        <v>142242</v>
      </c>
      <c r="MA9" s="8">
        <f t="shared" si="51"/>
        <v>142242</v>
      </c>
      <c r="MB9" s="9">
        <f t="shared" si="84"/>
        <v>142242</v>
      </c>
      <c r="MC9" s="17">
        <v>0.9</v>
      </c>
      <c r="MD9" s="27">
        <v>144539.55000000002</v>
      </c>
      <c r="ME9" s="19">
        <v>142150</v>
      </c>
      <c r="MF9" s="8">
        <f t="shared" si="52"/>
        <v>142150</v>
      </c>
      <c r="MG9" s="9">
        <f t="shared" si="85"/>
        <v>142150</v>
      </c>
      <c r="MH9" s="17">
        <v>0.9</v>
      </c>
      <c r="MI9" s="37">
        <v>144539.55000000002</v>
      </c>
      <c r="MJ9" s="3">
        <v>137062</v>
      </c>
      <c r="MK9" s="8">
        <v>137062</v>
      </c>
      <c r="ML9" s="9">
        <v>137062</v>
      </c>
      <c r="MM9" s="17">
        <v>0.9</v>
      </c>
      <c r="MN9" s="37">
        <v>144539.55000000002</v>
      </c>
      <c r="MO9" s="3">
        <f>169824-25905</f>
        <v>143919</v>
      </c>
      <c r="MP9" s="8">
        <v>143919</v>
      </c>
      <c r="MQ9" s="9">
        <v>143919</v>
      </c>
      <c r="MR9" s="17">
        <v>0.9</v>
      </c>
      <c r="MS9" s="37">
        <v>144539.55000000002</v>
      </c>
      <c r="MT9" s="3">
        <f>169824-25905</f>
        <v>143919</v>
      </c>
      <c r="MU9">
        <v>143919</v>
      </c>
      <c r="MV9">
        <v>143919</v>
      </c>
      <c r="MW9">
        <v>0.9</v>
      </c>
      <c r="MX9" s="37">
        <v>144539.55000000002</v>
      </c>
      <c r="MY9" s="3">
        <f>169824-25905</f>
        <v>143919</v>
      </c>
      <c r="MZ9">
        <v>143919</v>
      </c>
      <c r="NA9">
        <v>143919</v>
      </c>
      <c r="NB9">
        <v>0.9</v>
      </c>
      <c r="ND9" s="3">
        <f>82345+65107</f>
        <v>147452</v>
      </c>
      <c r="NE9">
        <v>147452</v>
      </c>
      <c r="NF9">
        <v>147452</v>
      </c>
      <c r="NG9">
        <v>0.9</v>
      </c>
    </row>
    <row r="10" spans="1:371" x14ac:dyDescent="0.3">
      <c r="A10" s="4" t="s">
        <v>12</v>
      </c>
      <c r="B10" s="18"/>
      <c r="C10" s="18">
        <v>751248</v>
      </c>
      <c r="D10" s="8">
        <f>C10</f>
        <v>751248</v>
      </c>
      <c r="E10" s="9">
        <f t="shared" si="0"/>
        <v>751248</v>
      </c>
      <c r="F10" s="16">
        <v>1</v>
      </c>
      <c r="G10" s="18">
        <v>1733515</v>
      </c>
      <c r="H10" s="18">
        <v>1733515</v>
      </c>
      <c r="I10" s="8">
        <f>H10</f>
        <v>1733515</v>
      </c>
      <c r="J10" s="9">
        <f t="shared" si="1"/>
        <v>1733515</v>
      </c>
      <c r="K10" s="16">
        <v>1</v>
      </c>
      <c r="L10" s="18">
        <v>1733515</v>
      </c>
      <c r="M10" s="18">
        <v>1533707</v>
      </c>
      <c r="N10" s="8">
        <f>+M10</f>
        <v>1533707</v>
      </c>
      <c r="O10" s="9">
        <f t="shared" si="2"/>
        <v>1533707</v>
      </c>
      <c r="P10" s="16">
        <v>1</v>
      </c>
      <c r="Q10" s="27">
        <v>4508642.5</v>
      </c>
      <c r="R10" s="18">
        <v>4009630</v>
      </c>
      <c r="S10" s="8">
        <f>R10</f>
        <v>4009630</v>
      </c>
      <c r="T10" s="9">
        <f t="shared" si="3"/>
        <v>4009630</v>
      </c>
      <c r="U10" s="16">
        <v>1</v>
      </c>
      <c r="V10" s="27">
        <v>4508642.5</v>
      </c>
      <c r="W10" s="18">
        <f>4103730+656686</f>
        <v>4760416</v>
      </c>
      <c r="X10" s="8">
        <f>W10</f>
        <v>4760416</v>
      </c>
      <c r="Y10" s="9">
        <f t="shared" si="4"/>
        <v>4760416</v>
      </c>
      <c r="Z10" s="16">
        <v>1</v>
      </c>
      <c r="AA10" s="27">
        <v>4508642.5</v>
      </c>
      <c r="AB10" s="18">
        <v>5165759</v>
      </c>
      <c r="AC10" s="8">
        <f>AB10</f>
        <v>5165759</v>
      </c>
      <c r="AD10" s="9">
        <f t="shared" si="5"/>
        <v>5165759</v>
      </c>
      <c r="AE10" s="16">
        <v>1</v>
      </c>
      <c r="AF10" s="27">
        <v>4508642.5</v>
      </c>
      <c r="AG10" s="18">
        <v>4995058</v>
      </c>
      <c r="AH10" s="8">
        <f>AG10</f>
        <v>4995058</v>
      </c>
      <c r="AI10" s="9">
        <f t="shared" si="6"/>
        <v>4995058</v>
      </c>
      <c r="AJ10" s="16">
        <v>1</v>
      </c>
      <c r="AK10" s="27">
        <v>4508642.5</v>
      </c>
      <c r="AL10" s="18">
        <v>4458745</v>
      </c>
      <c r="AM10" s="8">
        <f>AL10</f>
        <v>4458745</v>
      </c>
      <c r="AN10" s="9">
        <f t="shared" si="7"/>
        <v>4458745</v>
      </c>
      <c r="AO10" s="16">
        <v>1</v>
      </c>
      <c r="AP10" s="27">
        <v>4508642.5</v>
      </c>
      <c r="AQ10" s="18">
        <v>4329935</v>
      </c>
      <c r="AR10" s="8">
        <f>AQ10</f>
        <v>4329935</v>
      </c>
      <c r="AS10" s="9">
        <f t="shared" si="8"/>
        <v>4329935</v>
      </c>
      <c r="AT10" s="16">
        <v>1</v>
      </c>
      <c r="AU10" s="27">
        <v>4508642.5</v>
      </c>
      <c r="AV10" s="18">
        <v>4112404</v>
      </c>
      <c r="AW10" s="8">
        <f>AV10</f>
        <v>4112404</v>
      </c>
      <c r="AX10" s="9">
        <f t="shared" si="9"/>
        <v>4112404</v>
      </c>
      <c r="AY10" s="16">
        <v>1</v>
      </c>
      <c r="AZ10" s="27">
        <v>4508642.5</v>
      </c>
      <c r="BA10" s="18">
        <v>2592247</v>
      </c>
      <c r="BB10" s="8">
        <f>BA10</f>
        <v>2592247</v>
      </c>
      <c r="BC10" s="9">
        <f t="shared" si="10"/>
        <v>2592247</v>
      </c>
      <c r="BD10" s="16">
        <v>1</v>
      </c>
      <c r="BE10" s="27">
        <v>4508642.5</v>
      </c>
      <c r="BF10" s="18">
        <v>4207016</v>
      </c>
      <c r="BG10" s="8">
        <f>BF10</f>
        <v>4207016</v>
      </c>
      <c r="BH10" s="9">
        <f t="shared" si="11"/>
        <v>4207016</v>
      </c>
      <c r="BI10" s="16">
        <v>1</v>
      </c>
      <c r="BJ10" s="27">
        <v>4508642.5</v>
      </c>
      <c r="BK10" s="18">
        <v>4387824</v>
      </c>
      <c r="BL10" s="8">
        <f>BK10</f>
        <v>4387824</v>
      </c>
      <c r="BM10" s="9">
        <f t="shared" si="12"/>
        <v>4387824</v>
      </c>
      <c r="BN10" s="16">
        <v>1</v>
      </c>
      <c r="BO10" s="27">
        <v>4508642.5</v>
      </c>
      <c r="BP10" s="18">
        <f>4385300+352508+407158</f>
        <v>5144966</v>
      </c>
      <c r="BQ10" s="8">
        <f>BP10</f>
        <v>5144966</v>
      </c>
      <c r="BR10" s="9">
        <f t="shared" si="53"/>
        <v>5144966</v>
      </c>
      <c r="BS10" s="16">
        <v>1</v>
      </c>
      <c r="BT10" s="27">
        <v>4508642.5</v>
      </c>
      <c r="BU10" s="18">
        <f>4065720+335000</f>
        <v>4400720</v>
      </c>
      <c r="BV10" s="8">
        <f t="shared" ref="BV10:BV27" si="112">BU10</f>
        <v>4400720</v>
      </c>
      <c r="BW10" s="9">
        <f t="shared" si="86"/>
        <v>4400720</v>
      </c>
      <c r="BX10" s="16">
        <v>1</v>
      </c>
      <c r="BY10" s="27">
        <v>4508642.5</v>
      </c>
      <c r="BZ10" s="18">
        <f>4807954+291341</f>
        <v>5099295</v>
      </c>
      <c r="CA10" s="8">
        <f t="shared" si="13"/>
        <v>5099295</v>
      </c>
      <c r="CB10" s="9">
        <f t="shared" si="87"/>
        <v>5099295</v>
      </c>
      <c r="CC10" s="16">
        <v>1</v>
      </c>
      <c r="CD10" s="27">
        <v>4508642.5</v>
      </c>
      <c r="CE10" s="18">
        <v>5453126</v>
      </c>
      <c r="CF10" s="8">
        <f t="shared" si="14"/>
        <v>5453126</v>
      </c>
      <c r="CG10" s="9">
        <f t="shared" si="88"/>
        <v>5453126</v>
      </c>
      <c r="CH10" s="16">
        <v>1</v>
      </c>
      <c r="CI10" s="27">
        <v>4508642.5</v>
      </c>
      <c r="CJ10" s="18">
        <f>5517511</f>
        <v>5517511</v>
      </c>
      <c r="CK10" s="8">
        <f t="shared" si="15"/>
        <v>5517511</v>
      </c>
      <c r="CL10" s="9">
        <f t="shared" si="89"/>
        <v>5517511</v>
      </c>
      <c r="CM10" s="16">
        <v>1</v>
      </c>
      <c r="CN10" s="27">
        <v>4508642.5</v>
      </c>
      <c r="CO10" s="18">
        <v>5344833</v>
      </c>
      <c r="CP10" s="8">
        <f t="shared" si="16"/>
        <v>5344833</v>
      </c>
      <c r="CQ10" s="9">
        <f t="shared" si="90"/>
        <v>5344833</v>
      </c>
      <c r="CR10" s="16">
        <v>1</v>
      </c>
      <c r="CS10" s="27">
        <v>4508642.5</v>
      </c>
      <c r="CT10" s="18">
        <v>5033758</v>
      </c>
      <c r="CU10" s="8">
        <f t="shared" si="17"/>
        <v>5033758</v>
      </c>
      <c r="CV10" s="9">
        <f t="shared" si="91"/>
        <v>5033758</v>
      </c>
      <c r="CW10" s="16">
        <v>1</v>
      </c>
      <c r="CX10" s="27">
        <v>4508642.5</v>
      </c>
      <c r="CY10" s="18">
        <v>5033758</v>
      </c>
      <c r="CZ10" s="8">
        <f t="shared" si="18"/>
        <v>5033758</v>
      </c>
      <c r="DA10" s="9">
        <f t="shared" si="92"/>
        <v>5033758</v>
      </c>
      <c r="DB10" s="16">
        <v>1</v>
      </c>
      <c r="DC10" s="27">
        <v>4508642.5</v>
      </c>
      <c r="DD10" s="18">
        <v>4467815</v>
      </c>
      <c r="DE10" s="8">
        <f t="shared" si="19"/>
        <v>4467815</v>
      </c>
      <c r="DF10" s="9">
        <f t="shared" si="93"/>
        <v>4467815</v>
      </c>
      <c r="DG10" s="16">
        <v>1</v>
      </c>
      <c r="DH10" s="27">
        <v>4508642.5</v>
      </c>
      <c r="DI10" s="18">
        <v>4323569</v>
      </c>
      <c r="DJ10" s="8">
        <f t="shared" si="20"/>
        <v>4323569</v>
      </c>
      <c r="DK10" s="9">
        <f t="shared" si="94"/>
        <v>4323569</v>
      </c>
      <c r="DL10" s="16">
        <v>1</v>
      </c>
      <c r="DM10" s="27">
        <v>4508642.5</v>
      </c>
      <c r="DN10" s="18">
        <v>4480033</v>
      </c>
      <c r="DO10" s="8">
        <f t="shared" si="21"/>
        <v>4480033</v>
      </c>
      <c r="DP10" s="9">
        <f t="shared" si="95"/>
        <v>4480033</v>
      </c>
      <c r="DQ10" s="16">
        <v>1</v>
      </c>
      <c r="DR10" s="27">
        <v>4508642.5</v>
      </c>
      <c r="DS10" s="18">
        <v>4362959</v>
      </c>
      <c r="DT10" s="8">
        <f t="shared" si="22"/>
        <v>4362959</v>
      </c>
      <c r="DU10" s="9">
        <f t="shared" si="96"/>
        <v>4362959</v>
      </c>
      <c r="DV10" s="16">
        <v>1</v>
      </c>
      <c r="DW10" s="27">
        <v>4508642.5</v>
      </c>
      <c r="DX10" s="18">
        <v>4036886</v>
      </c>
      <c r="DY10" s="8">
        <f t="shared" si="23"/>
        <v>4036886</v>
      </c>
      <c r="DZ10" s="9">
        <f t="shared" si="97"/>
        <v>4036886</v>
      </c>
      <c r="EA10" s="16">
        <v>1</v>
      </c>
      <c r="EB10" s="27">
        <v>4508642.5</v>
      </c>
      <c r="EC10" s="18">
        <v>4334828</v>
      </c>
      <c r="ED10" s="8">
        <f t="shared" si="24"/>
        <v>4334828</v>
      </c>
      <c r="EE10" s="9">
        <f t="shared" si="98"/>
        <v>4334828</v>
      </c>
      <c r="EF10" s="16">
        <v>1</v>
      </c>
      <c r="EG10" s="27">
        <v>4508642.5</v>
      </c>
      <c r="EH10" s="18">
        <v>4334828</v>
      </c>
      <c r="EI10" s="8">
        <f t="shared" si="25"/>
        <v>4334828</v>
      </c>
      <c r="EJ10" s="9">
        <f t="shared" si="99"/>
        <v>4334828</v>
      </c>
      <c r="EK10" s="16">
        <v>1</v>
      </c>
      <c r="EL10" s="27">
        <v>4508642.5</v>
      </c>
      <c r="EM10" s="18">
        <v>4302383</v>
      </c>
      <c r="EN10" s="8">
        <f t="shared" si="26"/>
        <v>4302383</v>
      </c>
      <c r="EO10" s="9">
        <f t="shared" si="100"/>
        <v>4302383</v>
      </c>
      <c r="EP10" s="16">
        <v>1</v>
      </c>
      <c r="EQ10" s="27">
        <v>4508642.5</v>
      </c>
      <c r="ER10" s="18">
        <v>4313188</v>
      </c>
      <c r="ES10" s="8">
        <f t="shared" si="27"/>
        <v>4313188</v>
      </c>
      <c r="ET10" s="9">
        <f t="shared" si="101"/>
        <v>4313188</v>
      </c>
      <c r="EU10" s="16">
        <v>1</v>
      </c>
      <c r="EV10" s="27">
        <v>4508642.5</v>
      </c>
      <c r="EW10" s="18">
        <v>4219011</v>
      </c>
      <c r="EX10" s="8">
        <f t="shared" si="28"/>
        <v>4219011</v>
      </c>
      <c r="EY10" s="9">
        <f t="shared" si="102"/>
        <v>4219011</v>
      </c>
      <c r="EZ10" s="16">
        <v>1</v>
      </c>
      <c r="FA10" s="27">
        <v>4508642.5</v>
      </c>
      <c r="FB10" s="18">
        <v>4185341</v>
      </c>
      <c r="FC10" s="8">
        <f t="shared" si="29"/>
        <v>4185341</v>
      </c>
      <c r="FD10" s="9">
        <f t="shared" si="103"/>
        <v>4185341</v>
      </c>
      <c r="FE10" s="16">
        <v>1</v>
      </c>
      <c r="FF10" s="27">
        <v>4508642.5</v>
      </c>
      <c r="FG10" s="18">
        <v>3462490</v>
      </c>
      <c r="FH10" s="8">
        <f t="shared" si="30"/>
        <v>3462490</v>
      </c>
      <c r="FI10" s="9">
        <f t="shared" si="104"/>
        <v>3462490</v>
      </c>
      <c r="FJ10" s="16">
        <v>1</v>
      </c>
      <c r="FK10" s="27">
        <v>4508642.5</v>
      </c>
      <c r="FL10" s="18">
        <v>1202601</v>
      </c>
      <c r="FM10" s="8">
        <f t="shared" si="31"/>
        <v>1202601</v>
      </c>
      <c r="FN10" s="9">
        <f t="shared" si="105"/>
        <v>1202601</v>
      </c>
      <c r="FO10" s="16">
        <v>1</v>
      </c>
      <c r="FP10" s="27">
        <v>4508642.5</v>
      </c>
      <c r="FQ10" s="18">
        <v>3656707</v>
      </c>
      <c r="FR10" s="8">
        <f t="shared" si="32"/>
        <v>3656707</v>
      </c>
      <c r="FS10" s="9">
        <f t="shared" si="106"/>
        <v>3656707</v>
      </c>
      <c r="FT10" s="16">
        <v>1</v>
      </c>
      <c r="FU10" s="27">
        <v>4508642.5</v>
      </c>
      <c r="FV10" s="18">
        <v>4046330</v>
      </c>
      <c r="FW10" s="8">
        <f t="shared" si="33"/>
        <v>4046330</v>
      </c>
      <c r="FX10" s="9">
        <f t="shared" si="107"/>
        <v>4046330</v>
      </c>
      <c r="FY10" s="16">
        <v>1</v>
      </c>
      <c r="FZ10" s="27">
        <v>4508642.5</v>
      </c>
      <c r="GA10" s="18">
        <v>3871361</v>
      </c>
      <c r="GB10" s="8">
        <v>4071283</v>
      </c>
      <c r="GC10" s="9">
        <f t="shared" si="108"/>
        <v>4071283</v>
      </c>
      <c r="GD10" s="16">
        <v>1</v>
      </c>
      <c r="GE10" s="27">
        <v>4508642.5</v>
      </c>
      <c r="GF10" s="18">
        <v>3871361</v>
      </c>
      <c r="GG10" s="8">
        <f t="shared" si="34"/>
        <v>3871361</v>
      </c>
      <c r="GH10" s="9">
        <f t="shared" si="54"/>
        <v>3871361</v>
      </c>
      <c r="GI10" s="16">
        <v>1</v>
      </c>
      <c r="GJ10" s="27">
        <v>4508642.5</v>
      </c>
      <c r="GK10" s="18">
        <v>3660561</v>
      </c>
      <c r="GL10" s="8">
        <f t="shared" si="109"/>
        <v>3660561</v>
      </c>
      <c r="GM10" s="9">
        <f t="shared" si="55"/>
        <v>3660561</v>
      </c>
      <c r="GN10" s="16">
        <v>1</v>
      </c>
      <c r="GO10" s="27">
        <v>4508642.5</v>
      </c>
      <c r="GP10" s="18">
        <v>3711187</v>
      </c>
      <c r="GQ10" s="8">
        <f t="shared" si="110"/>
        <v>3711187</v>
      </c>
      <c r="GR10" s="9">
        <f t="shared" si="56"/>
        <v>3711187</v>
      </c>
      <c r="GS10" s="16">
        <v>1</v>
      </c>
      <c r="GT10" s="27">
        <v>4508642.5</v>
      </c>
      <c r="GU10" s="42">
        <v>3711187</v>
      </c>
      <c r="GV10" s="8">
        <f t="shared" si="111"/>
        <v>3711187</v>
      </c>
      <c r="GW10" s="9">
        <f t="shared" si="57"/>
        <v>3711187</v>
      </c>
      <c r="GX10" s="16">
        <v>1</v>
      </c>
      <c r="GY10" s="27">
        <v>4508642.5</v>
      </c>
      <c r="GZ10" s="42">
        <v>3356115</v>
      </c>
      <c r="HA10" s="8">
        <f t="shared" si="35"/>
        <v>3356115</v>
      </c>
      <c r="HB10" s="9">
        <f t="shared" si="58"/>
        <v>3356115</v>
      </c>
      <c r="HC10" s="16">
        <v>1</v>
      </c>
      <c r="HD10" s="27">
        <v>4508642.5</v>
      </c>
      <c r="HE10" s="42">
        <v>3141106</v>
      </c>
      <c r="HF10" s="8">
        <f t="shared" si="36"/>
        <v>3141106</v>
      </c>
      <c r="HG10" s="9">
        <f t="shared" si="59"/>
        <v>3141106</v>
      </c>
      <c r="HH10" s="16">
        <v>1</v>
      </c>
      <c r="HI10" s="27">
        <v>4508642.5</v>
      </c>
      <c r="HJ10" s="42">
        <v>1280951</v>
      </c>
      <c r="HK10" s="8">
        <f t="shared" si="37"/>
        <v>1280951</v>
      </c>
      <c r="HL10" s="9">
        <f t="shared" si="60"/>
        <v>1280951</v>
      </c>
      <c r="HM10" s="16">
        <v>1</v>
      </c>
      <c r="HN10" s="27">
        <v>4508642.5</v>
      </c>
      <c r="HO10" s="42">
        <v>1552334</v>
      </c>
      <c r="HP10" s="8">
        <f t="shared" si="38"/>
        <v>1552334</v>
      </c>
      <c r="HQ10" s="9">
        <f t="shared" si="61"/>
        <v>1552334</v>
      </c>
      <c r="HR10" s="16">
        <v>1</v>
      </c>
      <c r="HS10" s="27">
        <v>4508642.5</v>
      </c>
      <c r="HT10" s="42">
        <v>1778557</v>
      </c>
      <c r="HU10" s="8">
        <f t="shared" si="39"/>
        <v>1778557</v>
      </c>
      <c r="HV10" s="9">
        <f t="shared" si="62"/>
        <v>1778557</v>
      </c>
      <c r="HW10" s="16">
        <v>1</v>
      </c>
      <c r="HX10" s="27">
        <v>4508642.5</v>
      </c>
      <c r="HY10" s="42">
        <v>176710</v>
      </c>
      <c r="HZ10" s="8">
        <f t="shared" si="40"/>
        <v>176710</v>
      </c>
      <c r="IA10" s="9">
        <f t="shared" si="63"/>
        <v>176710</v>
      </c>
      <c r="IB10" s="16">
        <v>1</v>
      </c>
      <c r="IC10" s="27">
        <v>4508642.5</v>
      </c>
      <c r="ID10" s="42">
        <v>3471095</v>
      </c>
      <c r="IE10" s="8">
        <f t="shared" si="41"/>
        <v>3471095</v>
      </c>
      <c r="IF10" s="9">
        <f t="shared" si="64"/>
        <v>3471095</v>
      </c>
      <c r="IG10" s="16">
        <v>1</v>
      </c>
      <c r="IH10" s="27">
        <v>4508642.5</v>
      </c>
      <c r="II10" s="42">
        <v>4505586</v>
      </c>
      <c r="IJ10" s="8">
        <f t="shared" si="42"/>
        <v>4505586</v>
      </c>
      <c r="IK10" s="9">
        <f t="shared" si="65"/>
        <v>4505586</v>
      </c>
      <c r="IL10" s="16">
        <v>1</v>
      </c>
      <c r="IM10" s="27">
        <v>4508642.5</v>
      </c>
      <c r="IN10" s="42">
        <v>4559813</v>
      </c>
      <c r="IO10" s="8">
        <f t="shared" si="43"/>
        <v>4559813</v>
      </c>
      <c r="IP10" s="9">
        <f t="shared" si="66"/>
        <v>4559813</v>
      </c>
      <c r="IQ10" s="16">
        <v>1</v>
      </c>
      <c r="IR10" s="27">
        <v>4508642.5</v>
      </c>
      <c r="IS10" s="42">
        <v>4671162</v>
      </c>
      <c r="IT10" s="8">
        <f t="shared" si="44"/>
        <v>4671162</v>
      </c>
      <c r="IU10" s="9">
        <f t="shared" si="67"/>
        <v>4671162</v>
      </c>
      <c r="IV10" s="16">
        <v>1</v>
      </c>
      <c r="IW10" s="27">
        <v>4508642.5</v>
      </c>
      <c r="IX10" s="42">
        <v>4906937</v>
      </c>
      <c r="IY10" s="8">
        <f t="shared" si="45"/>
        <v>4906937</v>
      </c>
      <c r="IZ10" s="9">
        <f t="shared" si="68"/>
        <v>4906937</v>
      </c>
      <c r="JA10" s="16">
        <v>1</v>
      </c>
      <c r="JB10" s="27">
        <v>4508642.5</v>
      </c>
      <c r="JC10" s="42">
        <v>5648278</v>
      </c>
      <c r="JD10" s="8">
        <f t="shared" si="46"/>
        <v>5648278</v>
      </c>
      <c r="JE10" s="9">
        <f t="shared" si="69"/>
        <v>5648278</v>
      </c>
      <c r="JF10" s="16">
        <v>1</v>
      </c>
      <c r="JG10" s="27">
        <v>4508642.5</v>
      </c>
      <c r="JH10" s="80">
        <v>5280362</v>
      </c>
      <c r="JI10" s="8">
        <v>4735649</v>
      </c>
      <c r="JJ10" s="9">
        <f t="shared" si="70"/>
        <v>4735649</v>
      </c>
      <c r="JK10" s="16">
        <v>1</v>
      </c>
      <c r="JL10" s="27">
        <v>4508642.5</v>
      </c>
      <c r="JM10" s="80">
        <v>4758544.75</v>
      </c>
      <c r="JN10" s="8">
        <v>4735649</v>
      </c>
      <c r="JO10" s="9">
        <f t="shared" si="71"/>
        <v>4735649</v>
      </c>
      <c r="JP10" s="16">
        <v>1</v>
      </c>
      <c r="JQ10" s="27">
        <v>4508642.5</v>
      </c>
      <c r="JR10" s="80">
        <v>4824722</v>
      </c>
      <c r="JS10" s="8">
        <v>4735649</v>
      </c>
      <c r="JT10" s="9">
        <f t="shared" si="72"/>
        <v>4735649</v>
      </c>
      <c r="JU10" s="16">
        <v>1</v>
      </c>
      <c r="JV10" s="27">
        <v>4508642.5</v>
      </c>
      <c r="JW10" s="80">
        <v>4601005.25</v>
      </c>
      <c r="JX10" s="8">
        <v>4735649</v>
      </c>
      <c r="JY10" s="9">
        <f t="shared" si="73"/>
        <v>4735649</v>
      </c>
      <c r="JZ10" s="16">
        <v>1</v>
      </c>
      <c r="KA10" s="27">
        <v>4508642.5</v>
      </c>
      <c r="KB10" s="80">
        <v>4881434.75</v>
      </c>
      <c r="KC10" s="8">
        <v>4735649</v>
      </c>
      <c r="KD10" s="9">
        <f t="shared" si="74"/>
        <v>4735649</v>
      </c>
      <c r="KE10" s="16">
        <v>1</v>
      </c>
      <c r="KF10" s="27">
        <v>4508642.5</v>
      </c>
      <c r="KG10" s="80">
        <v>4745774.75</v>
      </c>
      <c r="KH10" s="8">
        <v>4735649</v>
      </c>
      <c r="KI10" s="9">
        <f t="shared" si="75"/>
        <v>4735649</v>
      </c>
      <c r="KJ10" s="16">
        <v>1</v>
      </c>
      <c r="KK10" s="27">
        <v>4508642.5</v>
      </c>
      <c r="KL10" s="80">
        <v>4881912.5</v>
      </c>
      <c r="KM10" s="8">
        <v>4735649</v>
      </c>
      <c r="KN10" s="9">
        <f t="shared" si="76"/>
        <v>4735649</v>
      </c>
      <c r="KO10" s="16">
        <v>1</v>
      </c>
      <c r="KP10" s="27">
        <v>4508642.5</v>
      </c>
      <c r="KQ10" s="80">
        <v>4879443</v>
      </c>
      <c r="KR10" s="8">
        <v>4735649</v>
      </c>
      <c r="KS10" s="9">
        <f t="shared" si="77"/>
        <v>4735649</v>
      </c>
      <c r="KT10" s="16">
        <v>1</v>
      </c>
      <c r="KU10" s="27">
        <v>4508642.5</v>
      </c>
      <c r="KV10" s="80">
        <v>4863576</v>
      </c>
      <c r="KW10" s="8">
        <v>4735649</v>
      </c>
      <c r="KX10" s="9">
        <f t="shared" si="78"/>
        <v>4735649</v>
      </c>
      <c r="KY10" s="16">
        <v>1</v>
      </c>
      <c r="KZ10" s="27">
        <v>4508642.5</v>
      </c>
      <c r="LA10" s="35">
        <v>4735649</v>
      </c>
      <c r="LB10" s="8">
        <v>4735649</v>
      </c>
      <c r="LC10" s="9">
        <f t="shared" si="79"/>
        <v>4735649</v>
      </c>
      <c r="LD10" s="16">
        <v>1</v>
      </c>
      <c r="LE10" s="27">
        <v>4508642.5</v>
      </c>
      <c r="LF10" s="35">
        <f>4518549+172484</f>
        <v>4691033</v>
      </c>
      <c r="LG10" s="8">
        <f t="shared" si="47"/>
        <v>4691033</v>
      </c>
      <c r="LH10" s="9">
        <f t="shared" si="80"/>
        <v>4691033</v>
      </c>
      <c r="LI10" s="16">
        <v>1</v>
      </c>
      <c r="LJ10" s="27">
        <v>4508642.5</v>
      </c>
      <c r="LK10">
        <v>4672261</v>
      </c>
      <c r="LL10" s="8">
        <f t="shared" si="48"/>
        <v>4672261</v>
      </c>
      <c r="LM10" s="9">
        <f t="shared" si="81"/>
        <v>4672261</v>
      </c>
      <c r="LN10" s="16">
        <v>1</v>
      </c>
      <c r="LO10" s="27">
        <v>4508642.5</v>
      </c>
      <c r="LP10" s="49">
        <f>4414270</f>
        <v>4414270</v>
      </c>
      <c r="LQ10" s="8">
        <f t="shared" si="49"/>
        <v>4414270</v>
      </c>
      <c r="LR10" s="9">
        <f t="shared" si="82"/>
        <v>4414270</v>
      </c>
      <c r="LS10" s="16">
        <v>1</v>
      </c>
      <c r="LT10" s="27">
        <v>4508642.5</v>
      </c>
      <c r="LU10" s="49">
        <f>4497462+208013</f>
        <v>4705475</v>
      </c>
      <c r="LV10" s="8">
        <f t="shared" si="50"/>
        <v>4705475</v>
      </c>
      <c r="LW10" s="9">
        <f t="shared" si="83"/>
        <v>4705475</v>
      </c>
      <c r="LX10" s="16">
        <v>1</v>
      </c>
      <c r="LY10" s="27">
        <v>4508642.5</v>
      </c>
      <c r="LZ10" s="1">
        <f>4558840+252477</f>
        <v>4811317</v>
      </c>
      <c r="MA10" s="8">
        <f t="shared" si="51"/>
        <v>4811317</v>
      </c>
      <c r="MB10" s="9">
        <f t="shared" si="84"/>
        <v>4811317</v>
      </c>
      <c r="MC10" s="16">
        <v>1</v>
      </c>
      <c r="MD10" s="27">
        <v>4508642.5</v>
      </c>
      <c r="ME10" s="1">
        <v>4837655</v>
      </c>
      <c r="MF10" s="8">
        <f t="shared" si="52"/>
        <v>4837655</v>
      </c>
      <c r="MG10" s="9">
        <f t="shared" si="85"/>
        <v>4837655</v>
      </c>
      <c r="MH10" s="16">
        <v>1</v>
      </c>
      <c r="MI10" s="37">
        <v>4508642.5</v>
      </c>
      <c r="MJ10" s="1">
        <v>4515783</v>
      </c>
      <c r="MK10" s="8">
        <v>4515783</v>
      </c>
      <c r="ML10" s="9">
        <v>4515783</v>
      </c>
      <c r="MM10" s="16">
        <v>1</v>
      </c>
      <c r="MN10" s="37">
        <v>4508642.5</v>
      </c>
      <c r="MO10" s="1">
        <v>4241262.75</v>
      </c>
      <c r="MP10" s="8">
        <v>4241262.75</v>
      </c>
      <c r="MQ10" s="9">
        <v>4241262.75</v>
      </c>
      <c r="MR10" s="16">
        <v>1</v>
      </c>
      <c r="MS10" s="37">
        <v>4508642.5</v>
      </c>
      <c r="MT10" s="1">
        <f>3878921+178787</f>
        <v>4057708</v>
      </c>
      <c r="MU10">
        <v>4057708</v>
      </c>
      <c r="MV10">
        <v>4057708</v>
      </c>
      <c r="MW10">
        <v>1</v>
      </c>
      <c r="MX10" s="37">
        <v>4508642.5</v>
      </c>
      <c r="MY10" s="1">
        <f>4106163+225825</f>
        <v>4331988</v>
      </c>
      <c r="MZ10">
        <v>4331988</v>
      </c>
      <c r="NA10">
        <v>4331988</v>
      </c>
      <c r="NB10">
        <v>1</v>
      </c>
      <c r="ND10" s="1">
        <f>4164914+219589</f>
        <v>4384503</v>
      </c>
      <c r="NE10">
        <v>4384503</v>
      </c>
      <c r="NF10">
        <v>4384503</v>
      </c>
      <c r="NG10">
        <v>1</v>
      </c>
    </row>
    <row r="11" spans="1:371" x14ac:dyDescent="0.3">
      <c r="A11" s="19" t="s">
        <v>13</v>
      </c>
      <c r="B11" s="20">
        <v>119342</v>
      </c>
      <c r="C11" s="21">
        <f>C10*8.33%</f>
        <v>62578.958399999996</v>
      </c>
      <c r="D11" s="8">
        <f>C11</f>
        <v>62578.958399999996</v>
      </c>
      <c r="E11" s="9">
        <f t="shared" si="0"/>
        <v>62578.958399999996</v>
      </c>
      <c r="F11" s="17">
        <v>1</v>
      </c>
      <c r="G11" s="20">
        <v>119342</v>
      </c>
      <c r="H11" s="20">
        <v>119342</v>
      </c>
      <c r="I11" s="8">
        <f>H11</f>
        <v>119342</v>
      </c>
      <c r="J11" s="9">
        <f t="shared" si="1"/>
        <v>119342</v>
      </c>
      <c r="K11" s="17">
        <v>1</v>
      </c>
      <c r="L11" s="20">
        <v>119342</v>
      </c>
      <c r="M11" s="20">
        <v>86466</v>
      </c>
      <c r="N11" s="8">
        <v>86466</v>
      </c>
      <c r="O11" s="9">
        <f t="shared" si="2"/>
        <v>86466</v>
      </c>
      <c r="P11" s="17">
        <v>1</v>
      </c>
      <c r="Q11" s="27">
        <f>Q10*8.33%</f>
        <v>375569.92025000002</v>
      </c>
      <c r="R11" s="20">
        <f>R32*8.33%</f>
        <v>270499.59019999998</v>
      </c>
      <c r="S11" s="8">
        <f>R11</f>
        <v>270499.59019999998</v>
      </c>
      <c r="T11" s="9">
        <f t="shared" si="3"/>
        <v>270499.59019999998</v>
      </c>
      <c r="U11" s="17">
        <v>1</v>
      </c>
      <c r="V11" s="27">
        <f>V10*8.33%</f>
        <v>375569.92025000002</v>
      </c>
      <c r="W11" s="20">
        <f>W32*8.33%</f>
        <v>312022.641</v>
      </c>
      <c r="X11" s="8">
        <f>W11</f>
        <v>312022.641</v>
      </c>
      <c r="Y11" s="9">
        <f t="shared" si="4"/>
        <v>312022.641</v>
      </c>
      <c r="Z11" s="17">
        <v>1</v>
      </c>
      <c r="AA11" s="27">
        <f>AA10*8.33%</f>
        <v>375569.92025000002</v>
      </c>
      <c r="AB11" s="20">
        <f>AB32*8.33%</f>
        <v>349071.56549999997</v>
      </c>
      <c r="AC11" s="8">
        <f>AB11</f>
        <v>349071.56549999997</v>
      </c>
      <c r="AD11" s="9">
        <f t="shared" si="5"/>
        <v>349071.56549999997</v>
      </c>
      <c r="AE11" s="17">
        <v>1</v>
      </c>
      <c r="AF11" s="27">
        <f>AF10*8.33%</f>
        <v>375569.92025000002</v>
      </c>
      <c r="AG11" s="20">
        <f>AG32*8.33%</f>
        <v>345874.09499999997</v>
      </c>
      <c r="AH11" s="8">
        <f>AG11</f>
        <v>345874.09499999997</v>
      </c>
      <c r="AI11" s="9">
        <f t="shared" si="6"/>
        <v>345874.09499999997</v>
      </c>
      <c r="AJ11" s="17">
        <v>1</v>
      </c>
      <c r="AK11" s="27">
        <f>AK10*8.33%</f>
        <v>375569.92025000002</v>
      </c>
      <c r="AL11" s="20">
        <f>AL32*8.33%</f>
        <v>305977.2268</v>
      </c>
      <c r="AM11" s="8">
        <f>AL11</f>
        <v>305977.2268</v>
      </c>
      <c r="AN11" s="9">
        <f t="shared" si="7"/>
        <v>305977.2268</v>
      </c>
      <c r="AO11" s="17">
        <v>1</v>
      </c>
      <c r="AP11" s="27">
        <f>AP10*8.33%</f>
        <v>375569.92025000002</v>
      </c>
      <c r="AQ11" s="20">
        <f>AQ32*8.33%</f>
        <v>305977.2268</v>
      </c>
      <c r="AR11" s="8">
        <f>AQ11</f>
        <v>305977.2268</v>
      </c>
      <c r="AS11" s="9">
        <f t="shared" si="8"/>
        <v>305977.2268</v>
      </c>
      <c r="AT11" s="17">
        <v>1</v>
      </c>
      <c r="AU11" s="27">
        <f>AU10*8.33%</f>
        <v>375569.92025000002</v>
      </c>
      <c r="AV11" s="20">
        <f>AV32*8.33%</f>
        <v>279387.70020000002</v>
      </c>
      <c r="AW11" s="8">
        <f>AV11</f>
        <v>279387.70020000002</v>
      </c>
      <c r="AX11" s="9">
        <f t="shared" si="9"/>
        <v>279387.70020000002</v>
      </c>
      <c r="AY11" s="17">
        <v>1</v>
      </c>
      <c r="AZ11" s="27">
        <f>AZ10*8.33%</f>
        <v>375569.92025000002</v>
      </c>
      <c r="BA11" s="20">
        <f>BA32*8.33%</f>
        <v>182756.86799999999</v>
      </c>
      <c r="BB11" s="8">
        <f>BA11</f>
        <v>182756.86799999999</v>
      </c>
      <c r="BC11" s="9">
        <f t="shared" si="10"/>
        <v>182756.86799999999</v>
      </c>
      <c r="BD11" s="17">
        <v>1</v>
      </c>
      <c r="BE11" s="27">
        <f>BE10*8.33%</f>
        <v>375569.92025000002</v>
      </c>
      <c r="BF11" s="20">
        <f>BF32*8.33%</f>
        <v>311757.33049999998</v>
      </c>
      <c r="BG11" s="8">
        <f>BF11</f>
        <v>311757.33049999998</v>
      </c>
      <c r="BH11" s="9">
        <f t="shared" si="11"/>
        <v>311757.33049999998</v>
      </c>
      <c r="BI11" s="17">
        <v>1</v>
      </c>
      <c r="BJ11" s="27">
        <f>BJ10*8.33%</f>
        <v>375569.92025000002</v>
      </c>
      <c r="BK11" s="20">
        <f>BK32*8.33%</f>
        <v>319644.67430000001</v>
      </c>
      <c r="BL11" s="8">
        <f>BK11</f>
        <v>319644.67430000001</v>
      </c>
      <c r="BM11" s="9">
        <f t="shared" si="12"/>
        <v>319644.67430000001</v>
      </c>
      <c r="BN11" s="17">
        <v>1</v>
      </c>
      <c r="BO11" s="27">
        <f>BO10*8.33%</f>
        <v>375569.92025000002</v>
      </c>
      <c r="BP11" s="20">
        <f>BP32*8.33%</f>
        <v>326919.26329999999</v>
      </c>
      <c r="BQ11" s="8">
        <f>BP11</f>
        <v>326919.26329999999</v>
      </c>
      <c r="BR11" s="9">
        <f t="shared" si="53"/>
        <v>326919.26329999999</v>
      </c>
      <c r="BS11" s="17">
        <v>1</v>
      </c>
      <c r="BT11" s="27">
        <f>BT10*8.33%</f>
        <v>375569.92025000002</v>
      </c>
      <c r="BU11" s="20">
        <f>BU32*8.33%</f>
        <v>309403.27250000002</v>
      </c>
      <c r="BV11" s="8">
        <f t="shared" si="112"/>
        <v>309403.27250000002</v>
      </c>
      <c r="BW11" s="9">
        <f t="shared" si="86"/>
        <v>309403.27250000002</v>
      </c>
      <c r="BX11" s="17">
        <v>1</v>
      </c>
      <c r="BY11" s="27">
        <f>BY10*8.33%</f>
        <v>375569.92025000002</v>
      </c>
      <c r="BZ11" s="20">
        <f>BZ32*8.33%</f>
        <v>366909.34419999999</v>
      </c>
      <c r="CA11" s="8">
        <f t="shared" si="13"/>
        <v>366909.34419999999</v>
      </c>
      <c r="CB11" s="9">
        <f t="shared" si="87"/>
        <v>366909.34419999999</v>
      </c>
      <c r="CC11" s="17">
        <v>1</v>
      </c>
      <c r="CD11" s="27">
        <f>CD10*8.33%</f>
        <v>375569.92025000002</v>
      </c>
      <c r="CE11" s="20">
        <f>CE32*8.33%</f>
        <v>390733.14419999998</v>
      </c>
      <c r="CF11" s="8">
        <f t="shared" si="14"/>
        <v>390733.14419999998</v>
      </c>
      <c r="CG11" s="9">
        <f t="shared" si="88"/>
        <v>390733.14419999998</v>
      </c>
      <c r="CH11" s="17">
        <v>1</v>
      </c>
      <c r="CI11" s="27">
        <f>CI10*8.33%</f>
        <v>375569.92025000002</v>
      </c>
      <c r="CJ11" s="20">
        <f>CJ32*8.33%</f>
        <v>396254.43479999999</v>
      </c>
      <c r="CK11" s="8">
        <f t="shared" si="15"/>
        <v>396254.43479999999</v>
      </c>
      <c r="CL11" s="9">
        <f t="shared" si="89"/>
        <v>396254.43479999999</v>
      </c>
      <c r="CM11" s="17">
        <v>1</v>
      </c>
      <c r="CN11" s="27">
        <f>CN10*8.33%</f>
        <v>375569.92025000002</v>
      </c>
      <c r="CO11" s="20">
        <f>CO30*8.33%</f>
        <v>403202.07130000001</v>
      </c>
      <c r="CP11" s="8">
        <f t="shared" si="16"/>
        <v>403202.07130000001</v>
      </c>
      <c r="CQ11" s="9">
        <f t="shared" si="90"/>
        <v>403202.07130000001</v>
      </c>
      <c r="CR11" s="17">
        <v>1</v>
      </c>
      <c r="CS11" s="27">
        <f>CS10*8.33%</f>
        <v>375569.92025000002</v>
      </c>
      <c r="CT11" s="20">
        <f>CT30*8.33%</f>
        <v>392272.86139999999</v>
      </c>
      <c r="CU11" s="8">
        <f t="shared" si="17"/>
        <v>392272.86139999999</v>
      </c>
      <c r="CV11" s="9">
        <f t="shared" si="91"/>
        <v>392272.86139999999</v>
      </c>
      <c r="CW11" s="17">
        <v>1</v>
      </c>
      <c r="CX11" s="27">
        <f>CX10*8.33%</f>
        <v>375569.92025000002</v>
      </c>
      <c r="CY11" s="20">
        <f>CY30*8.33%</f>
        <v>381526.82819999999</v>
      </c>
      <c r="CZ11" s="8">
        <f t="shared" si="18"/>
        <v>381526.82819999999</v>
      </c>
      <c r="DA11" s="9">
        <f t="shared" si="92"/>
        <v>381526.82819999999</v>
      </c>
      <c r="DB11" s="17">
        <v>1</v>
      </c>
      <c r="DC11" s="27">
        <f>DC10*8.33%</f>
        <v>375569.92025000002</v>
      </c>
      <c r="DD11" s="20">
        <f>DD30*8.33%</f>
        <v>343021.07</v>
      </c>
      <c r="DE11" s="8">
        <f t="shared" si="19"/>
        <v>343021.07</v>
      </c>
      <c r="DF11" s="9">
        <f t="shared" si="93"/>
        <v>343021.07</v>
      </c>
      <c r="DG11" s="17">
        <v>1</v>
      </c>
      <c r="DH11" s="27">
        <f>DH10*8.33%</f>
        <v>375569.92025000002</v>
      </c>
      <c r="DI11" s="20">
        <f>DI30*8.33%</f>
        <v>333737.86810000002</v>
      </c>
      <c r="DJ11" s="8">
        <f t="shared" si="20"/>
        <v>333737.86810000002</v>
      </c>
      <c r="DK11" s="9">
        <f t="shared" si="94"/>
        <v>333737.86810000002</v>
      </c>
      <c r="DL11" s="17">
        <v>1</v>
      </c>
      <c r="DM11" s="27">
        <f>DM10*8.33%</f>
        <v>375569.92025000002</v>
      </c>
      <c r="DN11" s="20">
        <f>DN30*8.33%</f>
        <v>338829.24739999999</v>
      </c>
      <c r="DO11" s="8">
        <f t="shared" si="21"/>
        <v>338829.24739999999</v>
      </c>
      <c r="DP11" s="9">
        <f t="shared" si="95"/>
        <v>338829.24739999999</v>
      </c>
      <c r="DQ11" s="17">
        <v>1</v>
      </c>
      <c r="DR11" s="27">
        <f>DR10*8.33%</f>
        <v>375569.92025000002</v>
      </c>
      <c r="DS11" s="20">
        <f>DS30*8.33%</f>
        <v>347030.54889999999</v>
      </c>
      <c r="DT11" s="8">
        <f t="shared" si="22"/>
        <v>347030.54889999999</v>
      </c>
      <c r="DU11" s="9">
        <f t="shared" si="96"/>
        <v>347030.54889999999</v>
      </c>
      <c r="DV11" s="17">
        <v>1</v>
      </c>
      <c r="DW11" s="27">
        <f>DW10*8.33%</f>
        <v>375569.92025000002</v>
      </c>
      <c r="DX11" s="20">
        <f>DX30*8.33%</f>
        <v>347030.54889999999</v>
      </c>
      <c r="DY11" s="8">
        <f t="shared" si="23"/>
        <v>347030.54889999999</v>
      </c>
      <c r="DZ11" s="9">
        <f t="shared" si="97"/>
        <v>347030.54889999999</v>
      </c>
      <c r="EA11" s="17">
        <v>1</v>
      </c>
      <c r="EB11" s="27">
        <f>EB10*8.33%</f>
        <v>375569.92025000002</v>
      </c>
      <c r="EC11" s="20">
        <f>EC30*8.33%</f>
        <v>315142.14269999997</v>
      </c>
      <c r="ED11" s="8">
        <f t="shared" si="24"/>
        <v>315142.14269999997</v>
      </c>
      <c r="EE11" s="9">
        <f t="shared" si="98"/>
        <v>315142.14269999997</v>
      </c>
      <c r="EF11" s="17">
        <v>1</v>
      </c>
      <c r="EG11" s="27">
        <f>EG10*8.33%</f>
        <v>375569.92025000002</v>
      </c>
      <c r="EH11" s="20">
        <f>EH30*8.33%</f>
        <v>315142.14269999997</v>
      </c>
      <c r="EI11" s="8">
        <f t="shared" si="25"/>
        <v>315142.14269999997</v>
      </c>
      <c r="EJ11" s="9">
        <f t="shared" si="99"/>
        <v>315142.14269999997</v>
      </c>
      <c r="EK11" s="17">
        <v>1</v>
      </c>
      <c r="EL11" s="27">
        <f>EL10*8.33%</f>
        <v>375569.92025000002</v>
      </c>
      <c r="EM11" s="20">
        <f>EM30*8.33%</f>
        <v>320727.40769999998</v>
      </c>
      <c r="EN11" s="8">
        <f t="shared" si="26"/>
        <v>320727.40769999998</v>
      </c>
      <c r="EO11" s="9">
        <f t="shared" si="100"/>
        <v>320727.40769999998</v>
      </c>
      <c r="EP11" s="17">
        <v>1</v>
      </c>
      <c r="EQ11" s="27">
        <f>EQ10*8.33%</f>
        <v>375569.92025000002</v>
      </c>
      <c r="ER11" s="20">
        <f>ER30*8.33%</f>
        <v>321728.0073</v>
      </c>
      <c r="ES11" s="8">
        <f t="shared" si="27"/>
        <v>321728.0073</v>
      </c>
      <c r="ET11" s="9">
        <f t="shared" si="101"/>
        <v>321728.0073</v>
      </c>
      <c r="EU11" s="17">
        <v>1</v>
      </c>
      <c r="EV11" s="27">
        <f>EV10*8.33%</f>
        <v>375569.92025000002</v>
      </c>
      <c r="EW11" s="20">
        <f>EW30*8.33%</f>
        <v>321728.0073</v>
      </c>
      <c r="EX11" s="8">
        <f t="shared" si="28"/>
        <v>321728.0073</v>
      </c>
      <c r="EY11" s="9">
        <f t="shared" si="102"/>
        <v>321728.0073</v>
      </c>
      <c r="EZ11" s="17">
        <v>1</v>
      </c>
      <c r="FA11" s="27">
        <f>FA10*8.33%</f>
        <v>375569.92025000002</v>
      </c>
      <c r="FB11" s="20">
        <f>FB30*8.33%</f>
        <v>317971.01069999998</v>
      </c>
      <c r="FC11" s="8">
        <f t="shared" si="29"/>
        <v>317971.01069999998</v>
      </c>
      <c r="FD11" s="9">
        <f t="shared" si="103"/>
        <v>317971.01069999998</v>
      </c>
      <c r="FE11" s="17">
        <v>1</v>
      </c>
      <c r="FF11" s="27">
        <f>FF10*8.33%</f>
        <v>375569.92025000002</v>
      </c>
      <c r="FG11" s="20">
        <f>FG30*8.33%</f>
        <v>262246.80930000002</v>
      </c>
      <c r="FH11" s="8">
        <f t="shared" si="30"/>
        <v>262246.80930000002</v>
      </c>
      <c r="FI11" s="9">
        <f t="shared" si="104"/>
        <v>262246.80930000002</v>
      </c>
      <c r="FJ11" s="17">
        <v>1</v>
      </c>
      <c r="FK11" s="27">
        <f>FK10*8.33%</f>
        <v>375569.92025000002</v>
      </c>
      <c r="FL11" s="20">
        <f>FL30*8.33%</f>
        <v>93702.587299999999</v>
      </c>
      <c r="FM11" s="8">
        <f t="shared" si="31"/>
        <v>93702.587299999999</v>
      </c>
      <c r="FN11" s="9">
        <f t="shared" si="105"/>
        <v>93702.587299999999</v>
      </c>
      <c r="FO11" s="17">
        <v>1</v>
      </c>
      <c r="FP11" s="27">
        <f>FP10*8.33%</f>
        <v>375569.92025000002</v>
      </c>
      <c r="FQ11" s="20">
        <f>FQ30*8.33%</f>
        <v>276604.48060000001</v>
      </c>
      <c r="FR11" s="8">
        <f t="shared" si="32"/>
        <v>276604.48060000001</v>
      </c>
      <c r="FS11" s="9">
        <f t="shared" si="106"/>
        <v>276604.48060000001</v>
      </c>
      <c r="FT11" s="17">
        <v>1</v>
      </c>
      <c r="FU11" s="27">
        <f>FU10*8.33%</f>
        <v>375569.92025000002</v>
      </c>
      <c r="FV11" s="20">
        <f>FV30*8.33%</f>
        <v>302797.08269999997</v>
      </c>
      <c r="FW11" s="8">
        <f t="shared" si="33"/>
        <v>302797.08269999997</v>
      </c>
      <c r="FX11" s="9">
        <f t="shared" si="107"/>
        <v>302797.08269999997</v>
      </c>
      <c r="FY11" s="17">
        <v>1</v>
      </c>
      <c r="FZ11" s="27">
        <f>FZ10*8.33%</f>
        <v>375569.92025000002</v>
      </c>
      <c r="GA11" s="20">
        <f>GA30*8.33%</f>
        <v>300257.76549999998</v>
      </c>
      <c r="GB11" s="8">
        <f t="shared" ref="GB11:GB17" si="113">GA11</f>
        <v>300257.76549999998</v>
      </c>
      <c r="GC11" s="9">
        <f t="shared" si="108"/>
        <v>300257.76549999998</v>
      </c>
      <c r="GD11" s="17">
        <v>1</v>
      </c>
      <c r="GE11" s="27">
        <f>GE10*8.33%</f>
        <v>375569.92025000002</v>
      </c>
      <c r="GF11" s="20">
        <f>GF30*8.33%</f>
        <v>287725.1139</v>
      </c>
      <c r="GG11" s="8">
        <f t="shared" si="34"/>
        <v>287725.1139</v>
      </c>
      <c r="GH11" s="9">
        <f t="shared" si="54"/>
        <v>287725.1139</v>
      </c>
      <c r="GI11" s="17">
        <v>1</v>
      </c>
      <c r="GJ11" s="27">
        <f>GJ10*8.33%</f>
        <v>375569.92025000002</v>
      </c>
      <c r="GK11" s="20">
        <f>GK30*8.33%</f>
        <v>272955.60739999998</v>
      </c>
      <c r="GL11" s="8">
        <f t="shared" si="109"/>
        <v>272955.60739999998</v>
      </c>
      <c r="GM11" s="9">
        <f t="shared" si="55"/>
        <v>272955.60739999998</v>
      </c>
      <c r="GN11" s="17">
        <v>1</v>
      </c>
      <c r="GO11" s="27">
        <f>GO10*8.33%</f>
        <v>375569.92025000002</v>
      </c>
      <c r="GP11" s="20">
        <f>GP30*8.33%</f>
        <v>279450.84159999999</v>
      </c>
      <c r="GQ11" s="8">
        <f t="shared" si="110"/>
        <v>279450.84159999999</v>
      </c>
      <c r="GR11" s="9">
        <f t="shared" si="56"/>
        <v>279450.84159999999</v>
      </c>
      <c r="GS11" s="17">
        <v>1</v>
      </c>
      <c r="GT11" s="27">
        <f>GT10*8.33%</f>
        <v>375569.92025000002</v>
      </c>
      <c r="GU11" s="43">
        <f>GU30*8.33%</f>
        <v>279450.84159999999</v>
      </c>
      <c r="GV11" s="8">
        <f t="shared" si="111"/>
        <v>279450.84159999999</v>
      </c>
      <c r="GW11" s="9">
        <f t="shared" si="57"/>
        <v>279450.84159999999</v>
      </c>
      <c r="GX11" s="17">
        <v>1</v>
      </c>
      <c r="GY11" s="27">
        <f>GY10*8.33%</f>
        <v>375569.92025000002</v>
      </c>
      <c r="GZ11" s="43">
        <f>GZ30*8.33%</f>
        <v>239576.63099999999</v>
      </c>
      <c r="HA11" s="8">
        <f t="shared" si="35"/>
        <v>239576.63099999999</v>
      </c>
      <c r="HB11" s="9">
        <f t="shared" si="58"/>
        <v>239576.63099999999</v>
      </c>
      <c r="HC11" s="17">
        <v>1</v>
      </c>
      <c r="HD11" s="27">
        <f>HD10*8.33%</f>
        <v>375569.92025000002</v>
      </c>
      <c r="HE11" s="43">
        <f>HE29*8.33%</f>
        <v>239576.63099999999</v>
      </c>
      <c r="HF11" s="8">
        <f t="shared" si="36"/>
        <v>239576.63099999999</v>
      </c>
      <c r="HG11" s="9">
        <f t="shared" si="59"/>
        <v>239576.63099999999</v>
      </c>
      <c r="HH11" s="17">
        <v>1</v>
      </c>
      <c r="HI11" s="27">
        <f>HI10*8.33%</f>
        <v>375569.92025000002</v>
      </c>
      <c r="HJ11" s="43">
        <f>HJ29*8.33%</f>
        <v>100507.11440000001</v>
      </c>
      <c r="HK11" s="8">
        <f t="shared" si="37"/>
        <v>100507.11440000001</v>
      </c>
      <c r="HL11" s="9">
        <f t="shared" si="60"/>
        <v>100507.11440000001</v>
      </c>
      <c r="HM11" s="17">
        <v>1</v>
      </c>
      <c r="HN11" s="27">
        <f>HN10*8.33%</f>
        <v>375569.92025000002</v>
      </c>
      <c r="HO11" s="43">
        <f>HO29*8.33%</f>
        <v>137457.66159999999</v>
      </c>
      <c r="HP11" s="8">
        <f t="shared" si="38"/>
        <v>137457.66159999999</v>
      </c>
      <c r="HQ11" s="9">
        <f t="shared" si="61"/>
        <v>137457.66159999999</v>
      </c>
      <c r="HR11" s="17">
        <v>1</v>
      </c>
      <c r="HS11" s="27">
        <f>HS10*8.33%</f>
        <v>375569.92025000002</v>
      </c>
      <c r="HT11" s="43">
        <f>HT29*8.33%</f>
        <v>137457.66159999999</v>
      </c>
      <c r="HU11" s="8">
        <f t="shared" si="39"/>
        <v>137457.66159999999</v>
      </c>
      <c r="HV11" s="9">
        <f t="shared" si="62"/>
        <v>137457.66159999999</v>
      </c>
      <c r="HW11" s="17">
        <v>1</v>
      </c>
      <c r="HX11" s="27">
        <f>HX10*8.33%</f>
        <v>375569.92025000002</v>
      </c>
      <c r="HY11" s="43">
        <f>HY29*8.33%</f>
        <v>0</v>
      </c>
      <c r="HZ11" s="8">
        <f t="shared" si="40"/>
        <v>0</v>
      </c>
      <c r="IA11" s="9">
        <f t="shared" si="63"/>
        <v>0</v>
      </c>
      <c r="IB11" s="17">
        <v>1</v>
      </c>
      <c r="IC11" s="27">
        <f>IC10*8.33%</f>
        <v>375569.92025000002</v>
      </c>
      <c r="ID11" s="43">
        <f>ID29*8.33%</f>
        <v>268370.1923</v>
      </c>
      <c r="IE11" s="8">
        <f t="shared" si="41"/>
        <v>268370.1923</v>
      </c>
      <c r="IF11" s="9">
        <f t="shared" si="64"/>
        <v>268370.1923</v>
      </c>
      <c r="IG11" s="17">
        <v>1</v>
      </c>
      <c r="IH11" s="27">
        <f>IH10*8.33%</f>
        <v>375569.92025000002</v>
      </c>
      <c r="II11" s="43">
        <f>II29*8.33%</f>
        <v>339149.53590000002</v>
      </c>
      <c r="IJ11" s="8">
        <f t="shared" si="42"/>
        <v>339149.53590000002</v>
      </c>
      <c r="IK11" s="9">
        <f t="shared" si="65"/>
        <v>339149.53590000002</v>
      </c>
      <c r="IL11" s="17">
        <v>1</v>
      </c>
      <c r="IM11" s="27">
        <f>IM10*8.33%</f>
        <v>375569.92025000002</v>
      </c>
      <c r="IN11" s="43">
        <f>IN29*8.33%</f>
        <v>343278.38370000001</v>
      </c>
      <c r="IO11" s="8">
        <f t="shared" si="43"/>
        <v>343278.38370000001</v>
      </c>
      <c r="IP11" s="9">
        <f t="shared" si="66"/>
        <v>343278.38370000001</v>
      </c>
      <c r="IQ11" s="17">
        <v>1</v>
      </c>
      <c r="IR11" s="27">
        <f>IR10*8.33%</f>
        <v>375569.92025000002</v>
      </c>
      <c r="IS11" s="43">
        <f>IS29*8.33%</f>
        <v>351774.1507</v>
      </c>
      <c r="IT11" s="8">
        <f t="shared" si="44"/>
        <v>351774.1507</v>
      </c>
      <c r="IU11" s="9">
        <f t="shared" si="67"/>
        <v>351774.1507</v>
      </c>
      <c r="IV11" s="17">
        <v>1</v>
      </c>
      <c r="IW11" s="27">
        <f>IW10*8.33%</f>
        <v>375569.92025000002</v>
      </c>
      <c r="IX11" s="43">
        <f>IX29*8.33%</f>
        <v>336275.60259999998</v>
      </c>
      <c r="IY11" s="8">
        <f t="shared" si="45"/>
        <v>336275.60259999998</v>
      </c>
      <c r="IZ11" s="9">
        <f t="shared" si="68"/>
        <v>336275.60259999998</v>
      </c>
      <c r="JA11" s="17">
        <v>1</v>
      </c>
      <c r="JB11" s="27">
        <f>JB10*8.33%</f>
        <v>375569.92025000002</v>
      </c>
      <c r="JC11" s="43">
        <f>JC29*8.33%</f>
        <v>343013.98950000003</v>
      </c>
      <c r="JD11" s="8">
        <f t="shared" si="46"/>
        <v>343013.98950000003</v>
      </c>
      <c r="JE11" s="9">
        <f t="shared" si="69"/>
        <v>343013.98950000003</v>
      </c>
      <c r="JF11" s="17">
        <v>1</v>
      </c>
      <c r="JG11" s="27">
        <f>JG10*8.33%</f>
        <v>375569.92025000002</v>
      </c>
      <c r="JH11" s="43">
        <f>JH29*8.33%</f>
        <v>350191.45069999999</v>
      </c>
      <c r="JI11" s="8">
        <f t="shared" ref="JI11:JI27" si="114">JH11</f>
        <v>350191.45069999999</v>
      </c>
      <c r="JJ11" s="9">
        <f t="shared" si="70"/>
        <v>350191.45069999999</v>
      </c>
      <c r="JK11" s="17">
        <v>1</v>
      </c>
      <c r="JL11" s="27">
        <f>JL10*8.33%</f>
        <v>375569.92025000002</v>
      </c>
      <c r="JM11" s="43">
        <f>JM29*8.33%</f>
        <v>317139.09360000002</v>
      </c>
      <c r="JN11" s="8">
        <f t="shared" ref="JN11:JN27" si="115">JM11</f>
        <v>317139.09360000002</v>
      </c>
      <c r="JO11" s="9">
        <f t="shared" si="71"/>
        <v>317139.09360000002</v>
      </c>
      <c r="JP11" s="17">
        <v>1</v>
      </c>
      <c r="JQ11" s="27">
        <f>JQ10*8.33%</f>
        <v>375569.92025000002</v>
      </c>
      <c r="JR11" s="43">
        <f>JR29*8.33%</f>
        <v>317139.09360000002</v>
      </c>
      <c r="JS11" s="8">
        <f t="shared" ref="JS11:JS27" si="116">JR11</f>
        <v>317139.09360000002</v>
      </c>
      <c r="JT11" s="9">
        <f t="shared" si="72"/>
        <v>317139.09360000002</v>
      </c>
      <c r="JU11" s="17">
        <v>1</v>
      </c>
      <c r="JV11" s="27">
        <f>JV10*8.33%</f>
        <v>375569.92025000002</v>
      </c>
      <c r="JW11" s="43">
        <f>JW29*8.33%</f>
        <v>344763.62270000001</v>
      </c>
      <c r="JX11" s="8">
        <f t="shared" ref="JX11:JX27" si="117">JW11</f>
        <v>344763.62270000001</v>
      </c>
      <c r="JY11" s="9">
        <f t="shared" si="73"/>
        <v>344763.62270000001</v>
      </c>
      <c r="JZ11" s="17">
        <v>1</v>
      </c>
      <c r="KA11" s="27">
        <f>KA10*8.33%</f>
        <v>375569.92025000002</v>
      </c>
      <c r="KB11" s="43">
        <f>KB29*8.33%</f>
        <v>349792.6103</v>
      </c>
      <c r="KC11" s="8">
        <f t="shared" ref="KC11:KC27" si="118">KB11</f>
        <v>349792.6103</v>
      </c>
      <c r="KD11" s="9">
        <f t="shared" si="74"/>
        <v>349792.6103</v>
      </c>
      <c r="KE11" s="17">
        <v>1</v>
      </c>
      <c r="KF11" s="27">
        <f>KF10*8.33%</f>
        <v>375569.92025000002</v>
      </c>
      <c r="KG11" s="43">
        <f>KG29*8.33%</f>
        <v>335225.43949999998</v>
      </c>
      <c r="KH11" s="8">
        <f t="shared" ref="KH11:KH27" si="119">KG11</f>
        <v>335225.43949999998</v>
      </c>
      <c r="KI11" s="9">
        <f t="shared" si="75"/>
        <v>335225.43949999998</v>
      </c>
      <c r="KJ11" s="17">
        <v>1</v>
      </c>
      <c r="KK11" s="27">
        <f>KK10*8.33%</f>
        <v>375569.92025000002</v>
      </c>
      <c r="KL11" s="43">
        <f>KL29*8.33%</f>
        <v>339797.36</v>
      </c>
      <c r="KM11" s="8">
        <f t="shared" ref="KM11:KM27" si="120">KL11</f>
        <v>339797.36</v>
      </c>
      <c r="KN11" s="9">
        <f t="shared" si="76"/>
        <v>339797.36</v>
      </c>
      <c r="KO11" s="17">
        <v>1</v>
      </c>
      <c r="KP11" s="27">
        <f>KP10*8.33%</f>
        <v>375569.92025000002</v>
      </c>
      <c r="KQ11" s="43">
        <f>KQ29*8.33%</f>
        <v>334075.9828</v>
      </c>
      <c r="KR11" s="8">
        <f t="shared" ref="KR11:KR27" si="121">KQ11</f>
        <v>334075.9828</v>
      </c>
      <c r="KS11" s="9">
        <f t="shared" si="77"/>
        <v>334075.9828</v>
      </c>
      <c r="KT11" s="17">
        <v>1</v>
      </c>
      <c r="KU11" s="27">
        <f>KU10*8.33%</f>
        <v>375569.92025000002</v>
      </c>
      <c r="KV11" s="43">
        <f>KV29*8.33%</f>
        <v>339566.7856</v>
      </c>
      <c r="KW11" s="8">
        <f t="shared" ref="KW11:KW27" si="122">KV11</f>
        <v>339566.7856</v>
      </c>
      <c r="KX11" s="9">
        <f t="shared" si="78"/>
        <v>339566.7856</v>
      </c>
      <c r="KY11" s="17">
        <v>1</v>
      </c>
      <c r="KZ11" s="27">
        <f>KZ10*8.33%</f>
        <v>375569.92025000002</v>
      </c>
      <c r="LA11" s="43">
        <f>LA29*8.33%</f>
        <v>337700.78230000002</v>
      </c>
      <c r="LB11" s="8">
        <f t="shared" ref="LB11:LB27" si="123">LA11</f>
        <v>337700.78230000002</v>
      </c>
      <c r="LC11" s="9">
        <f t="shared" si="79"/>
        <v>337700.78230000002</v>
      </c>
      <c r="LD11" s="17">
        <v>1</v>
      </c>
      <c r="LE11" s="27">
        <f>LE10*8.33%</f>
        <v>375569.92025000002</v>
      </c>
      <c r="LF11" s="43">
        <f>LF29*8.33%</f>
        <v>338196.91710000002</v>
      </c>
      <c r="LG11" s="8">
        <f t="shared" si="47"/>
        <v>338196.91710000002</v>
      </c>
      <c r="LH11" s="9">
        <f t="shared" si="80"/>
        <v>338196.91710000002</v>
      </c>
      <c r="LI11" s="17">
        <v>1</v>
      </c>
      <c r="LJ11" s="27">
        <f>LJ10*8.33%</f>
        <v>375569.92025000002</v>
      </c>
      <c r="LK11" s="20">
        <f>LK29*8.33%</f>
        <v>342792.16159999999</v>
      </c>
      <c r="LL11" s="8">
        <f t="shared" si="48"/>
        <v>342792.16159999999</v>
      </c>
      <c r="LM11" s="9">
        <f t="shared" si="81"/>
        <v>342792.16159999999</v>
      </c>
      <c r="LN11" s="17">
        <v>1</v>
      </c>
      <c r="LO11" s="27">
        <f>LO10*8.33%</f>
        <v>375569.92025000002</v>
      </c>
      <c r="LP11" s="20">
        <f>LP29*8.33%</f>
        <v>331934.75630000001</v>
      </c>
      <c r="LQ11" s="8">
        <f t="shared" si="49"/>
        <v>331934.75630000001</v>
      </c>
      <c r="LR11" s="9">
        <f t="shared" si="82"/>
        <v>331934.75630000001</v>
      </c>
      <c r="LS11" s="17">
        <v>1</v>
      </c>
      <c r="LT11" s="27">
        <f>LT10*8.33%</f>
        <v>375569.92025000002</v>
      </c>
      <c r="LU11" s="20">
        <f>SUM(3792985+146043)*8.33%</f>
        <v>328121.03239999997</v>
      </c>
      <c r="LV11" s="8">
        <f t="shared" si="50"/>
        <v>328121.03239999997</v>
      </c>
      <c r="LW11" s="9">
        <f t="shared" si="83"/>
        <v>328121.03239999997</v>
      </c>
      <c r="LX11" s="17">
        <v>1</v>
      </c>
      <c r="LY11" s="27">
        <f>LY10*8.33%</f>
        <v>375569.92025000002</v>
      </c>
      <c r="LZ11" s="37">
        <f>LZ10*8.33%</f>
        <v>400782.70610000001</v>
      </c>
      <c r="MA11" s="8">
        <f t="shared" si="51"/>
        <v>400782.70610000001</v>
      </c>
      <c r="MB11" s="9">
        <f t="shared" si="84"/>
        <v>400782.70610000001</v>
      </c>
      <c r="MC11" s="17">
        <v>1</v>
      </c>
      <c r="MD11" s="27">
        <f>MD10*8.33%</f>
        <v>375569.92025000002</v>
      </c>
      <c r="ME11" s="37">
        <f>ME10*8.33%</f>
        <v>402976.66149999999</v>
      </c>
      <c r="MF11" s="8">
        <f t="shared" si="52"/>
        <v>402976.66149999999</v>
      </c>
      <c r="MG11" s="9">
        <f t="shared" si="85"/>
        <v>402976.66149999999</v>
      </c>
      <c r="MH11" s="17">
        <v>1</v>
      </c>
      <c r="MI11" s="37">
        <f>MI10*8.33%</f>
        <v>375569.92025000002</v>
      </c>
      <c r="MJ11" s="9">
        <f>MJ10*8.33%</f>
        <v>376164.72389999998</v>
      </c>
      <c r="MK11" s="8">
        <v>376164.72389999998</v>
      </c>
      <c r="ML11" s="9">
        <v>376164.72389999998</v>
      </c>
      <c r="MM11" s="17">
        <v>1</v>
      </c>
      <c r="MN11" s="37">
        <f>MN10*8.33%</f>
        <v>375569.92025000002</v>
      </c>
      <c r="MO11" s="9">
        <f>MO10*8.33%</f>
        <v>353297.18707500002</v>
      </c>
      <c r="MP11" s="8">
        <v>353297.18707500002</v>
      </c>
      <c r="MQ11" s="9">
        <v>353297.18707500002</v>
      </c>
      <c r="MR11" s="17">
        <v>1</v>
      </c>
      <c r="MS11" s="37">
        <f>MS10*8.33%</f>
        <v>375569.92025000002</v>
      </c>
      <c r="MT11" s="9">
        <f>MT10*8.33%</f>
        <v>338007.07640000002</v>
      </c>
      <c r="MU11">
        <v>338007.07640000002</v>
      </c>
      <c r="MV11">
        <v>338007.07640000002</v>
      </c>
      <c r="MW11">
        <v>1</v>
      </c>
      <c r="MX11" s="37">
        <v>306529.11706666666</v>
      </c>
      <c r="MY11" s="9">
        <f>MY29*8.33%</f>
        <v>305784.4706</v>
      </c>
      <c r="MZ11">
        <v>305784.4706</v>
      </c>
      <c r="NA11">
        <v>305784.4706</v>
      </c>
      <c r="NB11">
        <v>1</v>
      </c>
      <c r="ND11" s="9">
        <f>ND29*8.33%</f>
        <v>311085.9325</v>
      </c>
      <c r="NE11">
        <v>311085.9325</v>
      </c>
      <c r="NF11">
        <v>311085.9325</v>
      </c>
      <c r="NG11">
        <v>1</v>
      </c>
    </row>
    <row r="12" spans="1:371" x14ac:dyDescent="0.3">
      <c r="A12" s="3" t="s">
        <v>14</v>
      </c>
      <c r="B12" s="14">
        <v>1500</v>
      </c>
      <c r="C12" s="14">
        <v>1500</v>
      </c>
      <c r="D12" s="8">
        <f>+C12*F12</f>
        <v>600</v>
      </c>
      <c r="E12" s="9">
        <f t="shared" si="0"/>
        <v>600</v>
      </c>
      <c r="F12" s="16">
        <v>0.4</v>
      </c>
      <c r="G12" s="14">
        <v>1500</v>
      </c>
      <c r="H12" s="14">
        <v>1500</v>
      </c>
      <c r="I12" s="8">
        <f>+H12*K12</f>
        <v>600</v>
      </c>
      <c r="J12" s="9">
        <f t="shared" si="1"/>
        <v>600</v>
      </c>
      <c r="K12" s="16">
        <v>0.4</v>
      </c>
      <c r="L12" s="14">
        <v>1500</v>
      </c>
      <c r="M12" s="14">
        <v>1500</v>
      </c>
      <c r="N12" s="8">
        <f>+M12*P12</f>
        <v>600</v>
      </c>
      <c r="O12" s="9">
        <f t="shared" si="2"/>
        <v>600</v>
      </c>
      <c r="P12" s="16">
        <v>0.4</v>
      </c>
      <c r="Q12" s="27">
        <v>11965.266666666668</v>
      </c>
      <c r="R12" s="14">
        <v>1500</v>
      </c>
      <c r="S12" s="8">
        <f>+R12*U12</f>
        <v>600</v>
      </c>
      <c r="T12" s="9">
        <f t="shared" si="3"/>
        <v>600</v>
      </c>
      <c r="U12" s="16">
        <v>0.4</v>
      </c>
      <c r="V12" s="27">
        <v>11965.266666666668</v>
      </c>
      <c r="W12" s="14">
        <v>1500</v>
      </c>
      <c r="X12" s="8">
        <f>+W12*Z12</f>
        <v>600</v>
      </c>
      <c r="Y12" s="9">
        <f t="shared" si="4"/>
        <v>600</v>
      </c>
      <c r="Z12" s="16">
        <v>0.4</v>
      </c>
      <c r="AA12" s="27">
        <v>11965.266666666668</v>
      </c>
      <c r="AB12" s="14">
        <v>1500</v>
      </c>
      <c r="AC12" s="8">
        <f>+AB12*AE12</f>
        <v>600</v>
      </c>
      <c r="AD12" s="9">
        <f t="shared" si="5"/>
        <v>600</v>
      </c>
      <c r="AE12" s="16">
        <v>0.4</v>
      </c>
      <c r="AF12" s="27">
        <v>11965.266666666668</v>
      </c>
      <c r="AG12" s="14">
        <v>1500</v>
      </c>
      <c r="AH12" s="8">
        <f>+AG12*AJ12</f>
        <v>600</v>
      </c>
      <c r="AI12" s="9">
        <f t="shared" si="6"/>
        <v>600</v>
      </c>
      <c r="AJ12" s="16">
        <v>0.4</v>
      </c>
      <c r="AK12" s="27">
        <v>11965.266666666668</v>
      </c>
      <c r="AL12" s="14">
        <v>1500</v>
      </c>
      <c r="AM12" s="8">
        <f>+AL12*AO12</f>
        <v>600</v>
      </c>
      <c r="AN12" s="9">
        <f t="shared" si="7"/>
        <v>600</v>
      </c>
      <c r="AO12" s="16">
        <v>0.4</v>
      </c>
      <c r="AP12" s="27">
        <v>11965.266666666668</v>
      </c>
      <c r="AQ12" s="14">
        <v>1500</v>
      </c>
      <c r="AR12" s="8">
        <f>+AQ12*AT12</f>
        <v>600</v>
      </c>
      <c r="AS12" s="9">
        <f t="shared" si="8"/>
        <v>600</v>
      </c>
      <c r="AT12" s="16">
        <v>0.4</v>
      </c>
      <c r="AU12" s="27">
        <v>11965.266666666668</v>
      </c>
      <c r="AV12" s="14">
        <v>1500</v>
      </c>
      <c r="AW12" s="8">
        <f>+AV12*AY12</f>
        <v>600</v>
      </c>
      <c r="AX12" s="9">
        <f t="shared" si="9"/>
        <v>600</v>
      </c>
      <c r="AY12" s="16">
        <v>0.4</v>
      </c>
      <c r="AZ12" s="27">
        <v>11965.266666666668</v>
      </c>
      <c r="BA12" s="14">
        <v>1500</v>
      </c>
      <c r="BB12" s="8">
        <f>+BA12*BD12</f>
        <v>600</v>
      </c>
      <c r="BC12" s="9">
        <f t="shared" si="10"/>
        <v>600</v>
      </c>
      <c r="BD12" s="16">
        <v>0.4</v>
      </c>
      <c r="BE12" s="27">
        <v>11965.266666666668</v>
      </c>
      <c r="BF12" s="14">
        <v>1500</v>
      </c>
      <c r="BG12" s="8">
        <f>+BF12*BI12</f>
        <v>600</v>
      </c>
      <c r="BH12" s="9">
        <f t="shared" si="11"/>
        <v>600</v>
      </c>
      <c r="BI12" s="16">
        <v>0.4</v>
      </c>
      <c r="BJ12" s="27">
        <v>11965.266666666668</v>
      </c>
      <c r="BK12" s="14">
        <v>1500</v>
      </c>
      <c r="BL12" s="8">
        <f>+BK12*BN12</f>
        <v>600</v>
      </c>
      <c r="BM12" s="9">
        <f t="shared" si="12"/>
        <v>600</v>
      </c>
      <c r="BN12" s="16">
        <v>0.4</v>
      </c>
      <c r="BO12" s="27">
        <v>11965.266666666668</v>
      </c>
      <c r="BP12" s="14">
        <v>1500</v>
      </c>
      <c r="BQ12" s="8">
        <f>+BP12*BS12</f>
        <v>600</v>
      </c>
      <c r="BR12" s="9">
        <f t="shared" si="53"/>
        <v>600</v>
      </c>
      <c r="BS12" s="16">
        <v>0.4</v>
      </c>
      <c r="BT12" s="27">
        <v>11965.266666666668</v>
      </c>
      <c r="BU12" s="14">
        <v>1500</v>
      </c>
      <c r="BV12" s="8">
        <f t="shared" si="112"/>
        <v>1500</v>
      </c>
      <c r="BW12" s="9">
        <f t="shared" si="86"/>
        <v>1500</v>
      </c>
      <c r="BX12" s="16">
        <v>0.4</v>
      </c>
      <c r="BY12" s="27">
        <v>11965.266666666668</v>
      </c>
      <c r="BZ12" s="14">
        <v>1500</v>
      </c>
      <c r="CA12" s="8">
        <f t="shared" si="13"/>
        <v>1500</v>
      </c>
      <c r="CB12" s="9">
        <f t="shared" si="87"/>
        <v>1500</v>
      </c>
      <c r="CC12" s="16">
        <v>0.4</v>
      </c>
      <c r="CD12" s="27">
        <v>11965.266666666668</v>
      </c>
      <c r="CE12" s="14">
        <v>1500</v>
      </c>
      <c r="CF12" s="8">
        <f t="shared" si="14"/>
        <v>1500</v>
      </c>
      <c r="CG12" s="9">
        <f t="shared" si="88"/>
        <v>1500</v>
      </c>
      <c r="CH12" s="16">
        <v>0.4</v>
      </c>
      <c r="CI12" s="27">
        <v>11965.266666666668</v>
      </c>
      <c r="CJ12" s="14">
        <v>1500</v>
      </c>
      <c r="CK12" s="8">
        <f t="shared" si="15"/>
        <v>1500</v>
      </c>
      <c r="CL12" s="9">
        <f t="shared" si="89"/>
        <v>1500</v>
      </c>
      <c r="CM12" s="16">
        <v>0.4</v>
      </c>
      <c r="CN12" s="27">
        <v>11965.266666666668</v>
      </c>
      <c r="CO12" s="14">
        <v>1500</v>
      </c>
      <c r="CP12" s="8">
        <f t="shared" si="16"/>
        <v>1500</v>
      </c>
      <c r="CQ12" s="9">
        <f t="shared" si="90"/>
        <v>1500</v>
      </c>
      <c r="CR12" s="16">
        <v>0.4</v>
      </c>
      <c r="CS12" s="27">
        <v>11965.266666666668</v>
      </c>
      <c r="CT12" s="14">
        <v>1500</v>
      </c>
      <c r="CU12" s="8">
        <f t="shared" si="17"/>
        <v>1500</v>
      </c>
      <c r="CV12" s="9">
        <f t="shared" si="91"/>
        <v>1500</v>
      </c>
      <c r="CW12" s="16">
        <v>0.4</v>
      </c>
      <c r="CX12" s="27">
        <v>11965.266666666668</v>
      </c>
      <c r="CY12" s="14">
        <v>1500</v>
      </c>
      <c r="CZ12" s="8">
        <f t="shared" si="18"/>
        <v>1500</v>
      </c>
      <c r="DA12" s="9">
        <f t="shared" si="92"/>
        <v>1500</v>
      </c>
      <c r="DB12" s="16">
        <v>0.4</v>
      </c>
      <c r="DC12" s="27">
        <v>11965.266666666668</v>
      </c>
      <c r="DD12" s="14">
        <v>1500</v>
      </c>
      <c r="DE12" s="8">
        <f t="shared" si="19"/>
        <v>1500</v>
      </c>
      <c r="DF12" s="9">
        <f t="shared" si="93"/>
        <v>1500</v>
      </c>
      <c r="DG12" s="16">
        <v>0.4</v>
      </c>
      <c r="DH12" s="27">
        <v>11965.266666666668</v>
      </c>
      <c r="DI12" s="14">
        <v>1500</v>
      </c>
      <c r="DJ12" s="8">
        <f t="shared" si="20"/>
        <v>1500</v>
      </c>
      <c r="DK12" s="9">
        <f t="shared" si="94"/>
        <v>1500</v>
      </c>
      <c r="DL12" s="16">
        <v>0.4</v>
      </c>
      <c r="DM12" s="27">
        <v>11965.266666666668</v>
      </c>
      <c r="DN12" s="14">
        <v>1500</v>
      </c>
      <c r="DO12" s="8">
        <f t="shared" si="21"/>
        <v>1500</v>
      </c>
      <c r="DP12" s="9">
        <f t="shared" si="95"/>
        <v>1500</v>
      </c>
      <c r="DQ12" s="16">
        <v>0.4</v>
      </c>
      <c r="DR12" s="27">
        <v>11965.266666666668</v>
      </c>
      <c r="DS12" s="14">
        <v>1500</v>
      </c>
      <c r="DT12" s="8">
        <f t="shared" si="22"/>
        <v>1500</v>
      </c>
      <c r="DU12" s="9">
        <f t="shared" si="96"/>
        <v>1500</v>
      </c>
      <c r="DV12" s="16">
        <v>0.4</v>
      </c>
      <c r="DW12" s="27">
        <v>11965.266666666668</v>
      </c>
      <c r="DX12" s="14">
        <v>1500</v>
      </c>
      <c r="DY12" s="8">
        <f t="shared" si="23"/>
        <v>1500</v>
      </c>
      <c r="DZ12" s="9">
        <f t="shared" si="97"/>
        <v>1500</v>
      </c>
      <c r="EA12" s="16">
        <v>0.4</v>
      </c>
      <c r="EB12" s="27">
        <v>11965.266666666668</v>
      </c>
      <c r="EC12" s="14">
        <v>1500</v>
      </c>
      <c r="ED12" s="8">
        <f t="shared" si="24"/>
        <v>1500</v>
      </c>
      <c r="EE12" s="9">
        <f t="shared" si="98"/>
        <v>1500</v>
      </c>
      <c r="EF12" s="16">
        <v>0.4</v>
      </c>
      <c r="EG12" s="27">
        <v>11965.266666666668</v>
      </c>
      <c r="EH12" s="14">
        <v>1500</v>
      </c>
      <c r="EI12" s="8">
        <f t="shared" si="25"/>
        <v>1500</v>
      </c>
      <c r="EJ12" s="9">
        <f t="shared" si="99"/>
        <v>1500</v>
      </c>
      <c r="EK12" s="16">
        <v>0.4</v>
      </c>
      <c r="EL12" s="27">
        <v>11965.266666666668</v>
      </c>
      <c r="EM12" s="14">
        <v>1500</v>
      </c>
      <c r="EN12" s="8">
        <f t="shared" si="26"/>
        <v>1500</v>
      </c>
      <c r="EO12" s="9">
        <f t="shared" si="100"/>
        <v>1500</v>
      </c>
      <c r="EP12" s="16">
        <v>0.4</v>
      </c>
      <c r="EQ12" s="27">
        <v>11965.266666666668</v>
      </c>
      <c r="ER12" s="14">
        <v>1500</v>
      </c>
      <c r="ES12" s="8">
        <f t="shared" si="27"/>
        <v>1500</v>
      </c>
      <c r="ET12" s="9">
        <f t="shared" si="101"/>
        <v>1500</v>
      </c>
      <c r="EU12" s="16">
        <v>0.4</v>
      </c>
      <c r="EV12" s="27">
        <v>11965.266666666668</v>
      </c>
      <c r="EW12" s="14">
        <v>1500</v>
      </c>
      <c r="EX12" s="8">
        <f t="shared" si="28"/>
        <v>1500</v>
      </c>
      <c r="EY12" s="9">
        <f t="shared" si="102"/>
        <v>1500</v>
      </c>
      <c r="EZ12" s="16">
        <v>0.4</v>
      </c>
      <c r="FA12" s="27">
        <v>11965.266666666668</v>
      </c>
      <c r="FB12" s="14">
        <v>1500</v>
      </c>
      <c r="FC12" s="8">
        <f t="shared" si="29"/>
        <v>1500</v>
      </c>
      <c r="FD12" s="9">
        <f t="shared" si="103"/>
        <v>1500</v>
      </c>
      <c r="FE12" s="16">
        <v>0.4</v>
      </c>
      <c r="FF12" s="27">
        <v>11965.266666666668</v>
      </c>
      <c r="FG12" s="14">
        <v>1500</v>
      </c>
      <c r="FH12" s="8">
        <f t="shared" si="30"/>
        <v>1500</v>
      </c>
      <c r="FI12" s="9">
        <f t="shared" si="104"/>
        <v>1500</v>
      </c>
      <c r="FJ12" s="16">
        <v>0.4</v>
      </c>
      <c r="FK12" s="27">
        <v>11965.266666666668</v>
      </c>
      <c r="FL12" s="14">
        <v>1500</v>
      </c>
      <c r="FM12" s="8">
        <f t="shared" si="31"/>
        <v>1500</v>
      </c>
      <c r="FN12" s="9">
        <f t="shared" si="105"/>
        <v>1500</v>
      </c>
      <c r="FO12" s="16">
        <v>0.4</v>
      </c>
      <c r="FP12" s="27">
        <v>11965.266666666668</v>
      </c>
      <c r="FQ12" s="14">
        <v>6000</v>
      </c>
      <c r="FR12" s="8">
        <f t="shared" si="32"/>
        <v>6000</v>
      </c>
      <c r="FS12" s="9">
        <f t="shared" si="106"/>
        <v>6000</v>
      </c>
      <c r="FT12" s="16">
        <v>0.4</v>
      </c>
      <c r="FU12" s="27">
        <v>11965.266666666668</v>
      </c>
      <c r="FV12" s="14">
        <v>6000</v>
      </c>
      <c r="FW12" s="8">
        <f t="shared" si="33"/>
        <v>6000</v>
      </c>
      <c r="FX12" s="9">
        <f t="shared" si="107"/>
        <v>6000</v>
      </c>
      <c r="FY12" s="16">
        <v>0.4</v>
      </c>
      <c r="FZ12" s="27">
        <v>11965.266666666668</v>
      </c>
      <c r="GA12" s="14">
        <v>6000</v>
      </c>
      <c r="GB12" s="8">
        <f t="shared" si="113"/>
        <v>6000</v>
      </c>
      <c r="GC12" s="9">
        <f t="shared" si="108"/>
        <v>6000</v>
      </c>
      <c r="GD12" s="16">
        <v>0.4</v>
      </c>
      <c r="GE12" s="27">
        <v>11965.266666666668</v>
      </c>
      <c r="GF12" s="14">
        <v>6000</v>
      </c>
      <c r="GG12" s="8">
        <f t="shared" si="34"/>
        <v>6000</v>
      </c>
      <c r="GH12" s="9">
        <f t="shared" si="54"/>
        <v>6000</v>
      </c>
      <c r="GI12" s="16">
        <v>0.4</v>
      </c>
      <c r="GJ12" s="27">
        <v>11965.266666666668</v>
      </c>
      <c r="GK12" s="14">
        <v>6000</v>
      </c>
      <c r="GL12" s="8">
        <f t="shared" si="109"/>
        <v>6000</v>
      </c>
      <c r="GM12" s="9">
        <f t="shared" si="55"/>
        <v>6000</v>
      </c>
      <c r="GN12" s="16">
        <v>0.4</v>
      </c>
      <c r="GO12" s="27">
        <v>11965.266666666668</v>
      </c>
      <c r="GP12" s="14">
        <v>6000</v>
      </c>
      <c r="GQ12" s="8">
        <f t="shared" si="110"/>
        <v>6000</v>
      </c>
      <c r="GR12" s="9">
        <f t="shared" si="56"/>
        <v>6000</v>
      </c>
      <c r="GS12" s="16">
        <v>0.4</v>
      </c>
      <c r="GT12" s="27">
        <v>11965.266666666668</v>
      </c>
      <c r="GU12" s="44">
        <v>6000</v>
      </c>
      <c r="GV12" s="8">
        <f t="shared" si="111"/>
        <v>6000</v>
      </c>
      <c r="GW12" s="9">
        <f t="shared" si="57"/>
        <v>6000</v>
      </c>
      <c r="GX12" s="16">
        <v>0.4</v>
      </c>
      <c r="GY12" s="27">
        <v>11965.266666666668</v>
      </c>
      <c r="GZ12" s="44">
        <v>6000</v>
      </c>
      <c r="HA12" s="8">
        <f t="shared" si="35"/>
        <v>6000</v>
      </c>
      <c r="HB12" s="9">
        <f t="shared" si="58"/>
        <v>6000</v>
      </c>
      <c r="HC12" s="16">
        <v>0.4</v>
      </c>
      <c r="HD12" s="27">
        <v>11965.266666666668</v>
      </c>
      <c r="HE12" s="44">
        <v>6000</v>
      </c>
      <c r="HF12" s="8">
        <f t="shared" si="36"/>
        <v>6000</v>
      </c>
      <c r="HG12" s="9">
        <f t="shared" si="59"/>
        <v>6000</v>
      </c>
      <c r="HH12" s="16">
        <v>0.4</v>
      </c>
      <c r="HI12" s="27">
        <v>11965.266666666668</v>
      </c>
      <c r="HJ12" s="44">
        <v>6000</v>
      </c>
      <c r="HK12" s="8">
        <f t="shared" si="37"/>
        <v>6000</v>
      </c>
      <c r="HL12" s="9">
        <f t="shared" si="60"/>
        <v>6000</v>
      </c>
      <c r="HM12" s="16">
        <v>0.4</v>
      </c>
      <c r="HN12" s="27">
        <v>11965.266666666668</v>
      </c>
      <c r="HO12" s="44">
        <v>6000</v>
      </c>
      <c r="HP12" s="8">
        <f t="shared" si="38"/>
        <v>6000</v>
      </c>
      <c r="HQ12" s="9">
        <f t="shared" si="61"/>
        <v>6000</v>
      </c>
      <c r="HR12" s="16">
        <v>0.4</v>
      </c>
      <c r="HS12" s="27">
        <v>11965.266666666668</v>
      </c>
      <c r="HT12" s="44">
        <v>6000</v>
      </c>
      <c r="HU12" s="8">
        <f t="shared" si="39"/>
        <v>6000</v>
      </c>
      <c r="HV12" s="9">
        <f t="shared" si="62"/>
        <v>6000</v>
      </c>
      <c r="HW12" s="16">
        <v>0.4</v>
      </c>
      <c r="HX12" s="27">
        <v>11965.266666666668</v>
      </c>
      <c r="HY12" s="44">
        <v>0</v>
      </c>
      <c r="HZ12" s="8">
        <f t="shared" si="40"/>
        <v>0</v>
      </c>
      <c r="IA12" s="9">
        <f t="shared" si="63"/>
        <v>0</v>
      </c>
      <c r="IB12" s="16">
        <v>0.4</v>
      </c>
      <c r="IC12" s="27">
        <v>11965.266666666668</v>
      </c>
      <c r="ID12" s="44">
        <v>6000</v>
      </c>
      <c r="IE12" s="8">
        <f t="shared" si="41"/>
        <v>6000</v>
      </c>
      <c r="IF12" s="9">
        <f t="shared" si="64"/>
        <v>6000</v>
      </c>
      <c r="IG12" s="16">
        <v>0.4</v>
      </c>
      <c r="IH12" s="27">
        <v>11965.266666666668</v>
      </c>
      <c r="II12" s="44">
        <v>6000</v>
      </c>
      <c r="IJ12" s="8">
        <f t="shared" si="42"/>
        <v>6000</v>
      </c>
      <c r="IK12" s="9">
        <f t="shared" si="65"/>
        <v>6000</v>
      </c>
      <c r="IL12" s="16">
        <v>0.4</v>
      </c>
      <c r="IM12" s="27">
        <v>11965.266666666668</v>
      </c>
      <c r="IN12" s="44">
        <v>6000</v>
      </c>
      <c r="IO12" s="8">
        <f t="shared" si="43"/>
        <v>6000</v>
      </c>
      <c r="IP12" s="9">
        <f t="shared" si="66"/>
        <v>6000</v>
      </c>
      <c r="IQ12" s="16">
        <v>0.4</v>
      </c>
      <c r="IR12" s="27">
        <v>11965.266666666668</v>
      </c>
      <c r="IS12" s="44">
        <v>6000</v>
      </c>
      <c r="IT12" s="8">
        <f t="shared" si="44"/>
        <v>6000</v>
      </c>
      <c r="IU12" s="9">
        <f t="shared" si="67"/>
        <v>6000</v>
      </c>
      <c r="IV12" s="16">
        <v>0.4</v>
      </c>
      <c r="IW12" s="27">
        <v>11965.266666666668</v>
      </c>
      <c r="IX12" s="44">
        <v>6000</v>
      </c>
      <c r="IY12" s="8">
        <f t="shared" si="45"/>
        <v>6000</v>
      </c>
      <c r="IZ12" s="9">
        <f t="shared" si="68"/>
        <v>6000</v>
      </c>
      <c r="JA12" s="16">
        <v>0.4</v>
      </c>
      <c r="JB12" s="27">
        <v>11965.266666666668</v>
      </c>
      <c r="JC12" s="44">
        <v>6000</v>
      </c>
      <c r="JD12" s="8">
        <f t="shared" si="46"/>
        <v>6000</v>
      </c>
      <c r="JE12" s="9">
        <f t="shared" si="69"/>
        <v>6000</v>
      </c>
      <c r="JF12" s="16">
        <v>0.4</v>
      </c>
      <c r="JG12" s="27">
        <v>11965.266666666668</v>
      </c>
      <c r="JH12" s="44">
        <v>10700</v>
      </c>
      <c r="JI12" s="8">
        <f t="shared" si="114"/>
        <v>10700</v>
      </c>
      <c r="JJ12" s="9">
        <f t="shared" si="70"/>
        <v>10700</v>
      </c>
      <c r="JK12" s="16">
        <v>0.4</v>
      </c>
      <c r="JL12" s="27">
        <v>11965.266666666668</v>
      </c>
      <c r="JM12" s="44">
        <v>10700</v>
      </c>
      <c r="JN12" s="8">
        <f t="shared" si="115"/>
        <v>10700</v>
      </c>
      <c r="JO12" s="9">
        <f t="shared" si="71"/>
        <v>10700</v>
      </c>
      <c r="JP12" s="16">
        <v>0.4</v>
      </c>
      <c r="JQ12" s="27">
        <v>11965.266666666668</v>
      </c>
      <c r="JR12" s="44">
        <v>10700</v>
      </c>
      <c r="JS12" s="8">
        <f t="shared" si="116"/>
        <v>10700</v>
      </c>
      <c r="JT12" s="9">
        <f t="shared" si="72"/>
        <v>10700</v>
      </c>
      <c r="JU12" s="16">
        <v>0.4</v>
      </c>
      <c r="JV12" s="27">
        <v>11965.266666666668</v>
      </c>
      <c r="JW12" s="44">
        <v>10700</v>
      </c>
      <c r="JX12" s="8">
        <f t="shared" si="117"/>
        <v>10700</v>
      </c>
      <c r="JY12" s="9">
        <f t="shared" si="73"/>
        <v>10700</v>
      </c>
      <c r="JZ12" s="16">
        <v>0.4</v>
      </c>
      <c r="KA12" s="27">
        <v>11965.266666666668</v>
      </c>
      <c r="KB12" s="44">
        <v>10700</v>
      </c>
      <c r="KC12" s="8">
        <f t="shared" si="118"/>
        <v>10700</v>
      </c>
      <c r="KD12" s="9">
        <f t="shared" si="74"/>
        <v>10700</v>
      </c>
      <c r="KE12" s="16">
        <v>0.4</v>
      </c>
      <c r="KF12" s="27">
        <v>11965.266666666668</v>
      </c>
      <c r="KG12" s="44">
        <v>10500</v>
      </c>
      <c r="KH12" s="8">
        <f t="shared" si="119"/>
        <v>10500</v>
      </c>
      <c r="KI12" s="9">
        <f t="shared" si="75"/>
        <v>10500</v>
      </c>
      <c r="KJ12" s="16">
        <v>0.4</v>
      </c>
      <c r="KK12" s="27">
        <v>11965.266666666668</v>
      </c>
      <c r="KL12" s="44">
        <v>11000</v>
      </c>
      <c r="KM12" s="8">
        <f t="shared" si="120"/>
        <v>11000</v>
      </c>
      <c r="KN12" s="9">
        <f t="shared" si="76"/>
        <v>11000</v>
      </c>
      <c r="KO12" s="16">
        <v>0.4</v>
      </c>
      <c r="KP12" s="27">
        <v>11965.266666666668</v>
      </c>
      <c r="KQ12" s="44">
        <v>11250</v>
      </c>
      <c r="KR12" s="8">
        <f t="shared" si="121"/>
        <v>11250</v>
      </c>
      <c r="KS12" s="9">
        <f t="shared" si="77"/>
        <v>11250</v>
      </c>
      <c r="KT12" s="16">
        <v>0.4</v>
      </c>
      <c r="KU12" s="27">
        <v>11965.266666666668</v>
      </c>
      <c r="KV12" s="44">
        <v>10950</v>
      </c>
      <c r="KW12" s="8">
        <f t="shared" si="122"/>
        <v>10950</v>
      </c>
      <c r="KX12" s="9">
        <f t="shared" si="78"/>
        <v>10950</v>
      </c>
      <c r="KY12" s="16">
        <v>0.4</v>
      </c>
      <c r="KZ12" s="27">
        <v>11965.266666666668</v>
      </c>
      <c r="LA12" s="44">
        <v>10950</v>
      </c>
      <c r="LB12" s="8">
        <f t="shared" si="123"/>
        <v>10950</v>
      </c>
      <c r="LC12" s="9">
        <f t="shared" si="79"/>
        <v>10950</v>
      </c>
      <c r="LD12" s="16">
        <v>0.4</v>
      </c>
      <c r="LE12" s="27">
        <v>11965.266666666668</v>
      </c>
      <c r="LF12" s="44">
        <v>10856</v>
      </c>
      <c r="LG12" s="8">
        <f t="shared" si="47"/>
        <v>10856</v>
      </c>
      <c r="LH12" s="9">
        <f t="shared" si="80"/>
        <v>10856</v>
      </c>
      <c r="LI12" s="16">
        <v>0.4</v>
      </c>
      <c r="LJ12" s="27">
        <v>11965.266666666668</v>
      </c>
      <c r="LK12" s="14">
        <v>10782</v>
      </c>
      <c r="LL12" s="8">
        <f t="shared" si="48"/>
        <v>10782</v>
      </c>
      <c r="LM12" s="9">
        <f t="shared" si="81"/>
        <v>10782</v>
      </c>
      <c r="LN12" s="16">
        <v>0.4</v>
      </c>
      <c r="LO12" s="27">
        <v>11965.266666666668</v>
      </c>
      <c r="LP12" s="14">
        <v>35000</v>
      </c>
      <c r="LQ12" s="8">
        <f t="shared" si="49"/>
        <v>35000</v>
      </c>
      <c r="LR12" s="9">
        <f t="shared" si="82"/>
        <v>35000</v>
      </c>
      <c r="LS12" s="16">
        <v>0.4</v>
      </c>
      <c r="LT12" s="27">
        <v>11965.266666666668</v>
      </c>
      <c r="LU12" s="14">
        <v>32015</v>
      </c>
      <c r="LV12" s="8">
        <f t="shared" si="50"/>
        <v>32015</v>
      </c>
      <c r="LW12" s="9">
        <f t="shared" si="83"/>
        <v>32015</v>
      </c>
      <c r="LX12" s="16">
        <v>0.4</v>
      </c>
      <c r="LY12" s="27">
        <v>11965.266666666668</v>
      </c>
      <c r="LZ12" s="19">
        <v>40251</v>
      </c>
      <c r="MA12" s="8">
        <f t="shared" si="51"/>
        <v>40251</v>
      </c>
      <c r="MB12" s="9">
        <f t="shared" si="84"/>
        <v>40251</v>
      </c>
      <c r="MC12" s="16">
        <v>0.4</v>
      </c>
      <c r="MD12" s="27">
        <v>11965.266666666668</v>
      </c>
      <c r="ME12" s="19">
        <v>44155</v>
      </c>
      <c r="MF12" s="8">
        <f t="shared" si="52"/>
        <v>44155</v>
      </c>
      <c r="MG12" s="9">
        <f t="shared" si="85"/>
        <v>44155</v>
      </c>
      <c r="MH12" s="16">
        <v>0.4</v>
      </c>
      <c r="MI12" s="37">
        <v>11965.266666666668</v>
      </c>
      <c r="MJ12" s="19">
        <v>16560</v>
      </c>
      <c r="MK12" s="8">
        <v>16560</v>
      </c>
      <c r="ML12" s="9">
        <v>16560</v>
      </c>
      <c r="MM12" s="16">
        <v>0.4</v>
      </c>
      <c r="MN12" s="37">
        <v>11965.266666666668</v>
      </c>
      <c r="MO12" s="3">
        <v>46059</v>
      </c>
      <c r="MP12" s="8">
        <v>46059</v>
      </c>
      <c r="MQ12" s="9">
        <v>46059</v>
      </c>
      <c r="MR12" s="16">
        <v>0.4</v>
      </c>
      <c r="MS12" s="37">
        <v>11965.266666666668</v>
      </c>
      <c r="MT12" s="3">
        <v>46059</v>
      </c>
      <c r="MU12">
        <v>46059</v>
      </c>
      <c r="MV12">
        <v>46059</v>
      </c>
      <c r="MW12">
        <v>0.4</v>
      </c>
      <c r="MX12" s="37">
        <v>11965.266666666668</v>
      </c>
      <c r="MY12" s="3">
        <v>46059</v>
      </c>
      <c r="MZ12">
        <v>46059</v>
      </c>
      <c r="NA12">
        <v>46059</v>
      </c>
      <c r="NB12">
        <v>0.4</v>
      </c>
      <c r="ND12" s="3">
        <v>31024</v>
      </c>
      <c r="NE12">
        <v>31024</v>
      </c>
      <c r="NF12">
        <v>31024</v>
      </c>
      <c r="NG12">
        <v>0.4</v>
      </c>
    </row>
    <row r="13" spans="1:371" x14ac:dyDescent="0.3">
      <c r="A13" s="3" t="s">
        <v>15</v>
      </c>
      <c r="B13" s="14">
        <v>3000</v>
      </c>
      <c r="C13" s="14">
        <v>3000</v>
      </c>
      <c r="D13" s="8">
        <f>+C13*F13</f>
        <v>900</v>
      </c>
      <c r="E13" s="9">
        <f t="shared" si="0"/>
        <v>900</v>
      </c>
      <c r="F13" s="16">
        <v>0.3</v>
      </c>
      <c r="G13" s="14">
        <v>3000</v>
      </c>
      <c r="H13" s="14">
        <v>3000</v>
      </c>
      <c r="I13" s="8">
        <f>+H13*K13</f>
        <v>900</v>
      </c>
      <c r="J13" s="9">
        <f t="shared" si="1"/>
        <v>900</v>
      </c>
      <c r="K13" s="16">
        <v>0.3</v>
      </c>
      <c r="L13" s="14">
        <v>3000</v>
      </c>
      <c r="M13" s="14">
        <v>3000</v>
      </c>
      <c r="N13" s="8">
        <f>+M13*P13</f>
        <v>900</v>
      </c>
      <c r="O13" s="9">
        <f t="shared" si="2"/>
        <v>900</v>
      </c>
      <c r="P13" s="16">
        <v>0.3</v>
      </c>
      <c r="Q13" s="27">
        <v>2712.45</v>
      </c>
      <c r="R13" s="14">
        <v>3000</v>
      </c>
      <c r="S13" s="8">
        <f>+R13*U13</f>
        <v>900</v>
      </c>
      <c r="T13" s="9">
        <f t="shared" si="3"/>
        <v>900</v>
      </c>
      <c r="U13" s="16">
        <v>0.3</v>
      </c>
      <c r="V13" s="27">
        <v>2712.45</v>
      </c>
      <c r="W13" s="14">
        <v>3000</v>
      </c>
      <c r="X13" s="8">
        <f>+W13*Z13</f>
        <v>900</v>
      </c>
      <c r="Y13" s="9">
        <f t="shared" si="4"/>
        <v>900</v>
      </c>
      <c r="Z13" s="16">
        <v>0.3</v>
      </c>
      <c r="AA13" s="27">
        <v>2712.45</v>
      </c>
      <c r="AB13" s="14">
        <v>3000</v>
      </c>
      <c r="AC13" s="8">
        <f>+AB13*AE13</f>
        <v>900</v>
      </c>
      <c r="AD13" s="9">
        <f t="shared" si="5"/>
        <v>900</v>
      </c>
      <c r="AE13" s="16">
        <v>0.3</v>
      </c>
      <c r="AF13" s="27">
        <v>2712.45</v>
      </c>
      <c r="AG13" s="14">
        <v>3000</v>
      </c>
      <c r="AH13" s="8">
        <f>+AG13*AJ13</f>
        <v>900</v>
      </c>
      <c r="AI13" s="9">
        <f t="shared" si="6"/>
        <v>900</v>
      </c>
      <c r="AJ13" s="16">
        <v>0.3</v>
      </c>
      <c r="AK13" s="27">
        <v>2712.45</v>
      </c>
      <c r="AL13" s="14">
        <v>3000</v>
      </c>
      <c r="AM13" s="8">
        <f>+AL13*AO13</f>
        <v>900</v>
      </c>
      <c r="AN13" s="9">
        <f t="shared" si="7"/>
        <v>900</v>
      </c>
      <c r="AO13" s="16">
        <v>0.3</v>
      </c>
      <c r="AP13" s="27">
        <v>2712.45</v>
      </c>
      <c r="AQ13" s="14">
        <v>3000</v>
      </c>
      <c r="AR13" s="8">
        <f>+AQ13*AT13</f>
        <v>900</v>
      </c>
      <c r="AS13" s="9">
        <f t="shared" si="8"/>
        <v>900</v>
      </c>
      <c r="AT13" s="16">
        <v>0.3</v>
      </c>
      <c r="AU13" s="27">
        <v>2712.45</v>
      </c>
      <c r="AV13" s="14">
        <v>3000</v>
      </c>
      <c r="AW13" s="8">
        <f>+AV13*AY13</f>
        <v>900</v>
      </c>
      <c r="AX13" s="9">
        <f t="shared" si="9"/>
        <v>900</v>
      </c>
      <c r="AY13" s="16">
        <v>0.3</v>
      </c>
      <c r="AZ13" s="27">
        <v>2712.45</v>
      </c>
      <c r="BA13" s="14">
        <v>3000</v>
      </c>
      <c r="BB13" s="8">
        <f>+BA13*BD13</f>
        <v>900</v>
      </c>
      <c r="BC13" s="9">
        <f t="shared" si="10"/>
        <v>900</v>
      </c>
      <c r="BD13" s="16">
        <v>0.3</v>
      </c>
      <c r="BE13" s="27">
        <v>2712.45</v>
      </c>
      <c r="BF13" s="14">
        <v>3000</v>
      </c>
      <c r="BG13" s="8">
        <f>+BF13*BI13</f>
        <v>900</v>
      </c>
      <c r="BH13" s="9">
        <f t="shared" si="11"/>
        <v>900</v>
      </c>
      <c r="BI13" s="16">
        <v>0.3</v>
      </c>
      <c r="BJ13" s="27">
        <v>2712.45</v>
      </c>
      <c r="BK13" s="14">
        <v>3000</v>
      </c>
      <c r="BL13" s="8">
        <f>+BK13*BN13</f>
        <v>900</v>
      </c>
      <c r="BM13" s="9">
        <f t="shared" si="12"/>
        <v>900</v>
      </c>
      <c r="BN13" s="16">
        <v>0.3</v>
      </c>
      <c r="BO13" s="27">
        <v>2712.45</v>
      </c>
      <c r="BP13" s="14">
        <v>3000</v>
      </c>
      <c r="BQ13" s="8">
        <f>+BP13*BS13</f>
        <v>900</v>
      </c>
      <c r="BR13" s="9">
        <f t="shared" si="53"/>
        <v>900</v>
      </c>
      <c r="BS13" s="16">
        <v>0.3</v>
      </c>
      <c r="BT13" s="27">
        <v>2712.45</v>
      </c>
      <c r="BU13" s="14">
        <v>3000</v>
      </c>
      <c r="BV13" s="8">
        <f t="shared" si="112"/>
        <v>3000</v>
      </c>
      <c r="BW13" s="9">
        <f t="shared" si="86"/>
        <v>3000</v>
      </c>
      <c r="BX13" s="16">
        <v>0.3</v>
      </c>
      <c r="BY13" s="27">
        <v>2712.45</v>
      </c>
      <c r="BZ13" s="14">
        <v>3000</v>
      </c>
      <c r="CA13" s="8">
        <f t="shared" si="13"/>
        <v>3000</v>
      </c>
      <c r="CB13" s="9">
        <f t="shared" si="87"/>
        <v>3000</v>
      </c>
      <c r="CC13" s="16">
        <v>0.3</v>
      </c>
      <c r="CD13" s="27">
        <v>2712.45</v>
      </c>
      <c r="CE13" s="14">
        <v>3000</v>
      </c>
      <c r="CF13" s="8">
        <f t="shared" si="14"/>
        <v>3000</v>
      </c>
      <c r="CG13" s="9">
        <f t="shared" si="88"/>
        <v>3000</v>
      </c>
      <c r="CH13" s="16">
        <v>0.3</v>
      </c>
      <c r="CI13" s="27">
        <v>2712.45</v>
      </c>
      <c r="CJ13" s="14">
        <v>3000</v>
      </c>
      <c r="CK13" s="8">
        <f t="shared" si="15"/>
        <v>3000</v>
      </c>
      <c r="CL13" s="9">
        <f t="shared" si="89"/>
        <v>3000</v>
      </c>
      <c r="CM13" s="16">
        <v>0.3</v>
      </c>
      <c r="CN13" s="27">
        <v>2712.45</v>
      </c>
      <c r="CO13" s="14">
        <v>3000</v>
      </c>
      <c r="CP13" s="8">
        <f t="shared" si="16"/>
        <v>3000</v>
      </c>
      <c r="CQ13" s="9">
        <f t="shared" si="90"/>
        <v>3000</v>
      </c>
      <c r="CR13" s="16">
        <v>0.3</v>
      </c>
      <c r="CS13" s="27">
        <v>2712.45</v>
      </c>
      <c r="CT13" s="14">
        <v>3000</v>
      </c>
      <c r="CU13" s="8">
        <f t="shared" si="17"/>
        <v>3000</v>
      </c>
      <c r="CV13" s="9">
        <f t="shared" si="91"/>
        <v>3000</v>
      </c>
      <c r="CW13" s="16">
        <v>0.3</v>
      </c>
      <c r="CX13" s="27">
        <v>2712.45</v>
      </c>
      <c r="CY13" s="14">
        <v>3000</v>
      </c>
      <c r="CZ13" s="8">
        <f t="shared" si="18"/>
        <v>3000</v>
      </c>
      <c r="DA13" s="9">
        <f t="shared" si="92"/>
        <v>3000</v>
      </c>
      <c r="DB13" s="16">
        <v>0.3</v>
      </c>
      <c r="DC13" s="27">
        <v>2712.45</v>
      </c>
      <c r="DD13" s="14">
        <v>3000</v>
      </c>
      <c r="DE13" s="8">
        <f t="shared" si="19"/>
        <v>3000</v>
      </c>
      <c r="DF13" s="9">
        <f t="shared" si="93"/>
        <v>3000</v>
      </c>
      <c r="DG13" s="16">
        <v>0.3</v>
      </c>
      <c r="DH13" s="27">
        <v>2712.45</v>
      </c>
      <c r="DI13" s="14">
        <v>3000</v>
      </c>
      <c r="DJ13" s="8">
        <f t="shared" si="20"/>
        <v>3000</v>
      </c>
      <c r="DK13" s="9">
        <f t="shared" si="94"/>
        <v>3000</v>
      </c>
      <c r="DL13" s="16">
        <v>0.3</v>
      </c>
      <c r="DM13" s="27">
        <v>2712.45</v>
      </c>
      <c r="DN13" s="14">
        <v>3000</v>
      </c>
      <c r="DO13" s="8">
        <f t="shared" si="21"/>
        <v>3000</v>
      </c>
      <c r="DP13" s="9">
        <f t="shared" si="95"/>
        <v>3000</v>
      </c>
      <c r="DQ13" s="16">
        <v>0.3</v>
      </c>
      <c r="DR13" s="27">
        <v>2712.45</v>
      </c>
      <c r="DS13" s="14">
        <v>3000</v>
      </c>
      <c r="DT13" s="8">
        <f t="shared" si="22"/>
        <v>3000</v>
      </c>
      <c r="DU13" s="9">
        <f t="shared" si="96"/>
        <v>3000</v>
      </c>
      <c r="DV13" s="16">
        <v>0.3</v>
      </c>
      <c r="DW13" s="27">
        <v>2712.45</v>
      </c>
      <c r="DX13" s="14">
        <v>3000</v>
      </c>
      <c r="DY13" s="8">
        <f t="shared" si="23"/>
        <v>3000</v>
      </c>
      <c r="DZ13" s="9">
        <f t="shared" si="97"/>
        <v>3000</v>
      </c>
      <c r="EA13" s="16">
        <v>0.3</v>
      </c>
      <c r="EB13" s="27">
        <v>2712.45</v>
      </c>
      <c r="EC13" s="14">
        <v>3000</v>
      </c>
      <c r="ED13" s="8">
        <f t="shared" si="24"/>
        <v>3000</v>
      </c>
      <c r="EE13" s="9">
        <f t="shared" si="98"/>
        <v>3000</v>
      </c>
      <c r="EF13" s="16">
        <v>0.3</v>
      </c>
      <c r="EG13" s="27">
        <v>2712.45</v>
      </c>
      <c r="EH13" s="14">
        <v>3000</v>
      </c>
      <c r="EI13" s="8">
        <f t="shared" si="25"/>
        <v>3000</v>
      </c>
      <c r="EJ13" s="9">
        <f t="shared" si="99"/>
        <v>3000</v>
      </c>
      <c r="EK13" s="16">
        <v>0.3</v>
      </c>
      <c r="EL13" s="27">
        <v>2712.45</v>
      </c>
      <c r="EM13" s="14">
        <v>3000</v>
      </c>
      <c r="EN13" s="8">
        <f t="shared" si="26"/>
        <v>3000</v>
      </c>
      <c r="EO13" s="9">
        <f t="shared" si="100"/>
        <v>3000</v>
      </c>
      <c r="EP13" s="16">
        <v>0.3</v>
      </c>
      <c r="EQ13" s="27">
        <v>2712.45</v>
      </c>
      <c r="ER13" s="14">
        <v>3000</v>
      </c>
      <c r="ES13" s="8">
        <f t="shared" si="27"/>
        <v>3000</v>
      </c>
      <c r="ET13" s="9">
        <f t="shared" si="101"/>
        <v>3000</v>
      </c>
      <c r="EU13" s="16">
        <v>0.3</v>
      </c>
      <c r="EV13" s="27">
        <v>2712.45</v>
      </c>
      <c r="EW13" s="14">
        <v>3000</v>
      </c>
      <c r="EX13" s="8">
        <f t="shared" si="28"/>
        <v>3000</v>
      </c>
      <c r="EY13" s="9">
        <f t="shared" si="102"/>
        <v>3000</v>
      </c>
      <c r="EZ13" s="16">
        <v>0.3</v>
      </c>
      <c r="FA13" s="27">
        <v>2712.45</v>
      </c>
      <c r="FB13" s="14">
        <v>3000</v>
      </c>
      <c r="FC13" s="8">
        <f t="shared" si="29"/>
        <v>3000</v>
      </c>
      <c r="FD13" s="9">
        <f t="shared" si="103"/>
        <v>3000</v>
      </c>
      <c r="FE13" s="16">
        <v>0.3</v>
      </c>
      <c r="FF13" s="27">
        <v>2712.45</v>
      </c>
      <c r="FG13" s="14">
        <v>3000</v>
      </c>
      <c r="FH13" s="8">
        <f t="shared" si="30"/>
        <v>3000</v>
      </c>
      <c r="FI13" s="9">
        <f t="shared" si="104"/>
        <v>3000</v>
      </c>
      <c r="FJ13" s="16">
        <v>0.3</v>
      </c>
      <c r="FK13" s="27">
        <v>2712.45</v>
      </c>
      <c r="FL13" s="14">
        <v>3000</v>
      </c>
      <c r="FM13" s="8">
        <f t="shared" si="31"/>
        <v>3000</v>
      </c>
      <c r="FN13" s="9">
        <f t="shared" si="105"/>
        <v>3000</v>
      </c>
      <c r="FO13" s="16">
        <v>0.3</v>
      </c>
      <c r="FP13" s="27">
        <v>2712.45</v>
      </c>
      <c r="FQ13" s="14">
        <v>3000</v>
      </c>
      <c r="FR13" s="8">
        <f t="shared" si="32"/>
        <v>3000</v>
      </c>
      <c r="FS13" s="9">
        <f t="shared" si="106"/>
        <v>3000</v>
      </c>
      <c r="FT13" s="16">
        <v>0.3</v>
      </c>
      <c r="FU13" s="27">
        <v>2712.45</v>
      </c>
      <c r="FV13" s="14">
        <v>3000</v>
      </c>
      <c r="FW13" s="8">
        <f t="shared" si="33"/>
        <v>3000</v>
      </c>
      <c r="FX13" s="9">
        <f t="shared" si="107"/>
        <v>3000</v>
      </c>
      <c r="FY13" s="16">
        <v>0.3</v>
      </c>
      <c r="FZ13" s="27">
        <v>2712.45</v>
      </c>
      <c r="GA13" s="14">
        <v>3000</v>
      </c>
      <c r="GB13" s="8">
        <f t="shared" si="113"/>
        <v>3000</v>
      </c>
      <c r="GC13" s="9">
        <f t="shared" si="108"/>
        <v>3000</v>
      </c>
      <c r="GD13" s="16">
        <v>0.3</v>
      </c>
      <c r="GE13" s="27">
        <v>2712.45</v>
      </c>
      <c r="GF13" s="14">
        <v>3000</v>
      </c>
      <c r="GG13" s="8">
        <f t="shared" si="34"/>
        <v>3000</v>
      </c>
      <c r="GH13" s="9">
        <f t="shared" si="54"/>
        <v>3000</v>
      </c>
      <c r="GI13" s="16">
        <v>0.3</v>
      </c>
      <c r="GJ13" s="27">
        <v>2712.45</v>
      </c>
      <c r="GK13" s="14">
        <v>3000</v>
      </c>
      <c r="GL13" s="8">
        <f t="shared" si="109"/>
        <v>3000</v>
      </c>
      <c r="GM13" s="9">
        <f t="shared" si="55"/>
        <v>3000</v>
      </c>
      <c r="GN13" s="16">
        <v>0.3</v>
      </c>
      <c r="GO13" s="27">
        <v>2712.45</v>
      </c>
      <c r="GP13" s="14">
        <v>3000</v>
      </c>
      <c r="GQ13" s="8">
        <f t="shared" si="110"/>
        <v>3000</v>
      </c>
      <c r="GR13" s="9">
        <f t="shared" si="56"/>
        <v>3000</v>
      </c>
      <c r="GS13" s="16">
        <v>0.3</v>
      </c>
      <c r="GT13" s="27">
        <v>2712.45</v>
      </c>
      <c r="GU13" s="44">
        <v>3000</v>
      </c>
      <c r="GV13" s="8">
        <f t="shared" si="111"/>
        <v>3000</v>
      </c>
      <c r="GW13" s="9">
        <f t="shared" si="57"/>
        <v>3000</v>
      </c>
      <c r="GX13" s="16">
        <v>0.3</v>
      </c>
      <c r="GY13" s="27">
        <v>2712.45</v>
      </c>
      <c r="GZ13" s="44">
        <v>3000</v>
      </c>
      <c r="HA13" s="8">
        <f t="shared" si="35"/>
        <v>3000</v>
      </c>
      <c r="HB13" s="9">
        <f t="shared" si="58"/>
        <v>3000</v>
      </c>
      <c r="HC13" s="16">
        <v>0.3</v>
      </c>
      <c r="HD13" s="27">
        <v>2712.45</v>
      </c>
      <c r="HE13" s="44">
        <v>3000</v>
      </c>
      <c r="HF13" s="8">
        <f t="shared" si="36"/>
        <v>3000</v>
      </c>
      <c r="HG13" s="9">
        <f t="shared" si="59"/>
        <v>3000</v>
      </c>
      <c r="HH13" s="16">
        <v>0.3</v>
      </c>
      <c r="HI13" s="27">
        <v>2712.45</v>
      </c>
      <c r="HJ13" s="44">
        <v>3000</v>
      </c>
      <c r="HK13" s="8">
        <f t="shared" si="37"/>
        <v>3000</v>
      </c>
      <c r="HL13" s="9">
        <f t="shared" si="60"/>
        <v>3000</v>
      </c>
      <c r="HM13" s="16">
        <v>0.3</v>
      </c>
      <c r="HN13" s="27">
        <v>2712.45</v>
      </c>
      <c r="HO13" s="44">
        <v>3000</v>
      </c>
      <c r="HP13" s="8">
        <f t="shared" si="38"/>
        <v>3000</v>
      </c>
      <c r="HQ13" s="9">
        <f t="shared" si="61"/>
        <v>3000</v>
      </c>
      <c r="HR13" s="16">
        <v>0.3</v>
      </c>
      <c r="HS13" s="27">
        <v>2712.45</v>
      </c>
      <c r="HT13" s="44">
        <v>3000</v>
      </c>
      <c r="HU13" s="8">
        <f t="shared" si="39"/>
        <v>3000</v>
      </c>
      <c r="HV13" s="9">
        <f t="shared" si="62"/>
        <v>3000</v>
      </c>
      <c r="HW13" s="16">
        <v>0.3</v>
      </c>
      <c r="HX13" s="27">
        <v>2712.45</v>
      </c>
      <c r="HY13" s="44">
        <v>0</v>
      </c>
      <c r="HZ13" s="8">
        <f t="shared" si="40"/>
        <v>0</v>
      </c>
      <c r="IA13" s="9">
        <f t="shared" si="63"/>
        <v>0</v>
      </c>
      <c r="IB13" s="16">
        <v>0.3</v>
      </c>
      <c r="IC13" s="27">
        <v>2712.45</v>
      </c>
      <c r="ID13" s="44">
        <v>3000</v>
      </c>
      <c r="IE13" s="8">
        <f t="shared" si="41"/>
        <v>3000</v>
      </c>
      <c r="IF13" s="9">
        <f t="shared" si="64"/>
        <v>3000</v>
      </c>
      <c r="IG13" s="16">
        <v>0.3</v>
      </c>
      <c r="IH13" s="27">
        <v>2712.45</v>
      </c>
      <c r="II13" s="44">
        <v>3000</v>
      </c>
      <c r="IJ13" s="8">
        <f t="shared" si="42"/>
        <v>3000</v>
      </c>
      <c r="IK13" s="9">
        <f t="shared" si="65"/>
        <v>3000</v>
      </c>
      <c r="IL13" s="16">
        <v>0.3</v>
      </c>
      <c r="IM13" s="27">
        <v>2712.45</v>
      </c>
      <c r="IN13" s="44">
        <v>3000</v>
      </c>
      <c r="IO13" s="8">
        <f t="shared" si="43"/>
        <v>3000</v>
      </c>
      <c r="IP13" s="9">
        <f t="shared" si="66"/>
        <v>3000</v>
      </c>
      <c r="IQ13" s="16">
        <v>0.3</v>
      </c>
      <c r="IR13" s="27">
        <v>2712.45</v>
      </c>
      <c r="IS13" s="44">
        <v>3000</v>
      </c>
      <c r="IT13" s="8">
        <f t="shared" si="44"/>
        <v>3000</v>
      </c>
      <c r="IU13" s="9">
        <f t="shared" si="67"/>
        <v>3000</v>
      </c>
      <c r="IV13" s="16">
        <v>0.3</v>
      </c>
      <c r="IW13" s="27">
        <v>2712.45</v>
      </c>
      <c r="IX13" s="44">
        <v>3000</v>
      </c>
      <c r="IY13" s="8">
        <f t="shared" si="45"/>
        <v>3000</v>
      </c>
      <c r="IZ13" s="9">
        <f t="shared" si="68"/>
        <v>3000</v>
      </c>
      <c r="JA13" s="16">
        <v>0.3</v>
      </c>
      <c r="JB13" s="27">
        <v>2712.45</v>
      </c>
      <c r="JC13" s="44">
        <v>3000</v>
      </c>
      <c r="JD13" s="8">
        <f t="shared" si="46"/>
        <v>3000</v>
      </c>
      <c r="JE13" s="9">
        <f t="shared" si="69"/>
        <v>3000</v>
      </c>
      <c r="JF13" s="16">
        <v>0.3</v>
      </c>
      <c r="JG13" s="27">
        <v>2712.45</v>
      </c>
      <c r="JH13" s="44">
        <v>9500</v>
      </c>
      <c r="JI13" s="8">
        <f t="shared" si="114"/>
        <v>9500</v>
      </c>
      <c r="JJ13" s="9">
        <f t="shared" si="70"/>
        <v>9500</v>
      </c>
      <c r="JK13" s="16">
        <v>0.3</v>
      </c>
      <c r="JL13" s="27">
        <v>2712.45</v>
      </c>
      <c r="JM13" s="44">
        <v>9500</v>
      </c>
      <c r="JN13" s="8">
        <f t="shared" si="115"/>
        <v>9500</v>
      </c>
      <c r="JO13" s="9">
        <f t="shared" si="71"/>
        <v>9500</v>
      </c>
      <c r="JP13" s="16">
        <v>0.3</v>
      </c>
      <c r="JQ13" s="27">
        <v>2712.45</v>
      </c>
      <c r="JR13" s="44">
        <v>9500</v>
      </c>
      <c r="JS13" s="8">
        <f t="shared" si="116"/>
        <v>9500</v>
      </c>
      <c r="JT13" s="9">
        <f t="shared" si="72"/>
        <v>9500</v>
      </c>
      <c r="JU13" s="16">
        <v>0.3</v>
      </c>
      <c r="JV13" s="27">
        <v>2712.45</v>
      </c>
      <c r="JW13" s="44">
        <v>9500</v>
      </c>
      <c r="JX13" s="8">
        <f t="shared" si="117"/>
        <v>9500</v>
      </c>
      <c r="JY13" s="9">
        <f t="shared" si="73"/>
        <v>9500</v>
      </c>
      <c r="JZ13" s="16">
        <v>0.3</v>
      </c>
      <c r="KA13" s="27">
        <v>2712.45</v>
      </c>
      <c r="KB13" s="44">
        <v>9500</v>
      </c>
      <c r="KC13" s="8">
        <f t="shared" si="118"/>
        <v>9500</v>
      </c>
      <c r="KD13" s="9">
        <f t="shared" si="74"/>
        <v>9500</v>
      </c>
      <c r="KE13" s="16">
        <v>0.3</v>
      </c>
      <c r="KF13" s="27">
        <v>2712.45</v>
      </c>
      <c r="KG13" s="44">
        <v>9500</v>
      </c>
      <c r="KH13" s="8">
        <f t="shared" si="119"/>
        <v>9500</v>
      </c>
      <c r="KI13" s="9">
        <f t="shared" si="75"/>
        <v>9500</v>
      </c>
      <c r="KJ13" s="16">
        <v>0.3</v>
      </c>
      <c r="KK13" s="27">
        <v>2712.45</v>
      </c>
      <c r="KL13" s="44">
        <v>9500</v>
      </c>
      <c r="KM13" s="8">
        <f t="shared" si="120"/>
        <v>9500</v>
      </c>
      <c r="KN13" s="9">
        <f t="shared" si="76"/>
        <v>9500</v>
      </c>
      <c r="KO13" s="16">
        <v>0.3</v>
      </c>
      <c r="KP13" s="27">
        <v>2712.45</v>
      </c>
      <c r="KQ13" s="44">
        <v>10200</v>
      </c>
      <c r="KR13" s="8">
        <f t="shared" si="121"/>
        <v>10200</v>
      </c>
      <c r="KS13" s="9">
        <f t="shared" si="77"/>
        <v>10200</v>
      </c>
      <c r="KT13" s="16">
        <v>0.3</v>
      </c>
      <c r="KU13" s="27">
        <v>2712.45</v>
      </c>
      <c r="KV13" s="44">
        <v>9033</v>
      </c>
      <c r="KW13" s="8">
        <f t="shared" si="122"/>
        <v>9033</v>
      </c>
      <c r="KX13" s="9">
        <f t="shared" si="78"/>
        <v>9033</v>
      </c>
      <c r="KY13" s="16">
        <v>0.3</v>
      </c>
      <c r="KZ13" s="27">
        <v>2712.45</v>
      </c>
      <c r="LA13" s="44">
        <v>9033</v>
      </c>
      <c r="LB13" s="8">
        <f t="shared" si="123"/>
        <v>9033</v>
      </c>
      <c r="LC13" s="9">
        <f t="shared" si="79"/>
        <v>9033</v>
      </c>
      <c r="LD13" s="16">
        <v>0.3</v>
      </c>
      <c r="LE13" s="27">
        <v>2712.45</v>
      </c>
      <c r="LF13" s="44">
        <v>9033</v>
      </c>
      <c r="LG13" s="8">
        <f t="shared" si="47"/>
        <v>9033</v>
      </c>
      <c r="LH13" s="9">
        <f t="shared" si="80"/>
        <v>9033</v>
      </c>
      <c r="LI13" s="16">
        <v>0.3</v>
      </c>
      <c r="LJ13" s="27">
        <v>2712.45</v>
      </c>
      <c r="LK13" s="14">
        <v>9033</v>
      </c>
      <c r="LL13" s="8">
        <f t="shared" si="48"/>
        <v>9033</v>
      </c>
      <c r="LM13" s="9">
        <f t="shared" si="81"/>
        <v>9033</v>
      </c>
      <c r="LN13" s="16">
        <v>0.3</v>
      </c>
      <c r="LO13" s="27">
        <v>2712.45</v>
      </c>
      <c r="LP13" s="14">
        <v>9000</v>
      </c>
      <c r="LQ13" s="8">
        <f t="shared" si="49"/>
        <v>9000</v>
      </c>
      <c r="LR13" s="9">
        <f t="shared" si="82"/>
        <v>9000</v>
      </c>
      <c r="LS13" s="16">
        <v>0.3</v>
      </c>
      <c r="LT13" s="27">
        <v>2712.45</v>
      </c>
      <c r="LU13" s="14">
        <v>8500</v>
      </c>
      <c r="LV13" s="8">
        <f t="shared" si="50"/>
        <v>8500</v>
      </c>
      <c r="LW13" s="9">
        <f t="shared" si="83"/>
        <v>8500</v>
      </c>
      <c r="LX13" s="16">
        <v>0.3</v>
      </c>
      <c r="LY13" s="27">
        <v>2712.45</v>
      </c>
      <c r="LZ13" s="19">
        <v>8700</v>
      </c>
      <c r="MA13" s="8">
        <f t="shared" si="51"/>
        <v>8700</v>
      </c>
      <c r="MB13" s="9">
        <f t="shared" si="84"/>
        <v>8700</v>
      </c>
      <c r="MC13" s="16">
        <v>0.3</v>
      </c>
      <c r="MD13" s="27">
        <v>2712.45</v>
      </c>
      <c r="ME13" s="19">
        <v>9500</v>
      </c>
      <c r="MF13" s="8">
        <f t="shared" si="52"/>
        <v>9500</v>
      </c>
      <c r="MG13" s="9">
        <f t="shared" si="85"/>
        <v>9500</v>
      </c>
      <c r="MH13" s="16">
        <v>0.3</v>
      </c>
      <c r="MI13" s="37">
        <v>2712.45</v>
      </c>
      <c r="MJ13" s="19">
        <v>12150</v>
      </c>
      <c r="MK13" s="8">
        <v>12150</v>
      </c>
      <c r="ML13" s="9">
        <v>12150</v>
      </c>
      <c r="MM13" s="16">
        <v>0.3</v>
      </c>
      <c r="MN13" s="37">
        <v>2712.45</v>
      </c>
      <c r="MO13" s="3">
        <v>9033</v>
      </c>
      <c r="MP13" s="8">
        <v>9033</v>
      </c>
      <c r="MQ13" s="9">
        <v>9033</v>
      </c>
      <c r="MR13" s="16">
        <v>0.3</v>
      </c>
      <c r="MS13" s="37">
        <v>2712.45</v>
      </c>
      <c r="MT13" s="3">
        <v>9033</v>
      </c>
      <c r="MU13">
        <v>9033</v>
      </c>
      <c r="MV13">
        <v>9033</v>
      </c>
      <c r="MW13">
        <v>0.3</v>
      </c>
      <c r="MX13" s="37">
        <v>2712.45</v>
      </c>
      <c r="MY13" s="3">
        <v>9033</v>
      </c>
      <c r="MZ13">
        <v>9033</v>
      </c>
      <c r="NA13">
        <v>9033</v>
      </c>
      <c r="NB13">
        <v>0.3</v>
      </c>
      <c r="ND13" s="3">
        <v>9033</v>
      </c>
      <c r="NE13">
        <v>9033</v>
      </c>
      <c r="NF13">
        <v>9033</v>
      </c>
      <c r="NG13">
        <v>0.3</v>
      </c>
    </row>
    <row r="14" spans="1:371" x14ac:dyDescent="0.3">
      <c r="A14" s="3" t="s">
        <v>16</v>
      </c>
      <c r="B14" s="14">
        <v>0</v>
      </c>
      <c r="C14" s="14">
        <v>0</v>
      </c>
      <c r="D14" s="8">
        <f>C14</f>
        <v>0</v>
      </c>
      <c r="E14" s="9">
        <f t="shared" si="0"/>
        <v>0</v>
      </c>
      <c r="F14" s="16">
        <v>1</v>
      </c>
      <c r="G14" s="14">
        <v>0</v>
      </c>
      <c r="H14" s="14">
        <v>0</v>
      </c>
      <c r="I14" s="8">
        <f>H14</f>
        <v>0</v>
      </c>
      <c r="J14" s="9">
        <f t="shared" si="1"/>
        <v>0</v>
      </c>
      <c r="K14" s="16">
        <v>1</v>
      </c>
      <c r="L14" s="14">
        <v>0</v>
      </c>
      <c r="M14" s="14">
        <v>0</v>
      </c>
      <c r="N14" s="8">
        <f>M14</f>
        <v>0</v>
      </c>
      <c r="O14" s="9">
        <f t="shared" si="2"/>
        <v>0</v>
      </c>
      <c r="P14" s="16">
        <v>1</v>
      </c>
      <c r="Q14" s="27">
        <v>4271.666666666667</v>
      </c>
      <c r="R14" s="14">
        <f>24*1500</f>
        <v>36000</v>
      </c>
      <c r="S14" s="8">
        <f>R14</f>
        <v>36000</v>
      </c>
      <c r="T14" s="9">
        <f t="shared" si="3"/>
        <v>36000</v>
      </c>
      <c r="U14" s="16">
        <v>1</v>
      </c>
      <c r="V14" s="27">
        <v>4271.666666666667</v>
      </c>
      <c r="W14" s="14">
        <f>24*1500</f>
        <v>36000</v>
      </c>
      <c r="X14" s="8">
        <f>W14</f>
        <v>36000</v>
      </c>
      <c r="Y14" s="9">
        <f t="shared" si="4"/>
        <v>36000</v>
      </c>
      <c r="Z14" s="16">
        <v>1</v>
      </c>
      <c r="AA14" s="27">
        <v>4271.666666666667</v>
      </c>
      <c r="AB14" s="14">
        <f>24*1500</f>
        <v>36000</v>
      </c>
      <c r="AC14" s="8">
        <f>AB14</f>
        <v>36000</v>
      </c>
      <c r="AD14" s="9">
        <f t="shared" si="5"/>
        <v>36000</v>
      </c>
      <c r="AE14" s="16">
        <v>1</v>
      </c>
      <c r="AF14" s="27">
        <v>4271.666666666667</v>
      </c>
      <c r="AG14" s="14">
        <f>1500*25</f>
        <v>37500</v>
      </c>
      <c r="AH14" s="8">
        <f>AG14</f>
        <v>37500</v>
      </c>
      <c r="AI14" s="9">
        <f t="shared" si="6"/>
        <v>37500</v>
      </c>
      <c r="AJ14" s="16">
        <v>1</v>
      </c>
      <c r="AK14" s="27">
        <v>4271.666666666667</v>
      </c>
      <c r="AL14" s="14">
        <f>1500*26</f>
        <v>39000</v>
      </c>
      <c r="AM14" s="8">
        <f>AL14</f>
        <v>39000</v>
      </c>
      <c r="AN14" s="9">
        <f t="shared" si="7"/>
        <v>39000</v>
      </c>
      <c r="AO14" s="16">
        <v>1</v>
      </c>
      <c r="AP14" s="27">
        <v>4271.666666666667</v>
      </c>
      <c r="AQ14" s="14">
        <f>1500*26</f>
        <v>39000</v>
      </c>
      <c r="AR14" s="8">
        <f>AQ14</f>
        <v>39000</v>
      </c>
      <c r="AS14" s="9">
        <f t="shared" si="8"/>
        <v>39000</v>
      </c>
      <c r="AT14" s="16">
        <v>1</v>
      </c>
      <c r="AU14" s="27">
        <v>4271.666666666667</v>
      </c>
      <c r="AV14" s="14">
        <f>1500*25</f>
        <v>37500</v>
      </c>
      <c r="AW14" s="8">
        <f>AV14</f>
        <v>37500</v>
      </c>
      <c r="AX14" s="9">
        <f t="shared" si="9"/>
        <v>37500</v>
      </c>
      <c r="AY14" s="16">
        <v>1</v>
      </c>
      <c r="AZ14" s="27">
        <v>4271.666666666667</v>
      </c>
      <c r="BA14" s="14">
        <f>1500*2</f>
        <v>3000</v>
      </c>
      <c r="BB14" s="8">
        <f>BA14</f>
        <v>3000</v>
      </c>
      <c r="BC14" s="9">
        <f t="shared" si="10"/>
        <v>3000</v>
      </c>
      <c r="BD14" s="16">
        <v>1</v>
      </c>
      <c r="BE14" s="27">
        <v>4271.666666666667</v>
      </c>
      <c r="BF14" s="14">
        <v>45000</v>
      </c>
      <c r="BG14" s="8">
        <f>BF14</f>
        <v>45000</v>
      </c>
      <c r="BH14" s="9">
        <f t="shared" si="11"/>
        <v>45000</v>
      </c>
      <c r="BI14" s="16">
        <v>1</v>
      </c>
      <c r="BJ14" s="27">
        <v>4271.666666666667</v>
      </c>
      <c r="BK14" s="14">
        <f>23*1800</f>
        <v>41400</v>
      </c>
      <c r="BL14" s="8">
        <f>BK14</f>
        <v>41400</v>
      </c>
      <c r="BM14" s="9">
        <f t="shared" si="12"/>
        <v>41400</v>
      </c>
      <c r="BN14" s="16">
        <v>1</v>
      </c>
      <c r="BO14" s="27">
        <v>4271.666666666667</v>
      </c>
      <c r="BP14" s="14">
        <f>26*1800</f>
        <v>46800</v>
      </c>
      <c r="BQ14" s="8">
        <f>BP14</f>
        <v>46800</v>
      </c>
      <c r="BR14" s="9">
        <f t="shared" si="53"/>
        <v>46800</v>
      </c>
      <c r="BS14" s="16">
        <v>1</v>
      </c>
      <c r="BT14" s="27">
        <v>4271.666666666667</v>
      </c>
      <c r="BU14" s="14">
        <v>70200</v>
      </c>
      <c r="BV14" s="8">
        <f t="shared" si="112"/>
        <v>70200</v>
      </c>
      <c r="BW14" s="9">
        <f t="shared" si="86"/>
        <v>70200</v>
      </c>
      <c r="BX14" s="16">
        <v>1</v>
      </c>
      <c r="BY14" s="27">
        <v>4271.666666666667</v>
      </c>
      <c r="BZ14" s="14">
        <v>82500</v>
      </c>
      <c r="CA14" s="8">
        <f t="shared" si="13"/>
        <v>82500</v>
      </c>
      <c r="CB14" s="9">
        <f t="shared" si="87"/>
        <v>82500</v>
      </c>
      <c r="CC14" s="16">
        <v>1</v>
      </c>
      <c r="CD14" s="27">
        <v>4271.666666666667</v>
      </c>
      <c r="CE14" s="14">
        <v>66000</v>
      </c>
      <c r="CF14" s="8">
        <f t="shared" si="14"/>
        <v>66000</v>
      </c>
      <c r="CG14" s="9">
        <f t="shared" si="88"/>
        <v>66000</v>
      </c>
      <c r="CH14" s="16">
        <v>1</v>
      </c>
      <c r="CI14" s="27">
        <v>4271.666666666667</v>
      </c>
      <c r="CJ14" s="14">
        <v>80600</v>
      </c>
      <c r="CK14" s="8">
        <f t="shared" si="15"/>
        <v>80600</v>
      </c>
      <c r="CL14" s="9">
        <f t="shared" si="89"/>
        <v>80600</v>
      </c>
      <c r="CM14" s="16">
        <v>1</v>
      </c>
      <c r="CN14" s="27">
        <v>4271.666666666667</v>
      </c>
      <c r="CO14" s="14">
        <f>41400+29900</f>
        <v>71300</v>
      </c>
      <c r="CP14" s="8">
        <f t="shared" si="16"/>
        <v>71300</v>
      </c>
      <c r="CQ14" s="9">
        <f t="shared" si="90"/>
        <v>71300</v>
      </c>
      <c r="CR14" s="16">
        <v>1</v>
      </c>
      <c r="CS14" s="27">
        <v>4271.666666666667</v>
      </c>
      <c r="CT14" s="14">
        <f>48600+35100</f>
        <v>83700</v>
      </c>
      <c r="CU14" s="8">
        <f t="shared" si="17"/>
        <v>83700</v>
      </c>
      <c r="CV14" s="9">
        <f t="shared" si="91"/>
        <v>83700</v>
      </c>
      <c r="CW14" s="16">
        <v>1</v>
      </c>
      <c r="CX14" s="27">
        <v>4271.666666666667</v>
      </c>
      <c r="CY14" s="14">
        <f>46800+33800+29900</f>
        <v>110500</v>
      </c>
      <c r="CZ14" s="8">
        <f t="shared" si="18"/>
        <v>110500</v>
      </c>
      <c r="DA14" s="9">
        <f t="shared" si="92"/>
        <v>110500</v>
      </c>
      <c r="DB14" s="16">
        <v>1</v>
      </c>
      <c r="DC14" s="27">
        <v>4271.666666666667</v>
      </c>
      <c r="DD14" s="14">
        <f>46800+33800+10400</f>
        <v>91000</v>
      </c>
      <c r="DE14" s="8">
        <f t="shared" si="19"/>
        <v>91000</v>
      </c>
      <c r="DF14" s="9">
        <f t="shared" si="93"/>
        <v>91000</v>
      </c>
      <c r="DG14" s="16">
        <v>1</v>
      </c>
      <c r="DH14" s="27">
        <v>4271.666666666667</v>
      </c>
      <c r="DI14" s="14">
        <f>32500+45000</f>
        <v>77500</v>
      </c>
      <c r="DJ14" s="8">
        <f t="shared" si="20"/>
        <v>77500</v>
      </c>
      <c r="DK14" s="9">
        <f t="shared" si="94"/>
        <v>77500</v>
      </c>
      <c r="DL14" s="16">
        <v>1</v>
      </c>
      <c r="DM14" s="27">
        <v>4271.666666666667</v>
      </c>
      <c r="DN14" s="14">
        <f>1300*27*2</f>
        <v>70200</v>
      </c>
      <c r="DO14" s="8">
        <f t="shared" si="21"/>
        <v>70200</v>
      </c>
      <c r="DP14" s="9">
        <f t="shared" si="95"/>
        <v>70200</v>
      </c>
      <c r="DQ14" s="16">
        <v>1</v>
      </c>
      <c r="DR14" s="27">
        <v>4271.666666666667</v>
      </c>
      <c r="DS14" s="14">
        <v>62400</v>
      </c>
      <c r="DT14" s="8">
        <f t="shared" si="22"/>
        <v>62400</v>
      </c>
      <c r="DU14" s="9">
        <f t="shared" si="96"/>
        <v>62400</v>
      </c>
      <c r="DV14" s="16">
        <v>1</v>
      </c>
      <c r="DW14" s="27">
        <v>4271.666666666667</v>
      </c>
      <c r="DX14" s="14">
        <v>62400</v>
      </c>
      <c r="DY14" s="8">
        <f t="shared" si="23"/>
        <v>62400</v>
      </c>
      <c r="DZ14" s="9">
        <f t="shared" si="97"/>
        <v>62400</v>
      </c>
      <c r="EA14" s="16">
        <v>1</v>
      </c>
      <c r="EB14" s="27">
        <v>4271.666666666667</v>
      </c>
      <c r="EC14" s="14">
        <v>70200</v>
      </c>
      <c r="ED14" s="8">
        <f t="shared" si="24"/>
        <v>70200</v>
      </c>
      <c r="EE14" s="9">
        <f t="shared" si="98"/>
        <v>70200</v>
      </c>
      <c r="EF14" s="16">
        <v>1</v>
      </c>
      <c r="EG14" s="27">
        <v>4271.666666666667</v>
      </c>
      <c r="EH14" s="14">
        <v>62400</v>
      </c>
      <c r="EI14" s="8">
        <f t="shared" si="25"/>
        <v>62400</v>
      </c>
      <c r="EJ14" s="9">
        <f t="shared" si="99"/>
        <v>62400</v>
      </c>
      <c r="EK14" s="16">
        <v>1</v>
      </c>
      <c r="EL14" s="27">
        <v>4271.666666666667</v>
      </c>
      <c r="EM14" s="14">
        <v>62400</v>
      </c>
      <c r="EN14" s="8">
        <f t="shared" si="26"/>
        <v>62400</v>
      </c>
      <c r="EO14" s="9">
        <f t="shared" si="100"/>
        <v>62400</v>
      </c>
      <c r="EP14" s="16">
        <v>1</v>
      </c>
      <c r="EQ14" s="27">
        <v>4271.666666666667</v>
      </c>
      <c r="ER14" s="14">
        <f>32500+31200</f>
        <v>63700</v>
      </c>
      <c r="ES14" s="8">
        <f t="shared" si="27"/>
        <v>63700</v>
      </c>
      <c r="ET14" s="9">
        <f t="shared" si="101"/>
        <v>63700</v>
      </c>
      <c r="EU14" s="16">
        <v>1</v>
      </c>
      <c r="EV14" s="27">
        <v>4271.666666666667</v>
      </c>
      <c r="EW14" s="14">
        <f>32500+31200</f>
        <v>63700</v>
      </c>
      <c r="EX14" s="8">
        <f t="shared" si="28"/>
        <v>63700</v>
      </c>
      <c r="EY14" s="9">
        <f t="shared" si="102"/>
        <v>63700</v>
      </c>
      <c r="EZ14" s="16">
        <v>1</v>
      </c>
      <c r="FA14" s="27">
        <v>4271.666666666667</v>
      </c>
      <c r="FB14" s="14">
        <v>53300</v>
      </c>
      <c r="FC14" s="8">
        <f t="shared" si="29"/>
        <v>53300</v>
      </c>
      <c r="FD14" s="9">
        <f t="shared" si="103"/>
        <v>53300</v>
      </c>
      <c r="FE14" s="16">
        <v>1</v>
      </c>
      <c r="FF14" s="27">
        <v>4271.666666666667</v>
      </c>
      <c r="FG14" s="14">
        <f>27300+29900</f>
        <v>57200</v>
      </c>
      <c r="FH14" s="8">
        <f t="shared" si="30"/>
        <v>57200</v>
      </c>
      <c r="FI14" s="9">
        <f t="shared" si="104"/>
        <v>57200</v>
      </c>
      <c r="FJ14" s="16">
        <v>1</v>
      </c>
      <c r="FK14" s="27">
        <v>4271.666666666667</v>
      </c>
      <c r="FL14" s="14">
        <v>4</v>
      </c>
      <c r="FM14" s="8">
        <f t="shared" si="31"/>
        <v>4</v>
      </c>
      <c r="FN14" s="9">
        <f t="shared" si="105"/>
        <v>4</v>
      </c>
      <c r="FO14" s="16">
        <v>1</v>
      </c>
      <c r="FP14" s="27">
        <v>4271.666666666667</v>
      </c>
      <c r="FQ14" s="14">
        <f>27300*2</f>
        <v>54600</v>
      </c>
      <c r="FR14" s="8">
        <f t="shared" si="32"/>
        <v>54600</v>
      </c>
      <c r="FS14" s="9">
        <f t="shared" si="106"/>
        <v>54600</v>
      </c>
      <c r="FT14" s="16">
        <v>1</v>
      </c>
      <c r="FU14" s="27">
        <v>4271.666666666667</v>
      </c>
      <c r="FV14" s="14">
        <f>35100*2</f>
        <v>70200</v>
      </c>
      <c r="FW14" s="8">
        <f t="shared" si="33"/>
        <v>70200</v>
      </c>
      <c r="FX14" s="9">
        <f t="shared" si="107"/>
        <v>70200</v>
      </c>
      <c r="FY14" s="16">
        <v>1</v>
      </c>
      <c r="FZ14" s="27">
        <v>4271.666666666667</v>
      </c>
      <c r="GA14" s="14">
        <v>62400</v>
      </c>
      <c r="GB14" s="8">
        <f t="shared" si="113"/>
        <v>62400</v>
      </c>
      <c r="GC14" s="9">
        <f t="shared" si="108"/>
        <v>62400</v>
      </c>
      <c r="GD14" s="16">
        <v>1</v>
      </c>
      <c r="GE14" s="27">
        <v>4271.666666666667</v>
      </c>
      <c r="GF14" s="14">
        <v>62400</v>
      </c>
      <c r="GG14" s="8">
        <f t="shared" si="34"/>
        <v>62400</v>
      </c>
      <c r="GH14" s="9">
        <f t="shared" si="54"/>
        <v>62400</v>
      </c>
      <c r="GI14" s="16">
        <v>1</v>
      </c>
      <c r="GJ14" s="27">
        <v>4271.666666666667</v>
      </c>
      <c r="GK14" s="14">
        <f>31200+27300</f>
        <v>58500</v>
      </c>
      <c r="GL14" s="8">
        <f t="shared" si="109"/>
        <v>58500</v>
      </c>
      <c r="GM14" s="9">
        <f t="shared" si="55"/>
        <v>58500</v>
      </c>
      <c r="GN14" s="16">
        <v>1</v>
      </c>
      <c r="GO14" s="27">
        <v>4271.666666666667</v>
      </c>
      <c r="GP14" s="14">
        <v>31200</v>
      </c>
      <c r="GQ14" s="8">
        <f t="shared" si="110"/>
        <v>31200</v>
      </c>
      <c r="GR14" s="9">
        <f t="shared" si="56"/>
        <v>31200</v>
      </c>
      <c r="GS14" s="16">
        <v>1</v>
      </c>
      <c r="GT14" s="27">
        <v>4271.666666666667</v>
      </c>
      <c r="GU14" s="44">
        <v>31200</v>
      </c>
      <c r="GV14" s="8">
        <f t="shared" si="111"/>
        <v>31200</v>
      </c>
      <c r="GW14" s="9">
        <f t="shared" si="57"/>
        <v>31200</v>
      </c>
      <c r="GX14" s="16">
        <v>1</v>
      </c>
      <c r="GY14" s="27">
        <v>4271.666666666667</v>
      </c>
      <c r="GZ14" s="44">
        <v>35100</v>
      </c>
      <c r="HA14" s="8">
        <f t="shared" si="35"/>
        <v>35100</v>
      </c>
      <c r="HB14" s="9">
        <f t="shared" si="58"/>
        <v>35100</v>
      </c>
      <c r="HC14" s="16">
        <v>1</v>
      </c>
      <c r="HD14" s="27">
        <v>4271.666666666667</v>
      </c>
      <c r="HE14" s="44">
        <v>28600</v>
      </c>
      <c r="HF14" s="8">
        <f t="shared" si="36"/>
        <v>28600</v>
      </c>
      <c r="HG14" s="9">
        <f t="shared" si="59"/>
        <v>28600</v>
      </c>
      <c r="HH14" s="16">
        <v>1</v>
      </c>
      <c r="HI14" s="27">
        <v>4271.666666666667</v>
      </c>
      <c r="HJ14" s="44">
        <v>0</v>
      </c>
      <c r="HK14" s="8">
        <f t="shared" si="37"/>
        <v>0</v>
      </c>
      <c r="HL14" s="9">
        <f t="shared" si="60"/>
        <v>0</v>
      </c>
      <c r="HM14" s="16">
        <v>1</v>
      </c>
      <c r="HN14" s="27">
        <v>4271.666666666667</v>
      </c>
      <c r="HO14" s="44">
        <v>0</v>
      </c>
      <c r="HP14" s="8">
        <f t="shared" si="38"/>
        <v>0</v>
      </c>
      <c r="HQ14" s="9">
        <f t="shared" si="61"/>
        <v>0</v>
      </c>
      <c r="HR14" s="16">
        <v>1</v>
      </c>
      <c r="HS14" s="27">
        <v>4271.666666666667</v>
      </c>
      <c r="HT14" s="44">
        <v>15600</v>
      </c>
      <c r="HU14" s="8">
        <f t="shared" si="39"/>
        <v>15600</v>
      </c>
      <c r="HV14" s="9">
        <f t="shared" si="62"/>
        <v>15600</v>
      </c>
      <c r="HW14" s="16">
        <v>1</v>
      </c>
      <c r="HX14" s="27">
        <v>4271.666666666667</v>
      </c>
      <c r="HY14" s="44"/>
      <c r="HZ14" s="8">
        <f t="shared" si="40"/>
        <v>0</v>
      </c>
      <c r="IA14" s="9">
        <f t="shared" si="63"/>
        <v>0</v>
      </c>
      <c r="IB14" s="16">
        <v>1</v>
      </c>
      <c r="IC14" s="27">
        <v>4271.666666666667</v>
      </c>
      <c r="ID14" s="44">
        <v>42900</v>
      </c>
      <c r="IE14" s="8">
        <f t="shared" si="41"/>
        <v>42900</v>
      </c>
      <c r="IF14" s="9">
        <f t="shared" si="64"/>
        <v>42900</v>
      </c>
      <c r="IG14" s="16">
        <v>1</v>
      </c>
      <c r="IH14" s="27">
        <v>4271.666666666667</v>
      </c>
      <c r="II14" s="44">
        <v>66300</v>
      </c>
      <c r="IJ14" s="8">
        <f t="shared" si="42"/>
        <v>66300</v>
      </c>
      <c r="IK14" s="9">
        <f t="shared" si="65"/>
        <v>66300</v>
      </c>
      <c r="IL14" s="16">
        <v>1</v>
      </c>
      <c r="IM14" s="27">
        <v>4271.666666666667</v>
      </c>
      <c r="IN14" s="44">
        <v>63700</v>
      </c>
      <c r="IO14" s="8">
        <f t="shared" si="43"/>
        <v>63700</v>
      </c>
      <c r="IP14" s="9">
        <f t="shared" si="66"/>
        <v>63700</v>
      </c>
      <c r="IQ14" s="16">
        <v>1</v>
      </c>
      <c r="IR14" s="27">
        <v>4271.666666666667</v>
      </c>
      <c r="IS14" s="44">
        <v>63700</v>
      </c>
      <c r="IT14" s="8">
        <f t="shared" si="44"/>
        <v>63700</v>
      </c>
      <c r="IU14" s="9">
        <f t="shared" si="67"/>
        <v>63700</v>
      </c>
      <c r="IV14" s="16">
        <v>1</v>
      </c>
      <c r="IW14" s="27">
        <v>4271.666666666667</v>
      </c>
      <c r="IX14" s="44">
        <v>61100</v>
      </c>
      <c r="IY14" s="8">
        <f t="shared" si="45"/>
        <v>61100</v>
      </c>
      <c r="IZ14" s="9">
        <f t="shared" si="68"/>
        <v>61100</v>
      </c>
      <c r="JA14" s="16">
        <v>1</v>
      </c>
      <c r="JB14" s="27">
        <v>4271.666666666667</v>
      </c>
      <c r="JC14" s="44">
        <f>31200*2</f>
        <v>62400</v>
      </c>
      <c r="JD14" s="8">
        <f t="shared" si="46"/>
        <v>62400</v>
      </c>
      <c r="JE14" s="9">
        <f t="shared" si="69"/>
        <v>62400</v>
      </c>
      <c r="JF14" s="16">
        <v>1</v>
      </c>
      <c r="JG14" s="27">
        <v>4271.666666666667</v>
      </c>
      <c r="JH14" s="44">
        <f>33800+33800+3000</f>
        <v>70600</v>
      </c>
      <c r="JI14" s="8">
        <f t="shared" si="114"/>
        <v>70600</v>
      </c>
      <c r="JJ14" s="9">
        <f t="shared" si="70"/>
        <v>70600</v>
      </c>
      <c r="JK14" s="16">
        <v>1</v>
      </c>
      <c r="JL14" s="27">
        <v>4271.666666666667</v>
      </c>
      <c r="JM14" s="44">
        <v>67600</v>
      </c>
      <c r="JN14" s="8">
        <f t="shared" si="115"/>
        <v>67600</v>
      </c>
      <c r="JO14" s="9">
        <f t="shared" si="71"/>
        <v>67600</v>
      </c>
      <c r="JP14" s="16">
        <v>1</v>
      </c>
      <c r="JQ14" s="27">
        <v>4271.666666666667</v>
      </c>
      <c r="JR14" s="44">
        <v>70200</v>
      </c>
      <c r="JS14" s="8">
        <f t="shared" si="116"/>
        <v>70200</v>
      </c>
      <c r="JT14" s="9">
        <f t="shared" si="72"/>
        <v>70200</v>
      </c>
      <c r="JU14" s="16">
        <v>1</v>
      </c>
      <c r="JV14" s="27">
        <v>4271.666666666667</v>
      </c>
      <c r="JW14" s="44">
        <f>33800+33800+3000</f>
        <v>70600</v>
      </c>
      <c r="JX14" s="8">
        <f t="shared" si="117"/>
        <v>70600</v>
      </c>
      <c r="JY14" s="9">
        <f t="shared" si="73"/>
        <v>70600</v>
      </c>
      <c r="JZ14" s="16">
        <v>1</v>
      </c>
      <c r="KA14" s="27">
        <v>4271.666666666667</v>
      </c>
      <c r="KB14" s="44">
        <f>33800+33800+3000</f>
        <v>70600</v>
      </c>
      <c r="KC14" s="8">
        <f t="shared" si="118"/>
        <v>70600</v>
      </c>
      <c r="KD14" s="9">
        <f t="shared" si="74"/>
        <v>70600</v>
      </c>
      <c r="KE14" s="16">
        <v>1</v>
      </c>
      <c r="KF14" s="27">
        <v>4271.666666666667</v>
      </c>
      <c r="KG14" s="44">
        <f>31200+31200+3000</f>
        <v>65400</v>
      </c>
      <c r="KH14" s="8">
        <f t="shared" si="119"/>
        <v>65400</v>
      </c>
      <c r="KI14" s="9">
        <f t="shared" si="75"/>
        <v>65400</v>
      </c>
      <c r="KJ14" s="16">
        <v>1</v>
      </c>
      <c r="KK14" s="27">
        <v>4271.666666666667</v>
      </c>
      <c r="KL14" s="44">
        <f>6000+49400</f>
        <v>55400</v>
      </c>
      <c r="KM14" s="8">
        <f t="shared" si="120"/>
        <v>55400</v>
      </c>
      <c r="KN14" s="9">
        <f t="shared" si="76"/>
        <v>55400</v>
      </c>
      <c r="KO14" s="16">
        <v>1</v>
      </c>
      <c r="KP14" s="27">
        <v>4271.666666666667</v>
      </c>
      <c r="KQ14" s="44">
        <f>6000+32500</f>
        <v>38500</v>
      </c>
      <c r="KR14" s="8">
        <f t="shared" si="121"/>
        <v>38500</v>
      </c>
      <c r="KS14" s="9">
        <f t="shared" si="77"/>
        <v>38500</v>
      </c>
      <c r="KT14" s="16">
        <v>1</v>
      </c>
      <c r="KU14" s="27">
        <v>4271.666666666667</v>
      </c>
      <c r="KV14" s="44">
        <f>31200+0</f>
        <v>31200</v>
      </c>
      <c r="KW14" s="8">
        <f t="shared" si="122"/>
        <v>31200</v>
      </c>
      <c r="KX14" s="9">
        <f t="shared" si="78"/>
        <v>31200</v>
      </c>
      <c r="KY14" s="16">
        <v>1</v>
      </c>
      <c r="KZ14" s="27">
        <v>4271.666666666667</v>
      </c>
      <c r="LA14" s="44">
        <f>32500+0</f>
        <v>32500</v>
      </c>
      <c r="LB14" s="8">
        <f t="shared" si="123"/>
        <v>32500</v>
      </c>
      <c r="LC14" s="9">
        <f t="shared" si="79"/>
        <v>32500</v>
      </c>
      <c r="LD14" s="16">
        <v>1</v>
      </c>
      <c r="LE14" s="27">
        <v>4271.666666666667</v>
      </c>
      <c r="LF14" s="44">
        <f>6000+29600</f>
        <v>35600</v>
      </c>
      <c r="LG14" s="8">
        <f t="shared" si="47"/>
        <v>35600</v>
      </c>
      <c r="LH14" s="9">
        <f t="shared" si="80"/>
        <v>35600</v>
      </c>
      <c r="LI14" s="16">
        <v>1</v>
      </c>
      <c r="LJ14" s="27">
        <v>4271.666666666667</v>
      </c>
      <c r="LK14" s="14">
        <f>3000+31200</f>
        <v>34200</v>
      </c>
      <c r="LL14" s="8">
        <f t="shared" si="48"/>
        <v>34200</v>
      </c>
      <c r="LM14" s="9">
        <f t="shared" si="81"/>
        <v>34200</v>
      </c>
      <c r="LN14" s="16">
        <v>1</v>
      </c>
      <c r="LO14" s="27">
        <v>4271.666666666667</v>
      </c>
      <c r="LP14" s="14">
        <v>3000</v>
      </c>
      <c r="LQ14" s="8">
        <f t="shared" si="49"/>
        <v>3000</v>
      </c>
      <c r="LR14" s="9">
        <f t="shared" si="82"/>
        <v>3000</v>
      </c>
      <c r="LS14" s="16">
        <v>1</v>
      </c>
      <c r="LT14" s="27">
        <v>4271.666666666667</v>
      </c>
      <c r="LU14" s="14">
        <f>33000+3000</f>
        <v>36000</v>
      </c>
      <c r="LV14" s="8">
        <f t="shared" si="50"/>
        <v>36000</v>
      </c>
      <c r="LW14" s="9">
        <f t="shared" si="83"/>
        <v>36000</v>
      </c>
      <c r="LX14" s="16">
        <v>1</v>
      </c>
      <c r="LY14" s="27">
        <v>4271.666666666667</v>
      </c>
      <c r="LZ14" s="3">
        <v>4000</v>
      </c>
      <c r="MA14" s="8">
        <f t="shared" si="51"/>
        <v>4000</v>
      </c>
      <c r="MB14" s="9">
        <f t="shared" si="84"/>
        <v>4000</v>
      </c>
      <c r="MC14" s="16">
        <v>1</v>
      </c>
      <c r="MD14" s="27">
        <v>4271.666666666667</v>
      </c>
      <c r="ME14" s="3">
        <v>6000</v>
      </c>
      <c r="MF14" s="8">
        <f t="shared" si="52"/>
        <v>6000</v>
      </c>
      <c r="MG14" s="9">
        <f t="shared" si="85"/>
        <v>6000</v>
      </c>
      <c r="MH14" s="16">
        <v>1</v>
      </c>
      <c r="MI14" s="37">
        <v>4271.666666666667</v>
      </c>
      <c r="MJ14" s="19">
        <v>2000</v>
      </c>
      <c r="MK14" s="8">
        <v>2000</v>
      </c>
      <c r="ML14" s="9">
        <v>2000</v>
      </c>
      <c r="MM14" s="16">
        <v>1</v>
      </c>
      <c r="MN14" s="37">
        <v>4271.666666666667</v>
      </c>
      <c r="MO14" s="3">
        <v>4000</v>
      </c>
      <c r="MP14" s="8">
        <v>4000</v>
      </c>
      <c r="MQ14" s="9">
        <v>4000</v>
      </c>
      <c r="MR14" s="16">
        <v>1</v>
      </c>
      <c r="MS14" s="37">
        <v>4271.666666666667</v>
      </c>
      <c r="MT14" s="3">
        <v>4000</v>
      </c>
      <c r="MU14">
        <v>4000</v>
      </c>
      <c r="MV14">
        <v>4000</v>
      </c>
      <c r="MW14">
        <v>1</v>
      </c>
      <c r="MX14" s="37">
        <v>4271.666666666667</v>
      </c>
      <c r="MY14" s="3">
        <v>4000</v>
      </c>
      <c r="MZ14">
        <v>4000</v>
      </c>
      <c r="NA14">
        <v>4000</v>
      </c>
      <c r="NB14">
        <v>1</v>
      </c>
      <c r="ND14" s="3">
        <v>2000</v>
      </c>
      <c r="NE14">
        <v>2000</v>
      </c>
      <c r="NF14">
        <v>2000</v>
      </c>
      <c r="NG14">
        <v>1</v>
      </c>
    </row>
    <row r="15" spans="1:371" x14ac:dyDescent="0.3">
      <c r="A15" s="3" t="s">
        <v>17</v>
      </c>
      <c r="B15" s="3">
        <v>2600</v>
      </c>
      <c r="C15" s="3">
        <v>2600</v>
      </c>
      <c r="D15" s="8">
        <f>C15</f>
        <v>2600</v>
      </c>
      <c r="E15" s="9">
        <f t="shared" si="0"/>
        <v>2600</v>
      </c>
      <c r="F15" s="16">
        <v>1</v>
      </c>
      <c r="G15" s="3">
        <v>2600</v>
      </c>
      <c r="H15" s="3">
        <v>2600</v>
      </c>
      <c r="I15" s="8">
        <f>H15</f>
        <v>2600</v>
      </c>
      <c r="J15" s="9">
        <f t="shared" si="1"/>
        <v>2600</v>
      </c>
      <c r="K15" s="16">
        <v>1</v>
      </c>
      <c r="L15" s="3">
        <v>2600</v>
      </c>
      <c r="M15" s="3">
        <v>2600</v>
      </c>
      <c r="N15" s="8">
        <f>M15</f>
        <v>2600</v>
      </c>
      <c r="O15" s="9">
        <f t="shared" si="2"/>
        <v>2600</v>
      </c>
      <c r="P15" s="16">
        <v>1</v>
      </c>
      <c r="Q15" s="27">
        <v>13727.833333333334</v>
      </c>
      <c r="R15" s="3">
        <v>2600</v>
      </c>
      <c r="S15" s="8">
        <f>R15</f>
        <v>2600</v>
      </c>
      <c r="T15" s="9">
        <f t="shared" si="3"/>
        <v>2600</v>
      </c>
      <c r="U15" s="16">
        <v>1</v>
      </c>
      <c r="V15" s="27">
        <v>13727.833333333334</v>
      </c>
      <c r="W15" s="3">
        <v>2600</v>
      </c>
      <c r="X15" s="8">
        <f>W15</f>
        <v>2600</v>
      </c>
      <c r="Y15" s="9">
        <f t="shared" si="4"/>
        <v>2600</v>
      </c>
      <c r="Z15" s="16">
        <v>1</v>
      </c>
      <c r="AA15" s="27">
        <v>13727.833333333334</v>
      </c>
      <c r="AB15" s="3">
        <v>2600</v>
      </c>
      <c r="AC15" s="8">
        <f>AB15</f>
        <v>2600</v>
      </c>
      <c r="AD15" s="9">
        <f t="shared" si="5"/>
        <v>2600</v>
      </c>
      <c r="AE15" s="16">
        <v>1</v>
      </c>
      <c r="AF15" s="27">
        <v>13727.833333333334</v>
      </c>
      <c r="AG15" s="3">
        <v>2600</v>
      </c>
      <c r="AH15" s="8">
        <f>AG15</f>
        <v>2600</v>
      </c>
      <c r="AI15" s="9">
        <f t="shared" si="6"/>
        <v>2600</v>
      </c>
      <c r="AJ15" s="16">
        <v>1</v>
      </c>
      <c r="AK15" s="27">
        <v>13727.833333333334</v>
      </c>
      <c r="AL15" s="3">
        <v>2600</v>
      </c>
      <c r="AM15" s="8">
        <f>AL15</f>
        <v>2600</v>
      </c>
      <c r="AN15" s="9">
        <f t="shared" si="7"/>
        <v>2600</v>
      </c>
      <c r="AO15" s="16">
        <v>1</v>
      </c>
      <c r="AP15" s="27">
        <v>13727.833333333334</v>
      </c>
      <c r="AQ15" s="3">
        <v>2600</v>
      </c>
      <c r="AR15" s="8">
        <f>AQ15</f>
        <v>2600</v>
      </c>
      <c r="AS15" s="9">
        <f t="shared" si="8"/>
        <v>2600</v>
      </c>
      <c r="AT15" s="16">
        <v>1</v>
      </c>
      <c r="AU15" s="27">
        <v>13727.833333333334</v>
      </c>
      <c r="AV15" s="3">
        <v>2600</v>
      </c>
      <c r="AW15" s="8">
        <f>AV15</f>
        <v>2600</v>
      </c>
      <c r="AX15" s="9">
        <f t="shared" si="9"/>
        <v>2600</v>
      </c>
      <c r="AY15" s="16">
        <v>1</v>
      </c>
      <c r="AZ15" s="27">
        <v>13727.833333333334</v>
      </c>
      <c r="BA15" s="3">
        <v>2600</v>
      </c>
      <c r="BB15" s="8">
        <f>BA15</f>
        <v>2600</v>
      </c>
      <c r="BC15" s="9">
        <f t="shared" si="10"/>
        <v>2600</v>
      </c>
      <c r="BD15" s="16">
        <v>1</v>
      </c>
      <c r="BE15" s="27">
        <v>13727.833333333334</v>
      </c>
      <c r="BF15" s="3">
        <v>2600</v>
      </c>
      <c r="BG15" s="8">
        <f>BF15</f>
        <v>2600</v>
      </c>
      <c r="BH15" s="9">
        <f t="shared" si="11"/>
        <v>2600</v>
      </c>
      <c r="BI15" s="16">
        <v>1</v>
      </c>
      <c r="BJ15" s="27">
        <v>13727.833333333334</v>
      </c>
      <c r="BK15" s="3">
        <v>2600</v>
      </c>
      <c r="BL15" s="8">
        <f>BK15</f>
        <v>2600</v>
      </c>
      <c r="BM15" s="9">
        <f t="shared" si="12"/>
        <v>2600</v>
      </c>
      <c r="BN15" s="16">
        <v>1</v>
      </c>
      <c r="BO15" s="27">
        <v>13727.833333333334</v>
      </c>
      <c r="BP15" s="3">
        <v>2600</v>
      </c>
      <c r="BQ15" s="8">
        <f>BP15</f>
        <v>2600</v>
      </c>
      <c r="BR15" s="9">
        <f t="shared" si="53"/>
        <v>2600</v>
      </c>
      <c r="BS15" s="16">
        <v>1</v>
      </c>
      <c r="BT15" s="27">
        <v>13727.833333333334</v>
      </c>
      <c r="BU15" s="3">
        <v>2600</v>
      </c>
      <c r="BV15" s="8">
        <f t="shared" si="112"/>
        <v>2600</v>
      </c>
      <c r="BW15" s="9">
        <f t="shared" si="86"/>
        <v>2600</v>
      </c>
      <c r="BX15" s="16">
        <v>1</v>
      </c>
      <c r="BY15" s="27">
        <v>13727.833333333334</v>
      </c>
      <c r="BZ15" s="3">
        <v>2600</v>
      </c>
      <c r="CA15" s="8">
        <f t="shared" si="13"/>
        <v>2600</v>
      </c>
      <c r="CB15" s="9">
        <f t="shared" si="87"/>
        <v>2600</v>
      </c>
      <c r="CC15" s="16">
        <v>1</v>
      </c>
      <c r="CD15" s="27">
        <v>13727.833333333334</v>
      </c>
      <c r="CE15" s="3">
        <v>2600</v>
      </c>
      <c r="CF15" s="8">
        <f t="shared" si="14"/>
        <v>2600</v>
      </c>
      <c r="CG15" s="9">
        <f t="shared" si="88"/>
        <v>2600</v>
      </c>
      <c r="CH15" s="16">
        <v>1</v>
      </c>
      <c r="CI15" s="27">
        <v>13727.833333333334</v>
      </c>
      <c r="CJ15" s="3">
        <v>2600</v>
      </c>
      <c r="CK15" s="8">
        <f t="shared" si="15"/>
        <v>2600</v>
      </c>
      <c r="CL15" s="9">
        <f t="shared" si="89"/>
        <v>2600</v>
      </c>
      <c r="CM15" s="16">
        <v>1</v>
      </c>
      <c r="CN15" s="27">
        <v>13727.833333333334</v>
      </c>
      <c r="CO15" s="3">
        <v>2600</v>
      </c>
      <c r="CP15" s="8">
        <f t="shared" si="16"/>
        <v>2600</v>
      </c>
      <c r="CQ15" s="9">
        <f t="shared" si="90"/>
        <v>2600</v>
      </c>
      <c r="CR15" s="16">
        <v>1</v>
      </c>
      <c r="CS15" s="27">
        <v>13727.833333333334</v>
      </c>
      <c r="CT15" s="3">
        <v>2600</v>
      </c>
      <c r="CU15" s="8">
        <f t="shared" si="17"/>
        <v>2600</v>
      </c>
      <c r="CV15" s="9">
        <f t="shared" si="91"/>
        <v>2600</v>
      </c>
      <c r="CW15" s="16">
        <v>1</v>
      </c>
      <c r="CX15" s="27">
        <v>13727.833333333334</v>
      </c>
      <c r="CY15" s="3">
        <v>2600</v>
      </c>
      <c r="CZ15" s="8">
        <f t="shared" si="18"/>
        <v>2600</v>
      </c>
      <c r="DA15" s="9">
        <f t="shared" si="92"/>
        <v>2600</v>
      </c>
      <c r="DB15" s="16">
        <v>1</v>
      </c>
      <c r="DC15" s="27">
        <v>13727.833333333334</v>
      </c>
      <c r="DD15" s="3">
        <v>2600</v>
      </c>
      <c r="DE15" s="8">
        <f t="shared" si="19"/>
        <v>2600</v>
      </c>
      <c r="DF15" s="9">
        <f t="shared" si="93"/>
        <v>2600</v>
      </c>
      <c r="DG15" s="16">
        <v>1</v>
      </c>
      <c r="DH15" s="27">
        <v>13727.833333333334</v>
      </c>
      <c r="DI15" s="3">
        <v>2600</v>
      </c>
      <c r="DJ15" s="8">
        <f t="shared" si="20"/>
        <v>2600</v>
      </c>
      <c r="DK15" s="9">
        <f t="shared" si="94"/>
        <v>2600</v>
      </c>
      <c r="DL15" s="16">
        <v>1</v>
      </c>
      <c r="DM15" s="27">
        <v>13727.833333333334</v>
      </c>
      <c r="DN15" s="3">
        <v>2600</v>
      </c>
      <c r="DO15" s="8">
        <f t="shared" si="21"/>
        <v>2600</v>
      </c>
      <c r="DP15" s="9">
        <f t="shared" si="95"/>
        <v>2600</v>
      </c>
      <c r="DQ15" s="16">
        <v>1</v>
      </c>
      <c r="DR15" s="27">
        <v>13727.833333333334</v>
      </c>
      <c r="DS15" s="3">
        <v>2600</v>
      </c>
      <c r="DT15" s="8">
        <f t="shared" si="22"/>
        <v>2600</v>
      </c>
      <c r="DU15" s="9">
        <f t="shared" si="96"/>
        <v>2600</v>
      </c>
      <c r="DV15" s="16">
        <v>1</v>
      </c>
      <c r="DW15" s="27">
        <v>13727.833333333334</v>
      </c>
      <c r="DX15" s="3">
        <v>2600</v>
      </c>
      <c r="DY15" s="8">
        <f t="shared" si="23"/>
        <v>2600</v>
      </c>
      <c r="DZ15" s="9">
        <f t="shared" si="97"/>
        <v>2600</v>
      </c>
      <c r="EA15" s="16">
        <v>1</v>
      </c>
      <c r="EB15" s="27">
        <v>13727.833333333334</v>
      </c>
      <c r="EC15" s="3">
        <v>1500</v>
      </c>
      <c r="ED15" s="8">
        <f t="shared" si="24"/>
        <v>1500</v>
      </c>
      <c r="EE15" s="9">
        <f t="shared" si="98"/>
        <v>1500</v>
      </c>
      <c r="EF15" s="16">
        <v>1</v>
      </c>
      <c r="EG15" s="27">
        <v>13727.833333333334</v>
      </c>
      <c r="EH15" s="3">
        <v>1500</v>
      </c>
      <c r="EI15" s="8">
        <f t="shared" si="25"/>
        <v>1500</v>
      </c>
      <c r="EJ15" s="9">
        <f t="shared" si="99"/>
        <v>1500</v>
      </c>
      <c r="EK15" s="16">
        <v>1</v>
      </c>
      <c r="EL15" s="27">
        <v>13727.833333333334</v>
      </c>
      <c r="EM15" s="3">
        <v>1500</v>
      </c>
      <c r="EN15" s="8">
        <f t="shared" si="26"/>
        <v>1500</v>
      </c>
      <c r="EO15" s="9">
        <f t="shared" si="100"/>
        <v>1500</v>
      </c>
      <c r="EP15" s="16">
        <v>1</v>
      </c>
      <c r="EQ15" s="27">
        <v>13727.833333333334</v>
      </c>
      <c r="ER15" s="3">
        <v>1500</v>
      </c>
      <c r="ES15" s="8">
        <f t="shared" si="27"/>
        <v>1500</v>
      </c>
      <c r="ET15" s="9">
        <f t="shared" si="101"/>
        <v>1500</v>
      </c>
      <c r="EU15" s="16">
        <v>1</v>
      </c>
      <c r="EV15" s="27">
        <v>13727.833333333334</v>
      </c>
      <c r="EW15" s="3">
        <v>1500</v>
      </c>
      <c r="EX15" s="8">
        <f t="shared" si="28"/>
        <v>1500</v>
      </c>
      <c r="EY15" s="9">
        <f t="shared" si="102"/>
        <v>1500</v>
      </c>
      <c r="EZ15" s="16">
        <v>1</v>
      </c>
      <c r="FA15" s="27">
        <v>13727.833333333334</v>
      </c>
      <c r="FB15" s="3">
        <v>1500</v>
      </c>
      <c r="FC15" s="8">
        <f t="shared" si="29"/>
        <v>1500</v>
      </c>
      <c r="FD15" s="9">
        <f t="shared" si="103"/>
        <v>1500</v>
      </c>
      <c r="FE15" s="16">
        <v>1</v>
      </c>
      <c r="FF15" s="27">
        <v>13727.833333333334</v>
      </c>
      <c r="FG15" s="3">
        <v>1500</v>
      </c>
      <c r="FH15" s="8">
        <f t="shared" si="30"/>
        <v>1500</v>
      </c>
      <c r="FI15" s="9">
        <f t="shared" si="104"/>
        <v>1500</v>
      </c>
      <c r="FJ15" s="16">
        <v>1</v>
      </c>
      <c r="FK15" s="27">
        <v>13727.833333333334</v>
      </c>
      <c r="FL15" s="3">
        <v>0</v>
      </c>
      <c r="FM15" s="8">
        <f t="shared" si="31"/>
        <v>0</v>
      </c>
      <c r="FN15" s="9">
        <f t="shared" si="105"/>
        <v>0</v>
      </c>
      <c r="FO15" s="16">
        <v>1</v>
      </c>
      <c r="FP15" s="27">
        <v>13727.833333333334</v>
      </c>
      <c r="FQ15" s="3">
        <v>0</v>
      </c>
      <c r="FR15" s="8">
        <f t="shared" si="32"/>
        <v>0</v>
      </c>
      <c r="FS15" s="9">
        <f t="shared" si="106"/>
        <v>0</v>
      </c>
      <c r="FT15" s="16">
        <v>1</v>
      </c>
      <c r="FU15" s="27">
        <v>13727.833333333334</v>
      </c>
      <c r="FV15" s="3">
        <v>0</v>
      </c>
      <c r="FW15" s="8">
        <f t="shared" si="33"/>
        <v>0</v>
      </c>
      <c r="FX15" s="9">
        <f t="shared" si="107"/>
        <v>0</v>
      </c>
      <c r="FY15" s="16">
        <v>1</v>
      </c>
      <c r="FZ15" s="27">
        <v>13727.833333333334</v>
      </c>
      <c r="GA15" s="3">
        <v>0</v>
      </c>
      <c r="GB15" s="8">
        <f t="shared" si="113"/>
        <v>0</v>
      </c>
      <c r="GC15" s="9">
        <f t="shared" si="108"/>
        <v>0</v>
      </c>
      <c r="GD15" s="16">
        <v>1</v>
      </c>
      <c r="GE15" s="27">
        <v>13727.833333333334</v>
      </c>
      <c r="GF15" s="3">
        <f>2300+800</f>
        <v>3100</v>
      </c>
      <c r="GG15" s="8">
        <f t="shared" si="34"/>
        <v>3100</v>
      </c>
      <c r="GH15" s="9">
        <f t="shared" si="54"/>
        <v>3100</v>
      </c>
      <c r="GI15" s="16">
        <v>1</v>
      </c>
      <c r="GJ15" s="27">
        <v>13727.833333333334</v>
      </c>
      <c r="GK15" s="3">
        <f>2300+800</f>
        <v>3100</v>
      </c>
      <c r="GL15" s="8">
        <f t="shared" si="109"/>
        <v>3100</v>
      </c>
      <c r="GM15" s="9">
        <f t="shared" si="55"/>
        <v>3100</v>
      </c>
      <c r="GN15" s="16">
        <v>1</v>
      </c>
      <c r="GO15" s="27">
        <v>13727.833333333334</v>
      </c>
      <c r="GP15" s="3">
        <f>2300+800</f>
        <v>3100</v>
      </c>
      <c r="GQ15" s="8">
        <f t="shared" si="110"/>
        <v>3100</v>
      </c>
      <c r="GR15" s="9">
        <f t="shared" si="56"/>
        <v>3100</v>
      </c>
      <c r="GS15" s="16">
        <v>1</v>
      </c>
      <c r="GT15" s="27">
        <v>13727.833333333334</v>
      </c>
      <c r="GU15" s="31">
        <f>2300+800</f>
        <v>3100</v>
      </c>
      <c r="GV15" s="8">
        <f t="shared" si="111"/>
        <v>3100</v>
      </c>
      <c r="GW15" s="9">
        <f t="shared" si="57"/>
        <v>3100</v>
      </c>
      <c r="GX15" s="16">
        <v>1</v>
      </c>
      <c r="GY15" s="27">
        <v>13727.833333333334</v>
      </c>
      <c r="GZ15" s="31">
        <f>2300+800</f>
        <v>3100</v>
      </c>
      <c r="HA15" s="8">
        <f t="shared" si="35"/>
        <v>3100</v>
      </c>
      <c r="HB15" s="9">
        <f t="shared" si="58"/>
        <v>3100</v>
      </c>
      <c r="HC15" s="16">
        <v>1</v>
      </c>
      <c r="HD15" s="27">
        <v>13727.833333333334</v>
      </c>
      <c r="HE15" s="31">
        <f>2300+800</f>
        <v>3100</v>
      </c>
      <c r="HF15" s="8">
        <f t="shared" si="36"/>
        <v>3100</v>
      </c>
      <c r="HG15" s="9">
        <f t="shared" si="59"/>
        <v>3100</v>
      </c>
      <c r="HH15" s="16">
        <v>1</v>
      </c>
      <c r="HI15" s="27">
        <v>13727.833333333334</v>
      </c>
      <c r="HJ15" s="31">
        <f>2300+800</f>
        <v>3100</v>
      </c>
      <c r="HK15" s="8">
        <f t="shared" si="37"/>
        <v>3100</v>
      </c>
      <c r="HL15" s="9">
        <f t="shared" si="60"/>
        <v>3100</v>
      </c>
      <c r="HM15" s="16">
        <v>1</v>
      </c>
      <c r="HN15" s="27">
        <v>13727.833333333334</v>
      </c>
      <c r="HO15" s="31">
        <f>2300+800</f>
        <v>3100</v>
      </c>
      <c r="HP15" s="8">
        <f t="shared" si="38"/>
        <v>3100</v>
      </c>
      <c r="HQ15" s="9">
        <f t="shared" si="61"/>
        <v>3100</v>
      </c>
      <c r="HR15" s="16">
        <v>1</v>
      </c>
      <c r="HS15" s="27">
        <v>13727.833333333334</v>
      </c>
      <c r="HT15" s="31">
        <f>2300+800</f>
        <v>3100</v>
      </c>
      <c r="HU15" s="8">
        <f t="shared" si="39"/>
        <v>3100</v>
      </c>
      <c r="HV15" s="9">
        <f t="shared" si="62"/>
        <v>3100</v>
      </c>
      <c r="HW15" s="16">
        <v>1</v>
      </c>
      <c r="HX15" s="27">
        <v>13727.833333333334</v>
      </c>
      <c r="HY15" s="31">
        <v>0</v>
      </c>
      <c r="HZ15" s="8">
        <f t="shared" si="40"/>
        <v>0</v>
      </c>
      <c r="IA15" s="9">
        <f t="shared" si="63"/>
        <v>0</v>
      </c>
      <c r="IB15" s="16">
        <v>1</v>
      </c>
      <c r="IC15" s="27">
        <v>13727.833333333334</v>
      </c>
      <c r="ID15" s="31">
        <f>2300+800</f>
        <v>3100</v>
      </c>
      <c r="IE15" s="8">
        <f t="shared" si="41"/>
        <v>3100</v>
      </c>
      <c r="IF15" s="9">
        <f t="shared" si="64"/>
        <v>3100</v>
      </c>
      <c r="IG15" s="16">
        <v>1</v>
      </c>
      <c r="IH15" s="27">
        <v>13727.833333333334</v>
      </c>
      <c r="II15" s="31">
        <f>2300+800</f>
        <v>3100</v>
      </c>
      <c r="IJ15" s="8">
        <f t="shared" si="42"/>
        <v>3100</v>
      </c>
      <c r="IK15" s="9">
        <f t="shared" si="65"/>
        <v>3100</v>
      </c>
      <c r="IL15" s="16">
        <v>1</v>
      </c>
      <c r="IM15" s="27">
        <v>13727.833333333334</v>
      </c>
      <c r="IN15" s="31">
        <f>2300+800</f>
        <v>3100</v>
      </c>
      <c r="IO15" s="8">
        <f t="shared" si="43"/>
        <v>3100</v>
      </c>
      <c r="IP15" s="9">
        <f t="shared" si="66"/>
        <v>3100</v>
      </c>
      <c r="IQ15" s="16">
        <v>1</v>
      </c>
      <c r="IR15" s="27">
        <v>13727.833333333334</v>
      </c>
      <c r="IS15" s="31">
        <f>2300+800</f>
        <v>3100</v>
      </c>
      <c r="IT15" s="8">
        <f t="shared" si="44"/>
        <v>3100</v>
      </c>
      <c r="IU15" s="9">
        <f t="shared" si="67"/>
        <v>3100</v>
      </c>
      <c r="IV15" s="16">
        <v>1</v>
      </c>
      <c r="IW15" s="27">
        <v>13727.833333333334</v>
      </c>
      <c r="IX15" s="31">
        <f>2300+800</f>
        <v>3100</v>
      </c>
      <c r="IY15" s="8">
        <f t="shared" si="45"/>
        <v>3100</v>
      </c>
      <c r="IZ15" s="9">
        <f t="shared" si="68"/>
        <v>3100</v>
      </c>
      <c r="JA15" s="16">
        <v>1</v>
      </c>
      <c r="JB15" s="27">
        <v>13727.833333333334</v>
      </c>
      <c r="JC15" s="31">
        <f>2300+800</f>
        <v>3100</v>
      </c>
      <c r="JD15" s="8">
        <f t="shared" si="46"/>
        <v>3100</v>
      </c>
      <c r="JE15" s="9">
        <f t="shared" si="69"/>
        <v>3100</v>
      </c>
      <c r="JF15" s="16">
        <v>1</v>
      </c>
      <c r="JG15" s="27">
        <v>13727.833333333334</v>
      </c>
      <c r="JH15" s="31">
        <f>2300+800</f>
        <v>3100</v>
      </c>
      <c r="JI15" s="8">
        <f t="shared" si="114"/>
        <v>3100</v>
      </c>
      <c r="JJ15" s="9">
        <f t="shared" si="70"/>
        <v>3100</v>
      </c>
      <c r="JK15" s="16">
        <v>1</v>
      </c>
      <c r="JL15" s="27">
        <v>13727.833333333334</v>
      </c>
      <c r="JM15" s="31">
        <f>2300+800</f>
        <v>3100</v>
      </c>
      <c r="JN15" s="8">
        <f t="shared" si="115"/>
        <v>3100</v>
      </c>
      <c r="JO15" s="9">
        <f t="shared" si="71"/>
        <v>3100</v>
      </c>
      <c r="JP15" s="16">
        <v>1</v>
      </c>
      <c r="JQ15" s="27">
        <v>13727.833333333334</v>
      </c>
      <c r="JR15" s="31">
        <f>2300+800</f>
        <v>3100</v>
      </c>
      <c r="JS15" s="8">
        <f t="shared" si="116"/>
        <v>3100</v>
      </c>
      <c r="JT15" s="9">
        <f t="shared" si="72"/>
        <v>3100</v>
      </c>
      <c r="JU15" s="16">
        <v>1</v>
      </c>
      <c r="JV15" s="27">
        <v>13727.833333333334</v>
      </c>
      <c r="JW15" s="31">
        <f>2300+800</f>
        <v>3100</v>
      </c>
      <c r="JX15" s="8">
        <f t="shared" si="117"/>
        <v>3100</v>
      </c>
      <c r="JY15" s="9">
        <f t="shared" si="73"/>
        <v>3100</v>
      </c>
      <c r="JZ15" s="16">
        <v>1</v>
      </c>
      <c r="KA15" s="27">
        <v>13727.833333333334</v>
      </c>
      <c r="KB15" s="31">
        <f>2300+800</f>
        <v>3100</v>
      </c>
      <c r="KC15" s="8">
        <f t="shared" si="118"/>
        <v>3100</v>
      </c>
      <c r="KD15" s="9">
        <f t="shared" si="74"/>
        <v>3100</v>
      </c>
      <c r="KE15" s="16">
        <v>1</v>
      </c>
      <c r="KF15" s="27">
        <v>13727.833333333334</v>
      </c>
      <c r="KG15" s="31">
        <f>2300+1000</f>
        <v>3300</v>
      </c>
      <c r="KH15" s="8">
        <f t="shared" si="119"/>
        <v>3300</v>
      </c>
      <c r="KI15" s="9">
        <f t="shared" si="75"/>
        <v>3300</v>
      </c>
      <c r="KJ15" s="16">
        <v>1</v>
      </c>
      <c r="KK15" s="27">
        <v>13727.833333333334</v>
      </c>
      <c r="KL15" s="31">
        <f>2440+1500</f>
        <v>3940</v>
      </c>
      <c r="KM15" s="8">
        <f t="shared" si="120"/>
        <v>3940</v>
      </c>
      <c r="KN15" s="9">
        <f t="shared" si="76"/>
        <v>3940</v>
      </c>
      <c r="KO15" s="16">
        <v>1</v>
      </c>
      <c r="KP15" s="27">
        <v>13727.833333333334</v>
      </c>
      <c r="KQ15" s="31">
        <f>2440+1500</f>
        <v>3940</v>
      </c>
      <c r="KR15" s="8">
        <f t="shared" si="121"/>
        <v>3940</v>
      </c>
      <c r="KS15" s="9">
        <f t="shared" si="77"/>
        <v>3940</v>
      </c>
      <c r="KT15" s="16">
        <v>1</v>
      </c>
      <c r="KU15" s="27">
        <v>13727.833333333334</v>
      </c>
      <c r="KV15" s="31">
        <f>2440+1500</f>
        <v>3940</v>
      </c>
      <c r="KW15" s="8">
        <f t="shared" si="122"/>
        <v>3940</v>
      </c>
      <c r="KX15" s="9">
        <f t="shared" si="78"/>
        <v>3940</v>
      </c>
      <c r="KY15" s="16">
        <v>1</v>
      </c>
      <c r="KZ15" s="27">
        <v>13727.833333333334</v>
      </c>
      <c r="LA15" s="31">
        <f>2440+2350</f>
        <v>4790</v>
      </c>
      <c r="LB15" s="8">
        <f t="shared" si="123"/>
        <v>4790</v>
      </c>
      <c r="LC15" s="9">
        <f t="shared" si="79"/>
        <v>4790</v>
      </c>
      <c r="LD15" s="16">
        <v>1</v>
      </c>
      <c r="LE15" s="27">
        <v>13727.833333333334</v>
      </c>
      <c r="LF15" s="31">
        <v>2900</v>
      </c>
      <c r="LG15" s="8">
        <f t="shared" si="47"/>
        <v>2900</v>
      </c>
      <c r="LH15" s="9">
        <f t="shared" si="80"/>
        <v>2900</v>
      </c>
      <c r="LI15" s="16">
        <v>1</v>
      </c>
      <c r="LJ15" s="27">
        <v>13727.833333333334</v>
      </c>
      <c r="LK15" s="3">
        <f>2300+600</f>
        <v>2900</v>
      </c>
      <c r="LL15" s="8">
        <f t="shared" si="48"/>
        <v>2900</v>
      </c>
      <c r="LM15" s="9">
        <f t="shared" si="81"/>
        <v>2900</v>
      </c>
      <c r="LN15" s="16">
        <v>1</v>
      </c>
      <c r="LO15" s="27">
        <v>13727.833333333334</v>
      </c>
      <c r="LP15" s="3">
        <f>2300+2000</f>
        <v>4300</v>
      </c>
      <c r="LQ15" s="8">
        <f t="shared" si="49"/>
        <v>4300</v>
      </c>
      <c r="LR15" s="9">
        <f t="shared" si="82"/>
        <v>4300</v>
      </c>
      <c r="LS15" s="16">
        <v>1</v>
      </c>
      <c r="LT15" s="27">
        <v>13727.833333333334</v>
      </c>
      <c r="LU15" s="3">
        <f>2440+2350</f>
        <v>4790</v>
      </c>
      <c r="LV15" s="8">
        <f t="shared" si="50"/>
        <v>4790</v>
      </c>
      <c r="LW15" s="9">
        <f t="shared" si="83"/>
        <v>4790</v>
      </c>
      <c r="LX15" s="16">
        <v>1</v>
      </c>
      <c r="LY15" s="27">
        <v>13727.833333333334</v>
      </c>
      <c r="LZ15" s="3">
        <f>2440+2350</f>
        <v>4790</v>
      </c>
      <c r="MA15" s="8">
        <f t="shared" si="51"/>
        <v>4790</v>
      </c>
      <c r="MB15" s="9">
        <f t="shared" si="84"/>
        <v>4790</v>
      </c>
      <c r="MC15" s="16">
        <v>1</v>
      </c>
      <c r="MD15" s="27">
        <v>13727.833333333334</v>
      </c>
      <c r="ME15" s="3">
        <f>2440+2350</f>
        <v>4790</v>
      </c>
      <c r="MF15" s="8">
        <f t="shared" si="52"/>
        <v>4790</v>
      </c>
      <c r="MG15" s="9">
        <f t="shared" si="85"/>
        <v>4790</v>
      </c>
      <c r="MH15" s="16">
        <v>1</v>
      </c>
      <c r="MI15" s="37">
        <v>13727.833333333334</v>
      </c>
      <c r="MJ15" s="3">
        <f>2440+2350</f>
        <v>4790</v>
      </c>
      <c r="MK15" s="8">
        <v>4790</v>
      </c>
      <c r="ML15" s="9">
        <v>4790</v>
      </c>
      <c r="MM15" s="16">
        <v>1</v>
      </c>
      <c r="MN15" s="37">
        <v>13727.833333333334</v>
      </c>
      <c r="MO15" s="3">
        <v>4700</v>
      </c>
      <c r="MP15" s="8">
        <v>4700</v>
      </c>
      <c r="MQ15" s="9">
        <v>4700</v>
      </c>
      <c r="MR15" s="16">
        <v>1</v>
      </c>
      <c r="MS15" s="37">
        <v>13727.833333333334</v>
      </c>
      <c r="MT15" s="3">
        <v>4700</v>
      </c>
      <c r="MU15">
        <v>4700</v>
      </c>
      <c r="MV15">
        <v>4700</v>
      </c>
      <c r="MW15">
        <v>1</v>
      </c>
      <c r="MX15" s="37">
        <v>13727.833333333334</v>
      </c>
      <c r="MY15" s="3">
        <v>4700</v>
      </c>
      <c r="MZ15">
        <v>4700</v>
      </c>
      <c r="NA15">
        <v>4700</v>
      </c>
      <c r="NB15">
        <v>1</v>
      </c>
      <c r="ND15" s="3">
        <v>4060</v>
      </c>
      <c r="NE15">
        <v>4060</v>
      </c>
      <c r="NF15">
        <v>4060</v>
      </c>
      <c r="NG15">
        <v>1</v>
      </c>
    </row>
    <row r="16" spans="1:371" x14ac:dyDescent="0.3">
      <c r="A16" s="3" t="s">
        <v>18</v>
      </c>
      <c r="B16" s="14">
        <v>1500</v>
      </c>
      <c r="C16" s="14">
        <v>1500</v>
      </c>
      <c r="D16" s="8">
        <f>+C16*F16</f>
        <v>1125</v>
      </c>
      <c r="E16" s="9">
        <f t="shared" si="0"/>
        <v>1125</v>
      </c>
      <c r="F16" s="16">
        <v>0.75</v>
      </c>
      <c r="G16" s="14">
        <v>1500</v>
      </c>
      <c r="H16" s="14">
        <v>1500</v>
      </c>
      <c r="I16" s="8">
        <f>+H16*K16</f>
        <v>1125</v>
      </c>
      <c r="J16" s="9">
        <f t="shared" si="1"/>
        <v>1125</v>
      </c>
      <c r="K16" s="16">
        <v>0.75</v>
      </c>
      <c r="L16" s="14">
        <v>1500</v>
      </c>
      <c r="M16" s="14">
        <v>1500</v>
      </c>
      <c r="N16" s="8">
        <f>+M16*P16</f>
        <v>1125</v>
      </c>
      <c r="O16" s="9">
        <f t="shared" si="2"/>
        <v>1125</v>
      </c>
      <c r="P16" s="16">
        <v>0.75</v>
      </c>
      <c r="Q16" s="27">
        <v>2736</v>
      </c>
      <c r="R16" s="14">
        <v>1540</v>
      </c>
      <c r="S16" s="8">
        <f>+R16*U16</f>
        <v>1155</v>
      </c>
      <c r="T16" s="9">
        <f t="shared" si="3"/>
        <v>1155</v>
      </c>
      <c r="U16" s="16">
        <v>0.75</v>
      </c>
      <c r="V16" s="27">
        <v>2736</v>
      </c>
      <c r="W16" s="14">
        <v>1540</v>
      </c>
      <c r="X16" s="8">
        <f>+W16*Z16</f>
        <v>1155</v>
      </c>
      <c r="Y16" s="9">
        <f t="shared" si="4"/>
        <v>1155</v>
      </c>
      <c r="Z16" s="16">
        <v>0.75</v>
      </c>
      <c r="AA16" s="27">
        <v>2736</v>
      </c>
      <c r="AB16" s="14">
        <v>1540</v>
      </c>
      <c r="AC16" s="8">
        <f>+AB16*AE16</f>
        <v>1155</v>
      </c>
      <c r="AD16" s="9">
        <f t="shared" si="5"/>
        <v>1155</v>
      </c>
      <c r="AE16" s="16">
        <v>0.75</v>
      </c>
      <c r="AF16" s="27">
        <v>2736</v>
      </c>
      <c r="AG16" s="14">
        <v>1540</v>
      </c>
      <c r="AH16" s="8">
        <f>+AG16*AJ16</f>
        <v>1155</v>
      </c>
      <c r="AI16" s="9">
        <f t="shared" si="6"/>
        <v>1155</v>
      </c>
      <c r="AJ16" s="16">
        <v>0.75</v>
      </c>
      <c r="AK16" s="27">
        <v>2736</v>
      </c>
      <c r="AL16" s="14">
        <v>1540</v>
      </c>
      <c r="AM16" s="8">
        <f>+AL16*AO16</f>
        <v>1155</v>
      </c>
      <c r="AN16" s="9">
        <f t="shared" si="7"/>
        <v>1155</v>
      </c>
      <c r="AO16" s="16">
        <v>0.75</v>
      </c>
      <c r="AP16" s="27">
        <v>2736</v>
      </c>
      <c r="AQ16" s="14">
        <v>1540</v>
      </c>
      <c r="AR16" s="8">
        <f>+AQ16*AT16</f>
        <v>1155</v>
      </c>
      <c r="AS16" s="9">
        <f t="shared" si="8"/>
        <v>1155</v>
      </c>
      <c r="AT16" s="16">
        <v>0.75</v>
      </c>
      <c r="AU16" s="27">
        <v>2736</v>
      </c>
      <c r="AV16" s="14">
        <v>1540</v>
      </c>
      <c r="AW16" s="8">
        <f>+AV16*AY16</f>
        <v>1155</v>
      </c>
      <c r="AX16" s="9">
        <f t="shared" si="9"/>
        <v>1155</v>
      </c>
      <c r="AY16" s="16">
        <v>0.75</v>
      </c>
      <c r="AZ16" s="27">
        <v>2736</v>
      </c>
      <c r="BA16" s="14">
        <v>1540</v>
      </c>
      <c r="BB16" s="8">
        <f>+BA16*BD16</f>
        <v>1155</v>
      </c>
      <c r="BC16" s="9">
        <f t="shared" si="10"/>
        <v>1155</v>
      </c>
      <c r="BD16" s="16">
        <v>0.75</v>
      </c>
      <c r="BE16" s="27">
        <v>2736</v>
      </c>
      <c r="BF16" s="14">
        <v>1540</v>
      </c>
      <c r="BG16" s="8">
        <f>+BF16*BI16</f>
        <v>1155</v>
      </c>
      <c r="BH16" s="9">
        <f t="shared" si="11"/>
        <v>1155</v>
      </c>
      <c r="BI16" s="16">
        <v>0.75</v>
      </c>
      <c r="BJ16" s="27">
        <v>2736</v>
      </c>
      <c r="BK16" s="14">
        <v>1540</v>
      </c>
      <c r="BL16" s="8">
        <f>+BK16*BN16</f>
        <v>1155</v>
      </c>
      <c r="BM16" s="9">
        <f t="shared" si="12"/>
        <v>1155</v>
      </c>
      <c r="BN16" s="16">
        <v>0.75</v>
      </c>
      <c r="BO16" s="27">
        <v>2736</v>
      </c>
      <c r="BP16" s="14">
        <v>1540</v>
      </c>
      <c r="BQ16" s="8">
        <f>+BP16*BS16</f>
        <v>1155</v>
      </c>
      <c r="BR16" s="9">
        <f t="shared" si="53"/>
        <v>1155</v>
      </c>
      <c r="BS16" s="16">
        <v>0.75</v>
      </c>
      <c r="BT16" s="27">
        <v>2736</v>
      </c>
      <c r="BU16" s="14">
        <v>1540</v>
      </c>
      <c r="BV16" s="8">
        <f t="shared" si="112"/>
        <v>1540</v>
      </c>
      <c r="BW16" s="9">
        <f t="shared" si="86"/>
        <v>1540</v>
      </c>
      <c r="BX16" s="16">
        <v>0.75</v>
      </c>
      <c r="BY16" s="27">
        <v>2736</v>
      </c>
      <c r="BZ16" s="14">
        <v>1540</v>
      </c>
      <c r="CA16" s="8">
        <f t="shared" si="13"/>
        <v>1540</v>
      </c>
      <c r="CB16" s="9">
        <f t="shared" si="87"/>
        <v>1540</v>
      </c>
      <c r="CC16" s="16">
        <v>0.75</v>
      </c>
      <c r="CD16" s="27">
        <v>2736</v>
      </c>
      <c r="CE16" s="14">
        <v>1540</v>
      </c>
      <c r="CF16" s="8">
        <f t="shared" si="14"/>
        <v>1540</v>
      </c>
      <c r="CG16" s="9">
        <f t="shared" si="88"/>
        <v>1540</v>
      </c>
      <c r="CH16" s="16">
        <v>0.75</v>
      </c>
      <c r="CI16" s="27">
        <v>2736</v>
      </c>
      <c r="CJ16" s="14">
        <v>3797</v>
      </c>
      <c r="CK16" s="8">
        <f t="shared" si="15"/>
        <v>3797</v>
      </c>
      <c r="CL16" s="9">
        <f t="shared" si="89"/>
        <v>3797</v>
      </c>
      <c r="CM16" s="16">
        <v>0.75</v>
      </c>
      <c r="CN16" s="27">
        <v>2736</v>
      </c>
      <c r="CO16" s="14">
        <v>3797</v>
      </c>
      <c r="CP16" s="8">
        <f t="shared" si="16"/>
        <v>3797</v>
      </c>
      <c r="CQ16" s="9">
        <f t="shared" si="90"/>
        <v>3797</v>
      </c>
      <c r="CR16" s="16">
        <v>0.75</v>
      </c>
      <c r="CS16" s="27">
        <v>2736</v>
      </c>
      <c r="CT16" s="14">
        <v>3797</v>
      </c>
      <c r="CU16" s="8">
        <f t="shared" si="17"/>
        <v>3797</v>
      </c>
      <c r="CV16" s="9">
        <f t="shared" si="91"/>
        <v>3797</v>
      </c>
      <c r="CW16" s="16">
        <v>0.75</v>
      </c>
      <c r="CX16" s="27">
        <v>2736</v>
      </c>
      <c r="CY16" s="14">
        <v>3797</v>
      </c>
      <c r="CZ16" s="8">
        <f t="shared" si="18"/>
        <v>3797</v>
      </c>
      <c r="DA16" s="9">
        <f t="shared" si="92"/>
        <v>3797</v>
      </c>
      <c r="DB16" s="16">
        <v>0.75</v>
      </c>
      <c r="DC16" s="27">
        <v>2736</v>
      </c>
      <c r="DD16" s="14">
        <v>3797</v>
      </c>
      <c r="DE16" s="8">
        <f t="shared" si="19"/>
        <v>3797</v>
      </c>
      <c r="DF16" s="9">
        <f t="shared" si="93"/>
        <v>3797</v>
      </c>
      <c r="DG16" s="16">
        <v>0.75</v>
      </c>
      <c r="DH16" s="27">
        <v>2736</v>
      </c>
      <c r="DI16" s="14">
        <v>3797</v>
      </c>
      <c r="DJ16" s="8">
        <f t="shared" si="20"/>
        <v>3797</v>
      </c>
      <c r="DK16" s="9">
        <f t="shared" si="94"/>
        <v>3797</v>
      </c>
      <c r="DL16" s="16">
        <v>0.75</v>
      </c>
      <c r="DM16" s="27">
        <v>2736</v>
      </c>
      <c r="DN16" s="14">
        <v>3797</v>
      </c>
      <c r="DO16" s="8">
        <f t="shared" si="21"/>
        <v>3797</v>
      </c>
      <c r="DP16" s="9">
        <f t="shared" si="95"/>
        <v>3797</v>
      </c>
      <c r="DQ16" s="16">
        <v>0.75</v>
      </c>
      <c r="DR16" s="27">
        <v>2736</v>
      </c>
      <c r="DS16" s="14">
        <v>3797</v>
      </c>
      <c r="DT16" s="8">
        <f t="shared" si="22"/>
        <v>3797</v>
      </c>
      <c r="DU16" s="9">
        <f t="shared" si="96"/>
        <v>3797</v>
      </c>
      <c r="DV16" s="16">
        <v>0.75</v>
      </c>
      <c r="DW16" s="27">
        <v>2736</v>
      </c>
      <c r="DX16" s="14">
        <v>3797</v>
      </c>
      <c r="DY16" s="8">
        <f t="shared" si="23"/>
        <v>3797</v>
      </c>
      <c r="DZ16" s="9">
        <f t="shared" si="97"/>
        <v>3797</v>
      </c>
      <c r="EA16" s="16">
        <v>0.75</v>
      </c>
      <c r="EB16" s="27">
        <v>2736</v>
      </c>
      <c r="EC16" s="14">
        <f>1045+324</f>
        <v>1369</v>
      </c>
      <c r="ED16" s="8">
        <f t="shared" si="24"/>
        <v>1369</v>
      </c>
      <c r="EE16" s="9">
        <f t="shared" si="98"/>
        <v>1369</v>
      </c>
      <c r="EF16" s="16">
        <v>0.75</v>
      </c>
      <c r="EG16" s="27">
        <v>2736</v>
      </c>
      <c r="EH16" s="14">
        <f>1045+324</f>
        <v>1369</v>
      </c>
      <c r="EI16" s="8">
        <f t="shared" si="25"/>
        <v>1369</v>
      </c>
      <c r="EJ16" s="9">
        <f t="shared" si="99"/>
        <v>1369</v>
      </c>
      <c r="EK16" s="16">
        <v>0.75</v>
      </c>
      <c r="EL16" s="27">
        <v>2736</v>
      </c>
      <c r="EM16" s="14">
        <f>1045+324</f>
        <v>1369</v>
      </c>
      <c r="EN16" s="8">
        <f t="shared" si="26"/>
        <v>1369</v>
      </c>
      <c r="EO16" s="9">
        <f t="shared" si="100"/>
        <v>1369</v>
      </c>
      <c r="EP16" s="16">
        <v>0.75</v>
      </c>
      <c r="EQ16" s="27">
        <v>2736</v>
      </c>
      <c r="ER16" s="14">
        <f>1045+324</f>
        <v>1369</v>
      </c>
      <c r="ES16" s="8">
        <f t="shared" si="27"/>
        <v>1369</v>
      </c>
      <c r="ET16" s="9">
        <f t="shared" si="101"/>
        <v>1369</v>
      </c>
      <c r="EU16" s="16">
        <v>0.75</v>
      </c>
      <c r="EV16" s="27">
        <v>2736</v>
      </c>
      <c r="EW16" s="14">
        <f>1045+324</f>
        <v>1369</v>
      </c>
      <c r="EX16" s="8">
        <f t="shared" si="28"/>
        <v>1369</v>
      </c>
      <c r="EY16" s="9">
        <f t="shared" si="102"/>
        <v>1369</v>
      </c>
      <c r="EZ16" s="16">
        <v>0.75</v>
      </c>
      <c r="FA16" s="27">
        <v>2736</v>
      </c>
      <c r="FB16" s="14">
        <f>1045+324</f>
        <v>1369</v>
      </c>
      <c r="FC16" s="8">
        <f t="shared" si="29"/>
        <v>1369</v>
      </c>
      <c r="FD16" s="9">
        <f t="shared" si="103"/>
        <v>1369</v>
      </c>
      <c r="FE16" s="16">
        <v>0.75</v>
      </c>
      <c r="FF16" s="27">
        <v>2736</v>
      </c>
      <c r="FG16" s="14">
        <f>1045+324</f>
        <v>1369</v>
      </c>
      <c r="FH16" s="8">
        <f t="shared" si="30"/>
        <v>1369</v>
      </c>
      <c r="FI16" s="9">
        <f t="shared" si="104"/>
        <v>1369</v>
      </c>
      <c r="FJ16" s="16">
        <v>0.75</v>
      </c>
      <c r="FK16" s="27">
        <v>2736</v>
      </c>
      <c r="FL16" s="14">
        <f>1045+324</f>
        <v>1369</v>
      </c>
      <c r="FM16" s="8">
        <f t="shared" si="31"/>
        <v>1369</v>
      </c>
      <c r="FN16" s="9">
        <f t="shared" si="105"/>
        <v>1369</v>
      </c>
      <c r="FO16" s="16">
        <v>0.75</v>
      </c>
      <c r="FP16" s="27">
        <v>2736</v>
      </c>
      <c r="FQ16" s="14">
        <f>1045+324</f>
        <v>1369</v>
      </c>
      <c r="FR16" s="8">
        <f t="shared" si="32"/>
        <v>1369</v>
      </c>
      <c r="FS16" s="9">
        <f t="shared" si="106"/>
        <v>1369</v>
      </c>
      <c r="FT16" s="16">
        <v>0.75</v>
      </c>
      <c r="FU16" s="27">
        <v>2736</v>
      </c>
      <c r="FV16" s="14">
        <f>1045+324</f>
        <v>1369</v>
      </c>
      <c r="FW16" s="8">
        <f t="shared" si="33"/>
        <v>1369</v>
      </c>
      <c r="FX16" s="9">
        <f t="shared" si="107"/>
        <v>1369</v>
      </c>
      <c r="FY16" s="16">
        <v>0.75</v>
      </c>
      <c r="FZ16" s="27">
        <v>2736</v>
      </c>
      <c r="GA16" s="14">
        <f>1045+324</f>
        <v>1369</v>
      </c>
      <c r="GB16" s="8">
        <f t="shared" si="113"/>
        <v>1369</v>
      </c>
      <c r="GC16" s="9">
        <f t="shared" si="108"/>
        <v>1369</v>
      </c>
      <c r="GD16" s="16">
        <v>0.75</v>
      </c>
      <c r="GE16" s="27">
        <v>2736</v>
      </c>
      <c r="GF16" s="14">
        <f>1045+324</f>
        <v>1369</v>
      </c>
      <c r="GG16" s="8">
        <f t="shared" si="34"/>
        <v>1369</v>
      </c>
      <c r="GH16" s="9">
        <f t="shared" si="54"/>
        <v>1369</v>
      </c>
      <c r="GI16" s="16">
        <v>0.75</v>
      </c>
      <c r="GJ16" s="27">
        <v>2736</v>
      </c>
      <c r="GK16" s="14">
        <f>1045+324</f>
        <v>1369</v>
      </c>
      <c r="GL16" s="8">
        <f t="shared" si="109"/>
        <v>1369</v>
      </c>
      <c r="GM16" s="9">
        <f t="shared" si="55"/>
        <v>1369</v>
      </c>
      <c r="GN16" s="16">
        <v>0.75</v>
      </c>
      <c r="GO16" s="27">
        <v>2736</v>
      </c>
      <c r="GP16" s="14">
        <f>1045+324</f>
        <v>1369</v>
      </c>
      <c r="GQ16" s="8">
        <f t="shared" si="110"/>
        <v>1369</v>
      </c>
      <c r="GR16" s="9">
        <f t="shared" si="56"/>
        <v>1369</v>
      </c>
      <c r="GS16" s="16">
        <v>0.75</v>
      </c>
      <c r="GT16" s="27">
        <v>2736</v>
      </c>
      <c r="GU16" s="44">
        <f>1045+324</f>
        <v>1369</v>
      </c>
      <c r="GV16" s="8">
        <f t="shared" si="111"/>
        <v>1369</v>
      </c>
      <c r="GW16" s="9">
        <f t="shared" si="57"/>
        <v>1369</v>
      </c>
      <c r="GX16" s="16">
        <v>0.75</v>
      </c>
      <c r="GY16" s="27">
        <v>2736</v>
      </c>
      <c r="GZ16" s="44">
        <f>1045+324</f>
        <v>1369</v>
      </c>
      <c r="HA16" s="8">
        <f t="shared" si="35"/>
        <v>1369</v>
      </c>
      <c r="HB16" s="9">
        <f t="shared" si="58"/>
        <v>1369</v>
      </c>
      <c r="HC16" s="16">
        <v>0.75</v>
      </c>
      <c r="HD16" s="27">
        <v>2736</v>
      </c>
      <c r="HE16" s="44">
        <f>1045+324</f>
        <v>1369</v>
      </c>
      <c r="HF16" s="8">
        <f t="shared" si="36"/>
        <v>1369</v>
      </c>
      <c r="HG16" s="9">
        <f t="shared" si="59"/>
        <v>1369</v>
      </c>
      <c r="HH16" s="16">
        <v>0.75</v>
      </c>
      <c r="HI16" s="27">
        <v>2736</v>
      </c>
      <c r="HJ16" s="44">
        <f>1045+324</f>
        <v>1369</v>
      </c>
      <c r="HK16" s="8">
        <f t="shared" si="37"/>
        <v>1369</v>
      </c>
      <c r="HL16" s="9">
        <f t="shared" si="60"/>
        <v>1369</v>
      </c>
      <c r="HM16" s="16">
        <v>0.75</v>
      </c>
      <c r="HN16" s="27">
        <v>2736</v>
      </c>
      <c r="HO16" s="44">
        <f>1045+324</f>
        <v>1369</v>
      </c>
      <c r="HP16" s="8">
        <f t="shared" si="38"/>
        <v>1369</v>
      </c>
      <c r="HQ16" s="9">
        <f t="shared" si="61"/>
        <v>1369</v>
      </c>
      <c r="HR16" s="16">
        <v>0.75</v>
      </c>
      <c r="HS16" s="27">
        <v>2736</v>
      </c>
      <c r="HT16" s="44">
        <f>1045+324</f>
        <v>1369</v>
      </c>
      <c r="HU16" s="8">
        <f t="shared" si="39"/>
        <v>1369</v>
      </c>
      <c r="HV16" s="9">
        <f t="shared" si="62"/>
        <v>1369</v>
      </c>
      <c r="HW16" s="16">
        <v>0.75</v>
      </c>
      <c r="HX16" s="27">
        <v>2736</v>
      </c>
      <c r="HY16" s="44">
        <v>0</v>
      </c>
      <c r="HZ16" s="8">
        <f t="shared" si="40"/>
        <v>0</v>
      </c>
      <c r="IA16" s="9">
        <f t="shared" si="63"/>
        <v>0</v>
      </c>
      <c r="IB16" s="16">
        <v>0.75</v>
      </c>
      <c r="IC16" s="27">
        <v>2736</v>
      </c>
      <c r="ID16" s="44">
        <f>1045+324</f>
        <v>1369</v>
      </c>
      <c r="IE16" s="8">
        <f t="shared" si="41"/>
        <v>1369</v>
      </c>
      <c r="IF16" s="9">
        <f t="shared" si="64"/>
        <v>1369</v>
      </c>
      <c r="IG16" s="16">
        <v>0.75</v>
      </c>
      <c r="IH16" s="27">
        <v>2736</v>
      </c>
      <c r="II16" s="44">
        <f>1045+324</f>
        <v>1369</v>
      </c>
      <c r="IJ16" s="8">
        <f t="shared" si="42"/>
        <v>1369</v>
      </c>
      <c r="IK16" s="9">
        <f t="shared" si="65"/>
        <v>1369</v>
      </c>
      <c r="IL16" s="16">
        <v>0.75</v>
      </c>
      <c r="IM16" s="27">
        <v>2736</v>
      </c>
      <c r="IN16" s="44">
        <f>1045+324</f>
        <v>1369</v>
      </c>
      <c r="IO16" s="8">
        <f t="shared" si="43"/>
        <v>1369</v>
      </c>
      <c r="IP16" s="9">
        <f t="shared" si="66"/>
        <v>1369</v>
      </c>
      <c r="IQ16" s="16">
        <v>0.75</v>
      </c>
      <c r="IR16" s="27">
        <v>2736</v>
      </c>
      <c r="IS16" s="44">
        <f>1045+324</f>
        <v>1369</v>
      </c>
      <c r="IT16" s="8">
        <f t="shared" si="44"/>
        <v>1369</v>
      </c>
      <c r="IU16" s="9">
        <f t="shared" si="67"/>
        <v>1369</v>
      </c>
      <c r="IV16" s="16">
        <v>0.75</v>
      </c>
      <c r="IW16" s="27">
        <v>2736</v>
      </c>
      <c r="IX16" s="44">
        <f>1045+324</f>
        <v>1369</v>
      </c>
      <c r="IY16" s="8">
        <f t="shared" si="45"/>
        <v>1369</v>
      </c>
      <c r="IZ16" s="9">
        <f t="shared" si="68"/>
        <v>1369</v>
      </c>
      <c r="JA16" s="16">
        <v>0.75</v>
      </c>
      <c r="JB16" s="27">
        <v>2736</v>
      </c>
      <c r="JC16" s="44">
        <f>1045+324</f>
        <v>1369</v>
      </c>
      <c r="JD16" s="8">
        <f t="shared" si="46"/>
        <v>1369</v>
      </c>
      <c r="JE16" s="9">
        <f t="shared" si="69"/>
        <v>1369</v>
      </c>
      <c r="JF16" s="16">
        <v>0.75</v>
      </c>
      <c r="JG16" s="27">
        <v>2736</v>
      </c>
      <c r="JH16" s="44">
        <f>1045+324</f>
        <v>1369</v>
      </c>
      <c r="JI16" s="8">
        <f t="shared" si="114"/>
        <v>1369</v>
      </c>
      <c r="JJ16" s="9">
        <f t="shared" si="70"/>
        <v>1369</v>
      </c>
      <c r="JK16" s="16">
        <v>0.75</v>
      </c>
      <c r="JL16" s="27">
        <v>2736</v>
      </c>
      <c r="JM16" s="44">
        <f>1045+324</f>
        <v>1369</v>
      </c>
      <c r="JN16" s="8">
        <f t="shared" si="115"/>
        <v>1369</v>
      </c>
      <c r="JO16" s="9">
        <f t="shared" si="71"/>
        <v>1369</v>
      </c>
      <c r="JP16" s="16">
        <v>0.75</v>
      </c>
      <c r="JQ16" s="27">
        <v>2736</v>
      </c>
      <c r="JR16" s="44">
        <f>1045+324</f>
        <v>1369</v>
      </c>
      <c r="JS16" s="8">
        <f t="shared" si="116"/>
        <v>1369</v>
      </c>
      <c r="JT16" s="9">
        <f t="shared" si="72"/>
        <v>1369</v>
      </c>
      <c r="JU16" s="16">
        <v>0.75</v>
      </c>
      <c r="JV16" s="27">
        <v>2736</v>
      </c>
      <c r="JW16" s="44">
        <f>1045+324</f>
        <v>1369</v>
      </c>
      <c r="JX16" s="8">
        <f t="shared" si="117"/>
        <v>1369</v>
      </c>
      <c r="JY16" s="9">
        <f t="shared" si="73"/>
        <v>1369</v>
      </c>
      <c r="JZ16" s="16">
        <v>0.75</v>
      </c>
      <c r="KA16" s="27">
        <v>2736</v>
      </c>
      <c r="KB16" s="44">
        <f>1045+324</f>
        <v>1369</v>
      </c>
      <c r="KC16" s="8">
        <f t="shared" si="118"/>
        <v>1369</v>
      </c>
      <c r="KD16" s="9">
        <f t="shared" si="74"/>
        <v>1369</v>
      </c>
      <c r="KE16" s="16">
        <v>0.75</v>
      </c>
      <c r="KF16" s="27">
        <v>2736</v>
      </c>
      <c r="KG16" s="44">
        <f>796+288</f>
        <v>1084</v>
      </c>
      <c r="KH16" s="8">
        <f t="shared" si="119"/>
        <v>1084</v>
      </c>
      <c r="KI16" s="9">
        <f t="shared" si="75"/>
        <v>1084</v>
      </c>
      <c r="KJ16" s="16">
        <v>0.75</v>
      </c>
      <c r="KK16" s="27">
        <v>2736</v>
      </c>
      <c r="KL16" s="44">
        <v>800</v>
      </c>
      <c r="KM16" s="8">
        <f t="shared" si="120"/>
        <v>800</v>
      </c>
      <c r="KN16" s="9">
        <f t="shared" si="76"/>
        <v>800</v>
      </c>
      <c r="KO16" s="16">
        <v>0.75</v>
      </c>
      <c r="KP16" s="27">
        <v>2736</v>
      </c>
      <c r="KQ16" s="44">
        <v>450</v>
      </c>
      <c r="KR16" s="8">
        <f t="shared" si="121"/>
        <v>450</v>
      </c>
      <c r="KS16" s="9">
        <f t="shared" si="77"/>
        <v>450</v>
      </c>
      <c r="KT16" s="16">
        <v>0.75</v>
      </c>
      <c r="KU16" s="27">
        <v>2736</v>
      </c>
      <c r="KV16" s="44">
        <f>1120+324</f>
        <v>1444</v>
      </c>
      <c r="KW16" s="8">
        <f t="shared" si="122"/>
        <v>1444</v>
      </c>
      <c r="KX16" s="9">
        <f t="shared" si="78"/>
        <v>1444</v>
      </c>
      <c r="KY16" s="16">
        <v>0.75</v>
      </c>
      <c r="KZ16" s="27">
        <v>2736</v>
      </c>
      <c r="LA16" s="44">
        <v>920</v>
      </c>
      <c r="LB16" s="8">
        <f t="shared" si="123"/>
        <v>920</v>
      </c>
      <c r="LC16" s="9">
        <f t="shared" si="79"/>
        <v>920</v>
      </c>
      <c r="LD16" s="16">
        <v>0.75</v>
      </c>
      <c r="LE16" s="27">
        <v>2736</v>
      </c>
      <c r="LF16" s="44">
        <f>1172+253</f>
        <v>1425</v>
      </c>
      <c r="LG16" s="8">
        <f t="shared" si="47"/>
        <v>1425</v>
      </c>
      <c r="LH16" s="9">
        <f t="shared" si="80"/>
        <v>1425</v>
      </c>
      <c r="LI16" s="16">
        <v>0.75</v>
      </c>
      <c r="LJ16" s="27">
        <v>2736</v>
      </c>
      <c r="LK16" s="14">
        <v>1400</v>
      </c>
      <c r="LL16" s="8">
        <f t="shared" si="48"/>
        <v>1400</v>
      </c>
      <c r="LM16" s="9">
        <f t="shared" si="81"/>
        <v>1400</v>
      </c>
      <c r="LN16" s="16">
        <v>0.75</v>
      </c>
      <c r="LO16" s="27">
        <v>2736</v>
      </c>
      <c r="LP16" s="14">
        <v>2826</v>
      </c>
      <c r="LQ16" s="8">
        <f t="shared" si="49"/>
        <v>2826</v>
      </c>
      <c r="LR16" s="9">
        <f t="shared" si="82"/>
        <v>2826</v>
      </c>
      <c r="LS16" s="16">
        <v>0.75</v>
      </c>
      <c r="LT16" s="27">
        <v>2736</v>
      </c>
      <c r="LU16" s="14">
        <v>2250</v>
      </c>
      <c r="LV16" s="8">
        <f t="shared" si="50"/>
        <v>2250</v>
      </c>
      <c r="LW16" s="9">
        <f t="shared" si="83"/>
        <v>2250</v>
      </c>
      <c r="LX16" s="16">
        <v>0.75</v>
      </c>
      <c r="LY16" s="27">
        <v>2736</v>
      </c>
      <c r="LZ16" s="3">
        <v>1350</v>
      </c>
      <c r="MA16" s="8">
        <f t="shared" si="51"/>
        <v>1350</v>
      </c>
      <c r="MB16" s="9">
        <f t="shared" si="84"/>
        <v>1350</v>
      </c>
      <c r="MC16" s="16">
        <v>0.75</v>
      </c>
      <c r="MD16" s="27">
        <v>2736</v>
      </c>
      <c r="ME16" s="3">
        <v>1450</v>
      </c>
      <c r="MF16" s="8">
        <f t="shared" si="52"/>
        <v>1450</v>
      </c>
      <c r="MG16" s="9">
        <f t="shared" si="85"/>
        <v>1450</v>
      </c>
      <c r="MH16" s="16">
        <v>0.75</v>
      </c>
      <c r="MI16" s="37">
        <v>2736</v>
      </c>
      <c r="MJ16" s="19">
        <v>2850</v>
      </c>
      <c r="MK16" s="8">
        <v>2850</v>
      </c>
      <c r="ML16" s="9">
        <v>2850</v>
      </c>
      <c r="MM16" s="16">
        <v>0.75</v>
      </c>
      <c r="MN16" s="37">
        <v>2736</v>
      </c>
      <c r="MO16" s="3">
        <v>2815</v>
      </c>
      <c r="MP16" s="8">
        <v>2815</v>
      </c>
      <c r="MQ16" s="9">
        <v>2815</v>
      </c>
      <c r="MR16" s="16">
        <v>0.75</v>
      </c>
      <c r="MS16" s="37">
        <v>2736</v>
      </c>
      <c r="MT16" s="3">
        <v>2815</v>
      </c>
      <c r="MU16">
        <v>2815</v>
      </c>
      <c r="MV16">
        <v>2815</v>
      </c>
      <c r="MW16">
        <v>0.75</v>
      </c>
      <c r="MX16" s="37">
        <v>2736</v>
      </c>
      <c r="MY16" s="3">
        <v>2815</v>
      </c>
      <c r="MZ16">
        <v>2815</v>
      </c>
      <c r="NA16">
        <v>2815</v>
      </c>
      <c r="NB16">
        <v>0.75</v>
      </c>
      <c r="ND16" s="3">
        <v>2605</v>
      </c>
      <c r="NE16">
        <v>2605</v>
      </c>
      <c r="NF16">
        <v>2605</v>
      </c>
      <c r="NG16">
        <v>0.75</v>
      </c>
    </row>
    <row r="17" spans="1:371" x14ac:dyDescent="0.3">
      <c r="A17" s="3" t="s">
        <v>19</v>
      </c>
      <c r="B17" s="13"/>
      <c r="C17" s="13">
        <f>C10*13%</f>
        <v>97662.24</v>
      </c>
      <c r="D17" s="8">
        <f>C17</f>
        <v>97662.24</v>
      </c>
      <c r="E17" s="9">
        <f t="shared" si="0"/>
        <v>97662.24</v>
      </c>
      <c r="F17" s="16">
        <v>1</v>
      </c>
      <c r="G17" s="13">
        <v>150658</v>
      </c>
      <c r="H17" s="13">
        <v>150658</v>
      </c>
      <c r="I17" s="8">
        <f>H17</f>
        <v>150658</v>
      </c>
      <c r="J17" s="9">
        <f t="shared" si="1"/>
        <v>150658</v>
      </c>
      <c r="K17" s="16">
        <v>1</v>
      </c>
      <c r="L17" s="13">
        <v>150658</v>
      </c>
      <c r="M17" s="13">
        <v>116120</v>
      </c>
      <c r="N17" s="8">
        <f>+M17</f>
        <v>116120</v>
      </c>
      <c r="O17" s="9">
        <f t="shared" si="2"/>
        <v>116120</v>
      </c>
      <c r="P17" s="16">
        <v>1</v>
      </c>
      <c r="Q17" s="27">
        <v>497758.5</v>
      </c>
      <c r="R17" s="13">
        <f>422148-30000</f>
        <v>392148</v>
      </c>
      <c r="S17" s="8">
        <f>R17</f>
        <v>392148</v>
      </c>
      <c r="T17" s="9">
        <f t="shared" si="3"/>
        <v>392148</v>
      </c>
      <c r="U17" s="16">
        <v>1</v>
      </c>
      <c r="V17" s="27">
        <v>497758.5</v>
      </c>
      <c r="W17" s="13">
        <v>436950</v>
      </c>
      <c r="X17" s="8">
        <f>W17</f>
        <v>436950</v>
      </c>
      <c r="Y17" s="9">
        <f t="shared" si="4"/>
        <v>436950</v>
      </c>
      <c r="Z17" s="16">
        <v>1</v>
      </c>
      <c r="AA17" s="27">
        <v>497758.5</v>
      </c>
      <c r="AB17" s="13">
        <v>444769.55000000005</v>
      </c>
      <c r="AC17" s="8">
        <f>AB17</f>
        <v>444769.55000000005</v>
      </c>
      <c r="AD17" s="9">
        <f t="shared" si="5"/>
        <v>444769.55000000005</v>
      </c>
      <c r="AE17" s="16">
        <v>1</v>
      </c>
      <c r="AF17" s="27">
        <v>497758.5</v>
      </c>
      <c r="AG17" s="13">
        <f>539779.5-60000</f>
        <v>479779.5</v>
      </c>
      <c r="AH17" s="8">
        <f>AG17</f>
        <v>479779.5</v>
      </c>
      <c r="AI17" s="9">
        <f t="shared" si="6"/>
        <v>479779.5</v>
      </c>
      <c r="AJ17" s="16">
        <v>1</v>
      </c>
      <c r="AK17" s="27">
        <v>497758.5</v>
      </c>
      <c r="AL17" s="13">
        <f>525985-100000</f>
        <v>425985</v>
      </c>
      <c r="AM17" s="8">
        <f>AL17</f>
        <v>425985</v>
      </c>
      <c r="AN17" s="9">
        <f t="shared" si="7"/>
        <v>425985</v>
      </c>
      <c r="AO17" s="16">
        <v>1</v>
      </c>
      <c r="AP17" s="27">
        <v>497758.5</v>
      </c>
      <c r="AQ17" s="13">
        <v>392515</v>
      </c>
      <c r="AR17" s="8">
        <f>AQ17</f>
        <v>392515</v>
      </c>
      <c r="AS17" s="9">
        <f t="shared" si="8"/>
        <v>392515</v>
      </c>
      <c r="AT17" s="16">
        <v>1</v>
      </c>
      <c r="AU17" s="27">
        <v>497758.5</v>
      </c>
      <c r="AV17" s="13">
        <f>436019</f>
        <v>436019</v>
      </c>
      <c r="AW17" s="8">
        <f>AV17</f>
        <v>436019</v>
      </c>
      <c r="AX17" s="9">
        <f t="shared" si="9"/>
        <v>436019</v>
      </c>
      <c r="AY17" s="16">
        <v>1</v>
      </c>
      <c r="AZ17" s="27">
        <v>497758.5</v>
      </c>
      <c r="BA17" s="13">
        <v>285215</v>
      </c>
      <c r="BB17" s="8">
        <f>BA17</f>
        <v>285215</v>
      </c>
      <c r="BC17" s="9">
        <f t="shared" si="10"/>
        <v>285215</v>
      </c>
      <c r="BD17" s="16">
        <v>1</v>
      </c>
      <c r="BE17" s="27">
        <v>497758.5</v>
      </c>
      <c r="BF17" s="13">
        <f>486536-150000</f>
        <v>336536</v>
      </c>
      <c r="BG17" s="8">
        <f>BF17</f>
        <v>336536</v>
      </c>
      <c r="BH17" s="9">
        <f t="shared" si="11"/>
        <v>336536</v>
      </c>
      <c r="BI17" s="16">
        <v>1</v>
      </c>
      <c r="BJ17" s="27">
        <v>497758.5</v>
      </c>
      <c r="BK17" s="13">
        <f>570417-200000</f>
        <v>370417</v>
      </c>
      <c r="BL17" s="8">
        <f>BK17</f>
        <v>370417</v>
      </c>
      <c r="BM17" s="9">
        <f t="shared" si="12"/>
        <v>370417</v>
      </c>
      <c r="BN17" s="16">
        <v>1</v>
      </c>
      <c r="BO17" s="27">
        <v>497758.5</v>
      </c>
      <c r="BP17" s="13">
        <f>510198-250000</f>
        <v>260198</v>
      </c>
      <c r="BQ17" s="8">
        <f>BP17</f>
        <v>260198</v>
      </c>
      <c r="BR17" s="9">
        <f t="shared" si="53"/>
        <v>260198</v>
      </c>
      <c r="BS17" s="16">
        <v>1</v>
      </c>
      <c r="BT17" s="27">
        <v>497758.5</v>
      </c>
      <c r="BU17" s="13">
        <f>482862-250000</f>
        <v>232862</v>
      </c>
      <c r="BV17" s="8">
        <f t="shared" si="112"/>
        <v>232862</v>
      </c>
      <c r="BW17" s="9">
        <f t="shared" si="86"/>
        <v>232862</v>
      </c>
      <c r="BX17" s="16">
        <v>1</v>
      </c>
      <c r="BY17" s="27">
        <v>497758.5</v>
      </c>
      <c r="BZ17" s="13">
        <f>572608-200000</f>
        <v>372608</v>
      </c>
      <c r="CA17" s="8">
        <f t="shared" si="13"/>
        <v>372608</v>
      </c>
      <c r="CB17" s="9">
        <f t="shared" si="87"/>
        <v>372608</v>
      </c>
      <c r="CC17" s="16">
        <v>1</v>
      </c>
      <c r="CD17" s="27">
        <v>497758.5</v>
      </c>
      <c r="CE17" s="13">
        <v>259787.62</v>
      </c>
      <c r="CF17" s="8">
        <f t="shared" si="14"/>
        <v>259787.62</v>
      </c>
      <c r="CG17" s="9">
        <f t="shared" si="88"/>
        <v>259787.62</v>
      </c>
      <c r="CH17" s="16">
        <v>1</v>
      </c>
      <c r="CI17" s="27">
        <v>497758.5</v>
      </c>
      <c r="CJ17" s="13">
        <f>618404-300000</f>
        <v>318404</v>
      </c>
      <c r="CK17" s="8">
        <f t="shared" si="15"/>
        <v>318404</v>
      </c>
      <c r="CL17" s="9">
        <f t="shared" si="89"/>
        <v>318404</v>
      </c>
      <c r="CM17" s="16">
        <v>1</v>
      </c>
      <c r="CN17" s="27">
        <v>497758.5</v>
      </c>
      <c r="CO17" s="13">
        <v>329246.93000000005</v>
      </c>
      <c r="CP17" s="8">
        <f t="shared" si="16"/>
        <v>329246.93000000005</v>
      </c>
      <c r="CQ17" s="9">
        <f t="shared" si="90"/>
        <v>329246.93000000005</v>
      </c>
      <c r="CR17" s="16">
        <v>1</v>
      </c>
      <c r="CS17" s="27">
        <v>497758.5</v>
      </c>
      <c r="CT17" s="13">
        <f>612191-300000</f>
        <v>312191</v>
      </c>
      <c r="CU17" s="8">
        <f t="shared" si="17"/>
        <v>312191</v>
      </c>
      <c r="CV17" s="9">
        <f t="shared" si="91"/>
        <v>312191</v>
      </c>
      <c r="CW17" s="16">
        <v>1</v>
      </c>
      <c r="CX17" s="27">
        <v>497758.5</v>
      </c>
      <c r="CY17" s="13">
        <f>594063-300000</f>
        <v>294063</v>
      </c>
      <c r="CZ17" s="8">
        <f t="shared" si="18"/>
        <v>294063</v>
      </c>
      <c r="DA17" s="9">
        <f t="shared" si="92"/>
        <v>294063</v>
      </c>
      <c r="DB17" s="16">
        <v>1</v>
      </c>
      <c r="DC17" s="27">
        <v>497758.5</v>
      </c>
      <c r="DD17" s="13">
        <f>535327-300000</f>
        <v>235327</v>
      </c>
      <c r="DE17" s="8">
        <f t="shared" si="19"/>
        <v>235327</v>
      </c>
      <c r="DF17" s="9">
        <f t="shared" si="93"/>
        <v>235327</v>
      </c>
      <c r="DG17" s="16">
        <v>1</v>
      </c>
      <c r="DH17" s="27">
        <v>497758.5</v>
      </c>
      <c r="DI17" s="13">
        <f>520839-300000</f>
        <v>220839</v>
      </c>
      <c r="DJ17" s="8">
        <f t="shared" si="20"/>
        <v>220839</v>
      </c>
      <c r="DK17" s="9">
        <f t="shared" si="94"/>
        <v>220839</v>
      </c>
      <c r="DL17" s="16">
        <v>1</v>
      </c>
      <c r="DM17" s="27">
        <v>497758.5</v>
      </c>
      <c r="DN17" s="13">
        <f>4067578*13%-350000</f>
        <v>178785.14</v>
      </c>
      <c r="DO17" s="8">
        <f t="shared" si="21"/>
        <v>178785.14</v>
      </c>
      <c r="DP17" s="9">
        <f t="shared" si="95"/>
        <v>178785.14</v>
      </c>
      <c r="DQ17" s="16">
        <v>1</v>
      </c>
      <c r="DR17" s="27">
        <v>497758.5</v>
      </c>
      <c r="DS17" s="13">
        <f>3934713*13%-350000</f>
        <v>161512.69</v>
      </c>
      <c r="DT17" s="8">
        <f t="shared" si="22"/>
        <v>161512.69</v>
      </c>
      <c r="DU17" s="9">
        <f t="shared" si="96"/>
        <v>161512.69</v>
      </c>
      <c r="DV17" s="16">
        <v>1</v>
      </c>
      <c r="DW17" s="27">
        <v>497758.5</v>
      </c>
      <c r="DX17" s="13">
        <f>473022-275000</f>
        <v>198022</v>
      </c>
      <c r="DY17" s="8">
        <f t="shared" si="23"/>
        <v>198022</v>
      </c>
      <c r="DZ17" s="9">
        <f t="shared" si="97"/>
        <v>198022</v>
      </c>
      <c r="EA17" s="16">
        <v>1</v>
      </c>
      <c r="EB17" s="27">
        <v>497758.5</v>
      </c>
      <c r="EC17" s="13">
        <v>143396</v>
      </c>
      <c r="ED17" s="8">
        <f t="shared" si="24"/>
        <v>143396</v>
      </c>
      <c r="EE17" s="9">
        <f t="shared" si="98"/>
        <v>143396</v>
      </c>
      <c r="EF17" s="16">
        <v>1</v>
      </c>
      <c r="EG17" s="27">
        <v>497758.5</v>
      </c>
      <c r="EH17" s="13">
        <v>191818</v>
      </c>
      <c r="EI17" s="8">
        <f t="shared" si="25"/>
        <v>191818</v>
      </c>
      <c r="EJ17" s="9">
        <f t="shared" si="99"/>
        <v>191818</v>
      </c>
      <c r="EK17" s="16">
        <v>1</v>
      </c>
      <c r="EL17" s="27">
        <v>497758.5</v>
      </c>
      <c r="EM17" s="13">
        <f>555499-370000</f>
        <v>185499</v>
      </c>
      <c r="EN17" s="8">
        <f t="shared" si="26"/>
        <v>185499</v>
      </c>
      <c r="EO17" s="9">
        <f t="shared" si="100"/>
        <v>185499</v>
      </c>
      <c r="EP17" s="16">
        <v>1</v>
      </c>
      <c r="EQ17" s="27">
        <v>497758.5</v>
      </c>
      <c r="ER17" s="13">
        <v>211712.5</v>
      </c>
      <c r="ES17" s="8">
        <f t="shared" si="27"/>
        <v>211712.5</v>
      </c>
      <c r="ET17" s="9">
        <f t="shared" si="101"/>
        <v>211712.5</v>
      </c>
      <c r="EU17" s="16">
        <v>1</v>
      </c>
      <c r="EV17" s="27">
        <v>497758.5</v>
      </c>
      <c r="EW17" s="13">
        <v>202097</v>
      </c>
      <c r="EX17" s="8">
        <f t="shared" si="28"/>
        <v>202097</v>
      </c>
      <c r="EY17" s="9">
        <f t="shared" si="102"/>
        <v>202097</v>
      </c>
      <c r="EZ17" s="16">
        <v>1</v>
      </c>
      <c r="FA17" s="27">
        <v>497758.5</v>
      </c>
      <c r="FB17" s="13">
        <f>285733-26000</f>
        <v>259733</v>
      </c>
      <c r="FC17" s="8">
        <f t="shared" si="29"/>
        <v>259733</v>
      </c>
      <c r="FD17" s="9">
        <f t="shared" si="103"/>
        <v>259733</v>
      </c>
      <c r="FE17" s="16">
        <v>1</v>
      </c>
      <c r="FF17" s="27">
        <v>497758.5</v>
      </c>
      <c r="FG17" s="13">
        <f>409269-250000</f>
        <v>159269</v>
      </c>
      <c r="FH17" s="8">
        <f t="shared" si="30"/>
        <v>159269</v>
      </c>
      <c r="FI17" s="9">
        <f t="shared" si="104"/>
        <v>159269</v>
      </c>
      <c r="FJ17" s="16">
        <v>1</v>
      </c>
      <c r="FK17" s="27">
        <v>497758.5</v>
      </c>
      <c r="FL17" s="13">
        <v>86234</v>
      </c>
      <c r="FM17" s="8">
        <f t="shared" si="31"/>
        <v>86234</v>
      </c>
      <c r="FN17" s="9">
        <f t="shared" si="105"/>
        <v>86234</v>
      </c>
      <c r="FO17" s="16">
        <v>1</v>
      </c>
      <c r="FP17" s="27">
        <v>497758.5</v>
      </c>
      <c r="FQ17" s="13">
        <v>181676</v>
      </c>
      <c r="FR17" s="8">
        <f t="shared" si="32"/>
        <v>181676</v>
      </c>
      <c r="FS17" s="9">
        <f t="shared" si="106"/>
        <v>181676</v>
      </c>
      <c r="FT17" s="16">
        <v>1</v>
      </c>
      <c r="FU17" s="27">
        <v>497758.5</v>
      </c>
      <c r="FV17" s="13">
        <v>252552.47000000003</v>
      </c>
      <c r="FW17" s="8">
        <f t="shared" si="33"/>
        <v>252552.47000000003</v>
      </c>
      <c r="FX17" s="9">
        <f t="shared" si="107"/>
        <v>252552.47000000003</v>
      </c>
      <c r="FY17" s="16">
        <v>1</v>
      </c>
      <c r="FZ17" s="27">
        <v>497758.5</v>
      </c>
      <c r="GA17" s="13">
        <v>268590</v>
      </c>
      <c r="GB17" s="8">
        <f t="shared" si="113"/>
        <v>268590</v>
      </c>
      <c r="GC17" s="9">
        <f t="shared" si="108"/>
        <v>268590</v>
      </c>
      <c r="GD17" s="16">
        <v>1</v>
      </c>
      <c r="GE17" s="27">
        <v>497758.5</v>
      </c>
      <c r="GF17" s="13">
        <f>453194-200000</f>
        <v>253194</v>
      </c>
      <c r="GG17" s="8">
        <f t="shared" si="34"/>
        <v>253194</v>
      </c>
      <c r="GH17" s="9">
        <f t="shared" si="54"/>
        <v>253194</v>
      </c>
      <c r="GI17" s="16">
        <v>1</v>
      </c>
      <c r="GJ17" s="27">
        <v>497758.5</v>
      </c>
      <c r="GK17" s="20">
        <v>425981.14</v>
      </c>
      <c r="GL17" s="8">
        <f t="shared" si="109"/>
        <v>425981.14</v>
      </c>
      <c r="GM17" s="9">
        <f t="shared" si="55"/>
        <v>425981.14</v>
      </c>
      <c r="GN17" s="16">
        <v>1</v>
      </c>
      <c r="GO17" s="27">
        <v>497758.5</v>
      </c>
      <c r="GP17" s="20">
        <v>436407.92000000004</v>
      </c>
      <c r="GQ17" s="8">
        <f t="shared" si="110"/>
        <v>436407.92000000004</v>
      </c>
      <c r="GR17" s="9">
        <f t="shared" si="56"/>
        <v>436407.92000000004</v>
      </c>
      <c r="GS17" s="16">
        <v>1</v>
      </c>
      <c r="GT17" s="27">
        <v>497758.5</v>
      </c>
      <c r="GU17" s="43">
        <v>396354</v>
      </c>
      <c r="GV17" s="8">
        <f t="shared" si="111"/>
        <v>396354</v>
      </c>
      <c r="GW17" s="9">
        <f t="shared" si="57"/>
        <v>396354</v>
      </c>
      <c r="GX17" s="16">
        <v>1</v>
      </c>
      <c r="GY17" s="27">
        <v>497758.5</v>
      </c>
      <c r="GZ17" s="43">
        <v>396354</v>
      </c>
      <c r="HA17" s="8">
        <f t="shared" si="35"/>
        <v>396354</v>
      </c>
      <c r="HB17" s="9">
        <f t="shared" si="58"/>
        <v>396354</v>
      </c>
      <c r="HC17" s="16">
        <v>1</v>
      </c>
      <c r="HD17" s="27">
        <v>497758.5</v>
      </c>
      <c r="HE17" s="43">
        <v>373889.10000000003</v>
      </c>
      <c r="HF17" s="8">
        <f t="shared" si="36"/>
        <v>373889.10000000003</v>
      </c>
      <c r="HG17" s="9">
        <f t="shared" si="59"/>
        <v>373889.10000000003</v>
      </c>
      <c r="HH17" s="16">
        <v>1</v>
      </c>
      <c r="HI17" s="27">
        <v>497758.5</v>
      </c>
      <c r="HJ17" s="43">
        <v>132722.48000000001</v>
      </c>
      <c r="HK17" s="8">
        <f t="shared" si="37"/>
        <v>132722.48000000001</v>
      </c>
      <c r="HL17" s="9">
        <f t="shared" si="60"/>
        <v>132722.48000000001</v>
      </c>
      <c r="HM17" s="16">
        <v>1</v>
      </c>
      <c r="HN17" s="27">
        <v>497758.5</v>
      </c>
      <c r="HO17" s="43">
        <v>159445</v>
      </c>
      <c r="HP17" s="8">
        <f t="shared" si="38"/>
        <v>159445</v>
      </c>
      <c r="HQ17" s="9">
        <f t="shared" si="61"/>
        <v>159445</v>
      </c>
      <c r="HR17" s="16">
        <v>1</v>
      </c>
      <c r="HS17" s="27">
        <v>497758.5</v>
      </c>
      <c r="HT17" s="43">
        <v>214875</v>
      </c>
      <c r="HU17" s="8">
        <f t="shared" si="39"/>
        <v>214875</v>
      </c>
      <c r="HV17" s="9">
        <f t="shared" si="62"/>
        <v>214875</v>
      </c>
      <c r="HW17" s="16">
        <v>1</v>
      </c>
      <c r="HX17" s="27">
        <v>497758.5</v>
      </c>
      <c r="HY17" s="43">
        <v>0</v>
      </c>
      <c r="HZ17" s="8">
        <f t="shared" si="40"/>
        <v>0</v>
      </c>
      <c r="IA17" s="9">
        <f t="shared" si="63"/>
        <v>0</v>
      </c>
      <c r="IB17" s="16">
        <v>1</v>
      </c>
      <c r="IC17" s="27">
        <v>497758.5</v>
      </c>
      <c r="ID17" s="43">
        <v>344764</v>
      </c>
      <c r="IE17" s="8">
        <f t="shared" si="41"/>
        <v>344764</v>
      </c>
      <c r="IF17" s="9">
        <f t="shared" si="64"/>
        <v>344764</v>
      </c>
      <c r="IG17" s="16">
        <v>1</v>
      </c>
      <c r="IH17" s="27">
        <v>497758.5</v>
      </c>
      <c r="II17" s="43">
        <v>451544</v>
      </c>
      <c r="IJ17" s="8">
        <f t="shared" si="42"/>
        <v>451544</v>
      </c>
      <c r="IK17" s="9">
        <f t="shared" si="65"/>
        <v>451544</v>
      </c>
      <c r="IL17" s="16">
        <v>1</v>
      </c>
      <c r="IM17" s="27">
        <v>497758.5</v>
      </c>
      <c r="IN17" s="43">
        <f>460728+3707</f>
        <v>464435</v>
      </c>
      <c r="IO17" s="8">
        <f t="shared" si="43"/>
        <v>464435</v>
      </c>
      <c r="IP17" s="9">
        <f t="shared" si="66"/>
        <v>464435</v>
      </c>
      <c r="IQ17" s="16">
        <v>1</v>
      </c>
      <c r="IR17" s="27">
        <v>497758.5</v>
      </c>
      <c r="IS17" s="43">
        <f>548987-77000+4576</f>
        <v>476563</v>
      </c>
      <c r="IT17" s="8">
        <f t="shared" si="44"/>
        <v>476563</v>
      </c>
      <c r="IU17" s="9">
        <f t="shared" si="67"/>
        <v>476563</v>
      </c>
      <c r="IV17" s="16">
        <v>1</v>
      </c>
      <c r="IW17" s="27">
        <v>497758.5</v>
      </c>
      <c r="IX17" s="43">
        <v>463546</v>
      </c>
      <c r="IY17" s="8">
        <f t="shared" si="45"/>
        <v>463546</v>
      </c>
      <c r="IZ17" s="9">
        <f t="shared" si="68"/>
        <v>463546</v>
      </c>
      <c r="JA17" s="16">
        <v>1</v>
      </c>
      <c r="JB17" s="27">
        <v>497758.5</v>
      </c>
      <c r="JC17" s="43">
        <f>575957-69348</f>
        <v>506609</v>
      </c>
      <c r="JD17" s="8">
        <f t="shared" si="46"/>
        <v>506609</v>
      </c>
      <c r="JE17" s="9">
        <f t="shared" si="69"/>
        <v>506609</v>
      </c>
      <c r="JF17" s="16">
        <v>1</v>
      </c>
      <c r="JG17" s="27">
        <v>497758.5</v>
      </c>
      <c r="JH17" s="43">
        <f>575957-69348</f>
        <v>506609</v>
      </c>
      <c r="JI17" s="8">
        <f t="shared" si="114"/>
        <v>506609</v>
      </c>
      <c r="JJ17" s="9">
        <f t="shared" si="70"/>
        <v>506609</v>
      </c>
      <c r="JK17" s="16">
        <v>1</v>
      </c>
      <c r="JL17" s="27">
        <v>497758.5</v>
      </c>
      <c r="JM17" s="43">
        <f>559037-86404</f>
        <v>472633</v>
      </c>
      <c r="JN17" s="8">
        <f t="shared" si="115"/>
        <v>472633</v>
      </c>
      <c r="JO17" s="9">
        <f t="shared" si="71"/>
        <v>472633</v>
      </c>
      <c r="JP17" s="16">
        <v>1</v>
      </c>
      <c r="JQ17" s="27">
        <v>497758.5</v>
      </c>
      <c r="JR17" s="43">
        <f>569233-80375</f>
        <v>488858</v>
      </c>
      <c r="JS17" s="8">
        <f t="shared" si="116"/>
        <v>488858</v>
      </c>
      <c r="JT17" s="9">
        <f t="shared" si="72"/>
        <v>488858</v>
      </c>
      <c r="JU17" s="16">
        <v>1</v>
      </c>
      <c r="JV17" s="27">
        <v>497758.5</v>
      </c>
      <c r="JW17" s="43">
        <f>4426809*13%-95255</f>
        <v>480230.17000000004</v>
      </c>
      <c r="JX17" s="8">
        <f t="shared" si="117"/>
        <v>480230.17000000004</v>
      </c>
      <c r="JY17" s="9">
        <f t="shared" si="73"/>
        <v>480230.17000000004</v>
      </c>
      <c r="JZ17" s="16">
        <v>1</v>
      </c>
      <c r="KA17" s="27">
        <v>497758.5</v>
      </c>
      <c r="KB17" s="43">
        <f>4426809*13%-95255</f>
        <v>480230.17000000004</v>
      </c>
      <c r="KC17" s="8">
        <f t="shared" si="118"/>
        <v>480230.17000000004</v>
      </c>
      <c r="KD17" s="9">
        <f t="shared" si="74"/>
        <v>480230.17000000004</v>
      </c>
      <c r="KE17" s="16">
        <v>1</v>
      </c>
      <c r="KF17" s="27">
        <v>497758.5</v>
      </c>
      <c r="KG17" s="43">
        <f>4244667*13%-111299</f>
        <v>440507.70999999996</v>
      </c>
      <c r="KH17" s="8">
        <f t="shared" si="119"/>
        <v>440507.70999999996</v>
      </c>
      <c r="KI17" s="9">
        <f t="shared" si="75"/>
        <v>440507.70999999996</v>
      </c>
      <c r="KJ17" s="16">
        <v>1</v>
      </c>
      <c r="KK17" s="27">
        <v>497758.5</v>
      </c>
      <c r="KL17" s="43">
        <f>4268551*13%-116737</f>
        <v>438174.63</v>
      </c>
      <c r="KM17" s="8">
        <f t="shared" si="120"/>
        <v>438174.63</v>
      </c>
      <c r="KN17" s="9">
        <f t="shared" si="76"/>
        <v>438174.63</v>
      </c>
      <c r="KO17" s="16">
        <v>1</v>
      </c>
      <c r="KP17" s="27">
        <v>497758.5</v>
      </c>
      <c r="KQ17" s="43">
        <f>4156017*13%</f>
        <v>540282.21</v>
      </c>
      <c r="KR17" s="8">
        <f t="shared" si="121"/>
        <v>540282.21</v>
      </c>
      <c r="KS17" s="9">
        <f t="shared" si="77"/>
        <v>540282.21</v>
      </c>
      <c r="KT17" s="16">
        <v>1</v>
      </c>
      <c r="KU17" s="27">
        <v>497758.5</v>
      </c>
      <c r="KV17" s="43">
        <f>4214069*13%-124612</f>
        <v>423216.97</v>
      </c>
      <c r="KW17" s="8">
        <f t="shared" si="122"/>
        <v>423216.97</v>
      </c>
      <c r="KX17" s="9">
        <f t="shared" si="78"/>
        <v>423216.97</v>
      </c>
      <c r="KY17" s="16">
        <v>1</v>
      </c>
      <c r="KZ17" s="27">
        <v>497758.5</v>
      </c>
      <c r="LA17" s="43">
        <f>4188555*13%-119433</f>
        <v>425079.15</v>
      </c>
      <c r="LB17" s="8">
        <f t="shared" si="123"/>
        <v>425079.15</v>
      </c>
      <c r="LC17" s="9">
        <f t="shared" si="79"/>
        <v>425079.15</v>
      </c>
      <c r="LD17" s="16">
        <v>1</v>
      </c>
      <c r="LE17" s="27">
        <v>497758.5</v>
      </c>
      <c r="LF17" s="43">
        <f>4226753*13%-151680</f>
        <v>397797.89</v>
      </c>
      <c r="LG17" s="8">
        <f t="shared" si="47"/>
        <v>397797.89</v>
      </c>
      <c r="LH17" s="9">
        <f t="shared" si="80"/>
        <v>397797.89</v>
      </c>
      <c r="LI17" s="16">
        <v>1</v>
      </c>
      <c r="LJ17" s="27">
        <v>497758.5</v>
      </c>
      <c r="LK17" s="20">
        <f>4242857*13%-128325</f>
        <v>423246.41000000003</v>
      </c>
      <c r="LL17" s="8">
        <f t="shared" si="48"/>
        <v>423246.41000000003</v>
      </c>
      <c r="LM17" s="9">
        <f t="shared" si="81"/>
        <v>423246.41000000003</v>
      </c>
      <c r="LN17" s="16">
        <v>1</v>
      </c>
      <c r="LO17" s="27">
        <v>497758.5</v>
      </c>
      <c r="LP17" s="20">
        <f>4104759*13%-120500</f>
        <v>413118.67000000004</v>
      </c>
      <c r="LQ17" s="8">
        <f t="shared" si="49"/>
        <v>413118.67000000004</v>
      </c>
      <c r="LR17" s="9">
        <f t="shared" si="82"/>
        <v>413118.67000000004</v>
      </c>
      <c r="LS17" s="16">
        <v>1</v>
      </c>
      <c r="LT17" s="27">
        <v>497758.5</v>
      </c>
      <c r="LU17" s="20">
        <f>4161328*13%-124000</f>
        <v>416972.64</v>
      </c>
      <c r="LV17" s="8">
        <f t="shared" si="50"/>
        <v>416972.64</v>
      </c>
      <c r="LW17" s="9">
        <f t="shared" si="83"/>
        <v>416972.64</v>
      </c>
      <c r="LX17" s="16">
        <v>1</v>
      </c>
      <c r="LY17" s="27">
        <v>497758.5</v>
      </c>
      <c r="LZ17" s="24">
        <f>4213415*13%</f>
        <v>547743.95000000007</v>
      </c>
      <c r="MA17" s="8">
        <f t="shared" si="51"/>
        <v>547743.95000000007</v>
      </c>
      <c r="MB17" s="9">
        <f t="shared" si="84"/>
        <v>547743.95000000007</v>
      </c>
      <c r="MC17" s="16">
        <v>1</v>
      </c>
      <c r="MD17" s="27">
        <v>497758.5</v>
      </c>
      <c r="ME17" s="3">
        <v>553412</v>
      </c>
      <c r="MF17" s="8">
        <f t="shared" si="52"/>
        <v>553412</v>
      </c>
      <c r="MG17" s="9">
        <f t="shared" si="85"/>
        <v>553412</v>
      </c>
      <c r="MH17" s="16">
        <v>1</v>
      </c>
      <c r="MI17" s="37">
        <v>497758.5</v>
      </c>
      <c r="MJ17" s="3">
        <f>3722872*13%</f>
        <v>483973.36000000004</v>
      </c>
      <c r="MK17" s="8">
        <v>483973.36000000004</v>
      </c>
      <c r="ML17" s="9">
        <v>483973.36000000004</v>
      </c>
      <c r="MM17" s="16">
        <v>1</v>
      </c>
      <c r="MN17" s="37">
        <v>497758.5</v>
      </c>
      <c r="MO17" s="24">
        <f>3761351*13.15%</f>
        <v>494617.65650000004</v>
      </c>
      <c r="MP17" s="8">
        <v>494617.65650000004</v>
      </c>
      <c r="MQ17" s="9">
        <v>494617.65650000004</v>
      </c>
      <c r="MR17" s="16">
        <v>1</v>
      </c>
      <c r="MS17" s="37">
        <v>497758.5</v>
      </c>
      <c r="MT17" s="24">
        <f>(3619063+52238)*13.15%</f>
        <v>482776.08150000003</v>
      </c>
      <c r="MU17">
        <v>482776.08150000003</v>
      </c>
      <c r="MV17">
        <v>482776.08150000003</v>
      </c>
      <c r="MW17">
        <v>1</v>
      </c>
      <c r="MX17" s="37">
        <v>497758.5</v>
      </c>
      <c r="MY17" s="3">
        <v>484013</v>
      </c>
      <c r="MZ17">
        <v>484013</v>
      </c>
      <c r="NA17">
        <v>484013</v>
      </c>
      <c r="NB17">
        <v>1</v>
      </c>
      <c r="ND17" s="3">
        <v>504406</v>
      </c>
      <c r="NE17">
        <v>504406</v>
      </c>
      <c r="NF17">
        <v>504406</v>
      </c>
      <c r="NG17">
        <v>1</v>
      </c>
    </row>
    <row r="18" spans="1:371" x14ac:dyDescent="0.3">
      <c r="A18" s="3" t="s">
        <v>20</v>
      </c>
      <c r="B18" s="18"/>
      <c r="C18" s="18">
        <v>27513.1675</v>
      </c>
      <c r="D18" s="8">
        <f>C18</f>
        <v>27513.1675</v>
      </c>
      <c r="E18" s="9">
        <f t="shared" si="0"/>
        <v>27513.1675</v>
      </c>
      <c r="F18" s="16">
        <v>1</v>
      </c>
      <c r="G18" s="18">
        <v>46562</v>
      </c>
      <c r="H18" s="18">
        <v>46562</v>
      </c>
      <c r="I18" s="8">
        <f>H18</f>
        <v>46562</v>
      </c>
      <c r="J18" s="9">
        <f t="shared" si="1"/>
        <v>46562</v>
      </c>
      <c r="K18" s="16">
        <v>1</v>
      </c>
      <c r="L18" s="18">
        <v>46562</v>
      </c>
      <c r="M18" s="18">
        <v>30750</v>
      </c>
      <c r="N18" s="8">
        <f>+M18</f>
        <v>30750</v>
      </c>
      <c r="O18" s="9">
        <f t="shared" si="2"/>
        <v>30750</v>
      </c>
      <c r="P18" s="16">
        <v>1</v>
      </c>
      <c r="Q18" s="27">
        <v>177164</v>
      </c>
      <c r="R18" s="18">
        <v>114885.55</v>
      </c>
      <c r="S18" s="8">
        <f>R18</f>
        <v>114885.55</v>
      </c>
      <c r="T18" s="9">
        <f t="shared" si="3"/>
        <v>114885.55</v>
      </c>
      <c r="U18" s="16">
        <v>1</v>
      </c>
      <c r="V18" s="27">
        <v>177164</v>
      </c>
      <c r="W18" s="18">
        <v>133371</v>
      </c>
      <c r="X18" s="8">
        <f>W18</f>
        <v>133371</v>
      </c>
      <c r="Y18" s="9">
        <f t="shared" si="4"/>
        <v>133371</v>
      </c>
      <c r="Z18" s="16">
        <v>1</v>
      </c>
      <c r="AA18" s="27">
        <v>177164</v>
      </c>
      <c r="AB18" s="18">
        <v>170476.3125</v>
      </c>
      <c r="AC18" s="8">
        <f>AB18</f>
        <v>170476.3125</v>
      </c>
      <c r="AD18" s="9">
        <f t="shared" si="5"/>
        <v>170476.3125</v>
      </c>
      <c r="AE18" s="16">
        <v>1</v>
      </c>
      <c r="AF18" s="27">
        <v>177164</v>
      </c>
      <c r="AG18" s="18">
        <v>162339</v>
      </c>
      <c r="AH18" s="8">
        <f>AG18</f>
        <v>162339</v>
      </c>
      <c r="AI18" s="9">
        <f t="shared" si="6"/>
        <v>162339</v>
      </c>
      <c r="AJ18" s="16">
        <v>1</v>
      </c>
      <c r="AK18" s="27">
        <v>177164</v>
      </c>
      <c r="AL18" s="18">
        <v>144909.21249999999</v>
      </c>
      <c r="AM18" s="8">
        <f>AL18</f>
        <v>144909.21249999999</v>
      </c>
      <c r="AN18" s="9">
        <f t="shared" si="7"/>
        <v>144909.21249999999</v>
      </c>
      <c r="AO18" s="16">
        <v>1</v>
      </c>
      <c r="AP18" s="27">
        <v>177164</v>
      </c>
      <c r="AQ18" s="18">
        <v>129343.69500000001</v>
      </c>
      <c r="AR18" s="8">
        <f>AQ18</f>
        <v>129343.69500000001</v>
      </c>
      <c r="AS18" s="9">
        <f t="shared" si="8"/>
        <v>129343.69500000001</v>
      </c>
      <c r="AT18" s="16">
        <v>1</v>
      </c>
      <c r="AU18" s="27">
        <v>177164</v>
      </c>
      <c r="AV18" s="18">
        <v>123304.87000000001</v>
      </c>
      <c r="AW18" s="8">
        <f>AV18</f>
        <v>123304.87000000001</v>
      </c>
      <c r="AX18" s="9">
        <f t="shared" si="9"/>
        <v>123304.87000000001</v>
      </c>
      <c r="AY18" s="16">
        <v>1</v>
      </c>
      <c r="AZ18" s="27">
        <v>177164</v>
      </c>
      <c r="BA18" s="18">
        <v>77343</v>
      </c>
      <c r="BB18" s="8">
        <f>BA18</f>
        <v>77343</v>
      </c>
      <c r="BC18" s="9">
        <f t="shared" si="10"/>
        <v>77343</v>
      </c>
      <c r="BD18" s="16">
        <v>1</v>
      </c>
      <c r="BE18" s="27">
        <v>177164</v>
      </c>
      <c r="BF18" s="18">
        <v>136728</v>
      </c>
      <c r="BG18" s="8">
        <f>BF18</f>
        <v>136728</v>
      </c>
      <c r="BH18" s="9">
        <f t="shared" si="11"/>
        <v>136728</v>
      </c>
      <c r="BI18" s="16">
        <v>1</v>
      </c>
      <c r="BJ18" s="27">
        <v>177164</v>
      </c>
      <c r="BK18" s="18">
        <v>142604</v>
      </c>
      <c r="BL18" s="8">
        <f>BK18</f>
        <v>142604</v>
      </c>
      <c r="BM18" s="9">
        <f t="shared" si="12"/>
        <v>142604</v>
      </c>
      <c r="BN18" s="16">
        <v>1</v>
      </c>
      <c r="BO18" s="27">
        <v>177164</v>
      </c>
      <c r="BP18" s="18">
        <v>142522</v>
      </c>
      <c r="BQ18" s="8">
        <f>BP18</f>
        <v>142522</v>
      </c>
      <c r="BR18" s="9">
        <f t="shared" si="53"/>
        <v>142522</v>
      </c>
      <c r="BS18" s="16">
        <v>1</v>
      </c>
      <c r="BT18" s="27">
        <v>177164</v>
      </c>
      <c r="BU18" s="18">
        <v>132136</v>
      </c>
      <c r="BV18" s="8">
        <f t="shared" si="112"/>
        <v>132136</v>
      </c>
      <c r="BW18" s="9">
        <f t="shared" si="86"/>
        <v>132136</v>
      </c>
      <c r="BX18" s="16">
        <v>1</v>
      </c>
      <c r="BY18" s="27">
        <v>177164</v>
      </c>
      <c r="BZ18" s="18">
        <v>156259</v>
      </c>
      <c r="CA18" s="8">
        <f t="shared" si="13"/>
        <v>156259</v>
      </c>
      <c r="CB18" s="9">
        <f t="shared" si="87"/>
        <v>156259</v>
      </c>
      <c r="CC18" s="16">
        <v>1</v>
      </c>
      <c r="CD18" s="27">
        <v>177164</v>
      </c>
      <c r="CE18" s="18">
        <v>168690.4375</v>
      </c>
      <c r="CF18" s="8">
        <f t="shared" si="14"/>
        <v>168690.4375</v>
      </c>
      <c r="CG18" s="9">
        <f t="shared" si="88"/>
        <v>168690.4375</v>
      </c>
      <c r="CH18" s="16">
        <v>1</v>
      </c>
      <c r="CI18" s="27">
        <v>177164</v>
      </c>
      <c r="CJ18" s="18">
        <v>170490</v>
      </c>
      <c r="CK18" s="8">
        <f t="shared" si="15"/>
        <v>170490</v>
      </c>
      <c r="CL18" s="9">
        <f t="shared" si="89"/>
        <v>170490</v>
      </c>
      <c r="CM18" s="16">
        <v>1</v>
      </c>
      <c r="CN18" s="27">
        <v>177164</v>
      </c>
      <c r="CO18" s="18">
        <v>173707.07250000001</v>
      </c>
      <c r="CP18" s="8">
        <f t="shared" si="16"/>
        <v>173707.07250000001</v>
      </c>
      <c r="CQ18" s="9">
        <f t="shared" si="90"/>
        <v>173707.07250000001</v>
      </c>
      <c r="CR18" s="16">
        <v>1</v>
      </c>
      <c r="CS18" s="27">
        <v>177164</v>
      </c>
      <c r="CT18" s="18">
        <v>168229.91250000001</v>
      </c>
      <c r="CU18" s="8">
        <f t="shared" si="17"/>
        <v>168229.91250000001</v>
      </c>
      <c r="CV18" s="9">
        <f t="shared" si="91"/>
        <v>168229.91250000001</v>
      </c>
      <c r="CW18" s="16">
        <v>1</v>
      </c>
      <c r="CX18" s="27">
        <v>177164</v>
      </c>
      <c r="CY18" s="18">
        <v>163171</v>
      </c>
      <c r="CZ18" s="8">
        <f t="shared" si="18"/>
        <v>163171</v>
      </c>
      <c r="DA18" s="9">
        <f t="shared" si="92"/>
        <v>163171</v>
      </c>
      <c r="DB18" s="16">
        <v>1</v>
      </c>
      <c r="DC18" s="27">
        <v>177164</v>
      </c>
      <c r="DD18" s="18">
        <v>145204</v>
      </c>
      <c r="DE18" s="8">
        <f t="shared" si="19"/>
        <v>145204</v>
      </c>
      <c r="DF18" s="9">
        <f t="shared" si="93"/>
        <v>145204</v>
      </c>
      <c r="DG18" s="16">
        <v>1</v>
      </c>
      <c r="DH18" s="27">
        <v>177164</v>
      </c>
      <c r="DI18" s="18">
        <v>145601</v>
      </c>
      <c r="DJ18" s="8">
        <f t="shared" si="20"/>
        <v>145601</v>
      </c>
      <c r="DK18" s="9">
        <f t="shared" si="94"/>
        <v>145601</v>
      </c>
      <c r="DL18" s="16">
        <v>1</v>
      </c>
      <c r="DM18" s="27">
        <v>177164</v>
      </c>
      <c r="DN18" s="18">
        <v>145601</v>
      </c>
      <c r="DO18" s="8">
        <f t="shared" si="21"/>
        <v>145601</v>
      </c>
      <c r="DP18" s="9">
        <f t="shared" si="95"/>
        <v>145601</v>
      </c>
      <c r="DQ18" s="16">
        <v>1</v>
      </c>
      <c r="DR18" s="27">
        <v>177164</v>
      </c>
      <c r="DS18" s="18">
        <v>141796</v>
      </c>
      <c r="DT18" s="8">
        <f t="shared" si="22"/>
        <v>141796</v>
      </c>
      <c r="DU18" s="9">
        <f t="shared" si="96"/>
        <v>141796</v>
      </c>
      <c r="DV18" s="16">
        <v>1</v>
      </c>
      <c r="DW18" s="27">
        <v>177164</v>
      </c>
      <c r="DX18" s="18">
        <v>131198.79500000001</v>
      </c>
      <c r="DY18" s="8">
        <f t="shared" si="23"/>
        <v>131198.79500000001</v>
      </c>
      <c r="DZ18" s="9">
        <f t="shared" si="97"/>
        <v>131198.79500000001</v>
      </c>
      <c r="EA18" s="16">
        <v>1</v>
      </c>
      <c r="EB18" s="27">
        <v>177164</v>
      </c>
      <c r="EC18" s="18">
        <v>134060</v>
      </c>
      <c r="ED18" s="8">
        <f t="shared" si="24"/>
        <v>134060</v>
      </c>
      <c r="EE18" s="9">
        <f t="shared" si="98"/>
        <v>134060</v>
      </c>
      <c r="EF18" s="16">
        <v>1</v>
      </c>
      <c r="EG18" s="27">
        <v>177164</v>
      </c>
      <c r="EH18" s="18">
        <v>140881.91</v>
      </c>
      <c r="EI18" s="8">
        <f t="shared" si="25"/>
        <v>140881.91</v>
      </c>
      <c r="EJ18" s="9">
        <f t="shared" si="99"/>
        <v>140881.91</v>
      </c>
      <c r="EK18" s="16">
        <v>1</v>
      </c>
      <c r="EL18" s="27">
        <v>177164</v>
      </c>
      <c r="EM18" s="18">
        <v>161523</v>
      </c>
      <c r="EN18" s="8">
        <f t="shared" si="26"/>
        <v>161523</v>
      </c>
      <c r="EO18" s="9">
        <f t="shared" si="100"/>
        <v>161523</v>
      </c>
      <c r="EP18" s="16">
        <v>1</v>
      </c>
      <c r="EQ18" s="27">
        <v>177164</v>
      </c>
      <c r="ER18" s="18">
        <v>137118</v>
      </c>
      <c r="ES18" s="8">
        <f t="shared" si="27"/>
        <v>137118</v>
      </c>
      <c r="ET18" s="9">
        <f t="shared" si="101"/>
        <v>137118</v>
      </c>
      <c r="EU18" s="16">
        <v>1</v>
      </c>
      <c r="EV18" s="27">
        <v>177164</v>
      </c>
      <c r="EW18" s="18">
        <v>137118</v>
      </c>
      <c r="EX18" s="8">
        <f t="shared" si="28"/>
        <v>137118</v>
      </c>
      <c r="EY18" s="9">
        <f t="shared" si="102"/>
        <v>137118</v>
      </c>
      <c r="EZ18" s="16">
        <v>1</v>
      </c>
      <c r="FA18" s="27">
        <v>177164</v>
      </c>
      <c r="FB18" s="40">
        <v>163087</v>
      </c>
      <c r="FC18" s="8">
        <f t="shared" si="29"/>
        <v>163087</v>
      </c>
      <c r="FD18" s="9">
        <f t="shared" si="103"/>
        <v>163087</v>
      </c>
      <c r="FE18" s="16">
        <v>1</v>
      </c>
      <c r="FF18" s="27">
        <v>177164</v>
      </c>
      <c r="FG18" s="40">
        <v>112530.925</v>
      </c>
      <c r="FH18" s="8">
        <f t="shared" si="30"/>
        <v>112530.925</v>
      </c>
      <c r="FI18" s="9">
        <f t="shared" si="104"/>
        <v>112530.925</v>
      </c>
      <c r="FJ18" s="16">
        <v>1</v>
      </c>
      <c r="FK18" s="27">
        <v>177164</v>
      </c>
      <c r="FL18" s="40">
        <v>39084</v>
      </c>
      <c r="FM18" s="8">
        <f t="shared" si="31"/>
        <v>39084</v>
      </c>
      <c r="FN18" s="9">
        <f t="shared" si="105"/>
        <v>39084</v>
      </c>
      <c r="FO18" s="16">
        <v>1</v>
      </c>
      <c r="FP18" s="27">
        <v>177164</v>
      </c>
      <c r="FQ18" s="40">
        <v>118842</v>
      </c>
      <c r="FR18" s="8">
        <f t="shared" si="32"/>
        <v>118842</v>
      </c>
      <c r="FS18" s="9">
        <f t="shared" si="106"/>
        <v>118842</v>
      </c>
      <c r="FT18" s="16">
        <v>1</v>
      </c>
      <c r="FU18" s="27">
        <v>177164</v>
      </c>
      <c r="FV18" s="40">
        <v>131505</v>
      </c>
      <c r="FW18" s="8">
        <f t="shared" si="33"/>
        <v>131505</v>
      </c>
      <c r="FX18" s="9">
        <f t="shared" si="107"/>
        <v>131505</v>
      </c>
      <c r="FY18" s="16">
        <v>1</v>
      </c>
      <c r="FZ18" s="27">
        <v>177164</v>
      </c>
      <c r="GA18" s="40">
        <v>125819.2325</v>
      </c>
      <c r="GB18" s="8">
        <v>132316.69750000001</v>
      </c>
      <c r="GC18" s="9">
        <f t="shared" si="108"/>
        <v>132316.69750000001</v>
      </c>
      <c r="GD18" s="16">
        <v>1</v>
      </c>
      <c r="GE18" s="27">
        <v>177164</v>
      </c>
      <c r="GF18" s="40">
        <v>125819.2325</v>
      </c>
      <c r="GG18" s="8">
        <f t="shared" si="34"/>
        <v>125819.2325</v>
      </c>
      <c r="GH18" s="9">
        <f t="shared" si="54"/>
        <v>125819.2325</v>
      </c>
      <c r="GI18" s="16">
        <v>1</v>
      </c>
      <c r="GJ18" s="27">
        <v>177164</v>
      </c>
      <c r="GK18" s="40">
        <v>118968.2325</v>
      </c>
      <c r="GL18" s="8">
        <f t="shared" si="109"/>
        <v>118968.2325</v>
      </c>
      <c r="GM18" s="9">
        <f t="shared" si="55"/>
        <v>118968.2325</v>
      </c>
      <c r="GN18" s="16">
        <v>1</v>
      </c>
      <c r="GO18" s="27">
        <v>177164</v>
      </c>
      <c r="GP18" s="40">
        <v>122730</v>
      </c>
      <c r="GQ18" s="8">
        <f t="shared" si="110"/>
        <v>122730</v>
      </c>
      <c r="GR18" s="9">
        <f t="shared" si="56"/>
        <v>122730</v>
      </c>
      <c r="GS18" s="16">
        <v>1</v>
      </c>
      <c r="GT18" s="27">
        <v>177164</v>
      </c>
      <c r="GU18" s="80">
        <v>120614</v>
      </c>
      <c r="GV18" s="8">
        <f t="shared" si="111"/>
        <v>120614</v>
      </c>
      <c r="GW18" s="9">
        <f t="shared" si="57"/>
        <v>120614</v>
      </c>
      <c r="GX18" s="16">
        <v>1</v>
      </c>
      <c r="GY18" s="27">
        <v>177164</v>
      </c>
      <c r="GZ18" s="80">
        <v>109074</v>
      </c>
      <c r="HA18" s="8">
        <f t="shared" si="35"/>
        <v>109074</v>
      </c>
      <c r="HB18" s="9">
        <f t="shared" si="58"/>
        <v>109074</v>
      </c>
      <c r="HC18" s="16">
        <v>1</v>
      </c>
      <c r="HD18" s="27">
        <v>177164</v>
      </c>
      <c r="HE18" s="80">
        <v>102086</v>
      </c>
      <c r="HF18" s="8">
        <f t="shared" si="36"/>
        <v>102086</v>
      </c>
      <c r="HG18" s="9">
        <f t="shared" si="59"/>
        <v>102086</v>
      </c>
      <c r="HH18" s="16">
        <v>1</v>
      </c>
      <c r="HI18" s="27">
        <v>177164</v>
      </c>
      <c r="HJ18" s="80">
        <v>41631</v>
      </c>
      <c r="HK18" s="8">
        <f t="shared" si="37"/>
        <v>41631</v>
      </c>
      <c r="HL18" s="9">
        <f t="shared" si="60"/>
        <v>41631</v>
      </c>
      <c r="HM18" s="16">
        <v>1</v>
      </c>
      <c r="HN18" s="27">
        <v>177164</v>
      </c>
      <c r="HO18" s="80">
        <f>50451+3251</f>
        <v>53702</v>
      </c>
      <c r="HP18" s="8">
        <f t="shared" si="38"/>
        <v>53702</v>
      </c>
      <c r="HQ18" s="9">
        <f t="shared" si="61"/>
        <v>53702</v>
      </c>
      <c r="HR18" s="16">
        <v>1</v>
      </c>
      <c r="HS18" s="27">
        <v>177164</v>
      </c>
      <c r="HT18" s="80">
        <v>57803</v>
      </c>
      <c r="HU18" s="8">
        <f t="shared" si="39"/>
        <v>57803</v>
      </c>
      <c r="HV18" s="9">
        <f t="shared" si="62"/>
        <v>57803</v>
      </c>
      <c r="HW18" s="16">
        <v>1</v>
      </c>
      <c r="HX18" s="27">
        <v>177164</v>
      </c>
      <c r="HY18" s="80">
        <v>0</v>
      </c>
      <c r="HZ18" s="8">
        <f t="shared" si="40"/>
        <v>0</v>
      </c>
      <c r="IA18" s="9">
        <f t="shared" si="63"/>
        <v>0</v>
      </c>
      <c r="IB18" s="16">
        <v>1</v>
      </c>
      <c r="IC18" s="27">
        <v>177164</v>
      </c>
      <c r="ID18" s="80">
        <v>112811</v>
      </c>
      <c r="IE18" s="8">
        <f t="shared" si="41"/>
        <v>112811</v>
      </c>
      <c r="IF18" s="9">
        <f t="shared" si="64"/>
        <v>112811</v>
      </c>
      <c r="IG18" s="16">
        <v>1</v>
      </c>
      <c r="IH18" s="27">
        <v>177164</v>
      </c>
      <c r="II18" s="80">
        <v>156874</v>
      </c>
      <c r="IJ18" s="8">
        <f t="shared" si="42"/>
        <v>156874</v>
      </c>
      <c r="IK18" s="9">
        <f t="shared" si="65"/>
        <v>156874</v>
      </c>
      <c r="IL18" s="16">
        <v>1</v>
      </c>
      <c r="IM18" s="27">
        <v>177164</v>
      </c>
      <c r="IN18" s="80">
        <f>148194+8649</f>
        <v>156843</v>
      </c>
      <c r="IO18" s="8">
        <f t="shared" si="43"/>
        <v>156843</v>
      </c>
      <c r="IP18" s="9">
        <f t="shared" si="66"/>
        <v>156843</v>
      </c>
      <c r="IQ18" s="16">
        <v>1</v>
      </c>
      <c r="IR18" s="27">
        <v>177164</v>
      </c>
      <c r="IS18" s="80">
        <f>151823+7102</f>
        <v>158925</v>
      </c>
      <c r="IT18" s="8">
        <f t="shared" si="44"/>
        <v>158925</v>
      </c>
      <c r="IU18" s="9">
        <f t="shared" si="67"/>
        <v>158925</v>
      </c>
      <c r="IV18" s="16">
        <v>1</v>
      </c>
      <c r="IW18" s="27">
        <v>177164</v>
      </c>
      <c r="IX18" s="80">
        <v>168240</v>
      </c>
      <c r="IY18" s="8">
        <f t="shared" si="45"/>
        <v>168240</v>
      </c>
      <c r="IZ18" s="9">
        <f t="shared" si="68"/>
        <v>168240</v>
      </c>
      <c r="JA18" s="16">
        <v>1</v>
      </c>
      <c r="JB18" s="27">
        <v>177164</v>
      </c>
      <c r="JC18" s="80">
        <v>197141</v>
      </c>
      <c r="JD18" s="8">
        <f t="shared" si="46"/>
        <v>197141</v>
      </c>
      <c r="JE18" s="9">
        <f t="shared" si="69"/>
        <v>197141</v>
      </c>
      <c r="JF18" s="16">
        <v>1</v>
      </c>
      <c r="JG18" s="27">
        <v>177164</v>
      </c>
      <c r="JH18" s="80">
        <v>197141</v>
      </c>
      <c r="JI18" s="8">
        <f t="shared" si="114"/>
        <v>197141</v>
      </c>
      <c r="JJ18" s="9">
        <f t="shared" si="70"/>
        <v>197141</v>
      </c>
      <c r="JK18" s="16">
        <v>1</v>
      </c>
      <c r="JL18" s="27">
        <v>177164</v>
      </c>
      <c r="JM18" s="80">
        <v>181919</v>
      </c>
      <c r="JN18" s="8">
        <f t="shared" si="115"/>
        <v>181919</v>
      </c>
      <c r="JO18" s="9">
        <f t="shared" si="71"/>
        <v>181919</v>
      </c>
      <c r="JP18" s="16">
        <v>1</v>
      </c>
      <c r="JQ18" s="27">
        <v>177164</v>
      </c>
      <c r="JR18" s="80">
        <v>183160</v>
      </c>
      <c r="JS18" s="8">
        <f t="shared" si="116"/>
        <v>183160</v>
      </c>
      <c r="JT18" s="9">
        <f t="shared" si="72"/>
        <v>183160</v>
      </c>
      <c r="JU18" s="16">
        <v>1</v>
      </c>
      <c r="JV18" s="27">
        <v>177164</v>
      </c>
      <c r="JW18" s="80">
        <v>273132</v>
      </c>
      <c r="JX18" s="8">
        <f t="shared" si="117"/>
        <v>273132</v>
      </c>
      <c r="JY18" s="9">
        <f t="shared" si="73"/>
        <v>273132</v>
      </c>
      <c r="JZ18" s="16">
        <v>1</v>
      </c>
      <c r="KA18" s="27">
        <v>177164</v>
      </c>
      <c r="KB18" s="80">
        <v>273132</v>
      </c>
      <c r="KC18" s="8">
        <f t="shared" si="118"/>
        <v>273132</v>
      </c>
      <c r="KD18" s="9">
        <f t="shared" si="74"/>
        <v>273132</v>
      </c>
      <c r="KE18" s="16">
        <v>1</v>
      </c>
      <c r="KF18" s="27">
        <v>177164</v>
      </c>
      <c r="KG18" s="80">
        <v>264335</v>
      </c>
      <c r="KH18" s="8">
        <f t="shared" si="119"/>
        <v>264335</v>
      </c>
      <c r="KI18" s="9">
        <f t="shared" si="75"/>
        <v>264335</v>
      </c>
      <c r="KJ18" s="16">
        <v>1</v>
      </c>
      <c r="KK18" s="27">
        <v>177164</v>
      </c>
      <c r="KL18" s="80">
        <v>269448</v>
      </c>
      <c r="KM18" s="8">
        <f t="shared" si="120"/>
        <v>269448</v>
      </c>
      <c r="KN18" s="9">
        <f t="shared" si="76"/>
        <v>269448</v>
      </c>
      <c r="KO18" s="16">
        <v>1</v>
      </c>
      <c r="KP18" s="27">
        <v>177164</v>
      </c>
      <c r="KQ18" s="80">
        <v>272399</v>
      </c>
      <c r="KR18" s="8">
        <f t="shared" si="121"/>
        <v>272399</v>
      </c>
      <c r="KS18" s="9">
        <f t="shared" si="77"/>
        <v>272399</v>
      </c>
      <c r="KT18" s="16">
        <v>1</v>
      </c>
      <c r="KU18" s="27">
        <v>177164</v>
      </c>
      <c r="KV18" s="80">
        <v>395840</v>
      </c>
      <c r="KW18" s="8">
        <f t="shared" si="122"/>
        <v>395840</v>
      </c>
      <c r="KX18" s="9">
        <f t="shared" si="78"/>
        <v>395840</v>
      </c>
      <c r="KY18" s="16">
        <v>1</v>
      </c>
      <c r="KZ18" s="27">
        <v>177164</v>
      </c>
      <c r="LA18" s="80">
        <f>5561205*4.75%</f>
        <v>264157.23749999999</v>
      </c>
      <c r="LB18" s="8">
        <f t="shared" si="123"/>
        <v>264157.23749999999</v>
      </c>
      <c r="LC18" s="9">
        <f t="shared" si="79"/>
        <v>264157.23749999999</v>
      </c>
      <c r="LD18" s="16">
        <v>1</v>
      </c>
      <c r="LE18" s="27">
        <v>177164</v>
      </c>
      <c r="LF18" s="80">
        <f>(5507582+77676)*4.75%</f>
        <v>265299.755</v>
      </c>
      <c r="LG18" s="8">
        <f t="shared" si="47"/>
        <v>265299.755</v>
      </c>
      <c r="LH18" s="9">
        <f t="shared" si="80"/>
        <v>265299.755</v>
      </c>
      <c r="LI18" s="16">
        <v>1</v>
      </c>
      <c r="LJ18" s="27">
        <v>177164</v>
      </c>
      <c r="LK18" s="40">
        <f>(5528667+105092)*4.75%</f>
        <v>267603.55249999999</v>
      </c>
      <c r="LL18" s="8">
        <f t="shared" si="48"/>
        <v>267603.55249999999</v>
      </c>
      <c r="LM18" s="9">
        <f t="shared" si="81"/>
        <v>267603.55249999999</v>
      </c>
      <c r="LN18" s="16">
        <v>1</v>
      </c>
      <c r="LO18" s="27">
        <v>177164</v>
      </c>
      <c r="LP18" s="40">
        <f>5376065*4.75%</f>
        <v>255363.08749999999</v>
      </c>
      <c r="LQ18" s="8">
        <f t="shared" si="49"/>
        <v>255363.08749999999</v>
      </c>
      <c r="LR18" s="9">
        <f t="shared" si="82"/>
        <v>255363.08749999999</v>
      </c>
      <c r="LS18" s="16">
        <v>1</v>
      </c>
      <c r="LT18" s="27">
        <v>177164</v>
      </c>
      <c r="LU18" s="81">
        <f>5460158*4.75%</f>
        <v>259357.505</v>
      </c>
      <c r="LV18" s="8">
        <f t="shared" si="50"/>
        <v>259357.505</v>
      </c>
      <c r="LW18" s="9">
        <f t="shared" si="83"/>
        <v>259357.505</v>
      </c>
      <c r="LX18" s="16">
        <v>1</v>
      </c>
      <c r="LY18" s="27">
        <v>177164</v>
      </c>
      <c r="LZ18" s="3">
        <v>264478</v>
      </c>
      <c r="MA18" s="8">
        <f t="shared" si="51"/>
        <v>264478</v>
      </c>
      <c r="MB18" s="9">
        <f t="shared" si="84"/>
        <v>264478</v>
      </c>
      <c r="MC18" s="16">
        <v>1</v>
      </c>
      <c r="MD18" s="27">
        <v>177164</v>
      </c>
      <c r="ME18" s="3">
        <v>265388</v>
      </c>
      <c r="MF18" s="8">
        <f t="shared" si="52"/>
        <v>265388</v>
      </c>
      <c r="MG18" s="9">
        <f t="shared" si="85"/>
        <v>265388</v>
      </c>
      <c r="MH18" s="16">
        <v>1</v>
      </c>
      <c r="MI18" s="37">
        <v>177164</v>
      </c>
      <c r="MJ18" s="3">
        <f>(5294710+100000)*4.75%</f>
        <v>256248.72500000001</v>
      </c>
      <c r="MK18" s="8">
        <v>256248.72500000001</v>
      </c>
      <c r="ML18" s="9">
        <v>256248.72500000001</v>
      </c>
      <c r="MM18" s="16">
        <v>1</v>
      </c>
      <c r="MN18" s="37">
        <v>177164</v>
      </c>
      <c r="MO18" s="3">
        <v>209869</v>
      </c>
      <c r="MP18" s="8">
        <v>209869</v>
      </c>
      <c r="MQ18" s="9">
        <v>209869</v>
      </c>
      <c r="MR18" s="16">
        <v>1</v>
      </c>
      <c r="MS18" s="37">
        <v>177164</v>
      </c>
      <c r="MT18" s="3">
        <v>194078</v>
      </c>
      <c r="MU18">
        <v>194078</v>
      </c>
      <c r="MV18">
        <v>194078</v>
      </c>
      <c r="MW18">
        <v>1</v>
      </c>
      <c r="MX18" s="37">
        <v>177164</v>
      </c>
      <c r="MY18" s="3">
        <v>245506</v>
      </c>
      <c r="MZ18">
        <v>245506</v>
      </c>
      <c r="NA18">
        <v>245506</v>
      </c>
      <c r="NB18">
        <v>1</v>
      </c>
      <c r="ND18" s="3">
        <v>249521</v>
      </c>
      <c r="NE18">
        <v>249521</v>
      </c>
      <c r="NF18">
        <v>249521</v>
      </c>
      <c r="NG18">
        <v>1</v>
      </c>
    </row>
    <row r="19" spans="1:371" x14ac:dyDescent="0.3">
      <c r="A19" s="3" t="s">
        <v>21</v>
      </c>
      <c r="B19" s="24">
        <v>548800</v>
      </c>
      <c r="C19" s="24">
        <f>B19/3</f>
        <v>182933.33333333334</v>
      </c>
      <c r="D19" s="8">
        <f>+C19*F19</f>
        <v>137200</v>
      </c>
      <c r="E19" s="9">
        <f t="shared" si="0"/>
        <v>137200</v>
      </c>
      <c r="F19" s="23">
        <v>0.75</v>
      </c>
      <c r="G19" s="24">
        <v>548800</v>
      </c>
      <c r="H19" s="24">
        <v>548800</v>
      </c>
      <c r="I19" s="8">
        <f>+H19*K19</f>
        <v>411600</v>
      </c>
      <c r="J19" s="9">
        <f t="shared" si="1"/>
        <v>411600</v>
      </c>
      <c r="K19" s="23">
        <v>0.75</v>
      </c>
      <c r="L19" s="24">
        <v>548800</v>
      </c>
      <c r="M19" s="24">
        <v>205800</v>
      </c>
      <c r="N19" s="8">
        <v>205800</v>
      </c>
      <c r="O19" s="9">
        <f t="shared" si="2"/>
        <v>205800</v>
      </c>
      <c r="P19" s="23">
        <v>0.75</v>
      </c>
      <c r="Q19" s="27">
        <v>338625</v>
      </c>
      <c r="R19" s="24">
        <v>548800</v>
      </c>
      <c r="S19" s="8">
        <f>+R19*U19</f>
        <v>411600</v>
      </c>
      <c r="T19" s="9">
        <f t="shared" si="3"/>
        <v>411600</v>
      </c>
      <c r="U19" s="23">
        <v>0.75</v>
      </c>
      <c r="V19" s="27">
        <v>338625</v>
      </c>
      <c r="W19" s="24">
        <v>548800</v>
      </c>
      <c r="X19" s="8">
        <f>+W19*Z19</f>
        <v>411600</v>
      </c>
      <c r="Y19" s="9">
        <f t="shared" si="4"/>
        <v>411600</v>
      </c>
      <c r="Z19" s="23">
        <v>0.75</v>
      </c>
      <c r="AA19" s="27">
        <v>338625</v>
      </c>
      <c r="AB19" s="24">
        <v>548800</v>
      </c>
      <c r="AC19" s="8">
        <f>+AB19*AE19</f>
        <v>411600</v>
      </c>
      <c r="AD19" s="9">
        <f t="shared" si="5"/>
        <v>411600</v>
      </c>
      <c r="AE19" s="23">
        <v>0.75</v>
      </c>
      <c r="AF19" s="27">
        <v>338625</v>
      </c>
      <c r="AG19" s="24">
        <v>548800</v>
      </c>
      <c r="AH19" s="8">
        <f>+AG19*AJ19</f>
        <v>411600</v>
      </c>
      <c r="AI19" s="9">
        <f t="shared" si="6"/>
        <v>411600</v>
      </c>
      <c r="AJ19" s="23">
        <v>0.75</v>
      </c>
      <c r="AK19" s="27">
        <v>338625</v>
      </c>
      <c r="AL19" s="24">
        <v>548800</v>
      </c>
      <c r="AM19" s="8">
        <f>+AL19*AO19</f>
        <v>411600</v>
      </c>
      <c r="AN19" s="9">
        <f t="shared" si="7"/>
        <v>411600</v>
      </c>
      <c r="AO19" s="23">
        <v>0.75</v>
      </c>
      <c r="AP19" s="27">
        <v>338625</v>
      </c>
      <c r="AQ19" s="24">
        <v>548800</v>
      </c>
      <c r="AR19" s="8">
        <f>+AQ19*AT19</f>
        <v>411600</v>
      </c>
      <c r="AS19" s="9">
        <f t="shared" si="8"/>
        <v>411600</v>
      </c>
      <c r="AT19" s="23">
        <v>0.75</v>
      </c>
      <c r="AU19" s="27">
        <v>338625</v>
      </c>
      <c r="AV19" s="24">
        <v>548800</v>
      </c>
      <c r="AW19" s="8">
        <f>+AV19*AY19</f>
        <v>411600</v>
      </c>
      <c r="AX19" s="9">
        <f t="shared" si="9"/>
        <v>411600</v>
      </c>
      <c r="AY19" s="23">
        <v>0.75</v>
      </c>
      <c r="AZ19" s="27">
        <v>338625</v>
      </c>
      <c r="BA19" s="24">
        <v>548800</v>
      </c>
      <c r="BB19" s="8">
        <f>+BA19*BD19</f>
        <v>411600</v>
      </c>
      <c r="BC19" s="9">
        <f t="shared" si="10"/>
        <v>411600</v>
      </c>
      <c r="BD19" s="23">
        <v>0.75</v>
      </c>
      <c r="BE19" s="27">
        <v>338625</v>
      </c>
      <c r="BF19" s="24">
        <v>548800</v>
      </c>
      <c r="BG19" s="8">
        <f>+BF19*BI19</f>
        <v>411600</v>
      </c>
      <c r="BH19" s="9">
        <f t="shared" si="11"/>
        <v>411600</v>
      </c>
      <c r="BI19" s="23">
        <v>0.75</v>
      </c>
      <c r="BJ19" s="27">
        <v>338625</v>
      </c>
      <c r="BK19" s="24">
        <v>548800</v>
      </c>
      <c r="BL19" s="8">
        <f>+BK19*BN19</f>
        <v>411600</v>
      </c>
      <c r="BM19" s="9">
        <f t="shared" si="12"/>
        <v>411600</v>
      </c>
      <c r="BN19" s="23">
        <v>0.75</v>
      </c>
      <c r="BO19" s="27">
        <v>338625</v>
      </c>
      <c r="BP19" s="24">
        <v>548800</v>
      </c>
      <c r="BQ19" s="8">
        <f>+BP19*BS19</f>
        <v>411600</v>
      </c>
      <c r="BR19" s="9">
        <f t="shared" si="53"/>
        <v>411600</v>
      </c>
      <c r="BS19" s="23">
        <v>0.75</v>
      </c>
      <c r="BT19" s="27">
        <v>338625</v>
      </c>
      <c r="BU19" s="24">
        <v>548800</v>
      </c>
      <c r="BV19" s="8">
        <f t="shared" si="112"/>
        <v>548800</v>
      </c>
      <c r="BW19" s="9">
        <f t="shared" si="86"/>
        <v>548800</v>
      </c>
      <c r="BX19" s="23">
        <v>0.75</v>
      </c>
      <c r="BY19" s="27">
        <v>338625</v>
      </c>
      <c r="BZ19" s="24">
        <v>548800</v>
      </c>
      <c r="CA19" s="8">
        <f t="shared" si="13"/>
        <v>548800</v>
      </c>
      <c r="CB19" s="9">
        <f t="shared" si="87"/>
        <v>548800</v>
      </c>
      <c r="CC19" s="23">
        <v>0.75</v>
      </c>
      <c r="CD19" s="27">
        <v>338625</v>
      </c>
      <c r="CE19" s="24">
        <v>548800</v>
      </c>
      <c r="CF19" s="8">
        <f t="shared" si="14"/>
        <v>548800</v>
      </c>
      <c r="CG19" s="9">
        <f t="shared" si="88"/>
        <v>548800</v>
      </c>
      <c r="CH19" s="23">
        <v>0.75</v>
      </c>
      <c r="CI19" s="27">
        <v>338625</v>
      </c>
      <c r="CJ19" s="24">
        <v>548800</v>
      </c>
      <c r="CK19" s="8">
        <f t="shared" si="15"/>
        <v>548800</v>
      </c>
      <c r="CL19" s="9">
        <f t="shared" si="89"/>
        <v>548800</v>
      </c>
      <c r="CM19" s="23">
        <v>0.75</v>
      </c>
      <c r="CN19" s="27">
        <v>338625</v>
      </c>
      <c r="CO19" s="24">
        <v>548800</v>
      </c>
      <c r="CP19" s="8">
        <f t="shared" si="16"/>
        <v>548800</v>
      </c>
      <c r="CQ19" s="9">
        <f t="shared" si="90"/>
        <v>548800</v>
      </c>
      <c r="CR19" s="23">
        <v>0.75</v>
      </c>
      <c r="CS19" s="27">
        <v>338625</v>
      </c>
      <c r="CT19" s="24">
        <v>548800</v>
      </c>
      <c r="CU19" s="8">
        <f t="shared" si="17"/>
        <v>548800</v>
      </c>
      <c r="CV19" s="9">
        <f t="shared" si="91"/>
        <v>548800</v>
      </c>
      <c r="CW19" s="23">
        <v>0.75</v>
      </c>
      <c r="CX19" s="27">
        <v>338625</v>
      </c>
      <c r="CY19" s="24">
        <v>548800</v>
      </c>
      <c r="CZ19" s="8">
        <f t="shared" si="18"/>
        <v>548800</v>
      </c>
      <c r="DA19" s="9">
        <f t="shared" si="92"/>
        <v>548800</v>
      </c>
      <c r="DB19" s="23">
        <v>0.75</v>
      </c>
      <c r="DC19" s="27">
        <v>338625</v>
      </c>
      <c r="DD19" s="24">
        <v>548800</v>
      </c>
      <c r="DE19" s="8">
        <f t="shared" si="19"/>
        <v>548800</v>
      </c>
      <c r="DF19" s="9">
        <f t="shared" si="93"/>
        <v>548800</v>
      </c>
      <c r="DG19" s="23">
        <v>0.75</v>
      </c>
      <c r="DH19" s="27">
        <v>338625</v>
      </c>
      <c r="DI19" s="24">
        <v>548800</v>
      </c>
      <c r="DJ19" s="8">
        <f t="shared" si="20"/>
        <v>548800</v>
      </c>
      <c r="DK19" s="9">
        <f t="shared" si="94"/>
        <v>548800</v>
      </c>
      <c r="DL19" s="23">
        <v>0.75</v>
      </c>
      <c r="DM19" s="27">
        <v>338625</v>
      </c>
      <c r="DN19" s="24">
        <v>548800</v>
      </c>
      <c r="DO19" s="8">
        <f t="shared" si="21"/>
        <v>548800</v>
      </c>
      <c r="DP19" s="9">
        <f t="shared" si="95"/>
        <v>548800</v>
      </c>
      <c r="DQ19" s="23">
        <v>0.75</v>
      </c>
      <c r="DR19" s="27">
        <v>338625</v>
      </c>
      <c r="DS19" s="24">
        <v>548800</v>
      </c>
      <c r="DT19" s="8">
        <f t="shared" si="22"/>
        <v>548800</v>
      </c>
      <c r="DU19" s="9">
        <f t="shared" si="96"/>
        <v>548800</v>
      </c>
      <c r="DV19" s="23">
        <v>0.75</v>
      </c>
      <c r="DW19" s="27">
        <v>338625</v>
      </c>
      <c r="DX19" s="24">
        <v>548800</v>
      </c>
      <c r="DY19" s="8">
        <f t="shared" si="23"/>
        <v>548800</v>
      </c>
      <c r="DZ19" s="9">
        <f t="shared" si="97"/>
        <v>548800</v>
      </c>
      <c r="EA19" s="23">
        <v>0.75</v>
      </c>
      <c r="EB19" s="27">
        <v>338625</v>
      </c>
      <c r="EC19" s="24">
        <v>548800</v>
      </c>
      <c r="ED19" s="8">
        <f t="shared" si="24"/>
        <v>548800</v>
      </c>
      <c r="EE19" s="9">
        <f t="shared" si="98"/>
        <v>548800</v>
      </c>
      <c r="EF19" s="23">
        <v>0.75</v>
      </c>
      <c r="EG19" s="27">
        <v>338625</v>
      </c>
      <c r="EH19" s="24">
        <v>548800</v>
      </c>
      <c r="EI19" s="8">
        <f t="shared" si="25"/>
        <v>548800</v>
      </c>
      <c r="EJ19" s="9">
        <f t="shared" si="99"/>
        <v>548800</v>
      </c>
      <c r="EK19" s="23">
        <v>0.75</v>
      </c>
      <c r="EL19" s="27">
        <v>338625</v>
      </c>
      <c r="EM19" s="24">
        <v>548800</v>
      </c>
      <c r="EN19" s="8">
        <f t="shared" si="26"/>
        <v>548800</v>
      </c>
      <c r="EO19" s="9">
        <f t="shared" si="100"/>
        <v>548800</v>
      </c>
      <c r="EP19" s="23">
        <v>0.75</v>
      </c>
      <c r="EQ19" s="27">
        <v>338625</v>
      </c>
      <c r="ER19" s="24">
        <v>548800</v>
      </c>
      <c r="ES19" s="8">
        <f t="shared" si="27"/>
        <v>548800</v>
      </c>
      <c r="ET19" s="9">
        <f t="shared" si="101"/>
        <v>548800</v>
      </c>
      <c r="EU19" s="23">
        <v>0.75</v>
      </c>
      <c r="EV19" s="27">
        <v>338625</v>
      </c>
      <c r="EW19" s="24">
        <v>548800</v>
      </c>
      <c r="EX19" s="8">
        <f t="shared" si="28"/>
        <v>548800</v>
      </c>
      <c r="EY19" s="9">
        <f t="shared" si="102"/>
        <v>548800</v>
      </c>
      <c r="EZ19" s="23">
        <v>0.75</v>
      </c>
      <c r="FA19" s="27">
        <v>338625</v>
      </c>
      <c r="FB19" s="24">
        <v>548800</v>
      </c>
      <c r="FC19" s="8">
        <f t="shared" si="29"/>
        <v>548800</v>
      </c>
      <c r="FD19" s="9">
        <f t="shared" si="103"/>
        <v>548800</v>
      </c>
      <c r="FE19" s="23">
        <v>0.75</v>
      </c>
      <c r="FF19" s="27">
        <v>338625</v>
      </c>
      <c r="FG19" s="24">
        <v>548800</v>
      </c>
      <c r="FH19" s="8">
        <f t="shared" si="30"/>
        <v>548800</v>
      </c>
      <c r="FI19" s="9">
        <f t="shared" si="104"/>
        <v>548800</v>
      </c>
      <c r="FJ19" s="23">
        <v>0.75</v>
      </c>
      <c r="FK19" s="27">
        <v>338625</v>
      </c>
      <c r="FL19" s="24">
        <v>548800</v>
      </c>
      <c r="FM19" s="8">
        <f t="shared" si="31"/>
        <v>548800</v>
      </c>
      <c r="FN19" s="9">
        <f t="shared" si="105"/>
        <v>548800</v>
      </c>
      <c r="FO19" s="23">
        <v>0.75</v>
      </c>
      <c r="FP19" s="27">
        <v>338625</v>
      </c>
      <c r="FQ19" s="24">
        <v>418135</v>
      </c>
      <c r="FR19" s="8">
        <f t="shared" si="32"/>
        <v>418135</v>
      </c>
      <c r="FS19" s="9">
        <f t="shared" si="106"/>
        <v>418135</v>
      </c>
      <c r="FT19" s="23">
        <v>0.75</v>
      </c>
      <c r="FU19" s="27">
        <v>338625</v>
      </c>
      <c r="FV19" s="24">
        <v>418135</v>
      </c>
      <c r="FW19" s="8">
        <f t="shared" si="33"/>
        <v>418135</v>
      </c>
      <c r="FX19" s="9">
        <f t="shared" si="107"/>
        <v>418135</v>
      </c>
      <c r="FY19" s="23">
        <v>0.75</v>
      </c>
      <c r="FZ19" s="27">
        <v>338625</v>
      </c>
      <c r="GA19" s="24">
        <v>418135</v>
      </c>
      <c r="GB19" s="8">
        <f t="shared" ref="GB19:GB26" si="124">GA19</f>
        <v>418135</v>
      </c>
      <c r="GC19" s="9">
        <f t="shared" si="108"/>
        <v>418135</v>
      </c>
      <c r="GD19" s="23">
        <v>0.75</v>
      </c>
      <c r="GE19" s="27">
        <v>338625</v>
      </c>
      <c r="GF19" s="24">
        <v>418135</v>
      </c>
      <c r="GG19" s="8">
        <f t="shared" si="34"/>
        <v>418135</v>
      </c>
      <c r="GH19" s="9">
        <f t="shared" si="54"/>
        <v>418135</v>
      </c>
      <c r="GI19" s="23">
        <v>0.75</v>
      </c>
      <c r="GJ19" s="27">
        <v>338625</v>
      </c>
      <c r="GK19" s="24">
        <v>474750</v>
      </c>
      <c r="GL19" s="8">
        <f t="shared" si="109"/>
        <v>474750</v>
      </c>
      <c r="GM19" s="9">
        <f t="shared" si="55"/>
        <v>474750</v>
      </c>
      <c r="GN19" s="23">
        <v>0.75</v>
      </c>
      <c r="GO19" s="27">
        <v>338625</v>
      </c>
      <c r="GP19" s="24">
        <v>474750</v>
      </c>
      <c r="GQ19" s="8">
        <f t="shared" si="110"/>
        <v>474750</v>
      </c>
      <c r="GR19" s="9">
        <f t="shared" si="56"/>
        <v>474750</v>
      </c>
      <c r="GS19" s="23">
        <v>0.75</v>
      </c>
      <c r="GT19" s="27">
        <v>338625</v>
      </c>
      <c r="GU19" s="45">
        <v>474750</v>
      </c>
      <c r="GV19" s="8">
        <f t="shared" si="111"/>
        <v>474750</v>
      </c>
      <c r="GW19" s="9">
        <f t="shared" si="57"/>
        <v>474750</v>
      </c>
      <c r="GX19" s="23">
        <v>0.75</v>
      </c>
      <c r="GY19" s="27">
        <v>338625</v>
      </c>
      <c r="GZ19" s="45">
        <v>474750</v>
      </c>
      <c r="HA19" s="8">
        <f t="shared" si="35"/>
        <v>474750</v>
      </c>
      <c r="HB19" s="9">
        <f t="shared" si="58"/>
        <v>474750</v>
      </c>
      <c r="HC19" s="23">
        <v>0.75</v>
      </c>
      <c r="HD19" s="27">
        <v>338625</v>
      </c>
      <c r="HE19" s="45">
        <v>474750</v>
      </c>
      <c r="HF19" s="8">
        <f t="shared" si="36"/>
        <v>474750</v>
      </c>
      <c r="HG19" s="9">
        <f t="shared" si="59"/>
        <v>474750</v>
      </c>
      <c r="HH19" s="23">
        <v>0.75</v>
      </c>
      <c r="HI19" s="27">
        <v>338625</v>
      </c>
      <c r="HJ19" s="45">
        <v>474750</v>
      </c>
      <c r="HK19" s="8">
        <f t="shared" si="37"/>
        <v>474750</v>
      </c>
      <c r="HL19" s="9">
        <f t="shared" si="60"/>
        <v>474750</v>
      </c>
      <c r="HM19" s="23">
        <v>0.75</v>
      </c>
      <c r="HN19" s="27">
        <v>338625</v>
      </c>
      <c r="HO19" s="45">
        <v>474750</v>
      </c>
      <c r="HP19" s="8">
        <f t="shared" si="38"/>
        <v>474750</v>
      </c>
      <c r="HQ19" s="9">
        <f t="shared" si="61"/>
        <v>474750</v>
      </c>
      <c r="HR19" s="23">
        <v>0.75</v>
      </c>
      <c r="HS19" s="27">
        <v>338625</v>
      </c>
      <c r="HT19" s="45">
        <v>474750</v>
      </c>
      <c r="HU19" s="8">
        <f t="shared" si="39"/>
        <v>474750</v>
      </c>
      <c r="HV19" s="9">
        <f t="shared" si="62"/>
        <v>474750</v>
      </c>
      <c r="HW19" s="23">
        <v>0.75</v>
      </c>
      <c r="HX19" s="27">
        <v>338625</v>
      </c>
      <c r="HY19" s="45">
        <v>474750</v>
      </c>
      <c r="HZ19" s="8">
        <f t="shared" si="40"/>
        <v>474750</v>
      </c>
      <c r="IA19" s="9">
        <f t="shared" si="63"/>
        <v>474750</v>
      </c>
      <c r="IB19" s="23">
        <v>0.75</v>
      </c>
      <c r="IC19" s="27">
        <v>338625</v>
      </c>
      <c r="ID19" s="45">
        <v>474750</v>
      </c>
      <c r="IE19" s="8">
        <f t="shared" si="41"/>
        <v>474750</v>
      </c>
      <c r="IF19" s="9">
        <f t="shared" si="64"/>
        <v>474750</v>
      </c>
      <c r="IG19" s="23">
        <v>0.75</v>
      </c>
      <c r="IH19" s="27">
        <v>338625</v>
      </c>
      <c r="II19" s="45">
        <v>474750</v>
      </c>
      <c r="IJ19" s="8">
        <f t="shared" si="42"/>
        <v>474750</v>
      </c>
      <c r="IK19" s="9">
        <f t="shared" si="65"/>
        <v>474750</v>
      </c>
      <c r="IL19" s="23">
        <v>0.75</v>
      </c>
      <c r="IM19" s="27">
        <v>338625</v>
      </c>
      <c r="IN19" s="45">
        <v>474750</v>
      </c>
      <c r="IO19" s="8">
        <f t="shared" si="43"/>
        <v>474750</v>
      </c>
      <c r="IP19" s="9">
        <f t="shared" si="66"/>
        <v>474750</v>
      </c>
      <c r="IQ19" s="23">
        <v>0.75</v>
      </c>
      <c r="IR19" s="27">
        <v>338625</v>
      </c>
      <c r="IS19" s="45">
        <v>474750</v>
      </c>
      <c r="IT19" s="8">
        <f t="shared" si="44"/>
        <v>474750</v>
      </c>
      <c r="IU19" s="9">
        <f t="shared" si="67"/>
        <v>474750</v>
      </c>
      <c r="IV19" s="23">
        <v>0.75</v>
      </c>
      <c r="IW19" s="27">
        <v>338625</v>
      </c>
      <c r="IX19" s="45">
        <v>474750</v>
      </c>
      <c r="IY19" s="8">
        <f t="shared" si="45"/>
        <v>474750</v>
      </c>
      <c r="IZ19" s="9">
        <f t="shared" si="68"/>
        <v>474750</v>
      </c>
      <c r="JA19" s="23">
        <v>0.75</v>
      </c>
      <c r="JB19" s="27">
        <v>338625</v>
      </c>
      <c r="JC19" s="45">
        <f>474075</f>
        <v>474075</v>
      </c>
      <c r="JD19" s="8">
        <f t="shared" si="46"/>
        <v>474075</v>
      </c>
      <c r="JE19" s="9">
        <f t="shared" si="69"/>
        <v>474075</v>
      </c>
      <c r="JF19" s="23">
        <v>0.75</v>
      </c>
      <c r="JG19" s="27">
        <v>338625</v>
      </c>
      <c r="JH19" s="45">
        <f>474075+105000</f>
        <v>579075</v>
      </c>
      <c r="JI19" s="8">
        <f t="shared" si="114"/>
        <v>579075</v>
      </c>
      <c r="JJ19" s="9">
        <f t="shared" si="70"/>
        <v>579075</v>
      </c>
      <c r="JK19" s="23">
        <v>0.75</v>
      </c>
      <c r="JL19" s="27">
        <v>338625</v>
      </c>
      <c r="JM19" s="45">
        <f>474075+105000</f>
        <v>579075</v>
      </c>
      <c r="JN19" s="8">
        <f t="shared" si="115"/>
        <v>579075</v>
      </c>
      <c r="JO19" s="9">
        <f t="shared" si="71"/>
        <v>579075</v>
      </c>
      <c r="JP19" s="23">
        <v>0.75</v>
      </c>
      <c r="JQ19" s="27">
        <v>338625</v>
      </c>
      <c r="JR19" s="45">
        <f>474075+105000</f>
        <v>579075</v>
      </c>
      <c r="JS19" s="8">
        <f t="shared" si="116"/>
        <v>579075</v>
      </c>
      <c r="JT19" s="9">
        <f t="shared" si="72"/>
        <v>579075</v>
      </c>
      <c r="JU19" s="23">
        <v>0.75</v>
      </c>
      <c r="JV19" s="27">
        <v>338625</v>
      </c>
      <c r="JW19" s="45">
        <f>474075+105000</f>
        <v>579075</v>
      </c>
      <c r="JX19" s="8">
        <f t="shared" si="117"/>
        <v>579075</v>
      </c>
      <c r="JY19" s="9">
        <f t="shared" si="73"/>
        <v>579075</v>
      </c>
      <c r="JZ19" s="23">
        <v>0.75</v>
      </c>
      <c r="KA19" s="27">
        <v>338625</v>
      </c>
      <c r="KB19" s="45">
        <f>474075+105000</f>
        <v>579075</v>
      </c>
      <c r="KC19" s="8">
        <f t="shared" si="118"/>
        <v>579075</v>
      </c>
      <c r="KD19" s="9">
        <f t="shared" si="74"/>
        <v>579075</v>
      </c>
      <c r="KE19" s="23">
        <v>0.75</v>
      </c>
      <c r="KF19" s="27">
        <v>338625</v>
      </c>
      <c r="KG19" s="45">
        <f>474075+105000</f>
        <v>579075</v>
      </c>
      <c r="KH19" s="8">
        <f t="shared" si="119"/>
        <v>579075</v>
      </c>
      <c r="KI19" s="9">
        <f t="shared" si="75"/>
        <v>579075</v>
      </c>
      <c r="KJ19" s="23">
        <v>0.75</v>
      </c>
      <c r="KK19" s="27">
        <v>338625</v>
      </c>
      <c r="KL19" s="45">
        <f>474075+105000</f>
        <v>579075</v>
      </c>
      <c r="KM19" s="8">
        <f t="shared" si="120"/>
        <v>579075</v>
      </c>
      <c r="KN19" s="9">
        <f t="shared" si="76"/>
        <v>579075</v>
      </c>
      <c r="KO19" s="23">
        <v>0.75</v>
      </c>
      <c r="KP19" s="27">
        <v>338625</v>
      </c>
      <c r="KQ19" s="45">
        <f>474075+105000</f>
        <v>579075</v>
      </c>
      <c r="KR19" s="8">
        <f t="shared" si="121"/>
        <v>579075</v>
      </c>
      <c r="KS19" s="9">
        <f t="shared" si="77"/>
        <v>579075</v>
      </c>
      <c r="KT19" s="23">
        <v>0.75</v>
      </c>
      <c r="KU19" s="27">
        <v>338625</v>
      </c>
      <c r="KV19" s="45">
        <f>474075+105000</f>
        <v>579075</v>
      </c>
      <c r="KW19" s="8">
        <f t="shared" si="122"/>
        <v>579075</v>
      </c>
      <c r="KX19" s="9">
        <f t="shared" si="78"/>
        <v>579075</v>
      </c>
      <c r="KY19" s="23">
        <v>0.75</v>
      </c>
      <c r="KZ19" s="27">
        <v>338625</v>
      </c>
      <c r="LA19" s="45">
        <v>579075</v>
      </c>
      <c r="LB19" s="8">
        <f t="shared" si="123"/>
        <v>579075</v>
      </c>
      <c r="LC19" s="9">
        <f t="shared" si="79"/>
        <v>579075</v>
      </c>
      <c r="LD19" s="23">
        <v>0.75</v>
      </c>
      <c r="LE19" s="27">
        <v>338625</v>
      </c>
      <c r="LF19" s="45">
        <v>579075</v>
      </c>
      <c r="LG19" s="8">
        <f t="shared" si="47"/>
        <v>579075</v>
      </c>
      <c r="LH19" s="9">
        <f t="shared" si="80"/>
        <v>579075</v>
      </c>
      <c r="LI19" s="23">
        <v>0.75</v>
      </c>
      <c r="LJ19" s="27">
        <v>338625</v>
      </c>
      <c r="LK19" s="3">
        <f>474075+105000</f>
        <v>579075</v>
      </c>
      <c r="LL19" s="8">
        <f t="shared" si="48"/>
        <v>579075</v>
      </c>
      <c r="LM19" s="9">
        <f t="shared" si="81"/>
        <v>579075</v>
      </c>
      <c r="LN19" s="23">
        <v>0.75</v>
      </c>
      <c r="LO19" s="27">
        <v>338625</v>
      </c>
      <c r="LP19" s="3">
        <f>474075+105000</f>
        <v>579075</v>
      </c>
      <c r="LQ19" s="8">
        <f t="shared" si="49"/>
        <v>579075</v>
      </c>
      <c r="LR19" s="9">
        <f t="shared" si="82"/>
        <v>579075</v>
      </c>
      <c r="LS19" s="23">
        <v>0.75</v>
      </c>
      <c r="LT19" s="27">
        <v>338625</v>
      </c>
      <c r="LU19" s="3">
        <v>474075</v>
      </c>
      <c r="LV19" s="8">
        <f t="shared" si="50"/>
        <v>474075</v>
      </c>
      <c r="LW19" s="9">
        <f t="shared" si="83"/>
        <v>474075</v>
      </c>
      <c r="LX19" s="23">
        <v>0.75</v>
      </c>
      <c r="LY19" s="27">
        <v>338625</v>
      </c>
      <c r="LZ19" s="3">
        <v>474075</v>
      </c>
      <c r="MA19" s="8">
        <f t="shared" si="51"/>
        <v>474075</v>
      </c>
      <c r="MB19" s="9">
        <f t="shared" si="84"/>
        <v>474075</v>
      </c>
      <c r="MC19" s="23">
        <v>0.75</v>
      </c>
      <c r="MD19" s="27">
        <v>338625</v>
      </c>
      <c r="ME19" s="3">
        <v>474075</v>
      </c>
      <c r="MF19" s="8">
        <f t="shared" si="52"/>
        <v>474075</v>
      </c>
      <c r="MG19" s="9">
        <f t="shared" si="85"/>
        <v>474075</v>
      </c>
      <c r="MH19" s="23">
        <v>0.75</v>
      </c>
      <c r="MI19" s="37">
        <v>338625</v>
      </c>
      <c r="MJ19" s="3">
        <v>474075</v>
      </c>
      <c r="MK19" s="8">
        <v>474075</v>
      </c>
      <c r="ML19" s="9">
        <v>474075</v>
      </c>
      <c r="MM19" s="23">
        <v>0.75</v>
      </c>
      <c r="MN19" s="37">
        <v>338625</v>
      </c>
      <c r="MO19" s="3">
        <v>474075</v>
      </c>
      <c r="MP19" s="8">
        <v>474075</v>
      </c>
      <c r="MQ19" s="9">
        <v>474075</v>
      </c>
      <c r="MR19" s="23">
        <v>0.75</v>
      </c>
      <c r="MS19" s="37">
        <v>338625</v>
      </c>
      <c r="MT19" s="3">
        <v>451500</v>
      </c>
      <c r="MU19">
        <v>451500</v>
      </c>
      <c r="MV19">
        <v>451500</v>
      </c>
      <c r="MW19">
        <v>0.75</v>
      </c>
      <c r="MX19" s="37">
        <v>338625</v>
      </c>
      <c r="MY19" s="3">
        <v>451500</v>
      </c>
      <c r="MZ19">
        <v>451500</v>
      </c>
      <c r="NA19">
        <v>451500</v>
      </c>
      <c r="NB19">
        <v>0.75</v>
      </c>
      <c r="ND19" s="3">
        <v>451500</v>
      </c>
      <c r="NE19">
        <v>451500</v>
      </c>
      <c r="NF19">
        <v>451500</v>
      </c>
      <c r="NG19">
        <v>0.75</v>
      </c>
    </row>
    <row r="20" spans="1:371" x14ac:dyDescent="0.3">
      <c r="A20" s="3" t="s">
        <v>22</v>
      </c>
      <c r="B20" s="20">
        <v>0</v>
      </c>
      <c r="C20" s="20">
        <v>0</v>
      </c>
      <c r="D20" s="8">
        <f t="shared" ref="D20:D27" si="125">C20</f>
        <v>0</v>
      </c>
      <c r="E20" s="9">
        <f t="shared" si="0"/>
        <v>0</v>
      </c>
      <c r="F20" s="16">
        <v>1</v>
      </c>
      <c r="G20" s="20">
        <v>0</v>
      </c>
      <c r="H20" s="20">
        <v>0</v>
      </c>
      <c r="I20" s="8">
        <f t="shared" ref="I20:I27" si="126">H20</f>
        <v>0</v>
      </c>
      <c r="J20" s="9">
        <f t="shared" si="1"/>
        <v>0</v>
      </c>
      <c r="K20" s="16">
        <v>1</v>
      </c>
      <c r="L20" s="20">
        <v>0</v>
      </c>
      <c r="M20" s="20">
        <v>0</v>
      </c>
      <c r="N20" s="8">
        <f>M20</f>
        <v>0</v>
      </c>
      <c r="O20" s="9">
        <f t="shared" si="2"/>
        <v>0</v>
      </c>
      <c r="P20" s="16">
        <v>1</v>
      </c>
      <c r="Q20" s="27">
        <v>170391.01333333334</v>
      </c>
      <c r="R20" s="20">
        <v>0</v>
      </c>
      <c r="S20" s="8">
        <f t="shared" ref="S20:S27" si="127">R20</f>
        <v>0</v>
      </c>
      <c r="T20" s="9">
        <f t="shared" si="3"/>
        <v>0</v>
      </c>
      <c r="U20" s="16">
        <v>1</v>
      </c>
      <c r="V20" s="27">
        <v>170391.01333333334</v>
      </c>
      <c r="W20" s="20">
        <v>0</v>
      </c>
      <c r="X20" s="8">
        <f t="shared" ref="X20:X27" si="128">W20</f>
        <v>0</v>
      </c>
      <c r="Y20" s="9">
        <f t="shared" si="4"/>
        <v>0</v>
      </c>
      <c r="Z20" s="16">
        <v>1</v>
      </c>
      <c r="AA20" s="27">
        <v>170391.01333333334</v>
      </c>
      <c r="AB20" s="20">
        <v>0</v>
      </c>
      <c r="AC20" s="8">
        <f t="shared" ref="AC20:AC27" si="129">AB20</f>
        <v>0</v>
      </c>
      <c r="AD20" s="9">
        <f t="shared" si="5"/>
        <v>0</v>
      </c>
      <c r="AE20" s="16">
        <v>1</v>
      </c>
      <c r="AF20" s="27">
        <v>170391.01333333334</v>
      </c>
      <c r="AG20" s="20">
        <v>105764</v>
      </c>
      <c r="AH20" s="8">
        <f t="shared" ref="AH20:AH27" si="130">AG20</f>
        <v>105764</v>
      </c>
      <c r="AI20" s="9">
        <f t="shared" si="6"/>
        <v>105764</v>
      </c>
      <c r="AJ20" s="16">
        <v>1</v>
      </c>
      <c r="AK20" s="27">
        <v>170391.01333333334</v>
      </c>
      <c r="AL20" s="20">
        <f>4553031*4.8%</f>
        <v>218545.48800000001</v>
      </c>
      <c r="AM20" s="8">
        <f t="shared" ref="AM20:AM27" si="131">AL20</f>
        <v>218545.48800000001</v>
      </c>
      <c r="AN20" s="9">
        <f t="shared" si="7"/>
        <v>218545.48800000001</v>
      </c>
      <c r="AO20" s="16">
        <v>1</v>
      </c>
      <c r="AP20" s="27">
        <v>170391.01333333334</v>
      </c>
      <c r="AQ20" s="20">
        <f>4553031*4.8%</f>
        <v>218545.48800000001</v>
      </c>
      <c r="AR20" s="8">
        <f t="shared" ref="AR20:AR27" si="132">AQ20</f>
        <v>218545.48800000001</v>
      </c>
      <c r="AS20" s="9">
        <f t="shared" si="8"/>
        <v>218545.48800000001</v>
      </c>
      <c r="AT20" s="16">
        <v>1</v>
      </c>
      <c r="AU20" s="27">
        <v>170391.01333333334</v>
      </c>
      <c r="AV20" s="20">
        <f>4553031*4.8%</f>
        <v>218545.48800000001</v>
      </c>
      <c r="AW20" s="8">
        <f t="shared" ref="AW20:AW27" si="133">AV20</f>
        <v>218545.48800000001</v>
      </c>
      <c r="AX20" s="9">
        <f t="shared" si="9"/>
        <v>218545.48800000001</v>
      </c>
      <c r="AY20" s="16">
        <v>1</v>
      </c>
      <c r="AZ20" s="27">
        <v>170391.01333333334</v>
      </c>
      <c r="BA20" s="20">
        <f>4553031*4.8%</f>
        <v>218545.48800000001</v>
      </c>
      <c r="BB20" s="8">
        <f t="shared" ref="BB20:BB27" si="134">BA20</f>
        <v>218545.48800000001</v>
      </c>
      <c r="BC20" s="9">
        <f t="shared" si="10"/>
        <v>218545.48800000001</v>
      </c>
      <c r="BD20" s="16">
        <v>1</v>
      </c>
      <c r="BE20" s="27">
        <v>170391.01333333334</v>
      </c>
      <c r="BF20" s="20">
        <f>4553031*4.8%</f>
        <v>218545.48800000001</v>
      </c>
      <c r="BG20" s="8">
        <f t="shared" ref="BG20:BG27" si="135">BF20</f>
        <v>218545.48800000001</v>
      </c>
      <c r="BH20" s="9">
        <f t="shared" si="11"/>
        <v>218545.48800000001</v>
      </c>
      <c r="BI20" s="16">
        <v>1</v>
      </c>
      <c r="BJ20" s="27">
        <v>170391.01333333334</v>
      </c>
      <c r="BK20" s="20">
        <f>4634177*4.8%</f>
        <v>222440.49600000001</v>
      </c>
      <c r="BL20" s="8">
        <f t="shared" ref="BL20:BL27" si="136">BK20</f>
        <v>222440.49600000001</v>
      </c>
      <c r="BM20" s="9">
        <f t="shared" si="12"/>
        <v>222440.49600000001</v>
      </c>
      <c r="BN20" s="16">
        <v>1</v>
      </c>
      <c r="BO20" s="27">
        <v>170391.01333333334</v>
      </c>
      <c r="BP20" s="20">
        <f>4482011*4.8%</f>
        <v>215136.52799999999</v>
      </c>
      <c r="BQ20" s="8">
        <f t="shared" ref="BQ20:BQ27" si="137">BP20</f>
        <v>215136.52799999999</v>
      </c>
      <c r="BR20" s="9">
        <f t="shared" si="53"/>
        <v>215136.52799999999</v>
      </c>
      <c r="BS20" s="16">
        <v>1</v>
      </c>
      <c r="BT20" s="27">
        <v>170391.01333333334</v>
      </c>
      <c r="BU20" s="20">
        <f>BU32*4.8%</f>
        <v>178287.6</v>
      </c>
      <c r="BV20" s="8">
        <f t="shared" si="112"/>
        <v>178287.6</v>
      </c>
      <c r="BW20" s="9">
        <f t="shared" si="86"/>
        <v>178287.6</v>
      </c>
      <c r="BX20" s="16">
        <v>1</v>
      </c>
      <c r="BY20" s="27">
        <v>170391.01333333334</v>
      </c>
      <c r="BZ20" s="20">
        <f>BZ32*4.8%</f>
        <v>211424.35200000001</v>
      </c>
      <c r="CA20" s="8">
        <f t="shared" si="13"/>
        <v>211424.35200000001</v>
      </c>
      <c r="CB20" s="9">
        <f t="shared" si="87"/>
        <v>211424.35200000001</v>
      </c>
      <c r="CC20" s="16">
        <v>1</v>
      </c>
      <c r="CD20" s="27">
        <v>170391.01333333334</v>
      </c>
      <c r="CE20" s="20">
        <f>CE32*4.8%</f>
        <v>225152.35200000001</v>
      </c>
      <c r="CF20" s="8">
        <f t="shared" si="14"/>
        <v>225152.35200000001</v>
      </c>
      <c r="CG20" s="9">
        <f t="shared" si="88"/>
        <v>225152.35200000001</v>
      </c>
      <c r="CH20" s="16">
        <v>1</v>
      </c>
      <c r="CI20" s="27">
        <v>170391.01333333334</v>
      </c>
      <c r="CJ20" s="20">
        <f>CJ32*4.8%</f>
        <v>228333.88800000001</v>
      </c>
      <c r="CK20" s="8">
        <f t="shared" si="15"/>
        <v>228333.88800000001</v>
      </c>
      <c r="CL20" s="9">
        <f t="shared" si="89"/>
        <v>228333.88800000001</v>
      </c>
      <c r="CM20" s="16">
        <v>1</v>
      </c>
      <c r="CN20" s="27">
        <v>170391.01333333334</v>
      </c>
      <c r="CO20" s="20">
        <f>CO30*4.8%</f>
        <v>232337.32800000001</v>
      </c>
      <c r="CP20" s="8">
        <f t="shared" si="16"/>
        <v>232337.32800000001</v>
      </c>
      <c r="CQ20" s="9">
        <f t="shared" si="90"/>
        <v>232337.32800000001</v>
      </c>
      <c r="CR20" s="16">
        <v>1</v>
      </c>
      <c r="CS20" s="27">
        <v>170391.01333333334</v>
      </c>
      <c r="CT20" s="20">
        <f>CT30*4.8%</f>
        <v>226039.584</v>
      </c>
      <c r="CU20" s="8">
        <f t="shared" si="17"/>
        <v>226039.584</v>
      </c>
      <c r="CV20" s="9">
        <f t="shared" si="91"/>
        <v>226039.584</v>
      </c>
      <c r="CW20" s="16">
        <v>1</v>
      </c>
      <c r="CX20" s="27">
        <v>170391.01333333334</v>
      </c>
      <c r="CY20" s="20">
        <f>CY30*4.8%</f>
        <v>219847.39199999999</v>
      </c>
      <c r="CZ20" s="8">
        <f t="shared" si="18"/>
        <v>219847.39199999999</v>
      </c>
      <c r="DA20" s="9">
        <f t="shared" si="92"/>
        <v>219847.39199999999</v>
      </c>
      <c r="DB20" s="16">
        <v>1</v>
      </c>
      <c r="DC20" s="27">
        <v>170391.01333333334</v>
      </c>
      <c r="DD20" s="20">
        <f>DD30*4.8%</f>
        <v>197659.2</v>
      </c>
      <c r="DE20" s="8">
        <f t="shared" si="19"/>
        <v>197659.2</v>
      </c>
      <c r="DF20" s="9">
        <f t="shared" si="93"/>
        <v>197659.2</v>
      </c>
      <c r="DG20" s="16">
        <v>1</v>
      </c>
      <c r="DH20" s="27">
        <v>170391.01333333334</v>
      </c>
      <c r="DI20" s="20">
        <f>DI30*4.8%</f>
        <v>192309.93600000002</v>
      </c>
      <c r="DJ20" s="8">
        <f t="shared" si="20"/>
        <v>192309.93600000002</v>
      </c>
      <c r="DK20" s="9">
        <f t="shared" si="94"/>
        <v>192309.93600000002</v>
      </c>
      <c r="DL20" s="16">
        <v>1</v>
      </c>
      <c r="DM20" s="27">
        <v>170391.01333333334</v>
      </c>
      <c r="DN20" s="20">
        <f>DN30*4.8%</f>
        <v>195243.74400000001</v>
      </c>
      <c r="DO20" s="8">
        <f t="shared" si="21"/>
        <v>195243.74400000001</v>
      </c>
      <c r="DP20" s="9">
        <f t="shared" si="95"/>
        <v>195243.74400000001</v>
      </c>
      <c r="DQ20" s="16">
        <v>1</v>
      </c>
      <c r="DR20" s="27">
        <v>170391.01333333334</v>
      </c>
      <c r="DS20" s="20">
        <f>DS30*4.8%</f>
        <v>199969.584</v>
      </c>
      <c r="DT20" s="8">
        <f t="shared" si="22"/>
        <v>199969.584</v>
      </c>
      <c r="DU20" s="9">
        <f t="shared" si="96"/>
        <v>199969.584</v>
      </c>
      <c r="DV20" s="16">
        <v>1</v>
      </c>
      <c r="DW20" s="27">
        <v>170391.01333333334</v>
      </c>
      <c r="DX20" s="20">
        <f>DX30*4.8%</f>
        <v>199969.584</v>
      </c>
      <c r="DY20" s="8">
        <f t="shared" si="23"/>
        <v>199969.584</v>
      </c>
      <c r="DZ20" s="9">
        <f t="shared" si="97"/>
        <v>199969.584</v>
      </c>
      <c r="EA20" s="16">
        <v>1</v>
      </c>
      <c r="EB20" s="27">
        <v>170391.01333333334</v>
      </c>
      <c r="EC20" s="20">
        <f>EC30*4.8%</f>
        <v>181594.51200000002</v>
      </c>
      <c r="ED20" s="8">
        <f t="shared" si="24"/>
        <v>181594.51200000002</v>
      </c>
      <c r="EE20" s="9">
        <f t="shared" si="98"/>
        <v>181594.51200000002</v>
      </c>
      <c r="EF20" s="16">
        <v>1</v>
      </c>
      <c r="EG20" s="27">
        <v>170391.01333333334</v>
      </c>
      <c r="EH20" s="20">
        <f>EH30*4.8%</f>
        <v>181594.51200000002</v>
      </c>
      <c r="EI20" s="8">
        <f t="shared" si="25"/>
        <v>181594.51200000002</v>
      </c>
      <c r="EJ20" s="9">
        <f t="shared" si="99"/>
        <v>181594.51200000002</v>
      </c>
      <c r="EK20" s="16">
        <v>1</v>
      </c>
      <c r="EL20" s="27">
        <v>170391.01333333334</v>
      </c>
      <c r="EM20" s="20">
        <f>EM30*4.8%</f>
        <v>184812.91200000001</v>
      </c>
      <c r="EN20" s="8">
        <f t="shared" si="26"/>
        <v>184812.91200000001</v>
      </c>
      <c r="EO20" s="9">
        <f t="shared" si="100"/>
        <v>184812.91200000001</v>
      </c>
      <c r="EP20" s="16">
        <v>1</v>
      </c>
      <c r="EQ20" s="27">
        <v>170391.01333333334</v>
      </c>
      <c r="ER20" s="20">
        <f>ER30*4.8%</f>
        <v>185389.48800000001</v>
      </c>
      <c r="ES20" s="8">
        <f t="shared" si="27"/>
        <v>185389.48800000001</v>
      </c>
      <c r="ET20" s="9">
        <f t="shared" si="101"/>
        <v>185389.48800000001</v>
      </c>
      <c r="EU20" s="16">
        <v>1</v>
      </c>
      <c r="EV20" s="27">
        <v>170391.01333333334</v>
      </c>
      <c r="EW20" s="20">
        <f>EW30*4.8%</f>
        <v>185389.48800000001</v>
      </c>
      <c r="EX20" s="8">
        <f t="shared" si="28"/>
        <v>185389.48800000001</v>
      </c>
      <c r="EY20" s="9">
        <f t="shared" si="102"/>
        <v>185389.48800000001</v>
      </c>
      <c r="EZ20" s="16">
        <v>1</v>
      </c>
      <c r="FA20" s="27">
        <v>170391.01333333334</v>
      </c>
      <c r="FB20" s="20">
        <f>FB30*4.8%</f>
        <v>183224.592</v>
      </c>
      <c r="FC20" s="8">
        <f t="shared" si="29"/>
        <v>183224.592</v>
      </c>
      <c r="FD20" s="9">
        <f t="shared" si="103"/>
        <v>183224.592</v>
      </c>
      <c r="FE20" s="16">
        <v>1</v>
      </c>
      <c r="FF20" s="27">
        <v>170391.01333333334</v>
      </c>
      <c r="FG20" s="20">
        <f>FG30*4.8%</f>
        <v>151114.60800000001</v>
      </c>
      <c r="FH20" s="8">
        <f t="shared" si="30"/>
        <v>151114.60800000001</v>
      </c>
      <c r="FI20" s="9">
        <f t="shared" si="104"/>
        <v>151114.60800000001</v>
      </c>
      <c r="FJ20" s="16">
        <v>1</v>
      </c>
      <c r="FK20" s="27">
        <v>170391.01333333334</v>
      </c>
      <c r="FL20" s="20">
        <f>FL30*4.8%</f>
        <v>53994.288</v>
      </c>
      <c r="FM20" s="8">
        <f t="shared" si="31"/>
        <v>53994.288</v>
      </c>
      <c r="FN20" s="9">
        <f t="shared" si="105"/>
        <v>53994.288</v>
      </c>
      <c r="FO20" s="16">
        <v>1</v>
      </c>
      <c r="FP20" s="27">
        <v>170391.01333333334</v>
      </c>
      <c r="FQ20" s="20">
        <f>FQ30*4.8%</f>
        <v>159387.93600000002</v>
      </c>
      <c r="FR20" s="8">
        <f t="shared" si="32"/>
        <v>159387.93600000002</v>
      </c>
      <c r="FS20" s="9">
        <f t="shared" si="106"/>
        <v>159387.93600000002</v>
      </c>
      <c r="FT20" s="16">
        <v>1</v>
      </c>
      <c r="FU20" s="27">
        <v>170391.01333333334</v>
      </c>
      <c r="FV20" s="20">
        <f>FV30*4.8%</f>
        <v>174480.91200000001</v>
      </c>
      <c r="FW20" s="8">
        <f t="shared" si="33"/>
        <v>174480.91200000001</v>
      </c>
      <c r="FX20" s="9">
        <f t="shared" si="107"/>
        <v>174480.91200000001</v>
      </c>
      <c r="FY20" s="16">
        <v>1</v>
      </c>
      <c r="FZ20" s="27">
        <v>170391.01333333334</v>
      </c>
      <c r="GA20" s="20">
        <f>GA30*4.8%</f>
        <v>173017.68</v>
      </c>
      <c r="GB20" s="8">
        <f t="shared" si="124"/>
        <v>173017.68</v>
      </c>
      <c r="GC20" s="9">
        <f t="shared" si="108"/>
        <v>173017.68</v>
      </c>
      <c r="GD20" s="16">
        <v>1</v>
      </c>
      <c r="GE20" s="27">
        <v>170391.01333333334</v>
      </c>
      <c r="GF20" s="20">
        <f>GF30*4.8%</f>
        <v>165795.984</v>
      </c>
      <c r="GG20" s="8">
        <f t="shared" si="34"/>
        <v>165795.984</v>
      </c>
      <c r="GH20" s="9">
        <f t="shared" si="54"/>
        <v>165795.984</v>
      </c>
      <c r="GI20" s="16">
        <v>1</v>
      </c>
      <c r="GJ20" s="27">
        <v>170391.01333333334</v>
      </c>
      <c r="GK20" s="20">
        <f>GK30*4.8%</f>
        <v>157285.34400000001</v>
      </c>
      <c r="GL20" s="8">
        <f t="shared" si="109"/>
        <v>157285.34400000001</v>
      </c>
      <c r="GM20" s="9">
        <f t="shared" si="55"/>
        <v>157285.34400000001</v>
      </c>
      <c r="GN20" s="16">
        <v>1</v>
      </c>
      <c r="GO20" s="27">
        <v>170391.01333333334</v>
      </c>
      <c r="GP20" s="20">
        <f>GP30*4.8%</f>
        <v>161028.09599999999</v>
      </c>
      <c r="GQ20" s="8">
        <f t="shared" si="110"/>
        <v>161028.09599999999</v>
      </c>
      <c r="GR20" s="9">
        <f t="shared" si="56"/>
        <v>161028.09599999999</v>
      </c>
      <c r="GS20" s="16">
        <v>1</v>
      </c>
      <c r="GT20" s="27">
        <v>170391.01333333334</v>
      </c>
      <c r="GU20" s="22">
        <f>GU30*4.8%</f>
        <v>161028.09599999999</v>
      </c>
      <c r="GV20" s="8">
        <f t="shared" si="111"/>
        <v>161028.09599999999</v>
      </c>
      <c r="GW20" s="9">
        <f t="shared" si="57"/>
        <v>161028.09599999999</v>
      </c>
      <c r="GX20" s="16">
        <v>1</v>
      </c>
      <c r="GY20" s="27">
        <v>170391.01333333334</v>
      </c>
      <c r="GZ20" s="22">
        <f>GZ30*4.8%</f>
        <v>138051.36000000002</v>
      </c>
      <c r="HA20" s="8">
        <f t="shared" si="35"/>
        <v>138051.36000000002</v>
      </c>
      <c r="HB20" s="9">
        <f t="shared" si="58"/>
        <v>138051.36000000002</v>
      </c>
      <c r="HC20" s="16">
        <v>1</v>
      </c>
      <c r="HD20" s="27">
        <v>170391.01333333334</v>
      </c>
      <c r="HE20" s="22">
        <f>HE29*4.8%</f>
        <v>138051.36000000002</v>
      </c>
      <c r="HF20" s="8">
        <f t="shared" si="36"/>
        <v>138051.36000000002</v>
      </c>
      <c r="HG20" s="9">
        <f t="shared" si="59"/>
        <v>138051.36000000002</v>
      </c>
      <c r="HH20" s="16">
        <v>1</v>
      </c>
      <c r="HI20" s="27">
        <v>170391.01333333334</v>
      </c>
      <c r="HJ20" s="22">
        <f>HJ29*4.8%</f>
        <v>57915.264000000003</v>
      </c>
      <c r="HK20" s="8">
        <f t="shared" si="37"/>
        <v>57915.264000000003</v>
      </c>
      <c r="HL20" s="9">
        <f t="shared" si="60"/>
        <v>57915.264000000003</v>
      </c>
      <c r="HM20" s="16">
        <v>1</v>
      </c>
      <c r="HN20" s="27">
        <v>170391.01333333334</v>
      </c>
      <c r="HO20" s="22">
        <f>HO29*4.8%</f>
        <v>79207.296000000002</v>
      </c>
      <c r="HP20" s="8">
        <f t="shared" si="38"/>
        <v>79207.296000000002</v>
      </c>
      <c r="HQ20" s="9">
        <f t="shared" si="61"/>
        <v>79207.296000000002</v>
      </c>
      <c r="HR20" s="16">
        <v>1</v>
      </c>
      <c r="HS20" s="27">
        <v>170391.01333333334</v>
      </c>
      <c r="HT20" s="22">
        <f>HT29*4.8%</f>
        <v>79207.296000000002</v>
      </c>
      <c r="HU20" s="8">
        <f t="shared" si="39"/>
        <v>79207.296000000002</v>
      </c>
      <c r="HV20" s="9">
        <f t="shared" si="62"/>
        <v>79207.296000000002</v>
      </c>
      <c r="HW20" s="16">
        <v>1</v>
      </c>
      <c r="HX20" s="27">
        <v>170391.01333333334</v>
      </c>
      <c r="HY20" s="22">
        <f>HY29*4.8%</f>
        <v>0</v>
      </c>
      <c r="HZ20" s="8">
        <f t="shared" si="40"/>
        <v>0</v>
      </c>
      <c r="IA20" s="9">
        <f t="shared" si="63"/>
        <v>0</v>
      </c>
      <c r="IB20" s="16">
        <v>1</v>
      </c>
      <c r="IC20" s="27">
        <v>170391.01333333334</v>
      </c>
      <c r="ID20" s="22">
        <f>ID29*4.8%</f>
        <v>154643.08799999999</v>
      </c>
      <c r="IE20" s="8">
        <f t="shared" si="41"/>
        <v>154643.08799999999</v>
      </c>
      <c r="IF20" s="9">
        <f t="shared" si="64"/>
        <v>154643.08799999999</v>
      </c>
      <c r="IG20" s="16">
        <v>1</v>
      </c>
      <c r="IH20" s="27">
        <v>170391.01333333334</v>
      </c>
      <c r="II20" s="22">
        <f>II29*4.8%</f>
        <v>195428.304</v>
      </c>
      <c r="IJ20" s="8">
        <f t="shared" si="42"/>
        <v>195428.304</v>
      </c>
      <c r="IK20" s="9">
        <f t="shared" si="65"/>
        <v>195428.304</v>
      </c>
      <c r="IL20" s="16">
        <v>1</v>
      </c>
      <c r="IM20" s="27">
        <v>170391.01333333334</v>
      </c>
      <c r="IN20" s="22">
        <f>IN29*4.8%</f>
        <v>197807.47200000001</v>
      </c>
      <c r="IO20" s="8">
        <f t="shared" si="43"/>
        <v>197807.47200000001</v>
      </c>
      <c r="IP20" s="9">
        <f t="shared" si="66"/>
        <v>197807.47200000001</v>
      </c>
      <c r="IQ20" s="16">
        <v>1</v>
      </c>
      <c r="IR20" s="27">
        <v>170391.01333333334</v>
      </c>
      <c r="IS20" s="22">
        <f>IS29*4.8%</f>
        <v>202702.992</v>
      </c>
      <c r="IT20" s="8">
        <f t="shared" si="44"/>
        <v>202702.992</v>
      </c>
      <c r="IU20" s="9">
        <f t="shared" si="67"/>
        <v>202702.992</v>
      </c>
      <c r="IV20" s="16">
        <v>1</v>
      </c>
      <c r="IW20" s="27">
        <v>170391.01333333334</v>
      </c>
      <c r="IX20" s="22">
        <v>1263930</v>
      </c>
      <c r="IY20" s="8">
        <f t="shared" si="45"/>
        <v>1263930</v>
      </c>
      <c r="IZ20" s="9">
        <f t="shared" si="68"/>
        <v>1263930</v>
      </c>
      <c r="JA20" s="16">
        <v>1</v>
      </c>
      <c r="JB20" s="27">
        <v>170391.01333333334</v>
      </c>
      <c r="JC20" s="43">
        <f>JC29*4.8%</f>
        <v>197655.12</v>
      </c>
      <c r="JD20" s="8">
        <f t="shared" si="46"/>
        <v>197655.12</v>
      </c>
      <c r="JE20" s="9">
        <f t="shared" si="69"/>
        <v>197655.12</v>
      </c>
      <c r="JF20" s="16">
        <v>1</v>
      </c>
      <c r="JG20" s="27">
        <v>170391.01333333334</v>
      </c>
      <c r="JH20" s="43">
        <f>JH29*4.8%</f>
        <v>201790.992</v>
      </c>
      <c r="JI20" s="8">
        <f t="shared" si="114"/>
        <v>201790.992</v>
      </c>
      <c r="JJ20" s="9">
        <f t="shared" si="70"/>
        <v>201790.992</v>
      </c>
      <c r="JK20" s="16">
        <v>1</v>
      </c>
      <c r="JL20" s="27">
        <v>170391.01333333334</v>
      </c>
      <c r="JM20" s="43">
        <f>JM29*4.8%</f>
        <v>182745.21600000001</v>
      </c>
      <c r="JN20" s="8">
        <f t="shared" si="115"/>
        <v>182745.21600000001</v>
      </c>
      <c r="JO20" s="9">
        <f t="shared" si="71"/>
        <v>182745.21600000001</v>
      </c>
      <c r="JP20" s="16">
        <v>1</v>
      </c>
      <c r="JQ20" s="27">
        <v>170391.01333333334</v>
      </c>
      <c r="JR20" s="43">
        <f>JR29*4.8%</f>
        <v>182745.21600000001</v>
      </c>
      <c r="JS20" s="8">
        <f t="shared" si="116"/>
        <v>182745.21600000001</v>
      </c>
      <c r="JT20" s="9">
        <f t="shared" si="72"/>
        <v>182745.21600000001</v>
      </c>
      <c r="JU20" s="16">
        <v>1</v>
      </c>
      <c r="JV20" s="27">
        <v>170391.01333333334</v>
      </c>
      <c r="JW20" s="43">
        <f>JW29*4.8%</f>
        <v>198663.31200000001</v>
      </c>
      <c r="JX20" s="8">
        <f t="shared" si="117"/>
        <v>198663.31200000001</v>
      </c>
      <c r="JY20" s="9">
        <f t="shared" si="73"/>
        <v>198663.31200000001</v>
      </c>
      <c r="JZ20" s="16">
        <v>1</v>
      </c>
      <c r="KA20" s="27">
        <v>170391.01333333334</v>
      </c>
      <c r="KB20" s="43">
        <f>KB29*4.8%</f>
        <v>201561.16800000001</v>
      </c>
      <c r="KC20" s="8">
        <f t="shared" si="118"/>
        <v>201561.16800000001</v>
      </c>
      <c r="KD20" s="9">
        <f t="shared" si="74"/>
        <v>201561.16800000001</v>
      </c>
      <c r="KE20" s="16">
        <v>1</v>
      </c>
      <c r="KF20" s="27">
        <v>170391.01333333334</v>
      </c>
      <c r="KG20" s="43">
        <f>KG29*4.8%</f>
        <v>193167.12</v>
      </c>
      <c r="KH20" s="8">
        <f t="shared" si="119"/>
        <v>193167.12</v>
      </c>
      <c r="KI20" s="9">
        <f t="shared" si="75"/>
        <v>193167.12</v>
      </c>
      <c r="KJ20" s="16">
        <v>1</v>
      </c>
      <c r="KK20" s="27">
        <v>170391.01333333334</v>
      </c>
      <c r="KL20" s="43">
        <f>KL29*4.8%</f>
        <v>195801.60000000001</v>
      </c>
      <c r="KM20" s="8">
        <f t="shared" si="120"/>
        <v>195801.60000000001</v>
      </c>
      <c r="KN20" s="9">
        <f t="shared" si="76"/>
        <v>195801.60000000001</v>
      </c>
      <c r="KO20" s="16">
        <v>1</v>
      </c>
      <c r="KP20" s="27">
        <v>170391.01333333334</v>
      </c>
      <c r="KQ20" s="43">
        <f>KQ29*4.8%</f>
        <v>192504.76800000001</v>
      </c>
      <c r="KR20" s="8">
        <f t="shared" si="121"/>
        <v>192504.76800000001</v>
      </c>
      <c r="KS20" s="9">
        <f t="shared" si="77"/>
        <v>192504.76800000001</v>
      </c>
      <c r="KT20" s="16">
        <v>1</v>
      </c>
      <c r="KU20" s="27">
        <v>170391.01333333334</v>
      </c>
      <c r="KV20" s="43">
        <f>KV29*4.8%</f>
        <v>195668.736</v>
      </c>
      <c r="KW20" s="8">
        <f t="shared" si="122"/>
        <v>195668.736</v>
      </c>
      <c r="KX20" s="9">
        <f t="shared" si="78"/>
        <v>195668.736</v>
      </c>
      <c r="KY20" s="16">
        <v>1</v>
      </c>
      <c r="KZ20" s="27">
        <v>170391.01333333334</v>
      </c>
      <c r="LA20" s="43">
        <f>LA29*4.8%</f>
        <v>194593.48800000001</v>
      </c>
      <c r="LB20" s="8">
        <f t="shared" si="123"/>
        <v>194593.48800000001</v>
      </c>
      <c r="LC20" s="9">
        <f t="shared" si="79"/>
        <v>194593.48800000001</v>
      </c>
      <c r="LD20" s="16">
        <v>1</v>
      </c>
      <c r="LE20" s="27">
        <v>170391.01333333334</v>
      </c>
      <c r="LF20" s="43">
        <f>LF29*4.8%</f>
        <v>194879.37600000002</v>
      </c>
      <c r="LG20" s="8">
        <f t="shared" si="47"/>
        <v>194879.37600000002</v>
      </c>
      <c r="LH20" s="9">
        <f t="shared" si="80"/>
        <v>194879.37600000002</v>
      </c>
      <c r="LI20" s="16">
        <v>1</v>
      </c>
      <c r="LJ20" s="27">
        <v>170391.01333333334</v>
      </c>
      <c r="LK20" s="20">
        <f>LK29*4.8%</f>
        <v>197527.296</v>
      </c>
      <c r="LL20" s="8">
        <f t="shared" si="48"/>
        <v>197527.296</v>
      </c>
      <c r="LM20" s="9">
        <f t="shared" si="81"/>
        <v>197527.296</v>
      </c>
      <c r="LN20" s="16">
        <v>1</v>
      </c>
      <c r="LO20" s="27">
        <v>170391.01333333334</v>
      </c>
      <c r="LP20" s="20">
        <f>LP29*4.8%</f>
        <v>191270.92800000001</v>
      </c>
      <c r="LQ20" s="8">
        <f t="shared" si="49"/>
        <v>191270.92800000001</v>
      </c>
      <c r="LR20" s="9">
        <f t="shared" si="82"/>
        <v>191270.92800000001</v>
      </c>
      <c r="LS20" s="16">
        <v>1</v>
      </c>
      <c r="LT20" s="27">
        <v>170391.01333333334</v>
      </c>
      <c r="LU20" s="20">
        <f>LU29*4.8%</f>
        <v>182063.28</v>
      </c>
      <c r="LV20" s="8">
        <f t="shared" si="50"/>
        <v>182063.28</v>
      </c>
      <c r="LW20" s="9">
        <f t="shared" si="83"/>
        <v>182063.28</v>
      </c>
      <c r="LX20" s="16">
        <v>1</v>
      </c>
      <c r="LY20" s="27">
        <v>170391.01333333334</v>
      </c>
      <c r="LZ20" s="24">
        <f>LZ29*4.8%</f>
        <v>197657.23200000002</v>
      </c>
      <c r="MA20" s="8">
        <f t="shared" si="51"/>
        <v>197657.23200000002</v>
      </c>
      <c r="MB20" s="9">
        <f t="shared" si="84"/>
        <v>197657.23200000002</v>
      </c>
      <c r="MC20" s="16">
        <v>1</v>
      </c>
      <c r="MD20" s="27">
        <v>170391.01333333334</v>
      </c>
      <c r="ME20" s="24">
        <f>ME29*4.8%</f>
        <v>198617.23200000002</v>
      </c>
      <c r="MF20" s="8">
        <f t="shared" si="52"/>
        <v>198617.23200000002</v>
      </c>
      <c r="MG20" s="9">
        <f t="shared" si="85"/>
        <v>198617.23200000002</v>
      </c>
      <c r="MH20" s="16">
        <v>1</v>
      </c>
      <c r="MI20" s="37">
        <v>170391.01333333334</v>
      </c>
      <c r="MJ20" s="24">
        <f>MJ29*4.8%</f>
        <v>180262.80000000002</v>
      </c>
      <c r="MK20" s="8">
        <v>180262.80000000002</v>
      </c>
      <c r="ML20" s="9">
        <v>180262.80000000002</v>
      </c>
      <c r="MM20" s="16">
        <v>1</v>
      </c>
      <c r="MN20" s="37">
        <v>170391.01333333334</v>
      </c>
      <c r="MO20" s="24">
        <f>MO29*4.8%</f>
        <v>174446.976</v>
      </c>
      <c r="MP20" s="8">
        <v>174446.976</v>
      </c>
      <c r="MQ20" s="9">
        <v>174446.976</v>
      </c>
      <c r="MR20" s="16">
        <v>1</v>
      </c>
      <c r="MS20" s="37">
        <v>170391.01333333334</v>
      </c>
      <c r="MT20" s="24">
        <f>MT29*4.8%</f>
        <v>167714.49600000001</v>
      </c>
      <c r="MU20">
        <v>167714.49600000001</v>
      </c>
      <c r="MV20">
        <v>167714.49600000001</v>
      </c>
      <c r="MW20">
        <v>1</v>
      </c>
      <c r="MX20" s="37">
        <v>170391.01333333334</v>
      </c>
      <c r="MY20" s="24">
        <f>MY29*4.8%</f>
        <v>176202.33600000001</v>
      </c>
      <c r="MZ20">
        <v>176202.33600000001</v>
      </c>
      <c r="NA20">
        <v>176202.33600000001</v>
      </c>
      <c r="NB20">
        <v>1</v>
      </c>
      <c r="ND20" s="24">
        <f>ND29*4.8%</f>
        <v>179257.2</v>
      </c>
      <c r="NE20">
        <v>179257.2</v>
      </c>
      <c r="NF20">
        <v>179257.2</v>
      </c>
      <c r="NG20">
        <v>1</v>
      </c>
    </row>
    <row r="21" spans="1:371" x14ac:dyDescent="0.3">
      <c r="A21" s="3" t="s">
        <v>23</v>
      </c>
      <c r="B21" s="20">
        <v>0</v>
      </c>
      <c r="C21" s="20">
        <v>0</v>
      </c>
      <c r="D21" s="8">
        <f t="shared" si="125"/>
        <v>0</v>
      </c>
      <c r="E21" s="9">
        <f t="shared" si="0"/>
        <v>0</v>
      </c>
      <c r="F21" s="16">
        <v>1</v>
      </c>
      <c r="G21" s="20">
        <v>0</v>
      </c>
      <c r="H21" s="20">
        <v>0</v>
      </c>
      <c r="I21" s="8">
        <f t="shared" si="126"/>
        <v>0</v>
      </c>
      <c r="J21" s="9">
        <f t="shared" si="1"/>
        <v>0</v>
      </c>
      <c r="K21" s="16">
        <v>1</v>
      </c>
      <c r="L21" s="20">
        <v>0</v>
      </c>
      <c r="M21" s="20">
        <v>0</v>
      </c>
      <c r="N21" s="8">
        <f>M21</f>
        <v>0</v>
      </c>
      <c r="O21" s="9">
        <f t="shared" si="2"/>
        <v>0</v>
      </c>
      <c r="P21" s="16">
        <v>1</v>
      </c>
      <c r="Q21" s="27">
        <v>232230.51333333334</v>
      </c>
      <c r="R21" s="20">
        <v>0</v>
      </c>
      <c r="S21" s="8">
        <f t="shared" si="127"/>
        <v>0</v>
      </c>
      <c r="T21" s="9">
        <f t="shared" si="3"/>
        <v>0</v>
      </c>
      <c r="U21" s="16">
        <v>1</v>
      </c>
      <c r="V21" s="27">
        <v>232230.51333333334</v>
      </c>
      <c r="W21" s="20">
        <v>0</v>
      </c>
      <c r="X21" s="8">
        <f t="shared" si="128"/>
        <v>0</v>
      </c>
      <c r="Y21" s="9">
        <f t="shared" si="4"/>
        <v>0</v>
      </c>
      <c r="Z21" s="16">
        <v>1</v>
      </c>
      <c r="AA21" s="27">
        <v>232230.51333333334</v>
      </c>
      <c r="AB21" s="20">
        <v>0</v>
      </c>
      <c r="AC21" s="8">
        <f t="shared" si="129"/>
        <v>0</v>
      </c>
      <c r="AD21" s="9">
        <f t="shared" si="5"/>
        <v>0</v>
      </c>
      <c r="AE21" s="16">
        <v>1</v>
      </c>
      <c r="AF21" s="27">
        <v>232230.51333333334</v>
      </c>
      <c r="AG21" s="20">
        <v>0</v>
      </c>
      <c r="AH21" s="8">
        <f t="shared" si="130"/>
        <v>0</v>
      </c>
      <c r="AI21" s="9">
        <f t="shared" si="6"/>
        <v>0</v>
      </c>
      <c r="AJ21" s="16">
        <v>1</v>
      </c>
      <c r="AK21" s="27">
        <v>232230.51333333334</v>
      </c>
      <c r="AL21" s="20">
        <f>AL32*4.8%</f>
        <v>176313.408</v>
      </c>
      <c r="AM21" s="8">
        <f t="shared" si="131"/>
        <v>176313.408</v>
      </c>
      <c r="AN21" s="9">
        <f t="shared" si="7"/>
        <v>176313.408</v>
      </c>
      <c r="AO21" s="16">
        <v>1</v>
      </c>
      <c r="AP21" s="27">
        <v>232230.51333333334</v>
      </c>
      <c r="AQ21" s="20">
        <f>AQ32*4.8%</f>
        <v>176313.408</v>
      </c>
      <c r="AR21" s="8">
        <f t="shared" si="132"/>
        <v>176313.408</v>
      </c>
      <c r="AS21" s="9">
        <f t="shared" si="8"/>
        <v>176313.408</v>
      </c>
      <c r="AT21" s="16">
        <v>1</v>
      </c>
      <c r="AU21" s="27">
        <v>232230.51333333334</v>
      </c>
      <c r="AV21" s="20">
        <f>AV32*4.8%</f>
        <v>160991.712</v>
      </c>
      <c r="AW21" s="8">
        <f t="shared" si="133"/>
        <v>160991.712</v>
      </c>
      <c r="AX21" s="9">
        <f t="shared" si="9"/>
        <v>160991.712</v>
      </c>
      <c r="AY21" s="16">
        <v>1</v>
      </c>
      <c r="AZ21" s="27">
        <v>232230.51333333334</v>
      </c>
      <c r="BA21" s="20">
        <f>BA32*4.8%</f>
        <v>105310.08</v>
      </c>
      <c r="BB21" s="8">
        <f t="shared" si="134"/>
        <v>105310.08</v>
      </c>
      <c r="BC21" s="9">
        <f t="shared" si="10"/>
        <v>105310.08</v>
      </c>
      <c r="BD21" s="16">
        <v>1</v>
      </c>
      <c r="BE21" s="27">
        <v>232230.51333333334</v>
      </c>
      <c r="BF21" s="20">
        <f>BF32*4.8%</f>
        <v>179644.08000000002</v>
      </c>
      <c r="BG21" s="8">
        <f t="shared" si="135"/>
        <v>179644.08000000002</v>
      </c>
      <c r="BH21" s="9">
        <f t="shared" si="11"/>
        <v>179644.08000000002</v>
      </c>
      <c r="BI21" s="16">
        <v>1</v>
      </c>
      <c r="BJ21" s="27">
        <v>232230.51333333334</v>
      </c>
      <c r="BK21" s="20">
        <f>BK32*4.8%</f>
        <v>184189.008</v>
      </c>
      <c r="BL21" s="8">
        <f t="shared" si="136"/>
        <v>184189.008</v>
      </c>
      <c r="BM21" s="9">
        <f t="shared" si="12"/>
        <v>184189.008</v>
      </c>
      <c r="BN21" s="16">
        <v>1</v>
      </c>
      <c r="BO21" s="27">
        <v>232230.51333333334</v>
      </c>
      <c r="BP21" s="20">
        <f>BP32*4.8%</f>
        <v>188380.848</v>
      </c>
      <c r="BQ21" s="8">
        <f t="shared" si="137"/>
        <v>188380.848</v>
      </c>
      <c r="BR21" s="9">
        <f t="shared" si="53"/>
        <v>188380.848</v>
      </c>
      <c r="BS21" s="16">
        <v>1</v>
      </c>
      <c r="BT21" s="27">
        <v>232230.51333333334</v>
      </c>
      <c r="BU21" s="20">
        <f>BU32*4.8%</f>
        <v>178287.6</v>
      </c>
      <c r="BV21" s="8">
        <f t="shared" si="112"/>
        <v>178287.6</v>
      </c>
      <c r="BW21" s="9">
        <f t="shared" si="86"/>
        <v>178287.6</v>
      </c>
      <c r="BX21" s="16">
        <v>1</v>
      </c>
      <c r="BY21" s="27">
        <v>232230.51333333334</v>
      </c>
      <c r="BZ21" s="20">
        <f>BZ32*4.8%</f>
        <v>211424.35200000001</v>
      </c>
      <c r="CA21" s="8">
        <f t="shared" si="13"/>
        <v>211424.35200000001</v>
      </c>
      <c r="CB21" s="9">
        <f t="shared" si="87"/>
        <v>211424.35200000001</v>
      </c>
      <c r="CC21" s="16">
        <v>1</v>
      </c>
      <c r="CD21" s="27">
        <v>232230.51333333334</v>
      </c>
      <c r="CE21" s="20">
        <f>CE32*4.8%</f>
        <v>225152.35200000001</v>
      </c>
      <c r="CF21" s="8">
        <f t="shared" si="14"/>
        <v>225152.35200000001</v>
      </c>
      <c r="CG21" s="9">
        <f t="shared" si="88"/>
        <v>225152.35200000001</v>
      </c>
      <c r="CH21" s="16">
        <v>1</v>
      </c>
      <c r="CI21" s="27">
        <v>232230.51333333334</v>
      </c>
      <c r="CJ21" s="20">
        <f>CJ32*4.8%</f>
        <v>228333.88800000001</v>
      </c>
      <c r="CK21" s="8">
        <f t="shared" si="15"/>
        <v>228333.88800000001</v>
      </c>
      <c r="CL21" s="9">
        <f t="shared" si="89"/>
        <v>228333.88800000001</v>
      </c>
      <c r="CM21" s="16">
        <v>1</v>
      </c>
      <c r="CN21" s="27">
        <v>232230.51333333334</v>
      </c>
      <c r="CO21" s="20">
        <f>CO30*4.8%</f>
        <v>232337.32800000001</v>
      </c>
      <c r="CP21" s="8">
        <f t="shared" si="16"/>
        <v>232337.32800000001</v>
      </c>
      <c r="CQ21" s="9">
        <f t="shared" si="90"/>
        <v>232337.32800000001</v>
      </c>
      <c r="CR21" s="16">
        <v>1</v>
      </c>
      <c r="CS21" s="27">
        <v>232230.51333333334</v>
      </c>
      <c r="CT21" s="20">
        <f>CT30*4.8%</f>
        <v>226039.584</v>
      </c>
      <c r="CU21" s="8">
        <f t="shared" si="17"/>
        <v>226039.584</v>
      </c>
      <c r="CV21" s="9">
        <f t="shared" si="91"/>
        <v>226039.584</v>
      </c>
      <c r="CW21" s="16">
        <v>1</v>
      </c>
      <c r="CX21" s="27">
        <v>232230.51333333334</v>
      </c>
      <c r="CY21" s="20">
        <f>CY30*4.8%</f>
        <v>219847.39199999999</v>
      </c>
      <c r="CZ21" s="8">
        <f t="shared" si="18"/>
        <v>219847.39199999999</v>
      </c>
      <c r="DA21" s="9">
        <f t="shared" si="92"/>
        <v>219847.39199999999</v>
      </c>
      <c r="DB21" s="16">
        <v>1</v>
      </c>
      <c r="DC21" s="27">
        <v>232230.51333333334</v>
      </c>
      <c r="DD21" s="20">
        <f>DD30*4.8%</f>
        <v>197659.2</v>
      </c>
      <c r="DE21" s="8">
        <f t="shared" si="19"/>
        <v>197659.2</v>
      </c>
      <c r="DF21" s="9">
        <f t="shared" si="93"/>
        <v>197659.2</v>
      </c>
      <c r="DG21" s="16">
        <v>1</v>
      </c>
      <c r="DH21" s="27">
        <v>232230.51333333334</v>
      </c>
      <c r="DI21" s="20">
        <f>DI30*4.8%</f>
        <v>192309.93600000002</v>
      </c>
      <c r="DJ21" s="8">
        <f t="shared" si="20"/>
        <v>192309.93600000002</v>
      </c>
      <c r="DK21" s="9">
        <f t="shared" si="94"/>
        <v>192309.93600000002</v>
      </c>
      <c r="DL21" s="16">
        <v>1</v>
      </c>
      <c r="DM21" s="27">
        <v>232230.51333333334</v>
      </c>
      <c r="DN21" s="20">
        <f>DN30*4.8%</f>
        <v>195243.74400000001</v>
      </c>
      <c r="DO21" s="8">
        <f t="shared" si="21"/>
        <v>195243.74400000001</v>
      </c>
      <c r="DP21" s="9">
        <f t="shared" si="95"/>
        <v>195243.74400000001</v>
      </c>
      <c r="DQ21" s="16">
        <v>1</v>
      </c>
      <c r="DR21" s="27">
        <v>232230.51333333334</v>
      </c>
      <c r="DS21" s="20">
        <f>DS30*4.8%</f>
        <v>199969.584</v>
      </c>
      <c r="DT21" s="8">
        <f t="shared" si="22"/>
        <v>199969.584</v>
      </c>
      <c r="DU21" s="9">
        <f t="shared" si="96"/>
        <v>199969.584</v>
      </c>
      <c r="DV21" s="16">
        <v>1</v>
      </c>
      <c r="DW21" s="27">
        <v>232230.51333333334</v>
      </c>
      <c r="DX21" s="20">
        <f>DX30*4.8%</f>
        <v>199969.584</v>
      </c>
      <c r="DY21" s="8">
        <f t="shared" si="23"/>
        <v>199969.584</v>
      </c>
      <c r="DZ21" s="9">
        <f t="shared" si="97"/>
        <v>199969.584</v>
      </c>
      <c r="EA21" s="16">
        <v>1</v>
      </c>
      <c r="EB21" s="27">
        <v>232230.51333333334</v>
      </c>
      <c r="EC21" s="20">
        <f>EC30*4.8%</f>
        <v>181594.51200000002</v>
      </c>
      <c r="ED21" s="8">
        <f t="shared" si="24"/>
        <v>181594.51200000002</v>
      </c>
      <c r="EE21" s="9">
        <f t="shared" si="98"/>
        <v>181594.51200000002</v>
      </c>
      <c r="EF21" s="16">
        <v>1</v>
      </c>
      <c r="EG21" s="27">
        <v>232230.51333333334</v>
      </c>
      <c r="EH21" s="20">
        <f>EH30*4.8%</f>
        <v>181594.51200000002</v>
      </c>
      <c r="EI21" s="8">
        <f t="shared" si="25"/>
        <v>181594.51200000002</v>
      </c>
      <c r="EJ21" s="9">
        <f t="shared" si="99"/>
        <v>181594.51200000002</v>
      </c>
      <c r="EK21" s="16">
        <v>1</v>
      </c>
      <c r="EL21" s="27">
        <v>232230.51333333334</v>
      </c>
      <c r="EM21" s="20">
        <f>EM30*4.8%</f>
        <v>184812.91200000001</v>
      </c>
      <c r="EN21" s="8">
        <f t="shared" si="26"/>
        <v>184812.91200000001</v>
      </c>
      <c r="EO21" s="9">
        <f t="shared" si="100"/>
        <v>184812.91200000001</v>
      </c>
      <c r="EP21" s="16">
        <v>1</v>
      </c>
      <c r="EQ21" s="27">
        <v>232230.51333333334</v>
      </c>
      <c r="ER21" s="20">
        <f>ER30*4.8%</f>
        <v>185389.48800000001</v>
      </c>
      <c r="ES21" s="8">
        <f t="shared" si="27"/>
        <v>185389.48800000001</v>
      </c>
      <c r="ET21" s="9">
        <f t="shared" si="101"/>
        <v>185389.48800000001</v>
      </c>
      <c r="EU21" s="16">
        <v>1</v>
      </c>
      <c r="EV21" s="27">
        <v>232230.51333333334</v>
      </c>
      <c r="EW21" s="20">
        <f>EW30*4.8%</f>
        <v>185389.48800000001</v>
      </c>
      <c r="EX21" s="8">
        <f t="shared" si="28"/>
        <v>185389.48800000001</v>
      </c>
      <c r="EY21" s="9">
        <f t="shared" si="102"/>
        <v>185389.48800000001</v>
      </c>
      <c r="EZ21" s="16">
        <v>1</v>
      </c>
      <c r="FA21" s="27">
        <v>232230.51333333334</v>
      </c>
      <c r="FB21" s="20">
        <f>FB30*4.8%</f>
        <v>183224.592</v>
      </c>
      <c r="FC21" s="8">
        <f t="shared" si="29"/>
        <v>183224.592</v>
      </c>
      <c r="FD21" s="9">
        <f t="shared" si="103"/>
        <v>183224.592</v>
      </c>
      <c r="FE21" s="16">
        <v>1</v>
      </c>
      <c r="FF21" s="27">
        <v>232230.51333333334</v>
      </c>
      <c r="FG21" s="20">
        <f>FG30*4.8%</f>
        <v>151114.60800000001</v>
      </c>
      <c r="FH21" s="8">
        <f t="shared" si="30"/>
        <v>151114.60800000001</v>
      </c>
      <c r="FI21" s="9">
        <f t="shared" si="104"/>
        <v>151114.60800000001</v>
      </c>
      <c r="FJ21" s="16">
        <v>1</v>
      </c>
      <c r="FK21" s="27">
        <v>232230.51333333334</v>
      </c>
      <c r="FL21" s="20">
        <f>FL30*4.8%</f>
        <v>53994.288</v>
      </c>
      <c r="FM21" s="8">
        <f t="shared" si="31"/>
        <v>53994.288</v>
      </c>
      <c r="FN21" s="9">
        <f t="shared" si="105"/>
        <v>53994.288</v>
      </c>
      <c r="FO21" s="16">
        <v>1</v>
      </c>
      <c r="FP21" s="27">
        <v>232230.51333333334</v>
      </c>
      <c r="FQ21" s="20">
        <f>FQ30*4.8%</f>
        <v>159387.93600000002</v>
      </c>
      <c r="FR21" s="8">
        <f t="shared" si="32"/>
        <v>159387.93600000002</v>
      </c>
      <c r="FS21" s="9">
        <f t="shared" si="106"/>
        <v>159387.93600000002</v>
      </c>
      <c r="FT21" s="16">
        <v>1</v>
      </c>
      <c r="FU21" s="27">
        <v>232230.51333333334</v>
      </c>
      <c r="FV21" s="20">
        <f>FV30*4.8%</f>
        <v>174480.91200000001</v>
      </c>
      <c r="FW21" s="8">
        <f t="shared" si="33"/>
        <v>174480.91200000001</v>
      </c>
      <c r="FX21" s="9">
        <f t="shared" si="107"/>
        <v>174480.91200000001</v>
      </c>
      <c r="FY21" s="16">
        <v>1</v>
      </c>
      <c r="FZ21" s="27">
        <v>232230.51333333334</v>
      </c>
      <c r="GA21" s="20">
        <f>GA30*4.8%</f>
        <v>173017.68</v>
      </c>
      <c r="GB21" s="8">
        <f t="shared" si="124"/>
        <v>173017.68</v>
      </c>
      <c r="GC21" s="9">
        <f t="shared" si="108"/>
        <v>173017.68</v>
      </c>
      <c r="GD21" s="16">
        <v>1</v>
      </c>
      <c r="GE21" s="27">
        <v>232230.51333333334</v>
      </c>
      <c r="GF21" s="20">
        <f>GF30*4.8%</f>
        <v>165795.984</v>
      </c>
      <c r="GG21" s="8">
        <f t="shared" si="34"/>
        <v>165795.984</v>
      </c>
      <c r="GH21" s="9">
        <f t="shared" si="54"/>
        <v>165795.984</v>
      </c>
      <c r="GI21" s="16">
        <v>1</v>
      </c>
      <c r="GJ21" s="27">
        <v>232230.51333333334</v>
      </c>
      <c r="GK21" s="20">
        <f>GK30*4.8%</f>
        <v>157285.34400000001</v>
      </c>
      <c r="GL21" s="8">
        <f t="shared" si="109"/>
        <v>157285.34400000001</v>
      </c>
      <c r="GM21" s="9">
        <f t="shared" si="55"/>
        <v>157285.34400000001</v>
      </c>
      <c r="GN21" s="16">
        <v>1</v>
      </c>
      <c r="GO21" s="27">
        <v>232230.51333333334</v>
      </c>
      <c r="GP21" s="20">
        <f>GP30*4.8%</f>
        <v>161028.09599999999</v>
      </c>
      <c r="GQ21" s="8">
        <f t="shared" si="110"/>
        <v>161028.09599999999</v>
      </c>
      <c r="GR21" s="9">
        <f t="shared" si="56"/>
        <v>161028.09599999999</v>
      </c>
      <c r="GS21" s="16">
        <v>1</v>
      </c>
      <c r="GT21" s="27">
        <v>232230.51333333334</v>
      </c>
      <c r="GU21" s="22">
        <f>GU30*4.8%</f>
        <v>161028.09599999999</v>
      </c>
      <c r="GV21" s="8">
        <f t="shared" si="111"/>
        <v>161028.09599999999</v>
      </c>
      <c r="GW21" s="9">
        <f t="shared" si="57"/>
        <v>161028.09599999999</v>
      </c>
      <c r="GX21" s="16">
        <v>1</v>
      </c>
      <c r="GY21" s="27">
        <v>232230.51333333334</v>
      </c>
      <c r="GZ21" s="22">
        <f>GZ30*4.8%</f>
        <v>138051.36000000002</v>
      </c>
      <c r="HA21" s="8">
        <f t="shared" si="35"/>
        <v>138051.36000000002</v>
      </c>
      <c r="HB21" s="9">
        <f t="shared" si="58"/>
        <v>138051.36000000002</v>
      </c>
      <c r="HC21" s="16">
        <v>1</v>
      </c>
      <c r="HD21" s="27">
        <v>232230.51333333334</v>
      </c>
      <c r="HE21" s="22">
        <f>HE29*4.8%</f>
        <v>138051.36000000002</v>
      </c>
      <c r="HF21" s="8">
        <f t="shared" si="36"/>
        <v>138051.36000000002</v>
      </c>
      <c r="HG21" s="9">
        <f t="shared" si="59"/>
        <v>138051.36000000002</v>
      </c>
      <c r="HH21" s="16">
        <v>1</v>
      </c>
      <c r="HI21" s="27">
        <v>232230.51333333334</v>
      </c>
      <c r="HJ21" s="22">
        <f>HJ29*4.8%</f>
        <v>57915.264000000003</v>
      </c>
      <c r="HK21" s="8">
        <f t="shared" si="37"/>
        <v>57915.264000000003</v>
      </c>
      <c r="HL21" s="9">
        <f t="shared" si="60"/>
        <v>57915.264000000003</v>
      </c>
      <c r="HM21" s="16">
        <v>1</v>
      </c>
      <c r="HN21" s="27">
        <v>232230.51333333334</v>
      </c>
      <c r="HO21" s="22">
        <f>HO29*4.8%</f>
        <v>79207.296000000002</v>
      </c>
      <c r="HP21" s="8">
        <f t="shared" si="38"/>
        <v>79207.296000000002</v>
      </c>
      <c r="HQ21" s="9">
        <f t="shared" si="61"/>
        <v>79207.296000000002</v>
      </c>
      <c r="HR21" s="16">
        <v>1</v>
      </c>
      <c r="HS21" s="27">
        <v>232230.51333333334</v>
      </c>
      <c r="HT21" s="22">
        <f>HT29*4.8%</f>
        <v>79207.296000000002</v>
      </c>
      <c r="HU21" s="8">
        <f t="shared" si="39"/>
        <v>79207.296000000002</v>
      </c>
      <c r="HV21" s="9">
        <f t="shared" si="62"/>
        <v>79207.296000000002</v>
      </c>
      <c r="HW21" s="16">
        <v>1</v>
      </c>
      <c r="HX21" s="27">
        <v>232230.51333333334</v>
      </c>
      <c r="HY21" s="22">
        <f>HY29*4.8%</f>
        <v>0</v>
      </c>
      <c r="HZ21" s="8">
        <f t="shared" si="40"/>
        <v>0</v>
      </c>
      <c r="IA21" s="9">
        <f t="shared" si="63"/>
        <v>0</v>
      </c>
      <c r="IB21" s="16">
        <v>1</v>
      </c>
      <c r="IC21" s="27">
        <v>232230.51333333334</v>
      </c>
      <c r="ID21" s="22">
        <f>ID29*4.8%</f>
        <v>154643.08799999999</v>
      </c>
      <c r="IE21" s="8">
        <f t="shared" si="41"/>
        <v>154643.08799999999</v>
      </c>
      <c r="IF21" s="9">
        <f t="shared" si="64"/>
        <v>154643.08799999999</v>
      </c>
      <c r="IG21" s="16">
        <v>1</v>
      </c>
      <c r="IH21" s="27">
        <v>232230.51333333334</v>
      </c>
      <c r="II21" s="22">
        <f>II29*4.8%</f>
        <v>195428.304</v>
      </c>
      <c r="IJ21" s="8">
        <f t="shared" si="42"/>
        <v>195428.304</v>
      </c>
      <c r="IK21" s="9">
        <f t="shared" si="65"/>
        <v>195428.304</v>
      </c>
      <c r="IL21" s="16">
        <v>1</v>
      </c>
      <c r="IM21" s="27">
        <v>232230.51333333334</v>
      </c>
      <c r="IN21" s="22">
        <f>IN29*8.33%</f>
        <v>343278.38370000001</v>
      </c>
      <c r="IO21" s="8">
        <f t="shared" si="43"/>
        <v>343278.38370000001</v>
      </c>
      <c r="IP21" s="9">
        <f t="shared" si="66"/>
        <v>343278.38370000001</v>
      </c>
      <c r="IQ21" s="16">
        <v>1</v>
      </c>
      <c r="IR21" s="27">
        <v>232230.51333333334</v>
      </c>
      <c r="IS21" s="22">
        <f>IS29*8.33%</f>
        <v>351774.1507</v>
      </c>
      <c r="IT21" s="8">
        <f t="shared" si="44"/>
        <v>351774.1507</v>
      </c>
      <c r="IU21" s="9">
        <f t="shared" si="67"/>
        <v>351774.1507</v>
      </c>
      <c r="IV21" s="16">
        <v>1</v>
      </c>
      <c r="IW21" s="27">
        <v>232230.51333333334</v>
      </c>
      <c r="IX21" s="22">
        <f>IX29*8.33%</f>
        <v>336275.60259999998</v>
      </c>
      <c r="IY21" s="8">
        <f t="shared" si="45"/>
        <v>336275.60259999998</v>
      </c>
      <c r="IZ21" s="9">
        <f t="shared" si="68"/>
        <v>336275.60259999998</v>
      </c>
      <c r="JA21" s="16">
        <v>1</v>
      </c>
      <c r="JB21" s="27">
        <v>232230.51333333334</v>
      </c>
      <c r="JC21" s="43">
        <f>JC29*4.8%</f>
        <v>197655.12</v>
      </c>
      <c r="JD21" s="8">
        <f t="shared" si="46"/>
        <v>197655.12</v>
      </c>
      <c r="JE21" s="9">
        <f t="shared" si="69"/>
        <v>197655.12</v>
      </c>
      <c r="JF21" s="16">
        <v>1</v>
      </c>
      <c r="JG21" s="27">
        <v>232230.51333333334</v>
      </c>
      <c r="JH21" s="43">
        <f>JH29*4.8%</f>
        <v>201790.992</v>
      </c>
      <c r="JI21" s="8">
        <f t="shared" si="114"/>
        <v>201790.992</v>
      </c>
      <c r="JJ21" s="9">
        <f t="shared" si="70"/>
        <v>201790.992</v>
      </c>
      <c r="JK21" s="16">
        <v>1</v>
      </c>
      <c r="JL21" s="27">
        <v>232230.51333333334</v>
      </c>
      <c r="JM21" s="43">
        <f>JM29*4.8%</f>
        <v>182745.21600000001</v>
      </c>
      <c r="JN21" s="8">
        <f t="shared" si="115"/>
        <v>182745.21600000001</v>
      </c>
      <c r="JO21" s="9">
        <f t="shared" si="71"/>
        <v>182745.21600000001</v>
      </c>
      <c r="JP21" s="16">
        <v>1</v>
      </c>
      <c r="JQ21" s="27">
        <v>232230.51333333334</v>
      </c>
      <c r="JR21" s="43">
        <f>JR29*4.8%</f>
        <v>182745.21600000001</v>
      </c>
      <c r="JS21" s="8">
        <f t="shared" si="116"/>
        <v>182745.21600000001</v>
      </c>
      <c r="JT21" s="9">
        <f t="shared" si="72"/>
        <v>182745.21600000001</v>
      </c>
      <c r="JU21" s="16">
        <v>1</v>
      </c>
      <c r="JV21" s="27">
        <v>232230.51333333334</v>
      </c>
      <c r="JW21" s="43">
        <f>JW29*4.8%</f>
        <v>198663.31200000001</v>
      </c>
      <c r="JX21" s="8">
        <f t="shared" si="117"/>
        <v>198663.31200000001</v>
      </c>
      <c r="JY21" s="9">
        <f t="shared" si="73"/>
        <v>198663.31200000001</v>
      </c>
      <c r="JZ21" s="16">
        <v>1</v>
      </c>
      <c r="KA21" s="27">
        <v>232230.51333333334</v>
      </c>
      <c r="KB21" s="43">
        <f>KB29*4.8%</f>
        <v>201561.16800000001</v>
      </c>
      <c r="KC21" s="8">
        <f t="shared" si="118"/>
        <v>201561.16800000001</v>
      </c>
      <c r="KD21" s="9">
        <f t="shared" si="74"/>
        <v>201561.16800000001</v>
      </c>
      <c r="KE21" s="16">
        <v>1</v>
      </c>
      <c r="KF21" s="27">
        <v>232230.51333333334</v>
      </c>
      <c r="KG21" s="43">
        <f>KG29*4.8%</f>
        <v>193167.12</v>
      </c>
      <c r="KH21" s="8">
        <f t="shared" si="119"/>
        <v>193167.12</v>
      </c>
      <c r="KI21" s="9">
        <f t="shared" si="75"/>
        <v>193167.12</v>
      </c>
      <c r="KJ21" s="16">
        <v>1</v>
      </c>
      <c r="KK21" s="27">
        <v>232230.51333333334</v>
      </c>
      <c r="KL21" s="43">
        <f>KL29*4.8%</f>
        <v>195801.60000000001</v>
      </c>
      <c r="KM21" s="8">
        <f t="shared" si="120"/>
        <v>195801.60000000001</v>
      </c>
      <c r="KN21" s="9">
        <f t="shared" si="76"/>
        <v>195801.60000000001</v>
      </c>
      <c r="KO21" s="16">
        <v>1</v>
      </c>
      <c r="KP21" s="27">
        <v>232230.51333333334</v>
      </c>
      <c r="KQ21" s="43">
        <f>KQ29*4.8%</f>
        <v>192504.76800000001</v>
      </c>
      <c r="KR21" s="8">
        <f t="shared" si="121"/>
        <v>192504.76800000001</v>
      </c>
      <c r="KS21" s="9">
        <f t="shared" si="77"/>
        <v>192504.76800000001</v>
      </c>
      <c r="KT21" s="16">
        <v>1</v>
      </c>
      <c r="KU21" s="27">
        <v>232230.51333333334</v>
      </c>
      <c r="KV21" s="43">
        <f>KV29*4.8%</f>
        <v>195668.736</v>
      </c>
      <c r="KW21" s="8">
        <f t="shared" si="122"/>
        <v>195668.736</v>
      </c>
      <c r="KX21" s="9">
        <f t="shared" si="78"/>
        <v>195668.736</v>
      </c>
      <c r="KY21" s="16">
        <v>1</v>
      </c>
      <c r="KZ21" s="27">
        <v>232230.51333333334</v>
      </c>
      <c r="LA21" s="43">
        <f>LA29*4.8%</f>
        <v>194593.48800000001</v>
      </c>
      <c r="LB21" s="8">
        <f t="shared" si="123"/>
        <v>194593.48800000001</v>
      </c>
      <c r="LC21" s="9">
        <f t="shared" si="79"/>
        <v>194593.48800000001</v>
      </c>
      <c r="LD21" s="16">
        <v>1</v>
      </c>
      <c r="LE21" s="27">
        <v>232230.51333333334</v>
      </c>
      <c r="LF21" s="43">
        <f>LF29*4.8%</f>
        <v>194879.37600000002</v>
      </c>
      <c r="LG21" s="8">
        <f t="shared" si="47"/>
        <v>194879.37600000002</v>
      </c>
      <c r="LH21" s="9">
        <f t="shared" si="80"/>
        <v>194879.37600000002</v>
      </c>
      <c r="LI21" s="16">
        <v>1</v>
      </c>
      <c r="LJ21" s="27">
        <v>232230.51333333334</v>
      </c>
      <c r="LK21" s="20">
        <f>LK29*4.8%</f>
        <v>197527.296</v>
      </c>
      <c r="LL21" s="8">
        <f t="shared" si="48"/>
        <v>197527.296</v>
      </c>
      <c r="LM21" s="9">
        <f t="shared" si="81"/>
        <v>197527.296</v>
      </c>
      <c r="LN21" s="16">
        <v>1</v>
      </c>
      <c r="LO21" s="27">
        <v>232230.51333333334</v>
      </c>
      <c r="LP21" s="20">
        <f>LP29*4.8%</f>
        <v>191270.92800000001</v>
      </c>
      <c r="LQ21" s="8">
        <f t="shared" si="49"/>
        <v>191270.92800000001</v>
      </c>
      <c r="LR21" s="9">
        <f t="shared" si="82"/>
        <v>191270.92800000001</v>
      </c>
      <c r="LS21" s="16">
        <v>1</v>
      </c>
      <c r="LT21" s="27">
        <v>232230.51333333334</v>
      </c>
      <c r="LU21" s="20">
        <f>LU29*4.8%</f>
        <v>182063.28</v>
      </c>
      <c r="LV21" s="8">
        <f t="shared" si="50"/>
        <v>182063.28</v>
      </c>
      <c r="LW21" s="9">
        <f t="shared" si="83"/>
        <v>182063.28</v>
      </c>
      <c r="LX21" s="16">
        <v>1</v>
      </c>
      <c r="LY21" s="27">
        <v>232230.51333333334</v>
      </c>
      <c r="LZ21" s="24">
        <f>LZ29*4.8%</f>
        <v>197657.23200000002</v>
      </c>
      <c r="MA21" s="8">
        <f t="shared" si="51"/>
        <v>197657.23200000002</v>
      </c>
      <c r="MB21" s="9">
        <f t="shared" si="84"/>
        <v>197657.23200000002</v>
      </c>
      <c r="MC21" s="16">
        <v>1</v>
      </c>
      <c r="MD21" s="27">
        <v>232230.51333333334</v>
      </c>
      <c r="ME21" s="24">
        <f>ME29*4.8%</f>
        <v>198617.23200000002</v>
      </c>
      <c r="MF21" s="8">
        <f t="shared" si="52"/>
        <v>198617.23200000002</v>
      </c>
      <c r="MG21" s="9">
        <f t="shared" si="85"/>
        <v>198617.23200000002</v>
      </c>
      <c r="MH21" s="16">
        <v>1</v>
      </c>
      <c r="MI21" s="37">
        <v>232230.51333333334</v>
      </c>
      <c r="MJ21" s="24">
        <f>MJ29*4.8%</f>
        <v>180262.80000000002</v>
      </c>
      <c r="MK21" s="8">
        <v>180262.80000000002</v>
      </c>
      <c r="ML21" s="9">
        <v>180262.80000000002</v>
      </c>
      <c r="MM21" s="16">
        <v>1</v>
      </c>
      <c r="MN21" s="37">
        <v>232230.51333333334</v>
      </c>
      <c r="MO21" s="24">
        <f>MO29*4.8%</f>
        <v>174446.976</v>
      </c>
      <c r="MP21" s="8">
        <v>174446.976</v>
      </c>
      <c r="MQ21" s="9">
        <v>174446.976</v>
      </c>
      <c r="MR21" s="16">
        <v>1</v>
      </c>
      <c r="MS21" s="37">
        <v>232230.51333333334</v>
      </c>
      <c r="MT21" s="24">
        <f>MT29*4.8%</f>
        <v>167714.49600000001</v>
      </c>
      <c r="MU21">
        <v>167714.49600000001</v>
      </c>
      <c r="MV21">
        <v>167714.49600000001</v>
      </c>
      <c r="MW21">
        <v>1</v>
      </c>
      <c r="MX21" s="37">
        <v>232230.51333333334</v>
      </c>
      <c r="MY21" s="24">
        <f>MY29*4.8%</f>
        <v>176202.33600000001</v>
      </c>
      <c r="MZ21">
        <v>176202.33600000001</v>
      </c>
      <c r="NA21">
        <v>176202.33600000001</v>
      </c>
      <c r="NB21">
        <v>1</v>
      </c>
      <c r="ND21" s="24">
        <f>ND29*4.8%</f>
        <v>179257.2</v>
      </c>
      <c r="NE21">
        <v>179257.2</v>
      </c>
      <c r="NF21">
        <v>179257.2</v>
      </c>
      <c r="NG21">
        <v>1</v>
      </c>
    </row>
    <row r="22" spans="1:371" x14ac:dyDescent="0.3">
      <c r="A22" s="3" t="s">
        <v>24</v>
      </c>
      <c r="B22" s="20"/>
      <c r="C22" s="20">
        <f>'[1]FULL LIST'!$I$30</f>
        <v>47976.844002403843</v>
      </c>
      <c r="D22" s="8">
        <f t="shared" si="125"/>
        <v>47976.844002403843</v>
      </c>
      <c r="E22" s="9">
        <f t="shared" si="0"/>
        <v>47976.844002403843</v>
      </c>
      <c r="F22" s="16">
        <v>1</v>
      </c>
      <c r="G22" s="20">
        <v>87183</v>
      </c>
      <c r="H22" s="20">
        <v>87183</v>
      </c>
      <c r="I22" s="8">
        <f t="shared" si="126"/>
        <v>87183</v>
      </c>
      <c r="J22" s="9">
        <f t="shared" si="1"/>
        <v>87183</v>
      </c>
      <c r="K22" s="16">
        <v>1</v>
      </c>
      <c r="L22" s="20">
        <v>87183</v>
      </c>
      <c r="M22" s="20">
        <v>87183</v>
      </c>
      <c r="N22" s="8">
        <v>28152</v>
      </c>
      <c r="O22" s="9">
        <f t="shared" si="2"/>
        <v>28152</v>
      </c>
      <c r="P22" s="16">
        <v>1</v>
      </c>
      <c r="Q22" s="27">
        <v>223337.33333333299</v>
      </c>
      <c r="R22" s="20">
        <v>8564</v>
      </c>
      <c r="S22" s="8">
        <f t="shared" si="127"/>
        <v>8564</v>
      </c>
      <c r="T22" s="9">
        <f t="shared" si="3"/>
        <v>8564</v>
      </c>
      <c r="U22" s="16">
        <v>1</v>
      </c>
      <c r="V22" s="27">
        <v>223337.33333333299</v>
      </c>
      <c r="W22" s="20">
        <v>18109</v>
      </c>
      <c r="X22" s="8">
        <f t="shared" si="128"/>
        <v>18109</v>
      </c>
      <c r="Y22" s="9">
        <f t="shared" si="4"/>
        <v>18109</v>
      </c>
      <c r="Z22" s="16">
        <v>1</v>
      </c>
      <c r="AA22" s="27">
        <v>223337.33333333299</v>
      </c>
      <c r="AB22" s="20">
        <v>31695</v>
      </c>
      <c r="AC22" s="8">
        <f t="shared" si="129"/>
        <v>31695</v>
      </c>
      <c r="AD22" s="9">
        <f t="shared" si="5"/>
        <v>31695</v>
      </c>
      <c r="AE22" s="16">
        <v>1</v>
      </c>
      <c r="AF22" s="27">
        <v>223337.33333333299</v>
      </c>
      <c r="AG22" s="20">
        <v>25747</v>
      </c>
      <c r="AH22" s="8">
        <f t="shared" si="130"/>
        <v>25747</v>
      </c>
      <c r="AI22" s="9">
        <f t="shared" si="6"/>
        <v>25747</v>
      </c>
      <c r="AJ22" s="16">
        <v>1</v>
      </c>
      <c r="AK22" s="27">
        <v>223337.33333333299</v>
      </c>
      <c r="AL22" s="20">
        <v>18518</v>
      </c>
      <c r="AM22" s="8">
        <f t="shared" si="131"/>
        <v>18518</v>
      </c>
      <c r="AN22" s="9">
        <f t="shared" si="7"/>
        <v>18518</v>
      </c>
      <c r="AO22" s="16">
        <v>1</v>
      </c>
      <c r="AP22" s="27">
        <v>223337.33333333299</v>
      </c>
      <c r="AQ22" s="20">
        <v>18518</v>
      </c>
      <c r="AR22" s="8">
        <f t="shared" si="132"/>
        <v>18518</v>
      </c>
      <c r="AS22" s="9">
        <f t="shared" si="8"/>
        <v>18518</v>
      </c>
      <c r="AT22" s="16">
        <v>1</v>
      </c>
      <c r="AU22" s="27">
        <v>223337.33333333299</v>
      </c>
      <c r="AV22" s="20">
        <v>19303</v>
      </c>
      <c r="AW22" s="8">
        <f t="shared" si="133"/>
        <v>19303</v>
      </c>
      <c r="AX22" s="9">
        <f t="shared" si="9"/>
        <v>19303</v>
      </c>
      <c r="AY22" s="16">
        <v>1</v>
      </c>
      <c r="AZ22" s="27">
        <v>223337.33333333299</v>
      </c>
      <c r="BA22" s="20">
        <v>0</v>
      </c>
      <c r="BB22" s="8">
        <f t="shared" si="134"/>
        <v>0</v>
      </c>
      <c r="BC22" s="9">
        <f t="shared" si="10"/>
        <v>0</v>
      </c>
      <c r="BD22" s="16">
        <v>1</v>
      </c>
      <c r="BE22" s="27">
        <v>223337.33333333299</v>
      </c>
      <c r="BF22" s="20">
        <v>48781</v>
      </c>
      <c r="BG22" s="8">
        <f t="shared" si="135"/>
        <v>48781</v>
      </c>
      <c r="BH22" s="9">
        <f t="shared" si="11"/>
        <v>48781</v>
      </c>
      <c r="BI22" s="16">
        <v>1</v>
      </c>
      <c r="BJ22" s="27">
        <v>223337.33333333299</v>
      </c>
      <c r="BK22" s="20">
        <v>63637</v>
      </c>
      <c r="BL22" s="8">
        <f t="shared" si="136"/>
        <v>63637</v>
      </c>
      <c r="BM22" s="9">
        <f t="shared" si="12"/>
        <v>63637</v>
      </c>
      <c r="BN22" s="16">
        <v>1</v>
      </c>
      <c r="BO22" s="27">
        <v>223337.33333333299</v>
      </c>
      <c r="BP22" s="20">
        <v>142821</v>
      </c>
      <c r="BQ22" s="8">
        <f t="shared" si="137"/>
        <v>142821</v>
      </c>
      <c r="BR22" s="9">
        <f t="shared" si="53"/>
        <v>142821</v>
      </c>
      <c r="BS22" s="16">
        <v>1</v>
      </c>
      <c r="BT22" s="27">
        <v>223337.33333333299</v>
      </c>
      <c r="BU22" s="20">
        <v>39819</v>
      </c>
      <c r="BV22" s="8">
        <f t="shared" si="112"/>
        <v>39819</v>
      </c>
      <c r="BW22" s="9">
        <f t="shared" si="86"/>
        <v>39819</v>
      </c>
      <c r="BX22" s="16">
        <v>1</v>
      </c>
      <c r="BY22" s="27">
        <v>223337.33333333299</v>
      </c>
      <c r="BZ22" s="20">
        <v>8606</v>
      </c>
      <c r="CA22" s="8">
        <f t="shared" si="13"/>
        <v>8606</v>
      </c>
      <c r="CB22" s="9">
        <f t="shared" si="87"/>
        <v>8606</v>
      </c>
      <c r="CC22" s="16">
        <v>1</v>
      </c>
      <c r="CD22" s="27">
        <v>223337.33333333299</v>
      </c>
      <c r="CE22" s="20">
        <v>74141</v>
      </c>
      <c r="CF22" s="8">
        <f t="shared" si="14"/>
        <v>74141</v>
      </c>
      <c r="CG22" s="9">
        <f t="shared" si="88"/>
        <v>74141</v>
      </c>
      <c r="CH22" s="16">
        <v>1</v>
      </c>
      <c r="CI22" s="27">
        <v>223337.33333333299</v>
      </c>
      <c r="CJ22" s="20">
        <v>118690</v>
      </c>
      <c r="CK22" s="8">
        <f t="shared" si="15"/>
        <v>118690</v>
      </c>
      <c r="CL22" s="9">
        <f t="shared" si="89"/>
        <v>118690</v>
      </c>
      <c r="CM22" s="16">
        <v>1</v>
      </c>
      <c r="CN22" s="27">
        <v>223337.33333333299</v>
      </c>
      <c r="CO22" s="20">
        <v>95094</v>
      </c>
      <c r="CP22" s="8">
        <f t="shared" si="16"/>
        <v>95094</v>
      </c>
      <c r="CQ22" s="9">
        <f t="shared" si="90"/>
        <v>95094</v>
      </c>
      <c r="CR22" s="16">
        <v>1</v>
      </c>
      <c r="CS22" s="27">
        <v>223337.33333333299</v>
      </c>
      <c r="CT22" s="20">
        <v>32767</v>
      </c>
      <c r="CU22" s="8">
        <f t="shared" si="17"/>
        <v>32767</v>
      </c>
      <c r="CV22" s="9">
        <f t="shared" si="91"/>
        <v>32767</v>
      </c>
      <c r="CW22" s="16">
        <v>1</v>
      </c>
      <c r="CX22" s="27">
        <v>223337.33333333299</v>
      </c>
      <c r="CY22" s="20">
        <v>57661</v>
      </c>
      <c r="CZ22" s="8">
        <f t="shared" si="18"/>
        <v>57661</v>
      </c>
      <c r="DA22" s="9">
        <f t="shared" si="92"/>
        <v>57661</v>
      </c>
      <c r="DB22" s="16">
        <v>1</v>
      </c>
      <c r="DC22" s="27">
        <v>223337.33333333299</v>
      </c>
      <c r="DD22" s="20">
        <v>37997</v>
      </c>
      <c r="DE22" s="8">
        <f t="shared" si="19"/>
        <v>37997</v>
      </c>
      <c r="DF22" s="9">
        <f t="shared" si="93"/>
        <v>37997</v>
      </c>
      <c r="DG22" s="16">
        <v>1</v>
      </c>
      <c r="DH22" s="27">
        <v>223337.33333333299</v>
      </c>
      <c r="DI22" s="20">
        <v>29822</v>
      </c>
      <c r="DJ22" s="8">
        <f t="shared" si="20"/>
        <v>29822</v>
      </c>
      <c r="DK22" s="9">
        <f t="shared" si="94"/>
        <v>29822</v>
      </c>
      <c r="DL22" s="16">
        <v>1</v>
      </c>
      <c r="DM22" s="27">
        <v>223337.33333333299</v>
      </c>
      <c r="DN22" s="20">
        <v>63566</v>
      </c>
      <c r="DO22" s="8">
        <f t="shared" si="21"/>
        <v>63566</v>
      </c>
      <c r="DP22" s="9">
        <f t="shared" si="95"/>
        <v>63566</v>
      </c>
      <c r="DQ22" s="16">
        <v>1</v>
      </c>
      <c r="DR22" s="27">
        <v>223337.33333333299</v>
      </c>
      <c r="DS22" s="20">
        <v>33247</v>
      </c>
      <c r="DT22" s="8">
        <f t="shared" si="22"/>
        <v>33247</v>
      </c>
      <c r="DU22" s="9">
        <f t="shared" si="96"/>
        <v>33247</v>
      </c>
      <c r="DV22" s="16">
        <v>1</v>
      </c>
      <c r="DW22" s="27">
        <v>223337.33333333299</v>
      </c>
      <c r="DX22" s="20">
        <v>52503</v>
      </c>
      <c r="DY22" s="8">
        <f t="shared" si="23"/>
        <v>52503</v>
      </c>
      <c r="DZ22" s="9">
        <f t="shared" si="97"/>
        <v>52503</v>
      </c>
      <c r="EA22" s="16">
        <v>1</v>
      </c>
      <c r="EB22" s="27">
        <v>223337.33333333299</v>
      </c>
      <c r="EC22" s="20">
        <v>71434</v>
      </c>
      <c r="ED22" s="8">
        <f t="shared" si="24"/>
        <v>71434</v>
      </c>
      <c r="EE22" s="9">
        <f t="shared" si="98"/>
        <v>71434</v>
      </c>
      <c r="EF22" s="16">
        <v>1</v>
      </c>
      <c r="EG22" s="27">
        <v>223337.33333333299</v>
      </c>
      <c r="EH22" s="20">
        <v>156754</v>
      </c>
      <c r="EI22" s="8">
        <f t="shared" si="25"/>
        <v>156754</v>
      </c>
      <c r="EJ22" s="9">
        <f t="shared" si="99"/>
        <v>156754</v>
      </c>
      <c r="EK22" s="16">
        <v>1</v>
      </c>
      <c r="EL22" s="27">
        <v>223337.33333333299</v>
      </c>
      <c r="EM22" s="20">
        <v>33585</v>
      </c>
      <c r="EN22" s="8">
        <f t="shared" si="26"/>
        <v>33585</v>
      </c>
      <c r="EO22" s="9">
        <f t="shared" si="100"/>
        <v>33585</v>
      </c>
      <c r="EP22" s="16">
        <v>1</v>
      </c>
      <c r="EQ22" s="27">
        <v>223337.33333333299</v>
      </c>
      <c r="ER22" s="20">
        <v>5429</v>
      </c>
      <c r="ES22" s="8">
        <f t="shared" si="27"/>
        <v>5429</v>
      </c>
      <c r="ET22" s="9">
        <f t="shared" si="101"/>
        <v>5429</v>
      </c>
      <c r="EU22" s="16">
        <v>1</v>
      </c>
      <c r="EV22" s="27">
        <v>223337.33333333299</v>
      </c>
      <c r="EW22" s="20">
        <v>7252</v>
      </c>
      <c r="EX22" s="8">
        <f t="shared" si="28"/>
        <v>7252</v>
      </c>
      <c r="EY22" s="9">
        <f t="shared" si="102"/>
        <v>7252</v>
      </c>
      <c r="EZ22" s="16">
        <v>1</v>
      </c>
      <c r="FA22" s="27">
        <v>223337.33333333299</v>
      </c>
      <c r="FB22" s="20">
        <v>13109</v>
      </c>
      <c r="FC22" s="8">
        <f t="shared" si="29"/>
        <v>13109</v>
      </c>
      <c r="FD22" s="9">
        <f t="shared" si="103"/>
        <v>13109</v>
      </c>
      <c r="FE22" s="16">
        <v>1</v>
      </c>
      <c r="FF22" s="27">
        <v>223337.33333333299</v>
      </c>
      <c r="FG22" s="20">
        <v>1748</v>
      </c>
      <c r="FH22" s="8">
        <f t="shared" si="30"/>
        <v>1748</v>
      </c>
      <c r="FI22" s="9">
        <f t="shared" si="104"/>
        <v>1748</v>
      </c>
      <c r="FJ22" s="16">
        <v>1</v>
      </c>
      <c r="FK22" s="27">
        <v>223337.33333333299</v>
      </c>
      <c r="FL22" s="20">
        <v>38418</v>
      </c>
      <c r="FM22" s="8">
        <f t="shared" si="31"/>
        <v>38418</v>
      </c>
      <c r="FN22" s="9">
        <f t="shared" si="105"/>
        <v>38418</v>
      </c>
      <c r="FO22" s="16">
        <v>1</v>
      </c>
      <c r="FP22" s="27">
        <v>223337.33333333299</v>
      </c>
      <c r="FQ22" s="20">
        <v>38418</v>
      </c>
      <c r="FR22" s="8">
        <f t="shared" si="32"/>
        <v>38418</v>
      </c>
      <c r="FS22" s="9">
        <f t="shared" si="106"/>
        <v>38418</v>
      </c>
      <c r="FT22" s="16">
        <v>1</v>
      </c>
      <c r="FU22" s="27">
        <v>223337.33333333299</v>
      </c>
      <c r="FV22" s="20">
        <v>38418</v>
      </c>
      <c r="FW22" s="8">
        <f t="shared" si="33"/>
        <v>38418</v>
      </c>
      <c r="FX22" s="9">
        <f t="shared" si="107"/>
        <v>38418</v>
      </c>
      <c r="FY22" s="16">
        <v>1</v>
      </c>
      <c r="FZ22" s="27">
        <v>223337.33333333299</v>
      </c>
      <c r="GA22" s="20">
        <v>150188</v>
      </c>
      <c r="GB22" s="8">
        <f t="shared" si="124"/>
        <v>150188</v>
      </c>
      <c r="GC22" s="9">
        <f t="shared" si="108"/>
        <v>150188</v>
      </c>
      <c r="GD22" s="16">
        <v>1</v>
      </c>
      <c r="GE22" s="27">
        <v>223337.33333333299</v>
      </c>
      <c r="GF22" s="20">
        <v>58676</v>
      </c>
      <c r="GG22" s="8">
        <f t="shared" si="34"/>
        <v>58676</v>
      </c>
      <c r="GH22" s="9">
        <f t="shared" si="54"/>
        <v>58676</v>
      </c>
      <c r="GI22" s="16">
        <v>1</v>
      </c>
      <c r="GJ22" s="27">
        <v>223337.33333333299</v>
      </c>
      <c r="GK22" s="20">
        <v>33126</v>
      </c>
      <c r="GL22" s="8">
        <f t="shared" si="109"/>
        <v>33126</v>
      </c>
      <c r="GM22" s="9">
        <f t="shared" si="55"/>
        <v>33126</v>
      </c>
      <c r="GN22" s="16">
        <v>1</v>
      </c>
      <c r="GO22" s="27">
        <v>223337.33333333299</v>
      </c>
      <c r="GP22" s="20">
        <v>30375</v>
      </c>
      <c r="GQ22" s="8">
        <f t="shared" si="110"/>
        <v>30375</v>
      </c>
      <c r="GR22" s="9">
        <f t="shared" si="56"/>
        <v>30375</v>
      </c>
      <c r="GS22" s="16">
        <v>1</v>
      </c>
      <c r="GT22" s="27">
        <v>223337.33333333299</v>
      </c>
      <c r="GU22" s="43">
        <v>0</v>
      </c>
      <c r="GV22" s="8">
        <f t="shared" si="111"/>
        <v>0</v>
      </c>
      <c r="GW22" s="9">
        <f t="shared" si="57"/>
        <v>0</v>
      </c>
      <c r="GX22" s="16">
        <v>1</v>
      </c>
      <c r="GY22" s="27">
        <v>223337.33333333299</v>
      </c>
      <c r="GZ22" s="43">
        <v>0</v>
      </c>
      <c r="HA22" s="8">
        <f t="shared" si="35"/>
        <v>0</v>
      </c>
      <c r="HB22" s="9">
        <f t="shared" si="58"/>
        <v>0</v>
      </c>
      <c r="HC22" s="16">
        <v>1</v>
      </c>
      <c r="HD22" s="27">
        <v>223337.33333333299</v>
      </c>
      <c r="HE22" s="43">
        <v>0</v>
      </c>
      <c r="HF22" s="8">
        <f t="shared" si="36"/>
        <v>0</v>
      </c>
      <c r="HG22" s="9">
        <f t="shared" si="59"/>
        <v>0</v>
      </c>
      <c r="HH22" s="16">
        <v>1</v>
      </c>
      <c r="HI22" s="27">
        <v>223337.33333333299</v>
      </c>
      <c r="HJ22" s="43">
        <v>0</v>
      </c>
      <c r="HK22" s="8">
        <f t="shared" si="37"/>
        <v>0</v>
      </c>
      <c r="HL22" s="9">
        <f t="shared" si="60"/>
        <v>0</v>
      </c>
      <c r="HM22" s="16">
        <v>1</v>
      </c>
      <c r="HN22" s="27">
        <v>223337.33333333299</v>
      </c>
      <c r="HO22" s="43">
        <v>0</v>
      </c>
      <c r="HP22" s="8">
        <f t="shared" si="38"/>
        <v>0</v>
      </c>
      <c r="HQ22" s="9">
        <f t="shared" si="61"/>
        <v>0</v>
      </c>
      <c r="HR22" s="16">
        <v>1</v>
      </c>
      <c r="HS22" s="27">
        <v>223337.33333333299</v>
      </c>
      <c r="HT22" s="43">
        <v>0</v>
      </c>
      <c r="HU22" s="8">
        <f t="shared" si="39"/>
        <v>0</v>
      </c>
      <c r="HV22" s="9">
        <f t="shared" si="62"/>
        <v>0</v>
      </c>
      <c r="HW22" s="16">
        <v>1</v>
      </c>
      <c r="HX22" s="27">
        <v>223337.33333333299</v>
      </c>
      <c r="HY22" s="43"/>
      <c r="HZ22" s="8">
        <f t="shared" si="40"/>
        <v>0</v>
      </c>
      <c r="IA22" s="9">
        <f t="shared" si="63"/>
        <v>0</v>
      </c>
      <c r="IB22" s="16">
        <v>1</v>
      </c>
      <c r="IC22" s="27">
        <v>223337.33333333299</v>
      </c>
      <c r="ID22" s="43">
        <v>0</v>
      </c>
      <c r="IE22" s="8">
        <f t="shared" si="41"/>
        <v>0</v>
      </c>
      <c r="IF22" s="9">
        <f t="shared" si="64"/>
        <v>0</v>
      </c>
      <c r="IG22" s="16">
        <v>1</v>
      </c>
      <c r="IH22" s="27">
        <v>223337.33333333299</v>
      </c>
      <c r="II22" s="43">
        <v>103296</v>
      </c>
      <c r="IJ22" s="8">
        <f t="shared" si="42"/>
        <v>103296</v>
      </c>
      <c r="IK22" s="9">
        <f t="shared" si="65"/>
        <v>103296</v>
      </c>
      <c r="IL22" s="16">
        <v>1</v>
      </c>
      <c r="IM22" s="27">
        <v>223337.33333333299</v>
      </c>
      <c r="IN22" s="43">
        <v>67565</v>
      </c>
      <c r="IO22" s="8">
        <f t="shared" si="43"/>
        <v>67565</v>
      </c>
      <c r="IP22" s="9">
        <f t="shared" si="66"/>
        <v>67565</v>
      </c>
      <c r="IQ22" s="16">
        <v>1</v>
      </c>
      <c r="IR22" s="27">
        <v>223337.33333333299</v>
      </c>
      <c r="IS22" s="43">
        <v>53356</v>
      </c>
      <c r="IT22" s="8">
        <f t="shared" si="44"/>
        <v>53356</v>
      </c>
      <c r="IU22" s="9">
        <f t="shared" si="67"/>
        <v>53356</v>
      </c>
      <c r="IV22" s="16">
        <v>1</v>
      </c>
      <c r="IW22" s="27">
        <v>223337.33333333299</v>
      </c>
      <c r="IX22" s="43">
        <v>58446</v>
      </c>
      <c r="IY22" s="8">
        <f t="shared" si="45"/>
        <v>58446</v>
      </c>
      <c r="IZ22" s="9">
        <f t="shared" si="68"/>
        <v>58446</v>
      </c>
      <c r="JA22" s="16">
        <v>1</v>
      </c>
      <c r="JB22" s="27">
        <v>223337.33333333299</v>
      </c>
      <c r="JC22" s="43">
        <v>326805</v>
      </c>
      <c r="JD22" s="8">
        <f t="shared" si="46"/>
        <v>326805</v>
      </c>
      <c r="JE22" s="9">
        <f t="shared" si="69"/>
        <v>326805</v>
      </c>
      <c r="JF22" s="16">
        <v>1</v>
      </c>
      <c r="JG22" s="27">
        <v>223337.33333333299</v>
      </c>
      <c r="JH22" s="43">
        <v>253956</v>
      </c>
      <c r="JI22" s="8">
        <f t="shared" si="114"/>
        <v>253956</v>
      </c>
      <c r="JJ22" s="9">
        <f t="shared" si="70"/>
        <v>253956</v>
      </c>
      <c r="JK22" s="16">
        <v>1</v>
      </c>
      <c r="JL22" s="27">
        <v>223337.33333333299</v>
      </c>
      <c r="JM22" s="43">
        <v>180551</v>
      </c>
      <c r="JN22" s="8">
        <f t="shared" si="115"/>
        <v>180551</v>
      </c>
      <c r="JO22" s="9">
        <f t="shared" si="71"/>
        <v>180551</v>
      </c>
      <c r="JP22" s="16">
        <v>1</v>
      </c>
      <c r="JQ22" s="27">
        <v>223337.33333333299</v>
      </c>
      <c r="JR22" s="43">
        <v>111787</v>
      </c>
      <c r="JS22" s="8">
        <f t="shared" si="116"/>
        <v>111787</v>
      </c>
      <c r="JT22" s="9">
        <f t="shared" si="72"/>
        <v>111787</v>
      </c>
      <c r="JU22" s="16">
        <v>1</v>
      </c>
      <c r="JV22" s="27">
        <v>223337.33333333299</v>
      </c>
      <c r="JW22" s="43">
        <v>88942</v>
      </c>
      <c r="JX22" s="8">
        <f t="shared" si="117"/>
        <v>88942</v>
      </c>
      <c r="JY22" s="9">
        <f t="shared" si="73"/>
        <v>88942</v>
      </c>
      <c r="JZ22" s="16">
        <v>1</v>
      </c>
      <c r="KA22" s="27">
        <v>223337.33333333299</v>
      </c>
      <c r="KB22" s="43">
        <v>86821.5</v>
      </c>
      <c r="KC22" s="8">
        <f t="shared" si="118"/>
        <v>86821.5</v>
      </c>
      <c r="KD22" s="9">
        <f t="shared" si="74"/>
        <v>86821.5</v>
      </c>
      <c r="KE22" s="16">
        <v>1</v>
      </c>
      <c r="KF22" s="27">
        <v>223337.33333333299</v>
      </c>
      <c r="KG22" s="43">
        <v>90759.5</v>
      </c>
      <c r="KH22" s="8">
        <f t="shared" si="119"/>
        <v>90759.5</v>
      </c>
      <c r="KI22" s="9">
        <f t="shared" si="75"/>
        <v>90759.5</v>
      </c>
      <c r="KJ22" s="16">
        <v>1</v>
      </c>
      <c r="KK22" s="27">
        <v>223337.33333333299</v>
      </c>
      <c r="KL22" s="43">
        <v>210301</v>
      </c>
      <c r="KM22" s="8">
        <f t="shared" si="120"/>
        <v>210301</v>
      </c>
      <c r="KN22" s="9">
        <f t="shared" si="76"/>
        <v>210301</v>
      </c>
      <c r="KO22" s="16">
        <v>1</v>
      </c>
      <c r="KP22" s="27">
        <v>223337.33333333299</v>
      </c>
      <c r="KQ22" s="43">
        <v>242472</v>
      </c>
      <c r="KR22" s="8">
        <f t="shared" si="121"/>
        <v>242472</v>
      </c>
      <c r="KS22" s="9">
        <f t="shared" si="77"/>
        <v>242472</v>
      </c>
      <c r="KT22" s="16">
        <v>1</v>
      </c>
      <c r="KU22" s="27">
        <v>223337.33333333299</v>
      </c>
      <c r="KV22" s="43">
        <v>303435</v>
      </c>
      <c r="KW22" s="8">
        <f t="shared" si="122"/>
        <v>303435</v>
      </c>
      <c r="KX22" s="9">
        <f t="shared" si="78"/>
        <v>303435</v>
      </c>
      <c r="KY22" s="16">
        <v>1</v>
      </c>
      <c r="KZ22" s="27">
        <v>223337.33333333299</v>
      </c>
      <c r="LA22" s="44">
        <v>143717</v>
      </c>
      <c r="LB22" s="8">
        <f t="shared" si="123"/>
        <v>143717</v>
      </c>
      <c r="LC22" s="9">
        <f t="shared" si="79"/>
        <v>143717</v>
      </c>
      <c r="LD22" s="16">
        <v>1</v>
      </c>
      <c r="LE22" s="27">
        <v>223337.33333333299</v>
      </c>
      <c r="LF22" s="44">
        <v>58254</v>
      </c>
      <c r="LG22" s="8">
        <f t="shared" si="47"/>
        <v>58254</v>
      </c>
      <c r="LH22" s="9">
        <f t="shared" si="80"/>
        <v>58254</v>
      </c>
      <c r="LI22" s="16">
        <v>1</v>
      </c>
      <c r="LJ22" s="27">
        <v>223337.33333333299</v>
      </c>
      <c r="LK22" s="14">
        <v>41560</v>
      </c>
      <c r="LL22" s="8">
        <f t="shared" si="48"/>
        <v>41560</v>
      </c>
      <c r="LM22" s="9">
        <f t="shared" si="81"/>
        <v>41560</v>
      </c>
      <c r="LN22" s="16">
        <v>1</v>
      </c>
      <c r="LO22" s="27">
        <v>223337.33333333299</v>
      </c>
      <c r="LP22" s="14">
        <f>17771</f>
        <v>17771</v>
      </c>
      <c r="LQ22" s="8">
        <f t="shared" si="49"/>
        <v>17771</v>
      </c>
      <c r="LR22" s="9">
        <f t="shared" si="82"/>
        <v>17771</v>
      </c>
      <c r="LS22" s="16">
        <v>1</v>
      </c>
      <c r="LT22" s="27">
        <v>223337.33333333334</v>
      </c>
      <c r="LU22" s="14">
        <f>75223+24353</f>
        <v>99576</v>
      </c>
      <c r="LV22" s="8">
        <f t="shared" si="50"/>
        <v>99576</v>
      </c>
      <c r="LW22" s="9">
        <f t="shared" si="83"/>
        <v>99576</v>
      </c>
      <c r="LX22" s="16">
        <v>1</v>
      </c>
      <c r="LY22" s="27">
        <v>223337.33333333334</v>
      </c>
      <c r="LZ22" s="3">
        <f>175798+84159</f>
        <v>259957</v>
      </c>
      <c r="MA22" s="8">
        <f t="shared" si="51"/>
        <v>259957</v>
      </c>
      <c r="MB22" s="9">
        <f t="shared" si="84"/>
        <v>259957</v>
      </c>
      <c r="MC22" s="16">
        <v>1</v>
      </c>
      <c r="MD22" s="27">
        <v>223337.33333333334</v>
      </c>
      <c r="ME22" s="3">
        <v>100120</v>
      </c>
      <c r="MF22" s="8">
        <f t="shared" si="52"/>
        <v>100120</v>
      </c>
      <c r="MG22" s="9">
        <f t="shared" si="85"/>
        <v>100120</v>
      </c>
      <c r="MH22" s="16">
        <v>1</v>
      </c>
      <c r="MI22" s="37">
        <v>223337.33333333334</v>
      </c>
      <c r="MJ22" s="3">
        <v>89244</v>
      </c>
      <c r="MK22" s="8">
        <v>89244</v>
      </c>
      <c r="ML22" s="9">
        <v>89244</v>
      </c>
      <c r="MM22" s="16">
        <v>1</v>
      </c>
      <c r="MN22" s="37">
        <v>223337.33333333334</v>
      </c>
      <c r="MO22" s="3">
        <v>121251</v>
      </c>
      <c r="MP22" s="8">
        <v>121251</v>
      </c>
      <c r="MQ22" s="9">
        <v>121251</v>
      </c>
      <c r="MR22" s="16">
        <v>1</v>
      </c>
      <c r="MS22" s="37">
        <v>223337.33333333334</v>
      </c>
      <c r="MT22" s="3">
        <v>47821</v>
      </c>
      <c r="MU22">
        <v>47821</v>
      </c>
      <c r="MV22">
        <v>47821</v>
      </c>
      <c r="MW22">
        <v>1</v>
      </c>
      <c r="MX22" s="37">
        <v>223337.33333333334</v>
      </c>
      <c r="MY22" s="3">
        <v>286097</v>
      </c>
      <c r="MZ22">
        <v>286097</v>
      </c>
      <c r="NA22">
        <v>286097</v>
      </c>
      <c r="NB22">
        <v>1</v>
      </c>
      <c r="ND22" s="3">
        <v>196548</v>
      </c>
      <c r="NE22">
        <v>196548</v>
      </c>
      <c r="NF22">
        <v>196548</v>
      </c>
      <c r="NG22">
        <v>1</v>
      </c>
    </row>
    <row r="23" spans="1:371" x14ac:dyDescent="0.3">
      <c r="A23" s="3" t="s">
        <v>25</v>
      </c>
      <c r="B23" s="14">
        <v>0</v>
      </c>
      <c r="C23" s="14">
        <v>0</v>
      </c>
      <c r="D23" s="8">
        <f t="shared" si="125"/>
        <v>0</v>
      </c>
      <c r="E23" s="9">
        <f t="shared" si="0"/>
        <v>0</v>
      </c>
      <c r="F23" s="16">
        <v>1</v>
      </c>
      <c r="G23" s="14">
        <v>0</v>
      </c>
      <c r="H23" s="14">
        <v>0</v>
      </c>
      <c r="I23" s="8">
        <f t="shared" si="126"/>
        <v>0</v>
      </c>
      <c r="J23" s="9">
        <f t="shared" si="1"/>
        <v>0</v>
      </c>
      <c r="K23" s="16">
        <v>1</v>
      </c>
      <c r="L23" s="14">
        <v>0</v>
      </c>
      <c r="M23" s="14">
        <v>0</v>
      </c>
      <c r="N23" s="8">
        <f>M23</f>
        <v>0</v>
      </c>
      <c r="O23" s="9">
        <f t="shared" si="2"/>
        <v>0</v>
      </c>
      <c r="P23" s="16">
        <v>1</v>
      </c>
      <c r="Q23" s="27">
        <v>4884</v>
      </c>
      <c r="R23" s="14">
        <v>0</v>
      </c>
      <c r="S23" s="8">
        <f t="shared" si="127"/>
        <v>0</v>
      </c>
      <c r="T23" s="9">
        <f t="shared" si="3"/>
        <v>0</v>
      </c>
      <c r="U23" s="16">
        <v>1</v>
      </c>
      <c r="V23" s="27">
        <v>4884</v>
      </c>
      <c r="W23" s="14">
        <v>0</v>
      </c>
      <c r="X23" s="8">
        <f t="shared" si="128"/>
        <v>0</v>
      </c>
      <c r="Y23" s="9">
        <f t="shared" si="4"/>
        <v>0</v>
      </c>
      <c r="Z23" s="16">
        <v>1</v>
      </c>
      <c r="AA23" s="27">
        <v>4884</v>
      </c>
      <c r="AB23" s="14">
        <v>0</v>
      </c>
      <c r="AC23" s="8">
        <f t="shared" si="129"/>
        <v>0</v>
      </c>
      <c r="AD23" s="9">
        <f t="shared" si="5"/>
        <v>0</v>
      </c>
      <c r="AE23" s="16">
        <v>1</v>
      </c>
      <c r="AF23" s="27">
        <v>4884</v>
      </c>
      <c r="AG23" s="14">
        <v>0</v>
      </c>
      <c r="AH23" s="8">
        <f t="shared" si="130"/>
        <v>0</v>
      </c>
      <c r="AI23" s="9">
        <f t="shared" si="6"/>
        <v>0</v>
      </c>
      <c r="AJ23" s="16">
        <v>1</v>
      </c>
      <c r="AK23" s="27">
        <v>4884</v>
      </c>
      <c r="AL23" s="14">
        <v>0</v>
      </c>
      <c r="AM23" s="8">
        <f t="shared" si="131"/>
        <v>0</v>
      </c>
      <c r="AN23" s="9">
        <f t="shared" si="7"/>
        <v>0</v>
      </c>
      <c r="AO23" s="16">
        <v>1</v>
      </c>
      <c r="AP23" s="27">
        <v>4884</v>
      </c>
      <c r="AQ23" s="14">
        <v>0</v>
      </c>
      <c r="AR23" s="8">
        <f t="shared" si="132"/>
        <v>0</v>
      </c>
      <c r="AS23" s="9">
        <f t="shared" si="8"/>
        <v>0</v>
      </c>
      <c r="AT23" s="16">
        <v>1</v>
      </c>
      <c r="AU23" s="27">
        <v>4884</v>
      </c>
      <c r="AV23" s="14">
        <v>0</v>
      </c>
      <c r="AW23" s="8">
        <f t="shared" si="133"/>
        <v>0</v>
      </c>
      <c r="AX23" s="9">
        <f t="shared" si="9"/>
        <v>0</v>
      </c>
      <c r="AY23" s="16">
        <v>1</v>
      </c>
      <c r="AZ23" s="27">
        <v>4884</v>
      </c>
      <c r="BA23" s="14">
        <v>0</v>
      </c>
      <c r="BB23" s="8">
        <f t="shared" si="134"/>
        <v>0</v>
      </c>
      <c r="BC23" s="9">
        <f t="shared" si="10"/>
        <v>0</v>
      </c>
      <c r="BD23" s="16">
        <v>1</v>
      </c>
      <c r="BE23" s="27">
        <v>4884</v>
      </c>
      <c r="BF23" s="14">
        <v>0</v>
      </c>
      <c r="BG23" s="8">
        <f t="shared" si="135"/>
        <v>0</v>
      </c>
      <c r="BH23" s="9">
        <f t="shared" si="11"/>
        <v>0</v>
      </c>
      <c r="BI23" s="16">
        <v>1</v>
      </c>
      <c r="BJ23" s="27">
        <v>4884</v>
      </c>
      <c r="BK23" s="14">
        <v>0</v>
      </c>
      <c r="BL23" s="8">
        <f t="shared" si="136"/>
        <v>0</v>
      </c>
      <c r="BM23" s="9">
        <f t="shared" si="12"/>
        <v>0</v>
      </c>
      <c r="BN23" s="16">
        <v>1</v>
      </c>
      <c r="BO23" s="27">
        <v>4884</v>
      </c>
      <c r="BP23" s="14">
        <v>0</v>
      </c>
      <c r="BQ23" s="8">
        <f t="shared" si="137"/>
        <v>0</v>
      </c>
      <c r="BR23" s="9">
        <f t="shared" si="53"/>
        <v>0</v>
      </c>
      <c r="BS23" s="16">
        <v>1</v>
      </c>
      <c r="BT23" s="27">
        <v>4884</v>
      </c>
      <c r="BU23" s="14">
        <v>0</v>
      </c>
      <c r="BV23" s="8">
        <f t="shared" si="112"/>
        <v>0</v>
      </c>
      <c r="BW23" s="9">
        <f t="shared" si="86"/>
        <v>0</v>
      </c>
      <c r="BX23" s="16">
        <v>1</v>
      </c>
      <c r="BY23" s="27">
        <v>4884</v>
      </c>
      <c r="BZ23" s="14">
        <v>0</v>
      </c>
      <c r="CA23" s="8">
        <f t="shared" si="13"/>
        <v>0</v>
      </c>
      <c r="CB23" s="9">
        <f t="shared" si="87"/>
        <v>0</v>
      </c>
      <c r="CC23" s="16">
        <v>1</v>
      </c>
      <c r="CD23" s="27">
        <v>4884</v>
      </c>
      <c r="CE23" s="14">
        <v>0</v>
      </c>
      <c r="CF23" s="8">
        <f t="shared" si="14"/>
        <v>0</v>
      </c>
      <c r="CG23" s="9">
        <f t="shared" si="88"/>
        <v>0</v>
      </c>
      <c r="CH23" s="16">
        <v>1</v>
      </c>
      <c r="CI23" s="27">
        <v>4884</v>
      </c>
      <c r="CJ23" s="14">
        <v>0</v>
      </c>
      <c r="CK23" s="8">
        <f t="shared" si="15"/>
        <v>0</v>
      </c>
      <c r="CL23" s="9">
        <f t="shared" si="89"/>
        <v>0</v>
      </c>
      <c r="CM23" s="16">
        <v>1</v>
      </c>
      <c r="CN23" s="27">
        <v>4884</v>
      </c>
      <c r="CO23" s="14">
        <v>0</v>
      </c>
      <c r="CP23" s="8">
        <f t="shared" si="16"/>
        <v>0</v>
      </c>
      <c r="CQ23" s="9">
        <f t="shared" si="90"/>
        <v>0</v>
      </c>
      <c r="CR23" s="16">
        <v>1</v>
      </c>
      <c r="CS23" s="27">
        <v>4884</v>
      </c>
      <c r="CT23" s="14">
        <v>0</v>
      </c>
      <c r="CU23" s="8">
        <f t="shared" si="17"/>
        <v>0</v>
      </c>
      <c r="CV23" s="9">
        <f t="shared" si="91"/>
        <v>0</v>
      </c>
      <c r="CW23" s="16">
        <v>1</v>
      </c>
      <c r="CX23" s="27">
        <v>4884</v>
      </c>
      <c r="CY23" s="14">
        <v>0</v>
      </c>
      <c r="CZ23" s="8">
        <f t="shared" si="18"/>
        <v>0</v>
      </c>
      <c r="DA23" s="9">
        <f t="shared" si="92"/>
        <v>0</v>
      </c>
      <c r="DB23" s="16">
        <v>1</v>
      </c>
      <c r="DC23" s="27">
        <v>4884</v>
      </c>
      <c r="DD23" s="14">
        <v>0</v>
      </c>
      <c r="DE23" s="8">
        <f t="shared" si="19"/>
        <v>0</v>
      </c>
      <c r="DF23" s="9">
        <f t="shared" si="93"/>
        <v>0</v>
      </c>
      <c r="DG23" s="16">
        <v>1</v>
      </c>
      <c r="DH23" s="27">
        <v>4884</v>
      </c>
      <c r="DI23" s="14">
        <v>0</v>
      </c>
      <c r="DJ23" s="8">
        <f t="shared" si="20"/>
        <v>0</v>
      </c>
      <c r="DK23" s="9">
        <f t="shared" si="94"/>
        <v>0</v>
      </c>
      <c r="DL23" s="16">
        <v>1</v>
      </c>
      <c r="DM23" s="27">
        <v>4884</v>
      </c>
      <c r="DN23" s="14">
        <v>0</v>
      </c>
      <c r="DO23" s="8">
        <f t="shared" si="21"/>
        <v>0</v>
      </c>
      <c r="DP23" s="9">
        <f t="shared" si="95"/>
        <v>0</v>
      </c>
      <c r="DQ23" s="16">
        <v>1</v>
      </c>
      <c r="DR23" s="27">
        <v>4884</v>
      </c>
      <c r="DS23" s="14">
        <v>0</v>
      </c>
      <c r="DT23" s="8">
        <f t="shared" si="22"/>
        <v>0</v>
      </c>
      <c r="DU23" s="9">
        <f t="shared" si="96"/>
        <v>0</v>
      </c>
      <c r="DV23" s="16">
        <v>1</v>
      </c>
      <c r="DW23" s="27">
        <v>4884</v>
      </c>
      <c r="DX23" s="14">
        <v>0</v>
      </c>
      <c r="DY23" s="8">
        <f t="shared" si="23"/>
        <v>0</v>
      </c>
      <c r="DZ23" s="9">
        <f t="shared" si="97"/>
        <v>0</v>
      </c>
      <c r="EA23" s="16">
        <v>1</v>
      </c>
      <c r="EB23" s="27">
        <v>4884</v>
      </c>
      <c r="EC23" s="14">
        <v>0</v>
      </c>
      <c r="ED23" s="8">
        <f t="shared" si="24"/>
        <v>0</v>
      </c>
      <c r="EE23" s="9">
        <f t="shared" si="98"/>
        <v>0</v>
      </c>
      <c r="EF23" s="16">
        <v>1</v>
      </c>
      <c r="EG23" s="27">
        <v>4884</v>
      </c>
      <c r="EH23" s="14">
        <v>0</v>
      </c>
      <c r="EI23" s="8">
        <f t="shared" si="25"/>
        <v>0</v>
      </c>
      <c r="EJ23" s="9">
        <f t="shared" si="99"/>
        <v>0</v>
      </c>
      <c r="EK23" s="16">
        <v>1</v>
      </c>
      <c r="EL23" s="27">
        <v>4884</v>
      </c>
      <c r="EM23" s="14">
        <v>0</v>
      </c>
      <c r="EN23" s="8">
        <f t="shared" si="26"/>
        <v>0</v>
      </c>
      <c r="EO23" s="9">
        <f t="shared" si="100"/>
        <v>0</v>
      </c>
      <c r="EP23" s="16">
        <v>1</v>
      </c>
      <c r="EQ23" s="27">
        <v>4884</v>
      </c>
      <c r="ER23" s="14">
        <v>0</v>
      </c>
      <c r="ES23" s="8">
        <f t="shared" si="27"/>
        <v>0</v>
      </c>
      <c r="ET23" s="9">
        <f t="shared" si="101"/>
        <v>0</v>
      </c>
      <c r="EU23" s="16">
        <v>1</v>
      </c>
      <c r="EV23" s="27">
        <v>4884</v>
      </c>
      <c r="EW23" s="14">
        <v>0</v>
      </c>
      <c r="EX23" s="8">
        <f t="shared" si="28"/>
        <v>0</v>
      </c>
      <c r="EY23" s="9">
        <f t="shared" si="102"/>
        <v>0</v>
      </c>
      <c r="EZ23" s="16">
        <v>1</v>
      </c>
      <c r="FA23" s="27">
        <v>4884</v>
      </c>
      <c r="FB23" s="14">
        <v>0</v>
      </c>
      <c r="FC23" s="8">
        <f t="shared" si="29"/>
        <v>0</v>
      </c>
      <c r="FD23" s="9">
        <f t="shared" si="103"/>
        <v>0</v>
      </c>
      <c r="FE23" s="16">
        <v>1</v>
      </c>
      <c r="FF23" s="27">
        <v>4884</v>
      </c>
      <c r="FG23" s="14">
        <v>0</v>
      </c>
      <c r="FH23" s="8">
        <f t="shared" si="30"/>
        <v>0</v>
      </c>
      <c r="FI23" s="9">
        <f t="shared" si="104"/>
        <v>0</v>
      </c>
      <c r="FJ23" s="16">
        <v>1</v>
      </c>
      <c r="FK23" s="27">
        <v>4884</v>
      </c>
      <c r="FL23" s="14">
        <v>0</v>
      </c>
      <c r="FM23" s="8">
        <f t="shared" si="31"/>
        <v>0</v>
      </c>
      <c r="FN23" s="9">
        <f t="shared" si="105"/>
        <v>0</v>
      </c>
      <c r="FO23" s="16">
        <v>1</v>
      </c>
      <c r="FP23" s="27">
        <v>4884</v>
      </c>
      <c r="FQ23" s="14">
        <v>0</v>
      </c>
      <c r="FR23" s="8">
        <f t="shared" si="32"/>
        <v>0</v>
      </c>
      <c r="FS23" s="9">
        <f t="shared" si="106"/>
        <v>0</v>
      </c>
      <c r="FT23" s="16">
        <v>1</v>
      </c>
      <c r="FU23" s="27">
        <v>4884</v>
      </c>
      <c r="FV23" s="14">
        <v>0</v>
      </c>
      <c r="FW23" s="8">
        <f t="shared" si="33"/>
        <v>0</v>
      </c>
      <c r="FX23" s="9">
        <f t="shared" si="107"/>
        <v>0</v>
      </c>
      <c r="FY23" s="16">
        <v>1</v>
      </c>
      <c r="FZ23" s="27">
        <v>4884</v>
      </c>
      <c r="GA23" s="14">
        <v>0</v>
      </c>
      <c r="GB23" s="8">
        <f t="shared" si="124"/>
        <v>0</v>
      </c>
      <c r="GC23" s="9">
        <f t="shared" si="108"/>
        <v>0</v>
      </c>
      <c r="GD23" s="16">
        <v>1</v>
      </c>
      <c r="GE23" s="27">
        <v>4884</v>
      </c>
      <c r="GF23" s="14">
        <v>0</v>
      </c>
      <c r="GG23" s="8">
        <f t="shared" si="34"/>
        <v>0</v>
      </c>
      <c r="GH23" s="9">
        <f t="shared" si="54"/>
        <v>0</v>
      </c>
      <c r="GI23" s="16">
        <v>1</v>
      </c>
      <c r="GJ23" s="27">
        <v>4884</v>
      </c>
      <c r="GK23" s="14">
        <v>0</v>
      </c>
      <c r="GL23" s="8">
        <f t="shared" si="109"/>
        <v>0</v>
      </c>
      <c r="GM23" s="9">
        <f t="shared" si="55"/>
        <v>0</v>
      </c>
      <c r="GN23" s="16">
        <v>1</v>
      </c>
      <c r="GO23" s="27">
        <v>4884</v>
      </c>
      <c r="GP23" s="14">
        <v>0</v>
      </c>
      <c r="GQ23" s="8">
        <f t="shared" si="110"/>
        <v>0</v>
      </c>
      <c r="GR23" s="9">
        <f t="shared" si="56"/>
        <v>0</v>
      </c>
      <c r="GS23" s="16">
        <v>1</v>
      </c>
      <c r="GT23" s="27">
        <v>4884</v>
      </c>
      <c r="GU23" s="44">
        <v>0</v>
      </c>
      <c r="GV23" s="8">
        <f t="shared" si="111"/>
        <v>0</v>
      </c>
      <c r="GW23" s="9">
        <f t="shared" si="57"/>
        <v>0</v>
      </c>
      <c r="GX23" s="16">
        <v>1</v>
      </c>
      <c r="GY23" s="27">
        <v>4884</v>
      </c>
      <c r="GZ23" s="44">
        <v>0</v>
      </c>
      <c r="HA23" s="8">
        <f t="shared" si="35"/>
        <v>0</v>
      </c>
      <c r="HB23" s="9">
        <f t="shared" si="58"/>
        <v>0</v>
      </c>
      <c r="HC23" s="16">
        <v>1</v>
      </c>
      <c r="HD23" s="27">
        <v>4884</v>
      </c>
      <c r="HE23" s="44">
        <v>0</v>
      </c>
      <c r="HF23" s="8">
        <f t="shared" si="36"/>
        <v>0</v>
      </c>
      <c r="HG23" s="9">
        <f t="shared" si="59"/>
        <v>0</v>
      </c>
      <c r="HH23" s="16">
        <v>1</v>
      </c>
      <c r="HI23" s="27">
        <v>4884</v>
      </c>
      <c r="HJ23" s="44">
        <v>0</v>
      </c>
      <c r="HK23" s="8">
        <f t="shared" si="37"/>
        <v>0</v>
      </c>
      <c r="HL23" s="9">
        <f t="shared" si="60"/>
        <v>0</v>
      </c>
      <c r="HM23" s="16">
        <v>1</v>
      </c>
      <c r="HN23" s="27">
        <v>4884</v>
      </c>
      <c r="HO23" s="44">
        <v>0</v>
      </c>
      <c r="HP23" s="8">
        <f t="shared" si="38"/>
        <v>0</v>
      </c>
      <c r="HQ23" s="9">
        <f t="shared" si="61"/>
        <v>0</v>
      </c>
      <c r="HR23" s="16">
        <v>1</v>
      </c>
      <c r="HS23" s="27">
        <v>4884</v>
      </c>
      <c r="HT23" s="44">
        <v>0</v>
      </c>
      <c r="HU23" s="8">
        <f t="shared" si="39"/>
        <v>0</v>
      </c>
      <c r="HV23" s="9">
        <f t="shared" si="62"/>
        <v>0</v>
      </c>
      <c r="HW23" s="16">
        <v>1</v>
      </c>
      <c r="HX23" s="27">
        <v>4884</v>
      </c>
      <c r="HY23" s="44">
        <v>0</v>
      </c>
      <c r="HZ23" s="8">
        <f t="shared" si="40"/>
        <v>0</v>
      </c>
      <c r="IA23" s="9">
        <f t="shared" si="63"/>
        <v>0</v>
      </c>
      <c r="IB23" s="16">
        <v>1</v>
      </c>
      <c r="IC23" s="27">
        <v>4884</v>
      </c>
      <c r="ID23" s="44">
        <v>0</v>
      </c>
      <c r="IE23" s="8">
        <f t="shared" si="41"/>
        <v>0</v>
      </c>
      <c r="IF23" s="9">
        <f t="shared" si="64"/>
        <v>0</v>
      </c>
      <c r="IG23" s="16">
        <v>1</v>
      </c>
      <c r="IH23" s="27">
        <v>4884</v>
      </c>
      <c r="II23" s="44">
        <v>0</v>
      </c>
      <c r="IJ23" s="8">
        <f t="shared" si="42"/>
        <v>0</v>
      </c>
      <c r="IK23" s="9">
        <f t="shared" si="65"/>
        <v>0</v>
      </c>
      <c r="IL23" s="16">
        <v>1</v>
      </c>
      <c r="IM23" s="27">
        <v>4884</v>
      </c>
      <c r="IN23" s="44">
        <v>0</v>
      </c>
      <c r="IO23" s="8">
        <f t="shared" si="43"/>
        <v>0</v>
      </c>
      <c r="IP23" s="9">
        <f t="shared" si="66"/>
        <v>0</v>
      </c>
      <c r="IQ23" s="16">
        <v>1</v>
      </c>
      <c r="IR23" s="27">
        <v>4884</v>
      </c>
      <c r="IS23" s="44">
        <v>0</v>
      </c>
      <c r="IT23" s="8">
        <f t="shared" si="44"/>
        <v>0</v>
      </c>
      <c r="IU23" s="9">
        <f t="shared" si="67"/>
        <v>0</v>
      </c>
      <c r="IV23" s="16">
        <v>1</v>
      </c>
      <c r="IW23" s="27">
        <v>4884</v>
      </c>
      <c r="IX23" s="44">
        <v>0</v>
      </c>
      <c r="IY23" s="8">
        <f t="shared" si="45"/>
        <v>0</v>
      </c>
      <c r="IZ23" s="9">
        <f t="shared" si="68"/>
        <v>0</v>
      </c>
      <c r="JA23" s="16">
        <v>1</v>
      </c>
      <c r="JB23" s="27">
        <v>4884</v>
      </c>
      <c r="JC23" s="44">
        <v>0</v>
      </c>
      <c r="JD23" s="8">
        <f t="shared" si="46"/>
        <v>0</v>
      </c>
      <c r="JE23" s="9">
        <f t="shared" si="69"/>
        <v>0</v>
      </c>
      <c r="JF23" s="16">
        <v>1</v>
      </c>
      <c r="JG23" s="27">
        <v>4884</v>
      </c>
      <c r="JH23" s="44">
        <v>0</v>
      </c>
      <c r="JI23" s="8">
        <f t="shared" si="114"/>
        <v>0</v>
      </c>
      <c r="JJ23" s="9">
        <f t="shared" si="70"/>
        <v>0</v>
      </c>
      <c r="JK23" s="16">
        <v>1</v>
      </c>
      <c r="JL23" s="27">
        <v>4884</v>
      </c>
      <c r="JM23" s="44">
        <v>0</v>
      </c>
      <c r="JN23" s="8">
        <f t="shared" si="115"/>
        <v>0</v>
      </c>
      <c r="JO23" s="9">
        <f t="shared" si="71"/>
        <v>0</v>
      </c>
      <c r="JP23" s="16">
        <v>1</v>
      </c>
      <c r="JQ23" s="27">
        <v>4884</v>
      </c>
      <c r="JR23" s="44">
        <v>0</v>
      </c>
      <c r="JS23" s="8">
        <f t="shared" si="116"/>
        <v>0</v>
      </c>
      <c r="JT23" s="9">
        <f t="shared" si="72"/>
        <v>0</v>
      </c>
      <c r="JU23" s="16">
        <v>1</v>
      </c>
      <c r="JV23" s="27">
        <v>4884</v>
      </c>
      <c r="JW23" s="44">
        <v>0</v>
      </c>
      <c r="JX23" s="8">
        <f t="shared" si="117"/>
        <v>0</v>
      </c>
      <c r="JY23" s="9">
        <f t="shared" si="73"/>
        <v>0</v>
      </c>
      <c r="JZ23" s="16">
        <v>1</v>
      </c>
      <c r="KA23" s="27">
        <v>4884</v>
      </c>
      <c r="KB23" s="44">
        <v>0</v>
      </c>
      <c r="KC23" s="8">
        <f t="shared" si="118"/>
        <v>0</v>
      </c>
      <c r="KD23" s="9">
        <f t="shared" si="74"/>
        <v>0</v>
      </c>
      <c r="KE23" s="16">
        <v>1</v>
      </c>
      <c r="KF23" s="27">
        <v>4884</v>
      </c>
      <c r="KG23" s="44">
        <v>0</v>
      </c>
      <c r="KH23" s="8">
        <f t="shared" si="119"/>
        <v>0</v>
      </c>
      <c r="KI23" s="9">
        <f t="shared" si="75"/>
        <v>0</v>
      </c>
      <c r="KJ23" s="16">
        <v>1</v>
      </c>
      <c r="KK23" s="27">
        <v>4884</v>
      </c>
      <c r="KL23" s="44">
        <v>0</v>
      </c>
      <c r="KM23" s="8">
        <f t="shared" si="120"/>
        <v>0</v>
      </c>
      <c r="KN23" s="9">
        <f t="shared" si="76"/>
        <v>0</v>
      </c>
      <c r="KO23" s="16">
        <v>1</v>
      </c>
      <c r="KP23" s="27">
        <v>4884</v>
      </c>
      <c r="KQ23" s="44">
        <v>0</v>
      </c>
      <c r="KR23" s="8">
        <f t="shared" si="121"/>
        <v>0</v>
      </c>
      <c r="KS23" s="9">
        <f t="shared" si="77"/>
        <v>0</v>
      </c>
      <c r="KT23" s="16">
        <v>1</v>
      </c>
      <c r="KU23" s="27">
        <v>4884</v>
      </c>
      <c r="KV23" s="44">
        <v>0</v>
      </c>
      <c r="KW23" s="8">
        <f t="shared" si="122"/>
        <v>0</v>
      </c>
      <c r="KX23" s="9">
        <f t="shared" si="78"/>
        <v>0</v>
      </c>
      <c r="KY23" s="16">
        <v>1</v>
      </c>
      <c r="KZ23" s="27">
        <v>4884</v>
      </c>
      <c r="LA23" s="44">
        <v>0</v>
      </c>
      <c r="LB23" s="8">
        <f t="shared" si="123"/>
        <v>0</v>
      </c>
      <c r="LC23" s="9">
        <f t="shared" si="79"/>
        <v>0</v>
      </c>
      <c r="LD23" s="16">
        <v>1</v>
      </c>
      <c r="LE23" s="27">
        <v>4884</v>
      </c>
      <c r="LF23" s="44">
        <v>0</v>
      </c>
      <c r="LG23" s="8">
        <f t="shared" si="47"/>
        <v>0</v>
      </c>
      <c r="LH23" s="9">
        <f t="shared" si="80"/>
        <v>0</v>
      </c>
      <c r="LI23" s="16">
        <v>1</v>
      </c>
      <c r="LJ23" s="27">
        <v>4884</v>
      </c>
      <c r="LK23" s="14">
        <v>0</v>
      </c>
      <c r="LL23" s="8">
        <f t="shared" si="48"/>
        <v>0</v>
      </c>
      <c r="LM23" s="9">
        <f t="shared" si="81"/>
        <v>0</v>
      </c>
      <c r="LN23" s="16">
        <v>1</v>
      </c>
      <c r="LO23" s="27">
        <v>4884</v>
      </c>
      <c r="LP23" s="14">
        <v>0</v>
      </c>
      <c r="LQ23" s="8">
        <f t="shared" si="49"/>
        <v>0</v>
      </c>
      <c r="LR23" s="9">
        <f t="shared" si="82"/>
        <v>0</v>
      </c>
      <c r="LS23" s="16">
        <v>1</v>
      </c>
      <c r="LT23" s="27">
        <v>4884</v>
      </c>
      <c r="LU23" s="14">
        <v>0</v>
      </c>
      <c r="LV23" s="8">
        <f t="shared" si="50"/>
        <v>0</v>
      </c>
      <c r="LW23" s="9">
        <f t="shared" si="83"/>
        <v>0</v>
      </c>
      <c r="LX23" s="16">
        <v>1</v>
      </c>
      <c r="LY23" s="27">
        <v>4884</v>
      </c>
      <c r="LZ23" s="3">
        <v>0</v>
      </c>
      <c r="MA23" s="8">
        <f t="shared" si="51"/>
        <v>0</v>
      </c>
      <c r="MB23" s="9">
        <f t="shared" si="84"/>
        <v>0</v>
      </c>
      <c r="MC23" s="16">
        <v>1</v>
      </c>
      <c r="MD23" s="27">
        <v>4884</v>
      </c>
      <c r="ME23" s="3">
        <v>0</v>
      </c>
      <c r="MF23" s="8">
        <f t="shared" si="52"/>
        <v>0</v>
      </c>
      <c r="MG23" s="9">
        <f t="shared" si="85"/>
        <v>0</v>
      </c>
      <c r="MH23" s="16">
        <v>1</v>
      </c>
      <c r="MI23" s="37">
        <v>4884</v>
      </c>
      <c r="MJ23" s="3">
        <v>0</v>
      </c>
      <c r="MK23" s="8">
        <v>0</v>
      </c>
      <c r="ML23" s="9">
        <v>0</v>
      </c>
      <c r="MM23" s="16">
        <v>1</v>
      </c>
      <c r="MN23" s="37">
        <v>4884</v>
      </c>
      <c r="MO23" s="3">
        <v>1029</v>
      </c>
      <c r="MP23" s="8">
        <v>1029</v>
      </c>
      <c r="MQ23" s="9">
        <v>1029</v>
      </c>
      <c r="MR23" s="16">
        <v>1</v>
      </c>
      <c r="MS23" s="37">
        <v>4884</v>
      </c>
      <c r="MT23" s="3">
        <v>1029</v>
      </c>
      <c r="MU23">
        <v>1029</v>
      </c>
      <c r="MV23">
        <v>1029</v>
      </c>
      <c r="MW23">
        <v>1</v>
      </c>
      <c r="MX23" s="37">
        <v>4884</v>
      </c>
      <c r="MY23" s="3">
        <v>1029</v>
      </c>
      <c r="MZ23">
        <v>1029</v>
      </c>
      <c r="NA23">
        <v>1029</v>
      </c>
      <c r="NB23">
        <v>1</v>
      </c>
      <c r="ND23" s="3">
        <v>1100</v>
      </c>
      <c r="NE23">
        <v>1100</v>
      </c>
      <c r="NF23">
        <v>1100</v>
      </c>
      <c r="NG23">
        <v>1</v>
      </c>
    </row>
    <row r="24" spans="1:371" x14ac:dyDescent="0.3">
      <c r="A24" s="3" t="s">
        <v>26</v>
      </c>
      <c r="B24" s="14">
        <v>1000</v>
      </c>
      <c r="C24" s="14">
        <v>1000</v>
      </c>
      <c r="D24" s="8">
        <f t="shared" si="125"/>
        <v>1000</v>
      </c>
      <c r="E24" s="9">
        <f t="shared" si="0"/>
        <v>1000</v>
      </c>
      <c r="F24" s="16">
        <v>1</v>
      </c>
      <c r="G24" s="14">
        <v>1000</v>
      </c>
      <c r="H24" s="14">
        <v>1000</v>
      </c>
      <c r="I24" s="8">
        <f t="shared" si="126"/>
        <v>1000</v>
      </c>
      <c r="J24" s="9">
        <f t="shared" si="1"/>
        <v>1000</v>
      </c>
      <c r="K24" s="16">
        <v>1</v>
      </c>
      <c r="L24" s="14">
        <v>1000</v>
      </c>
      <c r="M24" s="14">
        <v>1000</v>
      </c>
      <c r="N24" s="8">
        <f>M24</f>
        <v>1000</v>
      </c>
      <c r="O24" s="9">
        <f t="shared" si="2"/>
        <v>1000</v>
      </c>
      <c r="P24" s="16">
        <v>1</v>
      </c>
      <c r="Q24" s="27">
        <v>3092.3333333333335</v>
      </c>
      <c r="R24" s="14">
        <v>1200</v>
      </c>
      <c r="S24" s="8">
        <f t="shared" si="127"/>
        <v>1200</v>
      </c>
      <c r="T24" s="9">
        <f t="shared" si="3"/>
        <v>1200</v>
      </c>
      <c r="U24" s="16">
        <v>1</v>
      </c>
      <c r="V24" s="27">
        <v>3092.3333333333335</v>
      </c>
      <c r="W24" s="14">
        <v>1200</v>
      </c>
      <c r="X24" s="8">
        <f t="shared" si="128"/>
        <v>1200</v>
      </c>
      <c r="Y24" s="9">
        <f t="shared" si="4"/>
        <v>1200</v>
      </c>
      <c r="Z24" s="16">
        <v>1</v>
      </c>
      <c r="AA24" s="27">
        <v>3092.3333333333335</v>
      </c>
      <c r="AB24" s="14">
        <v>1200</v>
      </c>
      <c r="AC24" s="8">
        <f t="shared" si="129"/>
        <v>1200</v>
      </c>
      <c r="AD24" s="9">
        <f t="shared" si="5"/>
        <v>1200</v>
      </c>
      <c r="AE24" s="16">
        <v>1</v>
      </c>
      <c r="AF24" s="27">
        <v>3092.3333333333335</v>
      </c>
      <c r="AG24" s="14">
        <v>1200</v>
      </c>
      <c r="AH24" s="8">
        <f t="shared" si="130"/>
        <v>1200</v>
      </c>
      <c r="AI24" s="9">
        <f t="shared" si="6"/>
        <v>1200</v>
      </c>
      <c r="AJ24" s="16">
        <v>1</v>
      </c>
      <c r="AK24" s="27">
        <v>3092.3333333333335</v>
      </c>
      <c r="AL24" s="14">
        <v>1200</v>
      </c>
      <c r="AM24" s="8">
        <f t="shared" si="131"/>
        <v>1200</v>
      </c>
      <c r="AN24" s="9">
        <f t="shared" si="7"/>
        <v>1200</v>
      </c>
      <c r="AO24" s="16">
        <v>1</v>
      </c>
      <c r="AP24" s="27">
        <v>3092.3333333333335</v>
      </c>
      <c r="AQ24" s="14">
        <v>1200</v>
      </c>
      <c r="AR24" s="8">
        <f t="shared" si="132"/>
        <v>1200</v>
      </c>
      <c r="AS24" s="9">
        <f t="shared" si="8"/>
        <v>1200</v>
      </c>
      <c r="AT24" s="16">
        <v>1</v>
      </c>
      <c r="AU24" s="27">
        <v>3092.3333333333335</v>
      </c>
      <c r="AV24" s="14">
        <v>1200</v>
      </c>
      <c r="AW24" s="8">
        <f t="shared" si="133"/>
        <v>1200</v>
      </c>
      <c r="AX24" s="9">
        <f t="shared" si="9"/>
        <v>1200</v>
      </c>
      <c r="AY24" s="16">
        <v>1</v>
      </c>
      <c r="AZ24" s="27">
        <v>3092.3333333333335</v>
      </c>
      <c r="BA24" s="14">
        <v>1200</v>
      </c>
      <c r="BB24" s="8">
        <f t="shared" si="134"/>
        <v>1200</v>
      </c>
      <c r="BC24" s="9">
        <f t="shared" si="10"/>
        <v>1200</v>
      </c>
      <c r="BD24" s="16">
        <v>1</v>
      </c>
      <c r="BE24" s="27">
        <v>3092.3333333333335</v>
      </c>
      <c r="BF24" s="14">
        <v>1200</v>
      </c>
      <c r="BG24" s="8">
        <f t="shared" si="135"/>
        <v>1200</v>
      </c>
      <c r="BH24" s="9">
        <f t="shared" si="11"/>
        <v>1200</v>
      </c>
      <c r="BI24" s="16">
        <v>1</v>
      </c>
      <c r="BJ24" s="27">
        <v>3092.3333333333335</v>
      </c>
      <c r="BK24" s="14">
        <v>1200</v>
      </c>
      <c r="BL24" s="8">
        <f t="shared" si="136"/>
        <v>1200</v>
      </c>
      <c r="BM24" s="9">
        <f t="shared" si="12"/>
        <v>1200</v>
      </c>
      <c r="BN24" s="16">
        <v>1</v>
      </c>
      <c r="BO24" s="27">
        <v>3092.3333333333335</v>
      </c>
      <c r="BP24" s="14">
        <v>1200</v>
      </c>
      <c r="BQ24" s="8">
        <f t="shared" si="137"/>
        <v>1200</v>
      </c>
      <c r="BR24" s="9">
        <f t="shared" si="53"/>
        <v>1200</v>
      </c>
      <c r="BS24" s="16">
        <v>1</v>
      </c>
      <c r="BT24" s="27">
        <v>3092.3333333333335</v>
      </c>
      <c r="BU24" s="14">
        <v>1200</v>
      </c>
      <c r="BV24" s="8">
        <f t="shared" si="112"/>
        <v>1200</v>
      </c>
      <c r="BW24" s="9">
        <f t="shared" si="86"/>
        <v>1200</v>
      </c>
      <c r="BX24" s="16">
        <v>1</v>
      </c>
      <c r="BY24" s="27">
        <v>3092.3333333333335</v>
      </c>
      <c r="BZ24" s="14">
        <v>1200</v>
      </c>
      <c r="CA24" s="8">
        <f t="shared" si="13"/>
        <v>1200</v>
      </c>
      <c r="CB24" s="9">
        <f t="shared" si="87"/>
        <v>1200</v>
      </c>
      <c r="CC24" s="16">
        <v>1</v>
      </c>
      <c r="CD24" s="27">
        <v>3092.3333333333335</v>
      </c>
      <c r="CE24" s="14">
        <v>1200</v>
      </c>
      <c r="CF24" s="8">
        <f t="shared" si="14"/>
        <v>1200</v>
      </c>
      <c r="CG24" s="9">
        <f t="shared" si="88"/>
        <v>1200</v>
      </c>
      <c r="CH24" s="16">
        <v>1</v>
      </c>
      <c r="CI24" s="27">
        <v>3092.3333333333335</v>
      </c>
      <c r="CJ24" s="14">
        <v>1200</v>
      </c>
      <c r="CK24" s="8">
        <f t="shared" si="15"/>
        <v>1200</v>
      </c>
      <c r="CL24" s="9">
        <f t="shared" si="89"/>
        <v>1200</v>
      </c>
      <c r="CM24" s="16">
        <v>1</v>
      </c>
      <c r="CN24" s="27">
        <v>3092.3333333333335</v>
      </c>
      <c r="CO24" s="14">
        <v>1200</v>
      </c>
      <c r="CP24" s="8">
        <f t="shared" si="16"/>
        <v>1200</v>
      </c>
      <c r="CQ24" s="9">
        <f t="shared" si="90"/>
        <v>1200</v>
      </c>
      <c r="CR24" s="16">
        <v>1</v>
      </c>
      <c r="CS24" s="27">
        <v>3092.3333333333335</v>
      </c>
      <c r="CT24" s="14">
        <v>1200</v>
      </c>
      <c r="CU24" s="8">
        <f t="shared" si="17"/>
        <v>1200</v>
      </c>
      <c r="CV24" s="9">
        <f t="shared" si="91"/>
        <v>1200</v>
      </c>
      <c r="CW24" s="16">
        <v>1</v>
      </c>
      <c r="CX24" s="27">
        <v>3092.3333333333335</v>
      </c>
      <c r="CY24" s="14">
        <v>1200</v>
      </c>
      <c r="CZ24" s="8">
        <f t="shared" si="18"/>
        <v>1200</v>
      </c>
      <c r="DA24" s="9">
        <f t="shared" si="92"/>
        <v>1200</v>
      </c>
      <c r="DB24" s="16">
        <v>1</v>
      </c>
      <c r="DC24" s="27">
        <v>3092.3333333333335</v>
      </c>
      <c r="DD24" s="14">
        <v>1200</v>
      </c>
      <c r="DE24" s="8">
        <f t="shared" si="19"/>
        <v>1200</v>
      </c>
      <c r="DF24" s="9">
        <f t="shared" si="93"/>
        <v>1200</v>
      </c>
      <c r="DG24" s="16">
        <v>1</v>
      </c>
      <c r="DH24" s="27">
        <v>3092.3333333333335</v>
      </c>
      <c r="DI24" s="14">
        <v>1200</v>
      </c>
      <c r="DJ24" s="8">
        <f t="shared" si="20"/>
        <v>1200</v>
      </c>
      <c r="DK24" s="9">
        <f t="shared" si="94"/>
        <v>1200</v>
      </c>
      <c r="DL24" s="16">
        <v>1</v>
      </c>
      <c r="DM24" s="27">
        <v>3092.3333333333335</v>
      </c>
      <c r="DN24" s="14">
        <v>1200</v>
      </c>
      <c r="DO24" s="8">
        <f t="shared" si="21"/>
        <v>1200</v>
      </c>
      <c r="DP24" s="9">
        <f t="shared" si="95"/>
        <v>1200</v>
      </c>
      <c r="DQ24" s="16">
        <v>1</v>
      </c>
      <c r="DR24" s="27">
        <v>3092.3333333333335</v>
      </c>
      <c r="DS24" s="14">
        <v>1200</v>
      </c>
      <c r="DT24" s="8">
        <f t="shared" si="22"/>
        <v>1200</v>
      </c>
      <c r="DU24" s="9">
        <f t="shared" si="96"/>
        <v>1200</v>
      </c>
      <c r="DV24" s="16">
        <v>1</v>
      </c>
      <c r="DW24" s="27">
        <v>3092.3333333333335</v>
      </c>
      <c r="DX24" s="14">
        <v>1200</v>
      </c>
      <c r="DY24" s="8">
        <f t="shared" si="23"/>
        <v>1200</v>
      </c>
      <c r="DZ24" s="9">
        <f t="shared" si="97"/>
        <v>1200</v>
      </c>
      <c r="EA24" s="16">
        <v>1</v>
      </c>
      <c r="EB24" s="27">
        <v>3092.3333333333335</v>
      </c>
      <c r="EC24" s="14">
        <v>1200</v>
      </c>
      <c r="ED24" s="8">
        <f t="shared" si="24"/>
        <v>1200</v>
      </c>
      <c r="EE24" s="9">
        <f t="shared" si="98"/>
        <v>1200</v>
      </c>
      <c r="EF24" s="16">
        <v>1</v>
      </c>
      <c r="EG24" s="27">
        <v>3092.3333333333335</v>
      </c>
      <c r="EH24" s="14">
        <v>1200</v>
      </c>
      <c r="EI24" s="8">
        <f t="shared" si="25"/>
        <v>1200</v>
      </c>
      <c r="EJ24" s="9">
        <f t="shared" si="99"/>
        <v>1200</v>
      </c>
      <c r="EK24" s="16">
        <v>1</v>
      </c>
      <c r="EL24" s="27">
        <v>3092.3333333333335</v>
      </c>
      <c r="EM24" s="14">
        <v>1200</v>
      </c>
      <c r="EN24" s="8">
        <f t="shared" si="26"/>
        <v>1200</v>
      </c>
      <c r="EO24" s="9">
        <f t="shared" si="100"/>
        <v>1200</v>
      </c>
      <c r="EP24" s="16">
        <v>1</v>
      </c>
      <c r="EQ24" s="27">
        <v>3092.3333333333335</v>
      </c>
      <c r="ER24" s="14">
        <v>1200</v>
      </c>
      <c r="ES24" s="8">
        <f t="shared" si="27"/>
        <v>1200</v>
      </c>
      <c r="ET24" s="9">
        <f t="shared" si="101"/>
        <v>1200</v>
      </c>
      <c r="EU24" s="16">
        <v>1</v>
      </c>
      <c r="EV24" s="27">
        <v>3092.3333333333335</v>
      </c>
      <c r="EW24" s="14">
        <v>1200</v>
      </c>
      <c r="EX24" s="8">
        <f t="shared" si="28"/>
        <v>1200</v>
      </c>
      <c r="EY24" s="9">
        <f t="shared" si="102"/>
        <v>1200</v>
      </c>
      <c r="EZ24" s="16">
        <v>1</v>
      </c>
      <c r="FA24" s="27">
        <v>3092.3333333333335</v>
      </c>
      <c r="FB24" s="14">
        <v>1200</v>
      </c>
      <c r="FC24" s="8">
        <f t="shared" si="29"/>
        <v>1200</v>
      </c>
      <c r="FD24" s="9">
        <f t="shared" si="103"/>
        <v>1200</v>
      </c>
      <c r="FE24" s="16">
        <v>1</v>
      </c>
      <c r="FF24" s="27">
        <v>3092.3333333333335</v>
      </c>
      <c r="FG24" s="14">
        <v>1200</v>
      </c>
      <c r="FH24" s="8">
        <f t="shared" si="30"/>
        <v>1200</v>
      </c>
      <c r="FI24" s="9">
        <f t="shared" si="104"/>
        <v>1200</v>
      </c>
      <c r="FJ24" s="16">
        <v>1</v>
      </c>
      <c r="FK24" s="27">
        <v>3092.3333333333335</v>
      </c>
      <c r="FL24" s="14">
        <v>1200</v>
      </c>
      <c r="FM24" s="8">
        <f t="shared" si="31"/>
        <v>1200</v>
      </c>
      <c r="FN24" s="9">
        <f t="shared" si="105"/>
        <v>1200</v>
      </c>
      <c r="FO24" s="16">
        <v>1</v>
      </c>
      <c r="FP24" s="27">
        <v>3092.3333333333335</v>
      </c>
      <c r="FQ24" s="14">
        <v>1200</v>
      </c>
      <c r="FR24" s="8">
        <f t="shared" si="32"/>
        <v>1200</v>
      </c>
      <c r="FS24" s="9">
        <f t="shared" si="106"/>
        <v>1200</v>
      </c>
      <c r="FT24" s="16">
        <v>1</v>
      </c>
      <c r="FU24" s="27">
        <v>3092.3333333333335</v>
      </c>
      <c r="FV24" s="14">
        <v>1200</v>
      </c>
      <c r="FW24" s="8">
        <f t="shared" si="33"/>
        <v>1200</v>
      </c>
      <c r="FX24" s="9">
        <f t="shared" si="107"/>
        <v>1200</v>
      </c>
      <c r="FY24" s="16">
        <v>1</v>
      </c>
      <c r="FZ24" s="27">
        <v>3092.3333333333335</v>
      </c>
      <c r="GA24" s="14">
        <v>1200</v>
      </c>
      <c r="GB24" s="8">
        <f t="shared" si="124"/>
        <v>1200</v>
      </c>
      <c r="GC24" s="9">
        <f t="shared" si="108"/>
        <v>1200</v>
      </c>
      <c r="GD24" s="16">
        <v>1</v>
      </c>
      <c r="GE24" s="27">
        <v>3092.3333333333335</v>
      </c>
      <c r="GF24" s="14">
        <v>1200</v>
      </c>
      <c r="GG24" s="8">
        <f t="shared" si="34"/>
        <v>1200</v>
      </c>
      <c r="GH24" s="9">
        <f t="shared" si="54"/>
        <v>1200</v>
      </c>
      <c r="GI24" s="16">
        <v>1</v>
      </c>
      <c r="GJ24" s="27">
        <v>3092.3333333333335</v>
      </c>
      <c r="GK24" s="14">
        <v>1200</v>
      </c>
      <c r="GL24" s="8">
        <f t="shared" si="109"/>
        <v>1200</v>
      </c>
      <c r="GM24" s="9">
        <f t="shared" si="55"/>
        <v>1200</v>
      </c>
      <c r="GN24" s="16">
        <v>1</v>
      </c>
      <c r="GO24" s="27">
        <v>3092.3333333333335</v>
      </c>
      <c r="GP24" s="14">
        <v>1200</v>
      </c>
      <c r="GQ24" s="8">
        <f t="shared" si="110"/>
        <v>1200</v>
      </c>
      <c r="GR24" s="9">
        <f t="shared" si="56"/>
        <v>1200</v>
      </c>
      <c r="GS24" s="16">
        <v>1</v>
      </c>
      <c r="GT24" s="27">
        <v>3092.3333333333335</v>
      </c>
      <c r="GU24" s="44">
        <v>1200</v>
      </c>
      <c r="GV24" s="8">
        <f t="shared" si="111"/>
        <v>1200</v>
      </c>
      <c r="GW24" s="9">
        <f t="shared" si="57"/>
        <v>1200</v>
      </c>
      <c r="GX24" s="16">
        <v>1</v>
      </c>
      <c r="GY24" s="27">
        <v>3092.3333333333335</v>
      </c>
      <c r="GZ24" s="44">
        <v>1200</v>
      </c>
      <c r="HA24" s="8">
        <f t="shared" si="35"/>
        <v>1200</v>
      </c>
      <c r="HB24" s="9">
        <f t="shared" si="58"/>
        <v>1200</v>
      </c>
      <c r="HC24" s="16">
        <v>1</v>
      </c>
      <c r="HD24" s="27">
        <v>3092.3333333333335</v>
      </c>
      <c r="HE24" s="44">
        <v>1200</v>
      </c>
      <c r="HF24" s="8">
        <f t="shared" si="36"/>
        <v>1200</v>
      </c>
      <c r="HG24" s="9">
        <f t="shared" si="59"/>
        <v>1200</v>
      </c>
      <c r="HH24" s="16">
        <v>1</v>
      </c>
      <c r="HI24" s="27">
        <v>3092.3333333333335</v>
      </c>
      <c r="HJ24" s="44">
        <v>1200</v>
      </c>
      <c r="HK24" s="8">
        <f t="shared" si="37"/>
        <v>1200</v>
      </c>
      <c r="HL24" s="9">
        <f t="shared" si="60"/>
        <v>1200</v>
      </c>
      <c r="HM24" s="16">
        <v>1</v>
      </c>
      <c r="HN24" s="27">
        <v>3092.3333333333335</v>
      </c>
      <c r="HO24" s="44">
        <v>1200</v>
      </c>
      <c r="HP24" s="8">
        <f t="shared" si="38"/>
        <v>1200</v>
      </c>
      <c r="HQ24" s="9">
        <f t="shared" si="61"/>
        <v>1200</v>
      </c>
      <c r="HR24" s="16">
        <v>1</v>
      </c>
      <c r="HS24" s="27">
        <v>3092.3333333333335</v>
      </c>
      <c r="HT24" s="44">
        <v>1200</v>
      </c>
      <c r="HU24" s="8">
        <f t="shared" si="39"/>
        <v>1200</v>
      </c>
      <c r="HV24" s="9">
        <f t="shared" si="62"/>
        <v>1200</v>
      </c>
      <c r="HW24" s="16">
        <v>1</v>
      </c>
      <c r="HX24" s="27">
        <v>3092.3333333333335</v>
      </c>
      <c r="HY24" s="44">
        <v>0</v>
      </c>
      <c r="HZ24" s="8">
        <f t="shared" si="40"/>
        <v>0</v>
      </c>
      <c r="IA24" s="9">
        <f t="shared" si="63"/>
        <v>0</v>
      </c>
      <c r="IB24" s="16">
        <v>1</v>
      </c>
      <c r="IC24" s="27">
        <v>3092.3333333333335</v>
      </c>
      <c r="ID24" s="44">
        <v>1200</v>
      </c>
      <c r="IE24" s="8">
        <f t="shared" si="41"/>
        <v>1200</v>
      </c>
      <c r="IF24" s="9">
        <f t="shared" si="64"/>
        <v>1200</v>
      </c>
      <c r="IG24" s="16">
        <v>1</v>
      </c>
      <c r="IH24" s="27">
        <v>3092.3333333333335</v>
      </c>
      <c r="II24" s="44">
        <v>1200</v>
      </c>
      <c r="IJ24" s="8">
        <f t="shared" si="42"/>
        <v>1200</v>
      </c>
      <c r="IK24" s="9">
        <f t="shared" si="65"/>
        <v>1200</v>
      </c>
      <c r="IL24" s="16">
        <v>1</v>
      </c>
      <c r="IM24" s="27">
        <v>3092.3333333333335</v>
      </c>
      <c r="IN24" s="44">
        <v>1200</v>
      </c>
      <c r="IO24" s="8">
        <f t="shared" si="43"/>
        <v>1200</v>
      </c>
      <c r="IP24" s="9">
        <f t="shared" si="66"/>
        <v>1200</v>
      </c>
      <c r="IQ24" s="16">
        <v>1</v>
      </c>
      <c r="IR24" s="27">
        <v>3092.3333333333335</v>
      </c>
      <c r="IS24" s="44">
        <v>1200</v>
      </c>
      <c r="IT24" s="8">
        <f t="shared" si="44"/>
        <v>1200</v>
      </c>
      <c r="IU24" s="9">
        <f t="shared" si="67"/>
        <v>1200</v>
      </c>
      <c r="IV24" s="16">
        <v>1</v>
      </c>
      <c r="IW24" s="27">
        <v>3092.3333333333335</v>
      </c>
      <c r="IX24" s="44">
        <v>1200</v>
      </c>
      <c r="IY24" s="8">
        <f t="shared" si="45"/>
        <v>1200</v>
      </c>
      <c r="IZ24" s="9">
        <f t="shared" si="68"/>
        <v>1200</v>
      </c>
      <c r="JA24" s="16">
        <v>1</v>
      </c>
      <c r="JB24" s="27">
        <v>3092.3333333333335</v>
      </c>
      <c r="JC24" s="44">
        <v>1200</v>
      </c>
      <c r="JD24" s="8">
        <f t="shared" si="46"/>
        <v>1200</v>
      </c>
      <c r="JE24" s="9">
        <f t="shared" si="69"/>
        <v>1200</v>
      </c>
      <c r="JF24" s="16">
        <v>1</v>
      </c>
      <c r="JG24" s="27">
        <v>3092.3333333333335</v>
      </c>
      <c r="JH24" s="44">
        <v>1200</v>
      </c>
      <c r="JI24" s="8">
        <f t="shared" si="114"/>
        <v>1200</v>
      </c>
      <c r="JJ24" s="9">
        <f t="shared" si="70"/>
        <v>1200</v>
      </c>
      <c r="JK24" s="16">
        <v>1</v>
      </c>
      <c r="JL24" s="27">
        <v>3092.3333333333335</v>
      </c>
      <c r="JM24" s="44">
        <v>1200</v>
      </c>
      <c r="JN24" s="8">
        <f t="shared" si="115"/>
        <v>1200</v>
      </c>
      <c r="JO24" s="9">
        <f t="shared" si="71"/>
        <v>1200</v>
      </c>
      <c r="JP24" s="16">
        <v>1</v>
      </c>
      <c r="JQ24" s="27">
        <v>3092.3333333333335</v>
      </c>
      <c r="JR24" s="44">
        <v>1200</v>
      </c>
      <c r="JS24" s="8">
        <f t="shared" si="116"/>
        <v>1200</v>
      </c>
      <c r="JT24" s="9">
        <f t="shared" si="72"/>
        <v>1200</v>
      </c>
      <c r="JU24" s="16">
        <v>1</v>
      </c>
      <c r="JV24" s="27">
        <v>3092.3333333333335</v>
      </c>
      <c r="JW24" s="44">
        <v>1200</v>
      </c>
      <c r="JX24" s="8">
        <f t="shared" si="117"/>
        <v>1200</v>
      </c>
      <c r="JY24" s="9">
        <f t="shared" si="73"/>
        <v>1200</v>
      </c>
      <c r="JZ24" s="16">
        <v>1</v>
      </c>
      <c r="KA24" s="27">
        <v>3092.3333333333335</v>
      </c>
      <c r="KB24" s="44">
        <v>1200</v>
      </c>
      <c r="KC24" s="8">
        <f t="shared" si="118"/>
        <v>1200</v>
      </c>
      <c r="KD24" s="9">
        <f t="shared" si="74"/>
        <v>1200</v>
      </c>
      <c r="KE24" s="16">
        <v>1</v>
      </c>
      <c r="KF24" s="27">
        <v>3092.3333333333335</v>
      </c>
      <c r="KG24" s="44">
        <v>1500</v>
      </c>
      <c r="KH24" s="8">
        <f t="shared" si="119"/>
        <v>1500</v>
      </c>
      <c r="KI24" s="9">
        <f t="shared" si="75"/>
        <v>1500</v>
      </c>
      <c r="KJ24" s="16">
        <v>1</v>
      </c>
      <c r="KK24" s="27">
        <v>3092.3333333333335</v>
      </c>
      <c r="KL24" s="44">
        <v>315</v>
      </c>
      <c r="KM24" s="8">
        <f t="shared" si="120"/>
        <v>315</v>
      </c>
      <c r="KN24" s="9">
        <f t="shared" si="76"/>
        <v>315</v>
      </c>
      <c r="KO24" s="16">
        <v>1</v>
      </c>
      <c r="KP24" s="27">
        <v>3092.3333333333335</v>
      </c>
      <c r="KQ24" s="44">
        <v>950</v>
      </c>
      <c r="KR24" s="8">
        <f t="shared" si="121"/>
        <v>950</v>
      </c>
      <c r="KS24" s="9">
        <f t="shared" si="77"/>
        <v>950</v>
      </c>
      <c r="KT24" s="16">
        <v>1</v>
      </c>
      <c r="KU24" s="27">
        <v>3092.3333333333335</v>
      </c>
      <c r="KV24" s="44">
        <v>850</v>
      </c>
      <c r="KW24" s="8">
        <f t="shared" si="122"/>
        <v>850</v>
      </c>
      <c r="KX24" s="9">
        <f t="shared" si="78"/>
        <v>850</v>
      </c>
      <c r="KY24" s="16">
        <v>1</v>
      </c>
      <c r="KZ24" s="27">
        <v>3092.3333333333335</v>
      </c>
      <c r="LA24" s="44">
        <v>450</v>
      </c>
      <c r="LB24" s="8">
        <f t="shared" si="123"/>
        <v>450</v>
      </c>
      <c r="LC24" s="9">
        <f t="shared" si="79"/>
        <v>450</v>
      </c>
      <c r="LD24" s="16">
        <v>1</v>
      </c>
      <c r="LE24" s="27">
        <v>3092.3333333333335</v>
      </c>
      <c r="LF24" s="44">
        <v>600</v>
      </c>
      <c r="LG24" s="8">
        <f t="shared" si="47"/>
        <v>600</v>
      </c>
      <c r="LH24" s="9">
        <f t="shared" si="80"/>
        <v>600</v>
      </c>
      <c r="LI24" s="16">
        <v>1</v>
      </c>
      <c r="LJ24" s="27">
        <v>3092.3333333333335</v>
      </c>
      <c r="LK24" s="14">
        <v>30030</v>
      </c>
      <c r="LL24" s="8">
        <f t="shared" si="48"/>
        <v>30030</v>
      </c>
      <c r="LM24" s="9">
        <f t="shared" si="81"/>
        <v>30030</v>
      </c>
      <c r="LN24" s="16">
        <v>1</v>
      </c>
      <c r="LO24" s="27">
        <v>3092.3333333333335</v>
      </c>
      <c r="LP24" s="14">
        <v>1050</v>
      </c>
      <c r="LQ24" s="8">
        <f t="shared" si="49"/>
        <v>1050</v>
      </c>
      <c r="LR24" s="9">
        <f t="shared" si="82"/>
        <v>1050</v>
      </c>
      <c r="LS24" s="16">
        <v>1</v>
      </c>
      <c r="LT24" s="27">
        <v>3092.3333333333335</v>
      </c>
      <c r="LU24" s="14">
        <v>1500</v>
      </c>
      <c r="LV24" s="8">
        <f t="shared" si="50"/>
        <v>1500</v>
      </c>
      <c r="LW24" s="9">
        <f t="shared" si="83"/>
        <v>1500</v>
      </c>
      <c r="LX24" s="16">
        <v>1</v>
      </c>
      <c r="LY24" s="27">
        <v>3092.3333333333335</v>
      </c>
      <c r="LZ24" s="3">
        <v>2900</v>
      </c>
      <c r="MA24" s="8">
        <f t="shared" si="51"/>
        <v>2900</v>
      </c>
      <c r="MB24" s="9">
        <f t="shared" si="84"/>
        <v>2900</v>
      </c>
      <c r="MC24" s="16">
        <v>1</v>
      </c>
      <c r="MD24" s="27">
        <v>3092.3333333333335</v>
      </c>
      <c r="ME24" s="3">
        <v>1500</v>
      </c>
      <c r="MF24" s="8">
        <f t="shared" si="52"/>
        <v>1500</v>
      </c>
      <c r="MG24" s="9">
        <f t="shared" si="85"/>
        <v>1500</v>
      </c>
      <c r="MH24" s="16">
        <v>1</v>
      </c>
      <c r="MI24" s="37">
        <v>3092.3333333333335</v>
      </c>
      <c r="MJ24" s="3">
        <v>1200</v>
      </c>
      <c r="MK24" s="8">
        <v>1200</v>
      </c>
      <c r="ML24" s="9">
        <v>1200</v>
      </c>
      <c r="MM24" s="16">
        <v>1</v>
      </c>
      <c r="MN24" s="37">
        <v>3092.3333333333335</v>
      </c>
      <c r="MO24" s="3">
        <v>400</v>
      </c>
      <c r="MP24" s="8">
        <v>400</v>
      </c>
      <c r="MQ24" s="9">
        <v>400</v>
      </c>
      <c r="MR24" s="16">
        <v>1</v>
      </c>
      <c r="MS24" s="37">
        <v>3092.3333333333335</v>
      </c>
      <c r="MT24" s="3">
        <v>400</v>
      </c>
      <c r="MU24">
        <v>400</v>
      </c>
      <c r="MV24">
        <v>400</v>
      </c>
      <c r="MW24">
        <v>1</v>
      </c>
      <c r="MX24" s="37">
        <v>3092.3333333333335</v>
      </c>
      <c r="MY24" s="3">
        <v>400</v>
      </c>
      <c r="MZ24">
        <v>400</v>
      </c>
      <c r="NA24">
        <v>400</v>
      </c>
      <c r="NB24">
        <v>1</v>
      </c>
      <c r="ND24" s="3">
        <v>500</v>
      </c>
      <c r="NE24">
        <v>500</v>
      </c>
      <c r="NF24">
        <v>500</v>
      </c>
      <c r="NG24">
        <v>1</v>
      </c>
    </row>
    <row r="25" spans="1:371" x14ac:dyDescent="0.3">
      <c r="A25" s="19" t="s">
        <v>27</v>
      </c>
      <c r="B25" s="20">
        <v>0</v>
      </c>
      <c r="C25" s="20">
        <v>714646.55999999994</v>
      </c>
      <c r="D25" s="8">
        <f t="shared" si="125"/>
        <v>714646.55999999994</v>
      </c>
      <c r="E25" s="9">
        <f t="shared" si="0"/>
        <v>714646.55999999994</v>
      </c>
      <c r="F25" s="16">
        <v>1</v>
      </c>
      <c r="G25" s="20">
        <v>0</v>
      </c>
      <c r="H25" s="20">
        <v>1712547</v>
      </c>
      <c r="I25" s="8">
        <f t="shared" si="126"/>
        <v>1712547</v>
      </c>
      <c r="J25" s="9">
        <f t="shared" si="1"/>
        <v>1712547</v>
      </c>
      <c r="K25" s="16">
        <v>1</v>
      </c>
      <c r="L25" s="20">
        <v>0</v>
      </c>
      <c r="M25" s="20">
        <v>1177458</v>
      </c>
      <c r="N25" s="8">
        <f>M25</f>
        <v>1177458</v>
      </c>
      <c r="O25" s="9">
        <f t="shared" si="2"/>
        <v>1177458</v>
      </c>
      <c r="P25" s="16">
        <v>1</v>
      </c>
      <c r="Q25" s="27">
        <v>555329</v>
      </c>
      <c r="R25" s="20">
        <v>956649</v>
      </c>
      <c r="S25" s="8">
        <f t="shared" si="127"/>
        <v>956649</v>
      </c>
      <c r="T25" s="9">
        <f t="shared" si="3"/>
        <v>956649</v>
      </c>
      <c r="U25" s="16">
        <v>1</v>
      </c>
      <c r="V25" s="27">
        <v>555329</v>
      </c>
      <c r="W25" s="20">
        <v>1054493</v>
      </c>
      <c r="X25" s="8">
        <f t="shared" si="128"/>
        <v>1054493</v>
      </c>
      <c r="Y25" s="9">
        <f t="shared" si="4"/>
        <v>1054493</v>
      </c>
      <c r="Z25" s="16">
        <v>1</v>
      </c>
      <c r="AA25" s="27">
        <v>555329</v>
      </c>
      <c r="AB25" s="20">
        <v>1054493</v>
      </c>
      <c r="AC25" s="8">
        <f t="shared" si="129"/>
        <v>1054493</v>
      </c>
      <c r="AD25" s="9">
        <f t="shared" si="5"/>
        <v>1054493</v>
      </c>
      <c r="AE25" s="16">
        <v>1</v>
      </c>
      <c r="AF25" s="27">
        <v>555329</v>
      </c>
      <c r="AG25" s="20">
        <v>1054493</v>
      </c>
      <c r="AH25" s="8">
        <f t="shared" si="130"/>
        <v>1054493</v>
      </c>
      <c r="AI25" s="9">
        <f t="shared" si="6"/>
        <v>1054493</v>
      </c>
      <c r="AJ25" s="16">
        <v>1</v>
      </c>
      <c r="AK25" s="27">
        <v>555329</v>
      </c>
      <c r="AL25" s="13">
        <v>772058</v>
      </c>
      <c r="AM25" s="8">
        <f t="shared" si="131"/>
        <v>772058</v>
      </c>
      <c r="AN25" s="9">
        <f t="shared" si="7"/>
        <v>772058</v>
      </c>
      <c r="AO25" s="16">
        <v>1</v>
      </c>
      <c r="AP25" s="27">
        <v>555329</v>
      </c>
      <c r="AQ25" s="20">
        <v>673330</v>
      </c>
      <c r="AR25" s="8">
        <f t="shared" si="132"/>
        <v>673330</v>
      </c>
      <c r="AS25" s="9">
        <f t="shared" si="8"/>
        <v>673330</v>
      </c>
      <c r="AT25" s="16">
        <v>1</v>
      </c>
      <c r="AU25" s="27">
        <v>555329</v>
      </c>
      <c r="AV25" s="20">
        <v>673330</v>
      </c>
      <c r="AW25" s="8">
        <f t="shared" si="133"/>
        <v>673330</v>
      </c>
      <c r="AX25" s="9">
        <f t="shared" si="9"/>
        <v>673330</v>
      </c>
      <c r="AY25" s="16">
        <v>1</v>
      </c>
      <c r="AZ25" s="27">
        <v>555329</v>
      </c>
      <c r="BA25" s="20">
        <v>701499</v>
      </c>
      <c r="BB25" s="8">
        <f t="shared" si="134"/>
        <v>701499</v>
      </c>
      <c r="BC25" s="9">
        <f t="shared" si="10"/>
        <v>701499</v>
      </c>
      <c r="BD25" s="16">
        <v>1</v>
      </c>
      <c r="BE25" s="27">
        <v>555329</v>
      </c>
      <c r="BF25" s="20">
        <v>1042631</v>
      </c>
      <c r="BG25" s="8">
        <f t="shared" si="135"/>
        <v>1042631</v>
      </c>
      <c r="BH25" s="9">
        <f t="shared" si="11"/>
        <v>1042631</v>
      </c>
      <c r="BI25" s="16">
        <v>1</v>
      </c>
      <c r="BJ25" s="27">
        <v>555329</v>
      </c>
      <c r="BK25" s="20">
        <v>1005822</v>
      </c>
      <c r="BL25" s="8">
        <f t="shared" si="136"/>
        <v>1005822</v>
      </c>
      <c r="BM25" s="9">
        <f t="shared" si="12"/>
        <v>1005822</v>
      </c>
      <c r="BN25" s="16">
        <v>1</v>
      </c>
      <c r="BO25" s="27">
        <v>555329</v>
      </c>
      <c r="BP25" s="20">
        <v>1028992</v>
      </c>
      <c r="BQ25" s="8">
        <f t="shared" si="137"/>
        <v>1028992</v>
      </c>
      <c r="BR25" s="9">
        <f t="shared" si="53"/>
        <v>1028992</v>
      </c>
      <c r="BS25" s="16">
        <v>1</v>
      </c>
      <c r="BT25" s="27">
        <v>555329</v>
      </c>
      <c r="BU25" s="20">
        <v>891740</v>
      </c>
      <c r="BV25" s="8">
        <f t="shared" si="112"/>
        <v>891740</v>
      </c>
      <c r="BW25" s="9">
        <f t="shared" si="86"/>
        <v>891740</v>
      </c>
      <c r="BX25" s="16">
        <v>1</v>
      </c>
      <c r="BY25" s="27">
        <v>555329</v>
      </c>
      <c r="BZ25" s="20">
        <v>979947</v>
      </c>
      <c r="CA25" s="8">
        <f t="shared" si="13"/>
        <v>979947</v>
      </c>
      <c r="CB25" s="9">
        <f t="shared" si="87"/>
        <v>979947</v>
      </c>
      <c r="CC25" s="16">
        <v>1</v>
      </c>
      <c r="CD25" s="27">
        <v>555329</v>
      </c>
      <c r="CE25" s="20">
        <v>1013550</v>
      </c>
      <c r="CF25" s="8">
        <f t="shared" si="14"/>
        <v>1013550</v>
      </c>
      <c r="CG25" s="9">
        <f t="shared" si="88"/>
        <v>1013550</v>
      </c>
      <c r="CH25" s="16">
        <v>1</v>
      </c>
      <c r="CI25" s="27">
        <v>555329</v>
      </c>
      <c r="CJ25" s="20">
        <f>+[2]SUMMARY!$E$33+[2]SUMMARY!$E$35+[2]SUMMARY!$E$37+[2]SUMMARY!$E$39</f>
        <v>1064530</v>
      </c>
      <c r="CK25" s="8">
        <f t="shared" si="15"/>
        <v>1064530</v>
      </c>
      <c r="CL25" s="9">
        <f t="shared" si="89"/>
        <v>1064530</v>
      </c>
      <c r="CM25" s="16">
        <v>1</v>
      </c>
      <c r="CN25" s="27">
        <v>555329</v>
      </c>
      <c r="CO25" s="20">
        <v>1289870</v>
      </c>
      <c r="CP25" s="8">
        <f t="shared" si="16"/>
        <v>1289870</v>
      </c>
      <c r="CQ25" s="9">
        <f t="shared" si="90"/>
        <v>1289870</v>
      </c>
      <c r="CR25" s="16">
        <v>1</v>
      </c>
      <c r="CS25" s="27">
        <v>555329</v>
      </c>
      <c r="CT25" s="20">
        <v>1254517</v>
      </c>
      <c r="CU25" s="8">
        <f t="shared" si="17"/>
        <v>1254517</v>
      </c>
      <c r="CV25" s="9">
        <f t="shared" si="91"/>
        <v>1254517</v>
      </c>
      <c r="CW25" s="16">
        <v>1</v>
      </c>
      <c r="CX25" s="27">
        <v>555329</v>
      </c>
      <c r="CY25" s="20">
        <v>1214044</v>
      </c>
      <c r="CZ25" s="8">
        <f t="shared" si="18"/>
        <v>1214044</v>
      </c>
      <c r="DA25" s="9">
        <f t="shared" si="92"/>
        <v>1214044</v>
      </c>
      <c r="DB25" s="16">
        <v>1</v>
      </c>
      <c r="DC25" s="27">
        <v>555329</v>
      </c>
      <c r="DD25" s="20">
        <v>1168524</v>
      </c>
      <c r="DE25" s="8">
        <f t="shared" si="19"/>
        <v>1168524</v>
      </c>
      <c r="DF25" s="9">
        <f t="shared" si="93"/>
        <v>1168524</v>
      </c>
      <c r="DG25" s="16">
        <v>1</v>
      </c>
      <c r="DH25" s="27">
        <v>555329</v>
      </c>
      <c r="DI25" s="20">
        <v>1223428</v>
      </c>
      <c r="DJ25" s="8">
        <f t="shared" si="20"/>
        <v>1223428</v>
      </c>
      <c r="DK25" s="9">
        <f t="shared" si="94"/>
        <v>1223428</v>
      </c>
      <c r="DL25" s="16">
        <v>1</v>
      </c>
      <c r="DM25" s="27">
        <v>555329</v>
      </c>
      <c r="DN25" s="20">
        <v>1206438</v>
      </c>
      <c r="DO25" s="8">
        <f t="shared" si="21"/>
        <v>1206438</v>
      </c>
      <c r="DP25" s="9">
        <f t="shared" si="95"/>
        <v>1206438</v>
      </c>
      <c r="DQ25" s="16">
        <v>1</v>
      </c>
      <c r="DR25" s="27">
        <v>555329</v>
      </c>
      <c r="DS25" s="20">
        <v>1164907</v>
      </c>
      <c r="DT25" s="8">
        <f t="shared" si="22"/>
        <v>1164907</v>
      </c>
      <c r="DU25" s="9">
        <f t="shared" si="96"/>
        <v>1164907</v>
      </c>
      <c r="DV25" s="16">
        <v>1</v>
      </c>
      <c r="DW25" s="27">
        <v>555329</v>
      </c>
      <c r="DX25" s="20">
        <v>1230276</v>
      </c>
      <c r="DY25" s="8">
        <f t="shared" si="23"/>
        <v>1230276</v>
      </c>
      <c r="DZ25" s="9">
        <f t="shared" si="97"/>
        <v>1230276</v>
      </c>
      <c r="EA25" s="16">
        <v>1</v>
      </c>
      <c r="EB25" s="27">
        <v>555329</v>
      </c>
      <c r="EC25" s="20">
        <v>1229073</v>
      </c>
      <c r="ED25" s="8">
        <f t="shared" si="24"/>
        <v>1229073</v>
      </c>
      <c r="EE25" s="9">
        <f t="shared" si="98"/>
        <v>1229073</v>
      </c>
      <c r="EF25" s="16">
        <v>1</v>
      </c>
      <c r="EG25" s="27">
        <v>555329</v>
      </c>
      <c r="EH25" s="20">
        <v>1156822</v>
      </c>
      <c r="EI25" s="8">
        <f t="shared" si="25"/>
        <v>1156822</v>
      </c>
      <c r="EJ25" s="9">
        <f t="shared" si="99"/>
        <v>1156822</v>
      </c>
      <c r="EK25" s="16">
        <v>1</v>
      </c>
      <c r="EL25" s="27">
        <v>555329</v>
      </c>
      <c r="EM25" s="20">
        <v>1066568</v>
      </c>
      <c r="EN25" s="8">
        <f t="shared" si="26"/>
        <v>1066568</v>
      </c>
      <c r="EO25" s="9">
        <f t="shared" si="100"/>
        <v>1066568</v>
      </c>
      <c r="EP25" s="16">
        <v>1</v>
      </c>
      <c r="EQ25" s="27">
        <v>555329</v>
      </c>
      <c r="ER25" s="20">
        <v>1125185</v>
      </c>
      <c r="ES25" s="8">
        <f t="shared" si="27"/>
        <v>1125185</v>
      </c>
      <c r="ET25" s="9">
        <f t="shared" si="101"/>
        <v>1125185</v>
      </c>
      <c r="EU25" s="16">
        <v>1</v>
      </c>
      <c r="EV25" s="27">
        <v>555329</v>
      </c>
      <c r="EW25" s="20">
        <v>1120776</v>
      </c>
      <c r="EX25" s="8">
        <f t="shared" si="28"/>
        <v>1120776</v>
      </c>
      <c r="EY25" s="9">
        <f t="shared" si="102"/>
        <v>1120776</v>
      </c>
      <c r="EZ25" s="16">
        <v>1</v>
      </c>
      <c r="FA25" s="27">
        <v>555329</v>
      </c>
      <c r="FB25" s="20">
        <v>1097734</v>
      </c>
      <c r="FC25" s="8">
        <f t="shared" si="29"/>
        <v>1097734</v>
      </c>
      <c r="FD25" s="9">
        <f t="shared" si="103"/>
        <v>1097734</v>
      </c>
      <c r="FE25" s="16">
        <v>1</v>
      </c>
      <c r="FF25" s="27">
        <v>555329</v>
      </c>
      <c r="FG25" s="20">
        <v>997472</v>
      </c>
      <c r="FH25" s="8">
        <f t="shared" si="30"/>
        <v>997472</v>
      </c>
      <c r="FI25" s="9">
        <f t="shared" si="104"/>
        <v>997472</v>
      </c>
      <c r="FJ25" s="16">
        <v>1</v>
      </c>
      <c r="FK25" s="27">
        <v>555329</v>
      </c>
      <c r="FL25" s="20">
        <v>417419</v>
      </c>
      <c r="FM25" s="8">
        <f t="shared" si="31"/>
        <v>417419</v>
      </c>
      <c r="FN25" s="9">
        <f t="shared" si="105"/>
        <v>417419</v>
      </c>
      <c r="FO25" s="16">
        <v>1</v>
      </c>
      <c r="FP25" s="27">
        <v>555329</v>
      </c>
      <c r="FQ25" s="20">
        <v>1069056</v>
      </c>
      <c r="FR25" s="8">
        <f t="shared" si="32"/>
        <v>1069056</v>
      </c>
      <c r="FS25" s="9">
        <f t="shared" si="106"/>
        <v>1069056</v>
      </c>
      <c r="FT25" s="16">
        <v>1</v>
      </c>
      <c r="FU25" s="27">
        <v>555329</v>
      </c>
      <c r="FV25" s="20">
        <v>1162257</v>
      </c>
      <c r="FW25" s="8">
        <f t="shared" si="33"/>
        <v>1162257</v>
      </c>
      <c r="FX25" s="9">
        <f t="shared" si="107"/>
        <v>1162257</v>
      </c>
      <c r="FY25" s="16">
        <v>1</v>
      </c>
      <c r="FZ25" s="27">
        <v>555329</v>
      </c>
      <c r="GA25" s="20">
        <v>1187782</v>
      </c>
      <c r="GB25" s="8">
        <f t="shared" si="124"/>
        <v>1187782</v>
      </c>
      <c r="GC25" s="9">
        <f t="shared" si="108"/>
        <v>1187782</v>
      </c>
      <c r="GD25" s="16">
        <v>1</v>
      </c>
      <c r="GE25" s="27">
        <v>555329</v>
      </c>
      <c r="GF25" s="20">
        <v>1150000</v>
      </c>
      <c r="GG25" s="8">
        <f t="shared" si="34"/>
        <v>1150000</v>
      </c>
      <c r="GH25" s="9">
        <f t="shared" si="54"/>
        <v>1150000</v>
      </c>
      <c r="GI25" s="16">
        <v>1</v>
      </c>
      <c r="GJ25" s="27">
        <v>555329</v>
      </c>
      <c r="GK25" s="20">
        <v>1098195</v>
      </c>
      <c r="GL25" s="8">
        <v>1277751</v>
      </c>
      <c r="GM25" s="9">
        <f t="shared" si="55"/>
        <v>1277751</v>
      </c>
      <c r="GN25" s="16">
        <v>1</v>
      </c>
      <c r="GO25" s="27">
        <v>555329</v>
      </c>
      <c r="GP25" s="20">
        <v>976775</v>
      </c>
      <c r="GQ25" s="8">
        <v>1277751</v>
      </c>
      <c r="GR25" s="9">
        <f t="shared" si="56"/>
        <v>1277751</v>
      </c>
      <c r="GS25" s="16">
        <v>1</v>
      </c>
      <c r="GT25" s="27">
        <v>555329</v>
      </c>
      <c r="GU25" s="43">
        <v>899023</v>
      </c>
      <c r="GV25" s="8">
        <v>1277751</v>
      </c>
      <c r="GW25" s="9">
        <f t="shared" si="57"/>
        <v>1277751</v>
      </c>
      <c r="GX25" s="16">
        <v>1</v>
      </c>
      <c r="GY25" s="27">
        <v>555329</v>
      </c>
      <c r="GZ25" s="43">
        <v>908308</v>
      </c>
      <c r="HA25" s="8">
        <v>1277751</v>
      </c>
      <c r="HB25" s="9">
        <f t="shared" si="58"/>
        <v>1277751</v>
      </c>
      <c r="HC25" s="16">
        <v>1</v>
      </c>
      <c r="HD25" s="27">
        <v>555329</v>
      </c>
      <c r="HE25" s="43">
        <v>730729</v>
      </c>
      <c r="HF25" s="8">
        <v>1277751</v>
      </c>
      <c r="HG25" s="9">
        <f t="shared" si="59"/>
        <v>1277751</v>
      </c>
      <c r="HH25" s="16">
        <v>1</v>
      </c>
      <c r="HI25" s="27">
        <v>555329</v>
      </c>
      <c r="HJ25" s="43">
        <v>569276</v>
      </c>
      <c r="HK25" s="8">
        <v>1277751</v>
      </c>
      <c r="HL25" s="9">
        <f t="shared" si="60"/>
        <v>1277751</v>
      </c>
      <c r="HM25" s="16">
        <v>1</v>
      </c>
      <c r="HN25" s="27">
        <v>555329</v>
      </c>
      <c r="HO25" s="43">
        <v>634504</v>
      </c>
      <c r="HP25" s="8">
        <v>1277751</v>
      </c>
      <c r="HQ25" s="9">
        <f t="shared" si="61"/>
        <v>1277751</v>
      </c>
      <c r="HR25" s="16">
        <v>1</v>
      </c>
      <c r="HS25" s="27">
        <v>555329</v>
      </c>
      <c r="HT25" s="43">
        <v>693291</v>
      </c>
      <c r="HU25" s="8">
        <v>1277751</v>
      </c>
      <c r="HV25" s="9">
        <f t="shared" si="62"/>
        <v>1277751</v>
      </c>
      <c r="HW25" s="16">
        <v>1</v>
      </c>
      <c r="HX25" s="27">
        <v>1982907</v>
      </c>
      <c r="HY25" s="43">
        <v>265940</v>
      </c>
      <c r="HZ25" s="8">
        <v>1277751</v>
      </c>
      <c r="IA25" s="9">
        <f t="shared" si="63"/>
        <v>1277751</v>
      </c>
      <c r="IB25" s="16">
        <v>1</v>
      </c>
      <c r="IC25" s="27">
        <v>555329</v>
      </c>
      <c r="ID25" s="43">
        <v>1198257</v>
      </c>
      <c r="IE25" s="8">
        <v>1277751</v>
      </c>
      <c r="IF25" s="9">
        <f t="shared" si="64"/>
        <v>1277751</v>
      </c>
      <c r="IG25" s="16">
        <v>1</v>
      </c>
      <c r="IH25" s="27">
        <v>1982907</v>
      </c>
      <c r="II25" s="43">
        <v>1442839</v>
      </c>
      <c r="IJ25" s="8">
        <v>1277751</v>
      </c>
      <c r="IK25" s="9">
        <f t="shared" si="65"/>
        <v>1277751</v>
      </c>
      <c r="IL25" s="16">
        <v>1</v>
      </c>
      <c r="IM25" s="27">
        <v>1982907</v>
      </c>
      <c r="IN25" s="43">
        <v>1419648</v>
      </c>
      <c r="IO25" s="8">
        <v>1277751</v>
      </c>
      <c r="IP25" s="9">
        <f t="shared" si="66"/>
        <v>1277751</v>
      </c>
      <c r="IQ25" s="16">
        <v>1</v>
      </c>
      <c r="IR25" s="27">
        <v>1982907</v>
      </c>
      <c r="IS25" s="43">
        <v>1376546</v>
      </c>
      <c r="IT25" s="8">
        <v>1277751</v>
      </c>
      <c r="IU25" s="9">
        <f t="shared" si="67"/>
        <v>1277751</v>
      </c>
      <c r="IV25" s="16">
        <v>1</v>
      </c>
      <c r="IW25" s="27">
        <v>1982907</v>
      </c>
      <c r="IX25" s="43">
        <v>1128082</v>
      </c>
      <c r="IY25" s="8">
        <f t="shared" si="45"/>
        <v>1128082</v>
      </c>
      <c r="IZ25" s="9">
        <f t="shared" si="68"/>
        <v>1128082</v>
      </c>
      <c r="JA25" s="16">
        <v>1</v>
      </c>
      <c r="JB25" s="27">
        <v>1982907</v>
      </c>
      <c r="JC25" s="43">
        <v>1254708</v>
      </c>
      <c r="JD25" s="8">
        <f t="shared" si="46"/>
        <v>1254708</v>
      </c>
      <c r="JE25" s="9">
        <f t="shared" si="69"/>
        <v>1254708</v>
      </c>
      <c r="JF25" s="16">
        <v>1</v>
      </c>
      <c r="JG25" s="27">
        <v>1982907</v>
      </c>
      <c r="JH25" s="44">
        <v>2180679</v>
      </c>
      <c r="JI25" s="8">
        <f t="shared" si="114"/>
        <v>2180679</v>
      </c>
      <c r="JJ25" s="9">
        <f t="shared" si="70"/>
        <v>2180679</v>
      </c>
      <c r="JK25" s="16">
        <v>1</v>
      </c>
      <c r="JL25" s="27">
        <v>1982907</v>
      </c>
      <c r="JM25" s="44">
        <v>2164548</v>
      </c>
      <c r="JN25" s="8">
        <f t="shared" si="115"/>
        <v>2164548</v>
      </c>
      <c r="JO25" s="9">
        <f t="shared" si="71"/>
        <v>2164548</v>
      </c>
      <c r="JP25" s="16">
        <v>1</v>
      </c>
      <c r="JQ25" s="27">
        <v>1982907</v>
      </c>
      <c r="JR25" s="44">
        <v>1930579</v>
      </c>
      <c r="JS25" s="8">
        <f t="shared" si="116"/>
        <v>1930579</v>
      </c>
      <c r="JT25" s="9">
        <f t="shared" si="72"/>
        <v>1930579</v>
      </c>
      <c r="JU25" s="16">
        <v>1</v>
      </c>
      <c r="JV25" s="27">
        <v>1982907</v>
      </c>
      <c r="JW25" s="44">
        <v>2016290</v>
      </c>
      <c r="JX25" s="8">
        <f t="shared" si="117"/>
        <v>2016290</v>
      </c>
      <c r="JY25" s="9">
        <f t="shared" si="73"/>
        <v>2016290</v>
      </c>
      <c r="JZ25" s="16">
        <v>1</v>
      </c>
      <c r="KA25" s="27">
        <v>1982907</v>
      </c>
      <c r="KB25" s="44">
        <v>2307268</v>
      </c>
      <c r="KC25" s="8">
        <f t="shared" si="118"/>
        <v>2307268</v>
      </c>
      <c r="KD25" s="9">
        <f t="shared" si="74"/>
        <v>2307268</v>
      </c>
      <c r="KE25" s="16">
        <v>1</v>
      </c>
      <c r="KF25" s="27">
        <v>1982907</v>
      </c>
      <c r="KG25" s="44">
        <v>2093652</v>
      </c>
      <c r="KH25" s="8">
        <f t="shared" si="119"/>
        <v>2093652</v>
      </c>
      <c r="KI25" s="9">
        <f t="shared" si="75"/>
        <v>2093652</v>
      </c>
      <c r="KJ25" s="16">
        <v>1</v>
      </c>
      <c r="KK25" s="27">
        <v>1982907</v>
      </c>
      <c r="KL25" s="44">
        <v>2127707</v>
      </c>
      <c r="KM25" s="8">
        <f t="shared" si="120"/>
        <v>2127707</v>
      </c>
      <c r="KN25" s="9">
        <f t="shared" si="76"/>
        <v>2127707</v>
      </c>
      <c r="KO25" s="16">
        <v>1</v>
      </c>
      <c r="KP25" s="27">
        <v>1982907</v>
      </c>
      <c r="KQ25" s="44">
        <v>2157432</v>
      </c>
      <c r="KR25" s="8">
        <f t="shared" si="121"/>
        <v>2157432</v>
      </c>
      <c r="KS25" s="9">
        <f t="shared" si="77"/>
        <v>2157432</v>
      </c>
      <c r="KT25" s="16">
        <v>1</v>
      </c>
      <c r="KU25" s="27">
        <v>1982907</v>
      </c>
      <c r="KV25" s="44">
        <v>2199970</v>
      </c>
      <c r="KW25" s="8">
        <f t="shared" si="122"/>
        <v>2199970</v>
      </c>
      <c r="KX25" s="9">
        <f t="shared" si="78"/>
        <v>2199970</v>
      </c>
      <c r="KY25" s="16">
        <v>1</v>
      </c>
      <c r="KZ25" s="27">
        <v>1982907</v>
      </c>
      <c r="LA25" s="44">
        <v>2029016</v>
      </c>
      <c r="LB25" s="8">
        <f t="shared" si="123"/>
        <v>2029016</v>
      </c>
      <c r="LC25" s="9">
        <f t="shared" si="79"/>
        <v>2029016</v>
      </c>
      <c r="LD25" s="16">
        <v>1</v>
      </c>
      <c r="LE25" s="27">
        <v>1982907</v>
      </c>
      <c r="LF25" s="44">
        <v>2057846</v>
      </c>
      <c r="LG25" s="8">
        <f t="shared" si="47"/>
        <v>2057846</v>
      </c>
      <c r="LH25" s="9">
        <f t="shared" si="80"/>
        <v>2057846</v>
      </c>
      <c r="LI25" s="16">
        <v>1</v>
      </c>
      <c r="LJ25" s="27">
        <v>1982907</v>
      </c>
      <c r="LK25" s="14">
        <v>2089457</v>
      </c>
      <c r="LL25" s="8">
        <f t="shared" si="48"/>
        <v>2089457</v>
      </c>
      <c r="LM25" s="9">
        <f t="shared" si="81"/>
        <v>2089457</v>
      </c>
      <c r="LN25" s="16">
        <v>1</v>
      </c>
      <c r="LO25" s="27">
        <v>1982907</v>
      </c>
      <c r="LP25" s="14">
        <v>2052935</v>
      </c>
      <c r="LQ25" s="8">
        <f t="shared" si="49"/>
        <v>2052935</v>
      </c>
      <c r="LR25" s="9">
        <f t="shared" si="82"/>
        <v>2052935</v>
      </c>
      <c r="LS25" s="16">
        <v>1</v>
      </c>
      <c r="LT25" s="27">
        <v>1982907</v>
      </c>
      <c r="LU25" s="14">
        <v>2052935</v>
      </c>
      <c r="LV25" s="8">
        <f t="shared" si="50"/>
        <v>2052935</v>
      </c>
      <c r="LW25" s="9">
        <f t="shared" si="83"/>
        <v>2052935</v>
      </c>
      <c r="LX25" s="16">
        <v>1</v>
      </c>
      <c r="LY25" s="27">
        <v>1982907</v>
      </c>
      <c r="LZ25" s="3">
        <v>2083351</v>
      </c>
      <c r="MA25" s="8">
        <f t="shared" si="51"/>
        <v>2083351</v>
      </c>
      <c r="MB25" s="9">
        <f t="shared" si="84"/>
        <v>2083351</v>
      </c>
      <c r="MC25" s="16">
        <v>1</v>
      </c>
      <c r="MD25" s="27">
        <v>1982907</v>
      </c>
      <c r="ME25" s="3">
        <v>2083351</v>
      </c>
      <c r="MF25" s="8">
        <f t="shared" si="52"/>
        <v>2083351</v>
      </c>
      <c r="MG25" s="9">
        <f t="shared" si="85"/>
        <v>2083351</v>
      </c>
      <c r="MH25" s="16">
        <v>1</v>
      </c>
      <c r="MI25" s="37">
        <v>1982907</v>
      </c>
      <c r="MJ25" s="3">
        <f>2078687</f>
        <v>2078687</v>
      </c>
      <c r="MK25" s="8">
        <v>2078687</v>
      </c>
      <c r="ML25" s="9">
        <v>2078687</v>
      </c>
      <c r="MM25" s="16">
        <v>1</v>
      </c>
      <c r="MN25" s="37">
        <v>1982907</v>
      </c>
      <c r="MO25" s="3">
        <v>1999304</v>
      </c>
      <c r="MP25" s="8">
        <v>1999304</v>
      </c>
      <c r="MQ25" s="9">
        <v>1999304</v>
      </c>
      <c r="MR25" s="16">
        <v>1</v>
      </c>
      <c r="MS25" s="37">
        <v>1982907</v>
      </c>
      <c r="MT25" s="3">
        <v>2150217</v>
      </c>
      <c r="MU25">
        <v>2150217</v>
      </c>
      <c r="MV25">
        <v>2150217</v>
      </c>
      <c r="MW25">
        <v>1</v>
      </c>
      <c r="MX25" s="37">
        <v>1982907</v>
      </c>
      <c r="MY25" s="1">
        <v>1913111</v>
      </c>
      <c r="MZ25">
        <v>1913111</v>
      </c>
      <c r="NA25">
        <v>1913111</v>
      </c>
      <c r="NB25">
        <v>1</v>
      </c>
      <c r="ND25" s="1">
        <v>1893929</v>
      </c>
      <c r="NE25">
        <v>1893929</v>
      </c>
      <c r="NF25">
        <v>1893929</v>
      </c>
      <c r="NG25">
        <v>1</v>
      </c>
    </row>
    <row r="26" spans="1:371" x14ac:dyDescent="0.3">
      <c r="A26" s="3" t="s">
        <v>28</v>
      </c>
      <c r="B26" s="20"/>
      <c r="C26" s="20">
        <f>C25*8.33%</f>
        <v>59530.058447999996</v>
      </c>
      <c r="D26" s="8">
        <f t="shared" si="125"/>
        <v>59530.058447999996</v>
      </c>
      <c r="E26" s="9">
        <f t="shared" si="0"/>
        <v>59530.058447999996</v>
      </c>
      <c r="F26" s="16">
        <v>1</v>
      </c>
      <c r="G26" s="20">
        <v>1712547</v>
      </c>
      <c r="H26" s="20">
        <v>0</v>
      </c>
      <c r="I26" s="8">
        <f t="shared" si="126"/>
        <v>0</v>
      </c>
      <c r="J26" s="9">
        <f t="shared" si="1"/>
        <v>0</v>
      </c>
      <c r="K26" s="16">
        <v>1</v>
      </c>
      <c r="L26" s="20">
        <v>1712547</v>
      </c>
      <c r="M26" s="20">
        <v>0</v>
      </c>
      <c r="N26" s="8">
        <f>M26</f>
        <v>0</v>
      </c>
      <c r="O26" s="9">
        <f t="shared" si="2"/>
        <v>0</v>
      </c>
      <c r="P26" s="16">
        <v>1</v>
      </c>
      <c r="Q26" s="27">
        <v>112682.60316666665</v>
      </c>
      <c r="R26" s="20">
        <f>R25*8.33%</f>
        <v>79688.861699999994</v>
      </c>
      <c r="S26" s="8">
        <f t="shared" si="127"/>
        <v>79688.861699999994</v>
      </c>
      <c r="T26" s="9">
        <f t="shared" si="3"/>
        <v>79688.861699999994</v>
      </c>
      <c r="U26" s="16">
        <v>1</v>
      </c>
      <c r="V26" s="27">
        <v>112682.60316666665</v>
      </c>
      <c r="W26" s="20">
        <f>W25*8.33%</f>
        <v>87839.266900000002</v>
      </c>
      <c r="X26" s="8">
        <f t="shared" si="128"/>
        <v>87839.266900000002</v>
      </c>
      <c r="Y26" s="9">
        <f t="shared" si="4"/>
        <v>87839.266900000002</v>
      </c>
      <c r="Z26" s="16">
        <v>1</v>
      </c>
      <c r="AA26" s="27">
        <v>112682.60316666665</v>
      </c>
      <c r="AB26" s="20">
        <f>AB25*8.33%</f>
        <v>87839.266900000002</v>
      </c>
      <c r="AC26" s="8">
        <f t="shared" si="129"/>
        <v>87839.266900000002</v>
      </c>
      <c r="AD26" s="9">
        <f t="shared" si="5"/>
        <v>87839.266900000002</v>
      </c>
      <c r="AE26" s="16">
        <v>1</v>
      </c>
      <c r="AF26" s="27">
        <v>112682.60316666665</v>
      </c>
      <c r="AG26" s="20">
        <f>AG25*8.33%</f>
        <v>87839.266900000002</v>
      </c>
      <c r="AH26" s="8">
        <f t="shared" si="130"/>
        <v>87839.266900000002</v>
      </c>
      <c r="AI26" s="9">
        <f t="shared" si="6"/>
        <v>87839.266900000002</v>
      </c>
      <c r="AJ26" s="16">
        <v>1</v>
      </c>
      <c r="AK26" s="27">
        <v>112682.60316666665</v>
      </c>
      <c r="AL26" s="20">
        <f>AL25*8.33%</f>
        <v>64312.431400000001</v>
      </c>
      <c r="AM26" s="8">
        <f t="shared" si="131"/>
        <v>64312.431400000001</v>
      </c>
      <c r="AN26" s="9">
        <f t="shared" si="7"/>
        <v>64312.431400000001</v>
      </c>
      <c r="AO26" s="16">
        <v>1</v>
      </c>
      <c r="AP26" s="27">
        <v>112682.60316666665</v>
      </c>
      <c r="AQ26" s="20">
        <f>AQ25*8.33%</f>
        <v>56088.389000000003</v>
      </c>
      <c r="AR26" s="8">
        <f t="shared" si="132"/>
        <v>56088.389000000003</v>
      </c>
      <c r="AS26" s="9">
        <f t="shared" si="8"/>
        <v>56088.389000000003</v>
      </c>
      <c r="AT26" s="16">
        <v>1</v>
      </c>
      <c r="AU26" s="27">
        <v>112682.60316666665</v>
      </c>
      <c r="AV26" s="20">
        <f>AV25*8.33%</f>
        <v>56088.389000000003</v>
      </c>
      <c r="AW26" s="8">
        <f t="shared" si="133"/>
        <v>56088.389000000003</v>
      </c>
      <c r="AX26" s="9">
        <f t="shared" si="9"/>
        <v>56088.389000000003</v>
      </c>
      <c r="AY26" s="16">
        <v>1</v>
      </c>
      <c r="AZ26" s="27">
        <v>112682.60316666665</v>
      </c>
      <c r="BA26" s="20">
        <f>BA25*8.33%</f>
        <v>58434.866699999999</v>
      </c>
      <c r="BB26" s="8">
        <f t="shared" si="134"/>
        <v>58434.866699999999</v>
      </c>
      <c r="BC26" s="9">
        <f t="shared" si="10"/>
        <v>58434.866699999999</v>
      </c>
      <c r="BD26" s="16">
        <v>1</v>
      </c>
      <c r="BE26" s="27">
        <v>112682.60316666665</v>
      </c>
      <c r="BF26" s="20">
        <f>BF25*8.33%</f>
        <v>86851.162299999996</v>
      </c>
      <c r="BG26" s="8">
        <f t="shared" si="135"/>
        <v>86851.162299999996</v>
      </c>
      <c r="BH26" s="9">
        <f t="shared" si="11"/>
        <v>86851.162299999996</v>
      </c>
      <c r="BI26" s="16">
        <v>1</v>
      </c>
      <c r="BJ26" s="27">
        <v>112682.60316666665</v>
      </c>
      <c r="BK26" s="20">
        <f>BK25*8.33%</f>
        <v>83784.972599999994</v>
      </c>
      <c r="BL26" s="8">
        <f t="shared" si="136"/>
        <v>83784.972599999994</v>
      </c>
      <c r="BM26" s="9">
        <f t="shared" si="12"/>
        <v>83784.972599999994</v>
      </c>
      <c r="BN26" s="16">
        <v>1</v>
      </c>
      <c r="BO26" s="27">
        <v>112682.60316666665</v>
      </c>
      <c r="BP26" s="20">
        <f>BP25*8.33%</f>
        <v>85715.033599999995</v>
      </c>
      <c r="BQ26" s="8">
        <f t="shared" si="137"/>
        <v>85715.033599999995</v>
      </c>
      <c r="BR26" s="9">
        <f t="shared" si="53"/>
        <v>85715.033599999995</v>
      </c>
      <c r="BS26" s="16">
        <v>1</v>
      </c>
      <c r="BT26" s="27">
        <v>112682.60316666665</v>
      </c>
      <c r="BU26" s="20">
        <f>BU25*8.33%</f>
        <v>74281.941999999995</v>
      </c>
      <c r="BV26" s="8">
        <f t="shared" si="112"/>
        <v>74281.941999999995</v>
      </c>
      <c r="BW26" s="9">
        <f t="shared" si="86"/>
        <v>74281.941999999995</v>
      </c>
      <c r="BX26" s="16">
        <v>1</v>
      </c>
      <c r="BY26" s="27">
        <v>112682.60316666665</v>
      </c>
      <c r="BZ26" s="20">
        <f>BZ25*8.33%</f>
        <v>81629.585099999997</v>
      </c>
      <c r="CA26" s="8">
        <f t="shared" si="13"/>
        <v>81629.585099999997</v>
      </c>
      <c r="CB26" s="9">
        <f t="shared" si="87"/>
        <v>81629.585099999997</v>
      </c>
      <c r="CC26" s="16">
        <v>1</v>
      </c>
      <c r="CD26" s="27">
        <v>112682.60316666665</v>
      </c>
      <c r="CE26" s="20">
        <f>CE25*8.33%</f>
        <v>84428.714999999997</v>
      </c>
      <c r="CF26" s="8">
        <f t="shared" si="14"/>
        <v>84428.714999999997</v>
      </c>
      <c r="CG26" s="9">
        <f t="shared" si="88"/>
        <v>84428.714999999997</v>
      </c>
      <c r="CH26" s="16">
        <v>1</v>
      </c>
      <c r="CI26" s="27">
        <v>112682.60316666665</v>
      </c>
      <c r="CJ26" s="20">
        <f>CJ25*8.33%</f>
        <v>88675.349000000002</v>
      </c>
      <c r="CK26" s="8">
        <f t="shared" si="15"/>
        <v>88675.349000000002</v>
      </c>
      <c r="CL26" s="9">
        <f t="shared" si="89"/>
        <v>88675.349000000002</v>
      </c>
      <c r="CM26" s="16">
        <v>1</v>
      </c>
      <c r="CN26" s="27">
        <v>112682.60316666665</v>
      </c>
      <c r="CO26" s="20">
        <f>CO25*8.33%</f>
        <v>107446.171</v>
      </c>
      <c r="CP26" s="8">
        <f t="shared" si="16"/>
        <v>107446.171</v>
      </c>
      <c r="CQ26" s="9">
        <f t="shared" si="90"/>
        <v>107446.171</v>
      </c>
      <c r="CR26" s="16">
        <v>1</v>
      </c>
      <c r="CS26" s="27">
        <v>112682.60316666665</v>
      </c>
      <c r="CT26" s="20">
        <f>CT25*8.33%</f>
        <v>104501.26609999999</v>
      </c>
      <c r="CU26" s="8">
        <f t="shared" si="17"/>
        <v>104501.26609999999</v>
      </c>
      <c r="CV26" s="9">
        <f t="shared" si="91"/>
        <v>104501.26609999999</v>
      </c>
      <c r="CW26" s="16">
        <v>1</v>
      </c>
      <c r="CX26" s="27">
        <v>112682.60316666665</v>
      </c>
      <c r="CY26" s="20">
        <f>CY25*8.33%</f>
        <v>101129.8652</v>
      </c>
      <c r="CZ26" s="8">
        <f t="shared" si="18"/>
        <v>101129.8652</v>
      </c>
      <c r="DA26" s="9">
        <f t="shared" si="92"/>
        <v>101129.8652</v>
      </c>
      <c r="DB26" s="16">
        <v>1</v>
      </c>
      <c r="DC26" s="27">
        <v>112682.60316666665</v>
      </c>
      <c r="DD26" s="20">
        <f>DD25*8.33%</f>
        <v>97338.049199999994</v>
      </c>
      <c r="DE26" s="8">
        <f t="shared" si="19"/>
        <v>97338.049199999994</v>
      </c>
      <c r="DF26" s="9">
        <f t="shared" si="93"/>
        <v>97338.049199999994</v>
      </c>
      <c r="DG26" s="16">
        <v>1</v>
      </c>
      <c r="DH26" s="27">
        <v>112682.60316666665</v>
      </c>
      <c r="DI26" s="20">
        <f>DI25*8.33%</f>
        <v>101911.5524</v>
      </c>
      <c r="DJ26" s="8">
        <f t="shared" si="20"/>
        <v>101911.5524</v>
      </c>
      <c r="DK26" s="9">
        <f t="shared" si="94"/>
        <v>101911.5524</v>
      </c>
      <c r="DL26" s="16">
        <v>1</v>
      </c>
      <c r="DM26" s="27">
        <v>112682.60316666665</v>
      </c>
      <c r="DN26" s="20">
        <f>DN25*8.33%</f>
        <v>100496.28539999999</v>
      </c>
      <c r="DO26" s="8">
        <f t="shared" si="21"/>
        <v>100496.28539999999</v>
      </c>
      <c r="DP26" s="9">
        <f t="shared" si="95"/>
        <v>100496.28539999999</v>
      </c>
      <c r="DQ26" s="16">
        <v>1</v>
      </c>
      <c r="DR26" s="27">
        <v>112682.60316666665</v>
      </c>
      <c r="DS26" s="20">
        <f>DS25*8.33%</f>
        <v>97036.753100000002</v>
      </c>
      <c r="DT26" s="8">
        <f t="shared" si="22"/>
        <v>97036.753100000002</v>
      </c>
      <c r="DU26" s="9">
        <f t="shared" si="96"/>
        <v>97036.753100000002</v>
      </c>
      <c r="DV26" s="16">
        <v>1</v>
      </c>
      <c r="DW26" s="27">
        <v>112682.60316666665</v>
      </c>
      <c r="DX26" s="20">
        <f>DX25*8.33%</f>
        <v>102481.9908</v>
      </c>
      <c r="DY26" s="8">
        <f t="shared" si="23"/>
        <v>102481.9908</v>
      </c>
      <c r="DZ26" s="9">
        <f t="shared" si="97"/>
        <v>102481.9908</v>
      </c>
      <c r="EA26" s="16">
        <v>1</v>
      </c>
      <c r="EB26" s="27">
        <v>112682.60316666665</v>
      </c>
      <c r="EC26" s="20">
        <f>EC25*8.33%</f>
        <v>102381.7809</v>
      </c>
      <c r="ED26" s="8">
        <f t="shared" si="24"/>
        <v>102381.7809</v>
      </c>
      <c r="EE26" s="9">
        <f t="shared" si="98"/>
        <v>102381.7809</v>
      </c>
      <c r="EF26" s="16">
        <v>1</v>
      </c>
      <c r="EG26" s="27">
        <v>112682.60316666665</v>
      </c>
      <c r="EH26" s="20">
        <f>EH25*8.33%</f>
        <v>96363.272599999997</v>
      </c>
      <c r="EI26" s="8">
        <f t="shared" si="25"/>
        <v>96363.272599999997</v>
      </c>
      <c r="EJ26" s="9">
        <f t="shared" si="99"/>
        <v>96363.272599999997</v>
      </c>
      <c r="EK26" s="16">
        <v>1</v>
      </c>
      <c r="EL26" s="27">
        <v>112682.60316666665</v>
      </c>
      <c r="EM26" s="20">
        <f>EM25*8.33%</f>
        <v>88845.114400000006</v>
      </c>
      <c r="EN26" s="8">
        <f t="shared" si="26"/>
        <v>88845.114400000006</v>
      </c>
      <c r="EO26" s="9">
        <f t="shared" si="100"/>
        <v>88845.114400000006</v>
      </c>
      <c r="EP26" s="16">
        <v>1</v>
      </c>
      <c r="EQ26" s="27">
        <v>112682.60316666665</v>
      </c>
      <c r="ER26" s="20">
        <f>ER25*8.33%</f>
        <v>93727.910499999998</v>
      </c>
      <c r="ES26" s="8">
        <f t="shared" si="27"/>
        <v>93727.910499999998</v>
      </c>
      <c r="ET26" s="9">
        <f t="shared" si="101"/>
        <v>93727.910499999998</v>
      </c>
      <c r="EU26" s="16">
        <v>1</v>
      </c>
      <c r="EV26" s="27">
        <v>112682.60316666665</v>
      </c>
      <c r="EW26" s="20">
        <f>EW25*8.33%</f>
        <v>93360.640799999994</v>
      </c>
      <c r="EX26" s="8">
        <f t="shared" si="28"/>
        <v>93360.640799999994</v>
      </c>
      <c r="EY26" s="9">
        <f t="shared" si="102"/>
        <v>93360.640799999994</v>
      </c>
      <c r="EZ26" s="16">
        <v>1</v>
      </c>
      <c r="FA26" s="27">
        <v>112682.60316666665</v>
      </c>
      <c r="FB26" s="20">
        <f>FB25*8.33%</f>
        <v>91441.242199999993</v>
      </c>
      <c r="FC26" s="8">
        <f t="shared" si="29"/>
        <v>91441.242199999993</v>
      </c>
      <c r="FD26" s="9">
        <f t="shared" si="103"/>
        <v>91441.242199999993</v>
      </c>
      <c r="FE26" s="16">
        <v>1</v>
      </c>
      <c r="FF26" s="27">
        <v>112682.60316666665</v>
      </c>
      <c r="FG26" s="20">
        <f>FG25*8.33%</f>
        <v>83089.417600000001</v>
      </c>
      <c r="FH26" s="8">
        <f t="shared" si="30"/>
        <v>83089.417600000001</v>
      </c>
      <c r="FI26" s="9">
        <f t="shared" si="104"/>
        <v>83089.417600000001</v>
      </c>
      <c r="FJ26" s="16">
        <v>1</v>
      </c>
      <c r="FK26" s="27">
        <v>112682.60316666665</v>
      </c>
      <c r="FL26" s="20">
        <f>FL25*8.33%</f>
        <v>34771.002699999997</v>
      </c>
      <c r="FM26" s="8">
        <f t="shared" si="31"/>
        <v>34771.002699999997</v>
      </c>
      <c r="FN26" s="9">
        <f t="shared" si="105"/>
        <v>34771.002699999997</v>
      </c>
      <c r="FO26" s="16">
        <v>1</v>
      </c>
      <c r="FP26" s="27">
        <v>112682.60316666665</v>
      </c>
      <c r="FQ26" s="20">
        <f>FQ25*8.33%</f>
        <v>89052.364799999996</v>
      </c>
      <c r="FR26" s="8">
        <f t="shared" si="32"/>
        <v>89052.364799999996</v>
      </c>
      <c r="FS26" s="9">
        <f t="shared" si="106"/>
        <v>89052.364799999996</v>
      </c>
      <c r="FT26" s="16">
        <v>1</v>
      </c>
      <c r="FU26" s="27">
        <v>112682.60316666665</v>
      </c>
      <c r="FV26" s="20">
        <f>FV25*8.33%</f>
        <v>96816.008099999992</v>
      </c>
      <c r="FW26" s="8">
        <f t="shared" si="33"/>
        <v>96816.008099999992</v>
      </c>
      <c r="FX26" s="9">
        <f t="shared" si="107"/>
        <v>96816.008099999992</v>
      </c>
      <c r="FY26" s="16">
        <v>1</v>
      </c>
      <c r="FZ26" s="27">
        <v>112682.60316666665</v>
      </c>
      <c r="GA26" s="20">
        <f>GA25*8.33%</f>
        <v>98942.240600000005</v>
      </c>
      <c r="GB26" s="8">
        <f t="shared" si="124"/>
        <v>98942.240600000005</v>
      </c>
      <c r="GC26" s="9">
        <f t="shared" si="108"/>
        <v>98942.240600000005</v>
      </c>
      <c r="GD26" s="16">
        <v>1</v>
      </c>
      <c r="GE26" s="27">
        <v>112682.60316666665</v>
      </c>
      <c r="GF26" s="20">
        <f>GF25*8.33%</f>
        <v>95795</v>
      </c>
      <c r="GG26" s="8">
        <f t="shared" si="34"/>
        <v>95795</v>
      </c>
      <c r="GH26" s="9">
        <f t="shared" si="54"/>
        <v>95795</v>
      </c>
      <c r="GI26" s="16">
        <v>1</v>
      </c>
      <c r="GJ26" s="27">
        <v>112682.60316666665</v>
      </c>
      <c r="GK26" s="20">
        <f>GK25*8.33%</f>
        <v>91479.643500000006</v>
      </c>
      <c r="GL26" s="8">
        <f>GK26</f>
        <v>91479.643500000006</v>
      </c>
      <c r="GM26" s="9">
        <f t="shared" si="55"/>
        <v>91479.643500000006</v>
      </c>
      <c r="GN26" s="16">
        <v>1</v>
      </c>
      <c r="GO26" s="27">
        <v>112682.60316666665</v>
      </c>
      <c r="GP26" s="20">
        <f>GP25*8.33%</f>
        <v>81365.357499999998</v>
      </c>
      <c r="GQ26" s="8">
        <f>GP26</f>
        <v>81365.357499999998</v>
      </c>
      <c r="GR26" s="9">
        <f t="shared" si="56"/>
        <v>81365.357499999998</v>
      </c>
      <c r="GS26" s="16">
        <v>1</v>
      </c>
      <c r="GT26" s="27">
        <v>112682.60316666665</v>
      </c>
      <c r="GU26" s="43">
        <f>GU25*8.33%</f>
        <v>74888.615900000004</v>
      </c>
      <c r="GV26" s="8">
        <f>GU26</f>
        <v>74888.615900000004</v>
      </c>
      <c r="GW26" s="9">
        <f t="shared" si="57"/>
        <v>74888.615900000004</v>
      </c>
      <c r="GX26" s="16">
        <v>1</v>
      </c>
      <c r="GY26" s="27">
        <v>112682.60316666665</v>
      </c>
      <c r="GZ26" s="43">
        <f>GZ25*8.33%</f>
        <v>75662.056400000001</v>
      </c>
      <c r="HA26" s="8">
        <f>GZ26</f>
        <v>75662.056400000001</v>
      </c>
      <c r="HB26" s="9">
        <f t="shared" si="58"/>
        <v>75662.056400000001</v>
      </c>
      <c r="HC26" s="16">
        <v>1</v>
      </c>
      <c r="HD26" s="27">
        <v>112682.60316666665</v>
      </c>
      <c r="HE26" s="43">
        <f>HE25*8.33%</f>
        <v>60869.725700000003</v>
      </c>
      <c r="HF26" s="8">
        <f>HE26</f>
        <v>60869.725700000003</v>
      </c>
      <c r="HG26" s="9">
        <f t="shared" si="59"/>
        <v>60869.725700000003</v>
      </c>
      <c r="HH26" s="16">
        <v>1</v>
      </c>
      <c r="HI26" s="27">
        <v>112682.60316666665</v>
      </c>
      <c r="HJ26" s="43">
        <f>HJ25*8.33%</f>
        <v>47420.690799999997</v>
      </c>
      <c r="HK26" s="8">
        <f>HJ26</f>
        <v>47420.690799999997</v>
      </c>
      <c r="HL26" s="9">
        <f t="shared" si="60"/>
        <v>47420.690799999997</v>
      </c>
      <c r="HM26" s="16">
        <v>1</v>
      </c>
      <c r="HN26" s="27">
        <v>112682.60316666665</v>
      </c>
      <c r="HO26" s="43">
        <f>HO25*8.33%</f>
        <v>52854.183199999999</v>
      </c>
      <c r="HP26" s="8">
        <f>HO26</f>
        <v>52854.183199999999</v>
      </c>
      <c r="HQ26" s="9">
        <f t="shared" si="61"/>
        <v>52854.183199999999</v>
      </c>
      <c r="HR26" s="16">
        <v>1</v>
      </c>
      <c r="HS26" s="27">
        <v>112682.60316666665</v>
      </c>
      <c r="HT26" s="43">
        <f>HT25*8.33%</f>
        <v>57751.140299999999</v>
      </c>
      <c r="HU26" s="8">
        <f>HT26</f>
        <v>57751.140299999999</v>
      </c>
      <c r="HV26" s="9">
        <f t="shared" si="62"/>
        <v>57751.140299999999</v>
      </c>
      <c r="HW26" s="16">
        <v>1</v>
      </c>
      <c r="HX26" s="27">
        <v>112682.60316666665</v>
      </c>
      <c r="HY26" s="43"/>
      <c r="HZ26" s="8">
        <f>HY26</f>
        <v>0</v>
      </c>
      <c r="IA26" s="9">
        <f t="shared" si="63"/>
        <v>0</v>
      </c>
      <c r="IB26" s="16">
        <v>1</v>
      </c>
      <c r="IC26" s="27">
        <v>112682.60316666665</v>
      </c>
      <c r="ID26" s="43">
        <f>ID25*8.33%</f>
        <v>99814.808099999995</v>
      </c>
      <c r="IE26" s="8">
        <f>ID26</f>
        <v>99814.808099999995</v>
      </c>
      <c r="IF26" s="9">
        <f t="shared" si="64"/>
        <v>99814.808099999995</v>
      </c>
      <c r="IG26" s="16">
        <v>1</v>
      </c>
      <c r="IH26" s="27">
        <v>112682.60316666665</v>
      </c>
      <c r="II26" s="43">
        <f>II25*8.33%</f>
        <v>120188.4887</v>
      </c>
      <c r="IJ26" s="8">
        <f>II26</f>
        <v>120188.4887</v>
      </c>
      <c r="IK26" s="9">
        <f t="shared" si="65"/>
        <v>120188.4887</v>
      </c>
      <c r="IL26" s="16">
        <v>1</v>
      </c>
      <c r="IM26" s="27">
        <v>112682.60316666665</v>
      </c>
      <c r="IN26" s="43">
        <f>IN25*8.33%</f>
        <v>118256.6784</v>
      </c>
      <c r="IO26" s="8">
        <f>IN26</f>
        <v>118256.6784</v>
      </c>
      <c r="IP26" s="9">
        <f t="shared" si="66"/>
        <v>118256.6784</v>
      </c>
      <c r="IQ26" s="16">
        <v>1</v>
      </c>
      <c r="IR26" s="27">
        <v>112682.60316666665</v>
      </c>
      <c r="IS26" s="43">
        <f>IS25*8.33%</f>
        <v>114666.2818</v>
      </c>
      <c r="IT26" s="8">
        <f>IS26</f>
        <v>114666.2818</v>
      </c>
      <c r="IU26" s="9">
        <f t="shared" si="67"/>
        <v>114666.2818</v>
      </c>
      <c r="IV26" s="16">
        <v>1</v>
      </c>
      <c r="IW26" s="27">
        <v>112682.60316666665</v>
      </c>
      <c r="IX26" s="43">
        <f>IX25*8.33%</f>
        <v>93969.230599999995</v>
      </c>
      <c r="IY26" s="8">
        <f t="shared" si="45"/>
        <v>93969.230599999995</v>
      </c>
      <c r="IZ26" s="9">
        <f t="shared" si="68"/>
        <v>93969.230599999995</v>
      </c>
      <c r="JA26" s="16">
        <v>1</v>
      </c>
      <c r="JB26" s="27">
        <v>112682.60316666665</v>
      </c>
      <c r="JC26" s="43">
        <f>JC25*8.33%</f>
        <v>104517.1764</v>
      </c>
      <c r="JD26" s="8">
        <f t="shared" si="46"/>
        <v>104517.1764</v>
      </c>
      <c r="JE26" s="9">
        <f t="shared" si="69"/>
        <v>104517.1764</v>
      </c>
      <c r="JF26" s="16">
        <v>1</v>
      </c>
      <c r="JG26" s="27">
        <v>112682.60316666665</v>
      </c>
      <c r="JH26" s="43">
        <f>JH25*8.33%</f>
        <v>181650.5607</v>
      </c>
      <c r="JI26" s="8">
        <f t="shared" si="114"/>
        <v>181650.5607</v>
      </c>
      <c r="JJ26" s="9">
        <f t="shared" si="70"/>
        <v>181650.5607</v>
      </c>
      <c r="JK26" s="16">
        <v>1</v>
      </c>
      <c r="JL26" s="27">
        <v>112682.60316666665</v>
      </c>
      <c r="JM26" s="43">
        <f>JM25*8.33%</f>
        <v>180306.84839999999</v>
      </c>
      <c r="JN26" s="8">
        <f t="shared" si="115"/>
        <v>180306.84839999999</v>
      </c>
      <c r="JO26" s="9">
        <f t="shared" si="71"/>
        <v>180306.84839999999</v>
      </c>
      <c r="JP26" s="16">
        <v>1</v>
      </c>
      <c r="JQ26" s="27">
        <v>112682.60316666665</v>
      </c>
      <c r="JR26" s="43">
        <f>JR25*8.33%</f>
        <v>160817.23069999999</v>
      </c>
      <c r="JS26" s="8">
        <f t="shared" si="116"/>
        <v>160817.23069999999</v>
      </c>
      <c r="JT26" s="9">
        <f t="shared" si="72"/>
        <v>160817.23069999999</v>
      </c>
      <c r="JU26" s="16">
        <v>1</v>
      </c>
      <c r="JV26" s="27">
        <v>112682.60316666665</v>
      </c>
      <c r="JW26" s="43">
        <f>JW25*8.33%</f>
        <v>167956.95699999999</v>
      </c>
      <c r="JX26" s="8">
        <f t="shared" si="117"/>
        <v>167956.95699999999</v>
      </c>
      <c r="JY26" s="9">
        <f t="shared" si="73"/>
        <v>167956.95699999999</v>
      </c>
      <c r="JZ26" s="16">
        <v>1</v>
      </c>
      <c r="KA26" s="27">
        <v>112682.60316666665</v>
      </c>
      <c r="KB26" s="43">
        <f>KB25*8.33%</f>
        <v>192195.42439999999</v>
      </c>
      <c r="KC26" s="8">
        <f t="shared" si="118"/>
        <v>192195.42439999999</v>
      </c>
      <c r="KD26" s="9">
        <f t="shared" si="74"/>
        <v>192195.42439999999</v>
      </c>
      <c r="KE26" s="16">
        <v>1</v>
      </c>
      <c r="KF26" s="27">
        <v>112682.60316666665</v>
      </c>
      <c r="KG26" s="43">
        <f>KG25*8.33%</f>
        <v>174401.21160000001</v>
      </c>
      <c r="KH26" s="8">
        <f t="shared" si="119"/>
        <v>174401.21160000001</v>
      </c>
      <c r="KI26" s="9">
        <f t="shared" si="75"/>
        <v>174401.21160000001</v>
      </c>
      <c r="KJ26" s="16">
        <v>1</v>
      </c>
      <c r="KK26" s="27">
        <v>112682.60316666665</v>
      </c>
      <c r="KL26" s="43">
        <f>KL25*8.33%</f>
        <v>177237.99309999999</v>
      </c>
      <c r="KM26" s="8">
        <f t="shared" si="120"/>
        <v>177237.99309999999</v>
      </c>
      <c r="KN26" s="9">
        <f t="shared" si="76"/>
        <v>177237.99309999999</v>
      </c>
      <c r="KO26" s="16">
        <v>1</v>
      </c>
      <c r="KP26" s="27">
        <v>112682.60316666665</v>
      </c>
      <c r="KQ26" s="43">
        <f>KQ25*8.33%</f>
        <v>179714.08559999999</v>
      </c>
      <c r="KR26" s="8">
        <f t="shared" si="121"/>
        <v>179714.08559999999</v>
      </c>
      <c r="KS26" s="9">
        <f t="shared" si="77"/>
        <v>179714.08559999999</v>
      </c>
      <c r="KT26" s="16">
        <v>1</v>
      </c>
      <c r="KU26" s="27">
        <v>112682.60316666665</v>
      </c>
      <c r="KV26" s="43">
        <f>KV25*8.33%</f>
        <v>183257.50099999999</v>
      </c>
      <c r="KW26" s="8">
        <f t="shared" si="122"/>
        <v>183257.50099999999</v>
      </c>
      <c r="KX26" s="9">
        <f t="shared" si="78"/>
        <v>183257.50099999999</v>
      </c>
      <c r="KY26" s="16">
        <v>1</v>
      </c>
      <c r="KZ26" s="27">
        <v>112682.60316666665</v>
      </c>
      <c r="LA26" s="43">
        <f>LA25*8.33%</f>
        <v>169017.03279999999</v>
      </c>
      <c r="LB26" s="8">
        <f t="shared" si="123"/>
        <v>169017.03279999999</v>
      </c>
      <c r="LC26" s="9">
        <f t="shared" si="79"/>
        <v>169017.03279999999</v>
      </c>
      <c r="LD26" s="16">
        <v>1</v>
      </c>
      <c r="LE26" s="27">
        <v>112682.60316666665</v>
      </c>
      <c r="LF26" s="43">
        <f>LF25*8.33%</f>
        <v>171418.57180000001</v>
      </c>
      <c r="LG26" s="8">
        <f t="shared" si="47"/>
        <v>171418.57180000001</v>
      </c>
      <c r="LH26" s="9">
        <f t="shared" si="80"/>
        <v>171418.57180000001</v>
      </c>
      <c r="LI26" s="16">
        <v>1</v>
      </c>
      <c r="LJ26" s="27">
        <v>112682.60316666665</v>
      </c>
      <c r="LK26" s="20">
        <f>LK25*8.33%</f>
        <v>174051.76809999999</v>
      </c>
      <c r="LL26" s="8">
        <f t="shared" si="48"/>
        <v>174051.76809999999</v>
      </c>
      <c r="LM26" s="9">
        <f t="shared" si="81"/>
        <v>174051.76809999999</v>
      </c>
      <c r="LN26" s="16">
        <v>1</v>
      </c>
      <c r="LO26" s="27">
        <v>112682.60316666665</v>
      </c>
      <c r="LP26" s="20">
        <f>LP25*8.33%</f>
        <v>171009.48550000001</v>
      </c>
      <c r="LQ26" s="8">
        <f t="shared" si="49"/>
        <v>171009.48550000001</v>
      </c>
      <c r="LR26" s="9">
        <f t="shared" si="82"/>
        <v>171009.48550000001</v>
      </c>
      <c r="LS26" s="16">
        <v>1</v>
      </c>
      <c r="LT26" s="27">
        <v>112682.60316666665</v>
      </c>
      <c r="LU26" s="20">
        <f>LU25*8.33%</f>
        <v>171009.48550000001</v>
      </c>
      <c r="LV26" s="8">
        <f t="shared" si="50"/>
        <v>171009.48550000001</v>
      </c>
      <c r="LW26" s="9">
        <f t="shared" si="83"/>
        <v>171009.48550000001</v>
      </c>
      <c r="LX26" s="16">
        <v>1</v>
      </c>
      <c r="LY26" s="27">
        <v>112682.60316666665</v>
      </c>
      <c r="LZ26" s="24">
        <f>LZ25*8.33%</f>
        <v>173543.13829999999</v>
      </c>
      <c r="MA26" s="8">
        <f t="shared" si="51"/>
        <v>173543.13829999999</v>
      </c>
      <c r="MB26" s="9">
        <f t="shared" si="84"/>
        <v>173543.13829999999</v>
      </c>
      <c r="MC26" s="16">
        <v>1</v>
      </c>
      <c r="MD26" s="27">
        <v>112682.60316666665</v>
      </c>
      <c r="ME26" s="24">
        <f>ME25*8.33%</f>
        <v>173543.13829999999</v>
      </c>
      <c r="MF26" s="8">
        <f t="shared" si="52"/>
        <v>173543.13829999999</v>
      </c>
      <c r="MG26" s="9">
        <f t="shared" si="85"/>
        <v>173543.13829999999</v>
      </c>
      <c r="MH26" s="16">
        <v>1</v>
      </c>
      <c r="MI26" s="37">
        <v>112682.60316666665</v>
      </c>
      <c r="MJ26" s="24">
        <f>MJ25*8.33%</f>
        <v>173154.62710000001</v>
      </c>
      <c r="MK26" s="8">
        <v>173154.62710000001</v>
      </c>
      <c r="ML26" s="9">
        <v>173154.62710000001</v>
      </c>
      <c r="MM26" s="16">
        <v>1</v>
      </c>
      <c r="MN26" s="37">
        <v>112682.60316666665</v>
      </c>
      <c r="MO26" s="24">
        <f>MO25*8.33%</f>
        <v>166542.0232</v>
      </c>
      <c r="MP26" s="8">
        <v>166542.0232</v>
      </c>
      <c r="MQ26" s="9">
        <v>166542.0232</v>
      </c>
      <c r="MR26" s="16">
        <v>1</v>
      </c>
      <c r="MS26" s="37">
        <v>112682.60316666665</v>
      </c>
      <c r="MT26" s="24">
        <f>MT25*8.33%</f>
        <v>179113.07610000001</v>
      </c>
      <c r="MU26">
        <v>179113.07610000001</v>
      </c>
      <c r="MV26">
        <v>179113.07610000001</v>
      </c>
      <c r="MW26">
        <v>1</v>
      </c>
      <c r="MX26" s="37">
        <v>112682.60316666665</v>
      </c>
      <c r="MY26" s="24">
        <f>MY25*8.33%</f>
        <v>159362.14629999999</v>
      </c>
      <c r="MZ26">
        <v>159362.14629999999</v>
      </c>
      <c r="NA26">
        <v>159362.14629999999</v>
      </c>
      <c r="NB26">
        <v>1</v>
      </c>
      <c r="ND26" s="24">
        <f>ND25*8.33%</f>
        <v>157764.28570000001</v>
      </c>
      <c r="NE26">
        <v>157764.28570000001</v>
      </c>
      <c r="NF26">
        <v>157764.28570000001</v>
      </c>
      <c r="NG26">
        <v>1</v>
      </c>
    </row>
    <row r="27" spans="1:371" x14ac:dyDescent="0.3">
      <c r="A27" s="3" t="s">
        <v>29</v>
      </c>
      <c r="B27" s="20"/>
      <c r="C27" s="20">
        <v>181486.48192307691</v>
      </c>
      <c r="D27" s="8">
        <f t="shared" si="125"/>
        <v>181486.48192307691</v>
      </c>
      <c r="E27" s="9">
        <f t="shared" si="0"/>
        <v>181486.48192307691</v>
      </c>
      <c r="F27" s="16">
        <v>1</v>
      </c>
      <c r="G27" s="20">
        <v>208170</v>
      </c>
      <c r="H27" s="20">
        <v>208170</v>
      </c>
      <c r="I27" s="8">
        <f t="shared" si="126"/>
        <v>208170</v>
      </c>
      <c r="J27" s="9">
        <f t="shared" si="1"/>
        <v>208170</v>
      </c>
      <c r="K27" s="16">
        <v>1</v>
      </c>
      <c r="L27" s="20">
        <v>208170</v>
      </c>
      <c r="M27" s="20">
        <v>208170</v>
      </c>
      <c r="N27" s="8">
        <f>M27</f>
        <v>208170</v>
      </c>
      <c r="O27" s="9">
        <f t="shared" si="2"/>
        <v>208170</v>
      </c>
      <c r="P27" s="16">
        <v>1</v>
      </c>
      <c r="Q27" s="27">
        <v>288700</v>
      </c>
      <c r="R27" s="20">
        <v>0</v>
      </c>
      <c r="S27" s="8">
        <f t="shared" si="127"/>
        <v>0</v>
      </c>
      <c r="T27" s="9">
        <f t="shared" si="3"/>
        <v>0</v>
      </c>
      <c r="U27" s="16">
        <v>1</v>
      </c>
      <c r="V27" s="27">
        <v>288700</v>
      </c>
      <c r="W27" s="20">
        <v>0</v>
      </c>
      <c r="X27" s="8">
        <f t="shared" si="128"/>
        <v>0</v>
      </c>
      <c r="Y27" s="9">
        <f t="shared" si="4"/>
        <v>0</v>
      </c>
      <c r="Z27" s="16">
        <v>1</v>
      </c>
      <c r="AA27" s="27">
        <v>288700</v>
      </c>
      <c r="AB27" s="20">
        <v>0</v>
      </c>
      <c r="AC27" s="8">
        <f t="shared" si="129"/>
        <v>0</v>
      </c>
      <c r="AD27" s="9">
        <f t="shared" si="5"/>
        <v>0</v>
      </c>
      <c r="AE27" s="16">
        <v>1</v>
      </c>
      <c r="AF27" s="27">
        <v>288700</v>
      </c>
      <c r="AG27" s="20">
        <v>0</v>
      </c>
      <c r="AH27" s="8">
        <f t="shared" si="130"/>
        <v>0</v>
      </c>
      <c r="AI27" s="9">
        <f t="shared" si="6"/>
        <v>0</v>
      </c>
      <c r="AJ27" s="16">
        <v>1</v>
      </c>
      <c r="AK27" s="27">
        <v>288700</v>
      </c>
      <c r="AL27" s="20">
        <v>371720</v>
      </c>
      <c r="AM27" s="8">
        <f t="shared" si="131"/>
        <v>371720</v>
      </c>
      <c r="AN27" s="9">
        <f t="shared" si="7"/>
        <v>371720</v>
      </c>
      <c r="AO27" s="16">
        <v>1</v>
      </c>
      <c r="AP27" s="27">
        <v>288700</v>
      </c>
      <c r="AQ27" s="20">
        <v>355813</v>
      </c>
      <c r="AR27" s="8">
        <f t="shared" si="132"/>
        <v>355813</v>
      </c>
      <c r="AS27" s="9">
        <f t="shared" si="8"/>
        <v>355813</v>
      </c>
      <c r="AT27" s="16">
        <v>1</v>
      </c>
      <c r="AU27" s="27">
        <v>288700</v>
      </c>
      <c r="AV27" s="20"/>
      <c r="AW27" s="8">
        <f t="shared" si="133"/>
        <v>0</v>
      </c>
      <c r="AX27" s="9">
        <f t="shared" si="9"/>
        <v>0</v>
      </c>
      <c r="AY27" s="16">
        <v>1</v>
      </c>
      <c r="AZ27" s="27">
        <v>288700</v>
      </c>
      <c r="BA27" s="20"/>
      <c r="BB27" s="8">
        <f t="shared" si="134"/>
        <v>0</v>
      </c>
      <c r="BC27" s="9">
        <f t="shared" si="10"/>
        <v>0</v>
      </c>
      <c r="BD27" s="16">
        <v>1</v>
      </c>
      <c r="BE27" s="27">
        <v>288700</v>
      </c>
      <c r="BF27" s="20">
        <v>288700</v>
      </c>
      <c r="BG27" s="8">
        <f t="shared" si="135"/>
        <v>288700</v>
      </c>
      <c r="BH27" s="9">
        <f t="shared" si="11"/>
        <v>288700</v>
      </c>
      <c r="BI27" s="16">
        <v>1</v>
      </c>
      <c r="BJ27" s="27">
        <v>0</v>
      </c>
      <c r="BK27" s="20">
        <v>0</v>
      </c>
      <c r="BL27" s="8">
        <f t="shared" si="136"/>
        <v>0</v>
      </c>
      <c r="BM27" s="9">
        <f t="shared" si="12"/>
        <v>0</v>
      </c>
      <c r="BN27" s="16">
        <v>1</v>
      </c>
      <c r="BO27" s="27">
        <v>0</v>
      </c>
      <c r="BP27" s="20"/>
      <c r="BQ27" s="8">
        <f t="shared" si="137"/>
        <v>0</v>
      </c>
      <c r="BR27" s="9">
        <f t="shared" si="53"/>
        <v>0</v>
      </c>
      <c r="BS27" s="16">
        <v>1</v>
      </c>
      <c r="BT27" s="27">
        <v>0</v>
      </c>
      <c r="BU27" s="20">
        <v>0</v>
      </c>
      <c r="BV27" s="8">
        <f t="shared" si="112"/>
        <v>0</v>
      </c>
      <c r="BW27" s="9">
        <f t="shared" si="86"/>
        <v>0</v>
      </c>
      <c r="BX27" s="16">
        <v>1</v>
      </c>
      <c r="BY27" s="27">
        <v>0</v>
      </c>
      <c r="BZ27" s="20">
        <v>0</v>
      </c>
      <c r="CA27" s="8">
        <f t="shared" si="13"/>
        <v>0</v>
      </c>
      <c r="CB27" s="9">
        <f t="shared" si="87"/>
        <v>0</v>
      </c>
      <c r="CC27" s="16">
        <v>1</v>
      </c>
      <c r="CD27" s="27">
        <v>0</v>
      </c>
      <c r="CE27" s="20">
        <v>0</v>
      </c>
      <c r="CF27" s="8">
        <f t="shared" si="14"/>
        <v>0</v>
      </c>
      <c r="CG27" s="9">
        <f t="shared" si="88"/>
        <v>0</v>
      </c>
      <c r="CH27" s="16">
        <v>1</v>
      </c>
      <c r="CI27" s="27">
        <v>0</v>
      </c>
      <c r="CJ27" s="20">
        <v>0</v>
      </c>
      <c r="CK27" s="8">
        <f t="shared" si="15"/>
        <v>0</v>
      </c>
      <c r="CL27" s="9">
        <f t="shared" si="89"/>
        <v>0</v>
      </c>
      <c r="CM27" s="16">
        <v>1</v>
      </c>
      <c r="CN27" s="27">
        <v>0</v>
      </c>
      <c r="CO27" s="20">
        <v>295034</v>
      </c>
      <c r="CP27" s="8">
        <f t="shared" si="16"/>
        <v>295034</v>
      </c>
      <c r="CQ27" s="9">
        <f t="shared" si="90"/>
        <v>295034</v>
      </c>
      <c r="CR27" s="16">
        <v>1</v>
      </c>
      <c r="CS27" s="27">
        <v>0</v>
      </c>
      <c r="CT27" s="20">
        <v>194290</v>
      </c>
      <c r="CU27" s="8">
        <v>182468</v>
      </c>
      <c r="CV27" s="9">
        <f t="shared" si="91"/>
        <v>182468</v>
      </c>
      <c r="CW27" s="16">
        <v>1</v>
      </c>
      <c r="CX27" s="27">
        <v>0</v>
      </c>
      <c r="CY27" s="20">
        <v>224444</v>
      </c>
      <c r="CZ27" s="8">
        <v>182468</v>
      </c>
      <c r="DA27" s="9">
        <f t="shared" si="92"/>
        <v>182468</v>
      </c>
      <c r="DB27" s="16">
        <v>1</v>
      </c>
      <c r="DC27" s="27">
        <v>0</v>
      </c>
      <c r="DD27" s="20"/>
      <c r="DE27" s="8">
        <v>182468</v>
      </c>
      <c r="DF27" s="9">
        <f t="shared" si="93"/>
        <v>182468</v>
      </c>
      <c r="DG27" s="16">
        <v>1</v>
      </c>
      <c r="DH27" s="27">
        <v>0</v>
      </c>
      <c r="DI27" s="20">
        <v>187881</v>
      </c>
      <c r="DJ27" s="8">
        <f t="shared" si="20"/>
        <v>187881</v>
      </c>
      <c r="DK27" s="9">
        <f t="shared" si="94"/>
        <v>187881</v>
      </c>
      <c r="DL27" s="16">
        <v>1</v>
      </c>
      <c r="DM27" s="27">
        <v>0</v>
      </c>
      <c r="DN27" s="20">
        <v>305956</v>
      </c>
      <c r="DO27" s="8">
        <v>213527</v>
      </c>
      <c r="DP27" s="9">
        <f t="shared" si="95"/>
        <v>213527</v>
      </c>
      <c r="DQ27" s="16">
        <v>1</v>
      </c>
      <c r="DR27" s="27">
        <v>0</v>
      </c>
      <c r="DS27" s="20">
        <v>305956</v>
      </c>
      <c r="DT27" s="8">
        <f t="shared" si="22"/>
        <v>305956</v>
      </c>
      <c r="DU27" s="9">
        <f t="shared" si="96"/>
        <v>305956</v>
      </c>
      <c r="DV27" s="16">
        <v>1</v>
      </c>
      <c r="DW27" s="27">
        <v>0</v>
      </c>
      <c r="DX27" s="20">
        <v>280843</v>
      </c>
      <c r="DY27" s="8">
        <f t="shared" si="23"/>
        <v>280843</v>
      </c>
      <c r="DZ27" s="9">
        <f t="shared" si="97"/>
        <v>280843</v>
      </c>
      <c r="EA27" s="16">
        <v>1</v>
      </c>
      <c r="EB27" s="27">
        <v>0</v>
      </c>
      <c r="EC27" s="20">
        <v>262983</v>
      </c>
      <c r="ED27" s="8">
        <f t="shared" si="24"/>
        <v>262983</v>
      </c>
      <c r="EE27" s="9">
        <f t="shared" si="98"/>
        <v>262983</v>
      </c>
      <c r="EF27" s="16">
        <v>1</v>
      </c>
      <c r="EG27" s="27">
        <v>0</v>
      </c>
      <c r="EH27" s="20">
        <v>300828</v>
      </c>
      <c r="EI27" s="8">
        <f t="shared" si="25"/>
        <v>300828</v>
      </c>
      <c r="EJ27" s="9">
        <f t="shared" si="99"/>
        <v>300828</v>
      </c>
      <c r="EK27" s="16">
        <v>1</v>
      </c>
      <c r="EL27" s="27">
        <v>0</v>
      </c>
      <c r="EM27" s="20">
        <v>210380</v>
      </c>
      <c r="EN27" s="8">
        <f t="shared" si="26"/>
        <v>210380</v>
      </c>
      <c r="EO27" s="9">
        <f t="shared" si="100"/>
        <v>210380</v>
      </c>
      <c r="EP27" s="16">
        <v>1</v>
      </c>
      <c r="EQ27" s="27">
        <v>0</v>
      </c>
      <c r="ER27" s="20">
        <v>246143</v>
      </c>
      <c r="ES27" s="8">
        <f t="shared" si="27"/>
        <v>246143</v>
      </c>
      <c r="ET27" s="9">
        <f t="shared" si="101"/>
        <v>246143</v>
      </c>
      <c r="EU27" s="16">
        <v>1</v>
      </c>
      <c r="EV27" s="27">
        <v>0</v>
      </c>
      <c r="EW27" s="20">
        <v>208279</v>
      </c>
      <c r="EX27" s="8">
        <f t="shared" si="28"/>
        <v>208279</v>
      </c>
      <c r="EY27" s="9">
        <f t="shared" si="102"/>
        <v>208279</v>
      </c>
      <c r="EZ27" s="16">
        <v>1</v>
      </c>
      <c r="FA27" s="27">
        <v>0</v>
      </c>
      <c r="FB27" s="20">
        <v>189181</v>
      </c>
      <c r="FC27" s="8">
        <f t="shared" si="29"/>
        <v>189181</v>
      </c>
      <c r="FD27" s="9">
        <f t="shared" si="103"/>
        <v>189181</v>
      </c>
      <c r="FE27" s="16">
        <v>1</v>
      </c>
      <c r="FF27" s="27">
        <v>0</v>
      </c>
      <c r="FG27" s="20">
        <v>174215</v>
      </c>
      <c r="FH27" s="8">
        <f t="shared" si="30"/>
        <v>174215</v>
      </c>
      <c r="FI27" s="9">
        <f t="shared" si="104"/>
        <v>174215</v>
      </c>
      <c r="FJ27" s="16">
        <v>1</v>
      </c>
      <c r="FK27" s="27">
        <v>0</v>
      </c>
      <c r="FL27" s="20">
        <v>107860</v>
      </c>
      <c r="FM27" s="8">
        <f t="shared" si="31"/>
        <v>107860</v>
      </c>
      <c r="FN27" s="9">
        <f t="shared" si="105"/>
        <v>107860</v>
      </c>
      <c r="FO27" s="16">
        <v>1</v>
      </c>
      <c r="FP27" s="27">
        <v>0</v>
      </c>
      <c r="FQ27" s="20">
        <v>271018</v>
      </c>
      <c r="FR27" s="8">
        <f t="shared" si="32"/>
        <v>271018</v>
      </c>
      <c r="FS27" s="9">
        <f t="shared" si="106"/>
        <v>271018</v>
      </c>
      <c r="FT27" s="16">
        <v>1</v>
      </c>
      <c r="FU27" s="27">
        <v>0</v>
      </c>
      <c r="FV27" s="20">
        <v>271018</v>
      </c>
      <c r="FW27" s="8">
        <f t="shared" si="33"/>
        <v>271018</v>
      </c>
      <c r="FX27" s="9">
        <f t="shared" si="107"/>
        <v>271018</v>
      </c>
      <c r="FY27" s="16">
        <v>1</v>
      </c>
      <c r="FZ27" s="27">
        <v>0</v>
      </c>
      <c r="GA27" s="20">
        <v>215307</v>
      </c>
      <c r="GB27" s="8">
        <v>193105</v>
      </c>
      <c r="GC27" s="9">
        <f t="shared" si="108"/>
        <v>193105</v>
      </c>
      <c r="GD27" s="16">
        <v>1</v>
      </c>
      <c r="GE27" s="27">
        <v>0</v>
      </c>
      <c r="GF27" s="20">
        <v>134673</v>
      </c>
      <c r="GG27" s="8">
        <f t="shared" si="34"/>
        <v>134673</v>
      </c>
      <c r="GH27" s="9">
        <f t="shared" si="54"/>
        <v>134673</v>
      </c>
      <c r="GI27" s="16">
        <v>1</v>
      </c>
      <c r="GJ27" s="27">
        <v>0</v>
      </c>
      <c r="GK27" s="20">
        <v>241662</v>
      </c>
      <c r="GL27" s="8">
        <f>GK27</f>
        <v>241662</v>
      </c>
      <c r="GM27" s="9">
        <f t="shared" si="55"/>
        <v>241662</v>
      </c>
      <c r="GN27" s="16">
        <v>1</v>
      </c>
      <c r="GO27" s="27">
        <v>0</v>
      </c>
      <c r="GP27" s="20">
        <v>245846</v>
      </c>
      <c r="GQ27" s="8">
        <f>GP27</f>
        <v>245846</v>
      </c>
      <c r="GR27" s="9">
        <f t="shared" si="56"/>
        <v>245846</v>
      </c>
      <c r="GS27" s="16">
        <v>1</v>
      </c>
      <c r="GT27" s="27">
        <v>0</v>
      </c>
      <c r="GU27" s="43">
        <v>304066</v>
      </c>
      <c r="GV27" s="8">
        <f>GU27</f>
        <v>304066</v>
      </c>
      <c r="GW27" s="9">
        <f>GV27/1</f>
        <v>304066</v>
      </c>
      <c r="GX27" s="16">
        <v>1</v>
      </c>
      <c r="GY27" s="27"/>
      <c r="GZ27" s="43">
        <v>483690</v>
      </c>
      <c r="HA27" s="8">
        <f>GZ27</f>
        <v>483690</v>
      </c>
      <c r="HB27" s="9">
        <f>HA27/1</f>
        <v>483690</v>
      </c>
      <c r="HC27" s="16">
        <v>1</v>
      </c>
      <c r="HD27" s="27">
        <f>SUM(HD5:HD26)</f>
        <v>7633235.5500833346</v>
      </c>
      <c r="HE27" s="26">
        <f>SUM(HE5:HE26)</f>
        <v>5874031.1767000007</v>
      </c>
      <c r="HF27" s="8">
        <f>HE27</f>
        <v>5874031.1767000007</v>
      </c>
      <c r="HG27" s="9">
        <f t="shared" si="59"/>
        <v>5874031.1767000007</v>
      </c>
      <c r="HH27" s="9"/>
      <c r="HI27" s="27">
        <f>SUM(HI5:HI26)</f>
        <v>7633235.5500833346</v>
      </c>
      <c r="HJ27" s="26">
        <f>SUM(HJ5:HJ26)</f>
        <v>3101808.8131999997</v>
      </c>
      <c r="HK27" s="8">
        <f>HJ27</f>
        <v>3101808.8131999997</v>
      </c>
      <c r="HL27" s="9">
        <f t="shared" si="60"/>
        <v>3101808.8131999997</v>
      </c>
      <c r="HM27" s="9"/>
      <c r="HN27" s="27">
        <f>SUM(HN5:HN26)</f>
        <v>7633235.5500833346</v>
      </c>
      <c r="HO27" s="26">
        <f>SUM(HO5:HO26)</f>
        <v>3625731.4368000003</v>
      </c>
      <c r="HP27" s="8">
        <f>HO27</f>
        <v>3625731.4368000003</v>
      </c>
      <c r="HQ27" s="9">
        <f t="shared" si="61"/>
        <v>3625731.4368000003</v>
      </c>
      <c r="HR27" s="9"/>
      <c r="HS27" s="27">
        <f>SUM(HS5:HS26)</f>
        <v>7633235.5500833346</v>
      </c>
      <c r="HT27" s="26">
        <f>SUM(HT5:HT26)</f>
        <v>3869847.3939000005</v>
      </c>
      <c r="HU27" s="8">
        <f>HT27</f>
        <v>3869847.3939000005</v>
      </c>
      <c r="HV27" s="9">
        <f t="shared" si="62"/>
        <v>3869847.3939000005</v>
      </c>
      <c r="HW27" s="9"/>
      <c r="HX27" s="27">
        <f>SUM(HX5:HX26)</f>
        <v>9060813.5500833336</v>
      </c>
      <c r="HY27" s="26">
        <f>SUM(HY5:HY26)</f>
        <v>1135594</v>
      </c>
      <c r="HZ27" s="8">
        <f>HY27</f>
        <v>1135594</v>
      </c>
      <c r="IA27" s="9">
        <f t="shared" si="63"/>
        <v>1135594</v>
      </c>
      <c r="IB27" s="17"/>
      <c r="IC27" s="27">
        <f>SUM(IC5:IC26)</f>
        <v>7633235.5500833346</v>
      </c>
      <c r="ID27" s="26">
        <f>SUM(ID5:ID26)</f>
        <v>6797304.6764000002</v>
      </c>
      <c r="IE27" s="8">
        <f>ID27</f>
        <v>6797304.6764000002</v>
      </c>
      <c r="IF27" s="9">
        <f t="shared" si="64"/>
        <v>6797304.6764000002</v>
      </c>
      <c r="IG27" s="9"/>
      <c r="IH27" s="27">
        <f>SUM(IH5:IH26)</f>
        <v>9060813.5500833336</v>
      </c>
      <c r="II27" s="26">
        <f>SUM(II5:II26)</f>
        <v>8623075.6326000001</v>
      </c>
      <c r="IJ27" s="8">
        <f>II27</f>
        <v>8623075.6326000001</v>
      </c>
      <c r="IK27" s="9">
        <f t="shared" si="65"/>
        <v>8623075.6326000001</v>
      </c>
      <c r="IL27" s="17"/>
      <c r="IM27" s="27">
        <f>SUM(IM5:IM26)</f>
        <v>9060813.5500833336</v>
      </c>
      <c r="IN27" s="26">
        <f>SUM(IN5:IN26)</f>
        <v>8781734.9177999999</v>
      </c>
      <c r="IO27" s="8">
        <f>IN27</f>
        <v>8781734.9177999999</v>
      </c>
      <c r="IP27" s="9">
        <f t="shared" si="66"/>
        <v>8781734.9177999999</v>
      </c>
      <c r="IQ27" s="17"/>
      <c r="IR27" s="27">
        <f>SUM(IR5:IR26)</f>
        <v>9060813.5500833336</v>
      </c>
      <c r="IS27" s="26">
        <f>SUM(IS5:IS26)</f>
        <v>8828905.5752000008</v>
      </c>
      <c r="IT27" s="8">
        <f>IS27</f>
        <v>8828905.5752000008</v>
      </c>
      <c r="IU27" s="9">
        <f t="shared" si="67"/>
        <v>8828905.5752000008</v>
      </c>
      <c r="IV27" s="17"/>
      <c r="IW27" s="27">
        <f>SUM(IW5:IW26)</f>
        <v>9060813.5500833336</v>
      </c>
      <c r="IX27" s="26">
        <f>SUM(IX5:IX26)</f>
        <v>9793923.4357999992</v>
      </c>
      <c r="IY27" s="8">
        <f t="shared" si="45"/>
        <v>9793923.4357999992</v>
      </c>
      <c r="IZ27" s="9">
        <f t="shared" si="68"/>
        <v>9793923.4357999992</v>
      </c>
      <c r="JA27" s="17"/>
      <c r="JB27" s="27">
        <f>SUM(JB5:JB26)</f>
        <v>9060813.5500833336</v>
      </c>
      <c r="JC27" s="26">
        <f>SUM(JC5:JC26)</f>
        <v>9869379.9058999997</v>
      </c>
      <c r="JD27" s="8">
        <f t="shared" si="46"/>
        <v>9869379.9058999997</v>
      </c>
      <c r="JE27" s="9">
        <f t="shared" si="69"/>
        <v>9869379.9058999997</v>
      </c>
      <c r="JF27" s="17"/>
      <c r="JG27" s="27">
        <f>SUM(JG5:JG26)</f>
        <v>9060813.5500833336</v>
      </c>
      <c r="JH27" s="26">
        <f>SUM(JH5:JH26)</f>
        <v>10657124.495399999</v>
      </c>
      <c r="JI27" s="8">
        <f t="shared" si="114"/>
        <v>10657124.495399999</v>
      </c>
      <c r="JJ27" s="9">
        <f t="shared" si="70"/>
        <v>10657124.495399999</v>
      </c>
      <c r="JK27" s="17"/>
      <c r="JL27" s="27">
        <f>SUM(JL5:JL26)</f>
        <v>9060813.5500833336</v>
      </c>
      <c r="JM27" s="26">
        <f>SUM(JM5:JM26)</f>
        <v>10130340.624000002</v>
      </c>
      <c r="JN27" s="8">
        <f t="shared" si="115"/>
        <v>10130340.624000002</v>
      </c>
      <c r="JO27" s="9">
        <f t="shared" si="71"/>
        <v>10130340.624000002</v>
      </c>
      <c r="JP27" s="17"/>
      <c r="JQ27" s="27">
        <f>SUM(JQ5:JQ26)</f>
        <v>9060813.5500833336</v>
      </c>
      <c r="JR27" s="26">
        <f>SUM(JR5:JR26)</f>
        <v>9713300.7563000005</v>
      </c>
      <c r="JS27" s="8">
        <f t="shared" si="116"/>
        <v>9713300.7563000005</v>
      </c>
      <c r="JT27" s="9">
        <f t="shared" si="72"/>
        <v>9713300.7563000005</v>
      </c>
      <c r="JU27" s="17"/>
      <c r="JV27" s="27">
        <f>SUM(JV5:JV26)</f>
        <v>9060813.5500833336</v>
      </c>
      <c r="JW27" s="26">
        <f>SUM(JW5:JW26)</f>
        <v>9760459.6237000003</v>
      </c>
      <c r="JX27" s="8">
        <f t="shared" si="117"/>
        <v>9760459.6237000003</v>
      </c>
      <c r="JY27" s="9">
        <f t="shared" si="73"/>
        <v>9760459.6237000003</v>
      </c>
      <c r="JZ27" s="17"/>
      <c r="KA27" s="27">
        <f>SUM(KA5:KA26)</f>
        <v>9060813.5500833336</v>
      </c>
      <c r="KB27" s="26">
        <f>SUM(KB5:KB26)</f>
        <v>10313764.790699998</v>
      </c>
      <c r="KC27" s="8">
        <f t="shared" si="118"/>
        <v>10313764.790699998</v>
      </c>
      <c r="KD27" s="9">
        <f t="shared" si="74"/>
        <v>10313764.790699998</v>
      </c>
      <c r="KE27" s="17"/>
      <c r="KF27" s="27">
        <f>SUM(KF5:KF26)</f>
        <v>9060813.5500833336</v>
      </c>
      <c r="KG27" s="26">
        <f>SUM(KG5:KG26)</f>
        <v>9923143.8510999996</v>
      </c>
      <c r="KH27" s="8">
        <f t="shared" si="119"/>
        <v>9923143.8510999996</v>
      </c>
      <c r="KI27" s="9">
        <f t="shared" si="75"/>
        <v>9923143.8510999996</v>
      </c>
      <c r="KJ27" s="17"/>
      <c r="KK27" s="27">
        <f>SUM(KK5:KK26)</f>
        <v>9060813.5500833336</v>
      </c>
      <c r="KL27" s="26">
        <f>SUM(KL5:KL26)</f>
        <v>10286857.6831</v>
      </c>
      <c r="KM27" s="8">
        <f t="shared" si="120"/>
        <v>10286857.6831</v>
      </c>
      <c r="KN27" s="9">
        <f t="shared" si="76"/>
        <v>10286857.6831</v>
      </c>
      <c r="KO27" s="17"/>
      <c r="KP27" s="27">
        <f>SUM(KP5:KP26)</f>
        <v>9060813.5500833336</v>
      </c>
      <c r="KQ27" s="26">
        <f>SUM(KQ5:KQ26)</f>
        <v>10456591.8144</v>
      </c>
      <c r="KR27" s="8">
        <f t="shared" si="121"/>
        <v>10456591.8144</v>
      </c>
      <c r="KS27" s="9">
        <f t="shared" si="77"/>
        <v>10456591.8144</v>
      </c>
      <c r="KT27" s="17"/>
      <c r="KU27" s="27">
        <f>SUM(KU5:KU26)</f>
        <v>9060813.5500833336</v>
      </c>
      <c r="KV27" s="26">
        <f>SUM(KV5:KV26)</f>
        <v>10420431.728599999</v>
      </c>
      <c r="KW27" s="8">
        <f t="shared" si="122"/>
        <v>10420431.728599999</v>
      </c>
      <c r="KX27" s="9">
        <f t="shared" si="78"/>
        <v>10420431.728599999</v>
      </c>
      <c r="KY27" s="17"/>
      <c r="KZ27" s="27">
        <f>SUM(KZ5:KZ26)</f>
        <v>9060813.5500833336</v>
      </c>
      <c r="LA27" s="26">
        <f>SUM(LA5:LA26)</f>
        <v>9776676.1786000002</v>
      </c>
      <c r="LB27" s="8">
        <f t="shared" si="123"/>
        <v>9776676.1786000002</v>
      </c>
      <c r="LC27" s="9">
        <f t="shared" si="79"/>
        <v>9776676.1786000002</v>
      </c>
      <c r="LD27" s="17"/>
      <c r="LE27" s="27">
        <f>SUM(LE5:LE26)</f>
        <v>9060813.5500833336</v>
      </c>
      <c r="LF27" s="26">
        <f>SUM(LF5:LF26)</f>
        <v>9593427.8859000001</v>
      </c>
      <c r="LG27" s="8">
        <f t="shared" si="47"/>
        <v>9593427.8859000001</v>
      </c>
      <c r="LH27" s="9">
        <f t="shared" si="80"/>
        <v>9593427.8859000001</v>
      </c>
      <c r="LI27" s="17"/>
      <c r="LJ27" s="27">
        <f>SUM(LJ5:LJ26)</f>
        <v>9060813.5500833336</v>
      </c>
      <c r="LK27" s="8">
        <f>SUM(LK5:LK26)</f>
        <v>9653054.4842000008</v>
      </c>
      <c r="LL27" s="8">
        <f t="shared" si="48"/>
        <v>9653054.4842000008</v>
      </c>
      <c r="LM27" s="9">
        <f t="shared" si="81"/>
        <v>9653054.4842000008</v>
      </c>
      <c r="LN27" s="17"/>
      <c r="LO27" s="27">
        <f>SUM(LO5:LO26)</f>
        <v>9060813.5500833336</v>
      </c>
      <c r="LP27" s="8">
        <f>SUM(LP5:LP26)</f>
        <v>9202968.8553000018</v>
      </c>
      <c r="LQ27" s="8">
        <f t="shared" si="49"/>
        <v>9202968.8553000018</v>
      </c>
      <c r="LR27" s="9">
        <f t="shared" si="82"/>
        <v>9202968.8553000018</v>
      </c>
      <c r="LS27" s="17"/>
      <c r="LT27" s="27">
        <f>SUM(LT5:LT26)</f>
        <v>9060813.5500833336</v>
      </c>
      <c r="LU27" s="8">
        <f>SUM(LU5:LU26)</f>
        <v>9476961.2228999995</v>
      </c>
      <c r="LV27" s="8">
        <f t="shared" si="50"/>
        <v>9476961.2228999995</v>
      </c>
      <c r="LW27" s="9">
        <f t="shared" si="83"/>
        <v>9476961.2228999995</v>
      </c>
      <c r="LX27" s="17"/>
      <c r="LY27" s="27">
        <f>SUM(LY5:LY26)</f>
        <v>9060813.5500833336</v>
      </c>
      <c r="LZ27" s="8">
        <f>SUM(LZ5:LZ26)</f>
        <v>9999175.2583999988</v>
      </c>
      <c r="MA27" s="8">
        <f t="shared" si="51"/>
        <v>9999175.2583999988</v>
      </c>
      <c r="MB27" s="9">
        <f t="shared" si="84"/>
        <v>9999175.2583999988</v>
      </c>
      <c r="MC27" s="17"/>
      <c r="MD27" s="27">
        <f>SUM(MD5:MD26)</f>
        <v>9060813.5500833336</v>
      </c>
      <c r="ME27" s="8">
        <f>SUM(ME5:ME26)</f>
        <v>9846030.2638000008</v>
      </c>
      <c r="MF27" s="8">
        <f t="shared" si="52"/>
        <v>9846030.2638000008</v>
      </c>
      <c r="MG27" s="9">
        <f t="shared" si="85"/>
        <v>9846030.2638000008</v>
      </c>
      <c r="MH27" s="17"/>
      <c r="MI27" s="37">
        <f>SUM(MI5:MI26)</f>
        <v>9060813.5500833336</v>
      </c>
      <c r="MJ27" s="8">
        <f t="shared" ref="MJ27" si="138">SUM(MJ5:MJ26)</f>
        <v>9337054.0360000003</v>
      </c>
      <c r="MK27" s="8">
        <v>9337054.0360000003</v>
      </c>
      <c r="ML27" s="9">
        <v>9337054.0360000003</v>
      </c>
      <c r="MM27" s="17"/>
      <c r="MN27" s="37">
        <f>SUM(MN5:MN26)</f>
        <v>9060813.5500833336</v>
      </c>
      <c r="MO27" s="8">
        <f>SUM(MO5:MO26)</f>
        <v>8958449.5687750001</v>
      </c>
      <c r="MP27" s="8">
        <v>8958449.5687750001</v>
      </c>
      <c r="MQ27" s="9">
        <v>8958449.5687750001</v>
      </c>
      <c r="MR27" s="17"/>
      <c r="MS27" s="37">
        <f>SUM(MS5:MS26)</f>
        <v>9060813.5500833336</v>
      </c>
      <c r="MT27" s="8">
        <f>SUM(MT5:MT26)</f>
        <v>8764357.2259999998</v>
      </c>
      <c r="MU27">
        <v>8764357.2259999998</v>
      </c>
      <c r="MV27">
        <v>8764357.2259999998</v>
      </c>
      <c r="MX27" s="37">
        <f>SUM(MX5:MX26)</f>
        <v>8991772.7468999997</v>
      </c>
      <c r="MY27" s="8">
        <f>SUM(MY5:MY26)</f>
        <v>9057474.2888999991</v>
      </c>
      <c r="MZ27">
        <v>9057474.2888999991</v>
      </c>
      <c r="NA27">
        <v>9057474.2888999991</v>
      </c>
      <c r="ND27" s="8">
        <f>SUM(ND5:ND26)</f>
        <v>8984063.6182000004</v>
      </c>
      <c r="NE27">
        <v>8984063.6182000004</v>
      </c>
      <c r="NF27">
        <v>8984063.6182000004</v>
      </c>
    </row>
    <row r="28" spans="1:371" x14ac:dyDescent="0.3">
      <c r="A28" s="4" t="s">
        <v>135</v>
      </c>
      <c r="B28" s="8">
        <f>SUM(B5:B27)</f>
        <v>1150971.2666666666</v>
      </c>
      <c r="C28" s="8">
        <f>SUM(C5:C27)</f>
        <v>2543427.6436068136</v>
      </c>
      <c r="D28" s="8">
        <f>SUM(D5:D27)</f>
        <v>2390143.0102734803</v>
      </c>
      <c r="E28" s="8">
        <f>SUM(E5:E27)</f>
        <v>2197116.1102734804</v>
      </c>
      <c r="F28" s="16">
        <v>1</v>
      </c>
      <c r="G28" s="8">
        <f>SUM(G5:G27)</f>
        <v>5085353</v>
      </c>
      <c r="H28" s="8">
        <f>SUM(H5:H27)</f>
        <v>4989353</v>
      </c>
      <c r="I28" s="8">
        <f>SUM(I5:I27)</f>
        <v>4755682.2</v>
      </c>
      <c r="J28" s="8">
        <f>SUM(J5:J27)</f>
        <v>4589206</v>
      </c>
      <c r="K28" s="16">
        <v>1</v>
      </c>
      <c r="L28" s="8">
        <f>SUM(L5:L27)</f>
        <v>5085353</v>
      </c>
      <c r="M28" s="8">
        <f>SUM(M5:M27)</f>
        <v>3828230</v>
      </c>
      <c r="N28" s="8">
        <f>SUM(N5:N27)</f>
        <v>3672728.2</v>
      </c>
      <c r="O28" s="8">
        <f>SUM(O5:O27)</f>
        <v>3506252</v>
      </c>
      <c r="P28" s="16">
        <v>1</v>
      </c>
      <c r="Q28" s="27">
        <f>SUM(Q5:Q27)</f>
        <v>7921935.5500833346</v>
      </c>
      <c r="R28" s="8">
        <f>SUM(R5:R27)</f>
        <v>6938360.0018999996</v>
      </c>
      <c r="S28" s="8">
        <f>SUM(S5:S27)</f>
        <v>6664237.3019000003</v>
      </c>
      <c r="T28" s="8">
        <f>SUM(T5:T27)</f>
        <v>6664237.3019000003</v>
      </c>
      <c r="U28" s="16">
        <v>1</v>
      </c>
      <c r="V28" s="27">
        <f>SUM(V5:V27)</f>
        <v>7921935.5500833346</v>
      </c>
      <c r="W28" s="8">
        <f>SUM(W5:W27)</f>
        <v>7902491.9079</v>
      </c>
      <c r="X28" s="8">
        <f>SUM(X5:X27)</f>
        <v>7629770.0078999996</v>
      </c>
      <c r="Y28" s="8">
        <f>SUM(Y5:Y27)</f>
        <v>7629770.0078999996</v>
      </c>
      <c r="Z28" s="16">
        <v>1</v>
      </c>
      <c r="AA28" s="27">
        <f>SUM(AA5:AA27)</f>
        <v>7921935.5500833346</v>
      </c>
      <c r="AB28" s="8">
        <f>SUM(AB5:AB27)</f>
        <v>8400243.9615666661</v>
      </c>
      <c r="AC28" s="8">
        <f>SUM(AC5:AC27)</f>
        <v>8129319.6082333326</v>
      </c>
      <c r="AD28" s="8">
        <f>SUM(AD5:AD27)</f>
        <v>8129319.6082333326</v>
      </c>
      <c r="AE28" s="16">
        <v>1</v>
      </c>
      <c r="AF28" s="27">
        <f>SUM(AF5:AF27)</f>
        <v>7921935.5500833346</v>
      </c>
      <c r="AG28" s="8">
        <f>SUM(AG5:AG27)</f>
        <v>8388745.1285666656</v>
      </c>
      <c r="AH28" s="8">
        <f>SUM(AH5:AH27)</f>
        <v>8107958.1752333334</v>
      </c>
      <c r="AI28" s="8">
        <f>SUM(AI5:AI27)</f>
        <v>8107958.1752333334</v>
      </c>
      <c r="AJ28" s="16">
        <v>1</v>
      </c>
      <c r="AK28" s="27">
        <f>SUM(AK5:AK27)</f>
        <v>7921935.5500833346</v>
      </c>
      <c r="AL28" s="8">
        <f>SUM(AL5:AL27)</f>
        <v>8092002.7667000005</v>
      </c>
      <c r="AM28" s="8">
        <f>SUM(AM5:AM27)</f>
        <v>7809044.3667000001</v>
      </c>
      <c r="AN28" s="8">
        <f>SUM(AN5:AN27)</f>
        <v>7809044.3667000001</v>
      </c>
      <c r="AO28" s="16">
        <v>1</v>
      </c>
      <c r="AP28" s="27">
        <f>SUM(AP5:AP27)</f>
        <v>7921935.5500833346</v>
      </c>
      <c r="AQ28" s="8">
        <f>SUM(AQ5:AQ27)</f>
        <v>7759177.2068000007</v>
      </c>
      <c r="AR28" s="8">
        <f>SUM(AR5:AR27)</f>
        <v>7484884.1068000011</v>
      </c>
      <c r="AS28" s="8">
        <f>SUM(AS5:AS27)</f>
        <v>7484884.1068000011</v>
      </c>
      <c r="AT28" s="16">
        <v>1</v>
      </c>
      <c r="AU28" s="27">
        <f>SUM(AU5:AU27)</f>
        <v>7921935.5500833346</v>
      </c>
      <c r="AV28" s="8">
        <f>SUM(AV5:AV27)</f>
        <v>7162591.1592000006</v>
      </c>
      <c r="AW28" s="8">
        <f>SUM(AW5:AW27)</f>
        <v>6896004.8592000008</v>
      </c>
      <c r="AX28" s="8">
        <f>SUM(AX5:AX27)</f>
        <v>6896004.8592000008</v>
      </c>
      <c r="AY28" s="16">
        <v>1</v>
      </c>
      <c r="AZ28" s="27">
        <f>SUM(AZ5:AZ27)</f>
        <v>7921935.5500833346</v>
      </c>
      <c r="BA28" s="8">
        <f>SUM(BA5:BA27)</f>
        <v>5189449.3026999999</v>
      </c>
      <c r="BB28" s="8">
        <f>SUM(BB5:BB27)</f>
        <v>4942230.8026999999</v>
      </c>
      <c r="BC28" s="8">
        <f>SUM(BC5:BC27)</f>
        <v>4942230.8026999999</v>
      </c>
      <c r="BD28" s="16">
        <v>1</v>
      </c>
      <c r="BE28" s="27">
        <f>SUM(BE5:BE27)</f>
        <v>7921935.5500833346</v>
      </c>
      <c r="BF28" s="8">
        <f>SUM(BF5:BF27)</f>
        <v>8048767.5608000001</v>
      </c>
      <c r="BG28" s="8">
        <f>SUM(BG5:BG27)</f>
        <v>7739812.4608000005</v>
      </c>
      <c r="BH28" s="8">
        <f>SUM(BH5:BH27)</f>
        <v>7739812.4608000005</v>
      </c>
      <c r="BI28" s="16">
        <v>1</v>
      </c>
      <c r="BJ28" s="27">
        <f>SUM(BJ5:BJ27)</f>
        <v>7633235.5500833346</v>
      </c>
      <c r="BK28" s="8">
        <f>SUM(BK5:BK27)</f>
        <v>7896108.1509000007</v>
      </c>
      <c r="BL28" s="8">
        <f>SUM(BL5:BL27)</f>
        <v>7629473.4509000005</v>
      </c>
      <c r="BM28" s="8">
        <f>SUM(BM5:BM27)</f>
        <v>7629473.4509000005</v>
      </c>
      <c r="BN28" s="16">
        <v>1</v>
      </c>
      <c r="BO28" s="27">
        <f>SUM(BO5:BO27)</f>
        <v>7633235.5500833346</v>
      </c>
      <c r="BP28" s="8">
        <f>SUM(BP5:BP27)</f>
        <v>8704806.6729000006</v>
      </c>
      <c r="BQ28" s="8">
        <f>SUM(BQ5:BQ27)</f>
        <v>8428245.7729000002</v>
      </c>
      <c r="BR28" s="8">
        <f>SUM(BR5:BR27)</f>
        <v>8428245.7729000002</v>
      </c>
      <c r="BS28" s="16">
        <v>1</v>
      </c>
      <c r="BT28" s="27">
        <f>SUM(BT5:BT27)</f>
        <v>7633235.5500833346</v>
      </c>
      <c r="BU28" s="8">
        <f>SUM(BU5:BU27)</f>
        <v>7621847.414499999</v>
      </c>
      <c r="BV28" s="8">
        <f>SUM(BV5:BV27)</f>
        <v>7616427.414499999</v>
      </c>
      <c r="BW28" s="8">
        <f>SUM(BW5:BW27)</f>
        <v>7616427.414499999</v>
      </c>
      <c r="BX28" s="16">
        <v>1</v>
      </c>
      <c r="BY28" s="27">
        <f>SUM(BY5:BY27)</f>
        <v>7633235.5500833346</v>
      </c>
      <c r="BZ28" s="8">
        <f>SUM(BZ5:BZ27)</f>
        <v>8635133.6333000008</v>
      </c>
      <c r="CA28" s="8">
        <f>SUM(CA5:CA27)</f>
        <v>8635133.6333000008</v>
      </c>
      <c r="CB28" s="8">
        <f>SUM(CB5:CB27)</f>
        <v>8635133.6333000008</v>
      </c>
      <c r="CC28" s="16">
        <v>1</v>
      </c>
      <c r="CD28" s="27">
        <f>SUM(CD5:CD27)</f>
        <v>7633235.5500833346</v>
      </c>
      <c r="CE28" s="8">
        <f>SUM(CE5:CE27)</f>
        <v>9029412.6206999999</v>
      </c>
      <c r="CF28" s="8">
        <f>SUM(CF5:CF27)</f>
        <v>9029412.6206999999</v>
      </c>
      <c r="CG28" s="8">
        <f>SUM(CG5:CG27)</f>
        <v>9029412.6206999999</v>
      </c>
      <c r="CH28" s="16">
        <v>1</v>
      </c>
      <c r="CI28" s="27">
        <f>SUM(CI5:CI27)</f>
        <v>7633235.5500833346</v>
      </c>
      <c r="CJ28" s="8">
        <f>SUM(CJ5:CJ27)</f>
        <v>9366100.559799999</v>
      </c>
      <c r="CK28" s="8">
        <f>SUM(CK5:CK27)</f>
        <v>9366100.559799999</v>
      </c>
      <c r="CL28" s="8">
        <f>SUM(CL5:CL27)</f>
        <v>9366100.559799999</v>
      </c>
      <c r="CM28" s="16">
        <v>1</v>
      </c>
      <c r="CN28" s="27">
        <f>SUM(CN5:CN27)</f>
        <v>7633235.5500833346</v>
      </c>
      <c r="CO28" s="8">
        <f>SUM(CO5:CO27)</f>
        <v>9641121.900799999</v>
      </c>
      <c r="CP28" s="8">
        <f t="shared" si="16"/>
        <v>9641121.900799999</v>
      </c>
      <c r="CQ28" s="8">
        <f>SUM(CQ5:CQ27)</f>
        <v>9641121.900799999</v>
      </c>
      <c r="CR28" s="16">
        <v>1</v>
      </c>
      <c r="CS28" s="27">
        <f>SUM(CS5:CS27)</f>
        <v>7633235.5500833346</v>
      </c>
      <c r="CT28" s="8">
        <f>SUM(CT5:CT27)</f>
        <v>9086762.2080000006</v>
      </c>
      <c r="CU28" s="8">
        <f>SUM(CU5:CU27)</f>
        <v>9074940.2080000006</v>
      </c>
      <c r="CV28" s="8">
        <f>SUM(CV5:CV27)</f>
        <v>8964254.2080000006</v>
      </c>
      <c r="CW28" s="16">
        <v>1</v>
      </c>
      <c r="CX28" s="27">
        <f>SUM(CX5:CX27)</f>
        <v>7633235.5500833346</v>
      </c>
      <c r="CY28" s="8">
        <f>SUM(CY5:CY27)</f>
        <v>9054954.4773999993</v>
      </c>
      <c r="CZ28" s="8">
        <f>SUM(CZ5:CZ27)</f>
        <v>9012978.4773999993</v>
      </c>
      <c r="DA28" s="8">
        <f>SUM(DA5:DA27)</f>
        <v>8902292.4773999993</v>
      </c>
      <c r="DB28" s="16">
        <v>1</v>
      </c>
      <c r="DC28" s="27">
        <f>SUM(DC5:DC27)</f>
        <v>7633235.5500833346</v>
      </c>
      <c r="DD28" s="8">
        <f>SUM(DD5:DD27)</f>
        <v>8022849.5192000009</v>
      </c>
      <c r="DE28" s="8">
        <f>SUM(DE5:DE27)</f>
        <v>8205317.5192000009</v>
      </c>
      <c r="DF28" s="8">
        <f>SUM(DF5:DF27)</f>
        <v>8093852.5192000009</v>
      </c>
      <c r="DG28" s="16">
        <v>1</v>
      </c>
      <c r="DH28" s="27">
        <f>SUM(DH5:DH27)</f>
        <v>7633235.5500833346</v>
      </c>
      <c r="DI28" s="8">
        <f>SUM(DI5:DI27)</f>
        <v>8047111.2924999995</v>
      </c>
      <c r="DJ28" s="8">
        <f>SUM(DJ5:DJ27)</f>
        <v>8047111.2924999995</v>
      </c>
      <c r="DK28" s="8">
        <f>SUM(DK5:DK27)</f>
        <v>7943135.2924999995</v>
      </c>
      <c r="DL28" s="16">
        <v>1</v>
      </c>
      <c r="DM28" s="27">
        <f>SUM(DM5:DM27)</f>
        <v>7633235.5500833346</v>
      </c>
      <c r="DN28" s="8">
        <f>SUM(DN5:DN27)</f>
        <v>8274228.1607999997</v>
      </c>
      <c r="DO28" s="8">
        <f>SUM(DO5:DO27)</f>
        <v>8181799.1607999997</v>
      </c>
      <c r="DP28" s="8">
        <f>SUM(DP5:DP27)</f>
        <v>8071195.1607999997</v>
      </c>
      <c r="DQ28" s="16">
        <v>1</v>
      </c>
      <c r="DR28" s="27">
        <f>SUM(DR5:DR27)</f>
        <v>7633235.5500833346</v>
      </c>
      <c r="DS28" s="8">
        <f>SUM(DS5:DS27)</f>
        <v>8088051.1600000001</v>
      </c>
      <c r="DT28" s="8">
        <f>SUM(DT5:DT27)</f>
        <v>8088051.1600000001</v>
      </c>
      <c r="DU28" s="8">
        <f>SUM(DU5:DU27)</f>
        <v>7977071.1600000001</v>
      </c>
      <c r="DV28" s="16">
        <v>1</v>
      </c>
      <c r="DW28" s="27">
        <f>SUM(DW5:DW27)</f>
        <v>7633235.5500833346</v>
      </c>
      <c r="DX28" s="8">
        <f>SUM(DX5:DX27)</f>
        <v>7814650.5026999991</v>
      </c>
      <c r="DY28" s="8">
        <f>SUM(DY5:DY27)</f>
        <v>7814650.5026999991</v>
      </c>
      <c r="DZ28" s="8">
        <f>SUM(DZ5:DZ27)</f>
        <v>7716321.5026999991</v>
      </c>
      <c r="EA28" s="16">
        <v>1</v>
      </c>
      <c r="EB28" s="27">
        <f>SUM(EB5:EB27)</f>
        <v>7633235.5500833346</v>
      </c>
      <c r="EC28" s="8">
        <f>SUM(EC5:EC27)</f>
        <v>8073353.9475999996</v>
      </c>
      <c r="ED28" s="8">
        <f>SUM(ED5:ED27)</f>
        <v>8073353.9475999996</v>
      </c>
      <c r="EE28" s="8">
        <f>SUM(EE5:EE27)</f>
        <v>8073353.9475999996</v>
      </c>
      <c r="EF28" s="16">
        <v>1</v>
      </c>
      <c r="EG28" s="27">
        <f>SUM(EG5:EG27)</f>
        <v>7633235.5500833346</v>
      </c>
      <c r="EH28" s="8">
        <f>SUM(EH5:EH27)</f>
        <v>8128098.3492999999</v>
      </c>
      <c r="EI28" s="8">
        <f>SUM(EI5:EI27)</f>
        <v>8128098.3492999999</v>
      </c>
      <c r="EJ28" s="8">
        <f>SUM(EJ5:EJ27)</f>
        <v>8128098.3492999999</v>
      </c>
      <c r="EK28" s="16">
        <v>1</v>
      </c>
      <c r="EL28" s="27">
        <f>SUM(EL5:EL27)</f>
        <v>7633235.5500833346</v>
      </c>
      <c r="EM28" s="8">
        <f>SUM(EM5:EM27)</f>
        <v>7841285.3461000016</v>
      </c>
      <c r="EN28" s="8">
        <f>SUM(EN5:EN27)</f>
        <v>7841285.3461000016</v>
      </c>
      <c r="EO28" s="8">
        <f>SUM(EO5:EO27)</f>
        <v>7841285.3461000016</v>
      </c>
      <c r="EP28" s="16">
        <v>1</v>
      </c>
      <c r="EQ28" s="27">
        <f>SUM(EQ5:EQ27)</f>
        <v>7633235.5500833346</v>
      </c>
      <c r="ER28" s="8">
        <f>SUM(ER5:ER27)</f>
        <v>7915221.3937999997</v>
      </c>
      <c r="ES28" s="8">
        <f>SUM(ES5:ES27)</f>
        <v>7915221.3937999997</v>
      </c>
      <c r="ET28" s="8">
        <f>SUM(ET5:ET27)</f>
        <v>7915221.3937999997</v>
      </c>
      <c r="EU28" s="16">
        <v>1</v>
      </c>
      <c r="EV28" s="27">
        <f>SUM(EV5:EV27)</f>
        <v>7633235.5500833346</v>
      </c>
      <c r="EW28" s="8">
        <f>SUM(EW5:EW27)</f>
        <v>7708840.6240999997</v>
      </c>
      <c r="EX28" s="8">
        <f>SUM(EX5:EX27)</f>
        <v>7708840.6240999997</v>
      </c>
      <c r="EY28" s="8">
        <f>SUM(EY5:EY27)</f>
        <v>7708840.6240999997</v>
      </c>
      <c r="EZ28" s="16">
        <v>1</v>
      </c>
      <c r="FA28" s="27">
        <f>SUM(FA5:FA27)</f>
        <v>7633235.5500833346</v>
      </c>
      <c r="FB28" s="8">
        <f>SUM(FB5:FB27)</f>
        <v>7754694.436900001</v>
      </c>
      <c r="FC28" s="8">
        <f>SUM(FC5:FC27)</f>
        <v>7754694.436900001</v>
      </c>
      <c r="FD28" s="8">
        <f>SUM(FD5:FD27)</f>
        <v>7754694.436900001</v>
      </c>
      <c r="FE28" s="16">
        <v>1</v>
      </c>
      <c r="FF28" s="27">
        <f>SUM(FF5:FF27)</f>
        <v>7633235.5500833346</v>
      </c>
      <c r="FG28" s="8">
        <f>SUM(FG5:FG27)</f>
        <v>6512956.3679</v>
      </c>
      <c r="FH28" s="8">
        <f>SUM(FH5:FH27)</f>
        <v>6512956.3679</v>
      </c>
      <c r="FI28" s="8">
        <f>SUM(FI5:FI27)</f>
        <v>6512956.3679</v>
      </c>
      <c r="FJ28" s="16">
        <v>1</v>
      </c>
      <c r="FK28" s="27">
        <f>SUM(FK5:FK27)</f>
        <v>7633235.5500833346</v>
      </c>
      <c r="FL28" s="8">
        <f>SUM(FL5:FL27)</f>
        <v>2890887.1660000002</v>
      </c>
      <c r="FM28" s="8">
        <f>SUM(FM5:FM27)</f>
        <v>2890887.1660000002</v>
      </c>
      <c r="FN28" s="8">
        <f>SUM(FN5:FN27)</f>
        <v>2890887.1660000002</v>
      </c>
      <c r="FO28" s="16">
        <v>1</v>
      </c>
      <c r="FP28" s="27">
        <f>SUM(FP5:FP27)</f>
        <v>7633235.5500833346</v>
      </c>
      <c r="FQ28" s="8">
        <f>SUM(FQ5:FQ27)</f>
        <v>6890497.7173999995</v>
      </c>
      <c r="FR28" s="8">
        <f>SUM(FR5:FR27)</f>
        <v>6890497.7173999995</v>
      </c>
      <c r="FS28" s="8">
        <f>SUM(FS5:FS27)</f>
        <v>6890497.7173999995</v>
      </c>
      <c r="FT28" s="16">
        <v>1</v>
      </c>
      <c r="FU28" s="27">
        <f>SUM(FU5:FU27)</f>
        <v>7633235.5500833346</v>
      </c>
      <c r="FV28" s="8">
        <f>SUM(FV5:FV27)</f>
        <v>7691662.384800001</v>
      </c>
      <c r="FW28" s="8">
        <f>SUM(FW5:FW27)</f>
        <v>7691662.384800001</v>
      </c>
      <c r="FX28" s="8">
        <f>SUM(FX5:FX27)</f>
        <v>7691662.384800001</v>
      </c>
      <c r="FY28" s="16">
        <v>1</v>
      </c>
      <c r="FZ28" s="27">
        <f>SUM(FZ5:FZ27)</f>
        <v>7633235.5500833346</v>
      </c>
      <c r="GA28" s="8">
        <f>SUM(GA5:GA27)</f>
        <v>7530711.5985999992</v>
      </c>
      <c r="GB28" s="8">
        <f>SUM(GB5:GB27)</f>
        <v>7719152.0635999991</v>
      </c>
      <c r="GC28" s="8">
        <f>SUM(GC5:GC27)</f>
        <v>7719152.0635999991</v>
      </c>
      <c r="GD28" s="16">
        <v>1</v>
      </c>
      <c r="GE28" s="27">
        <f>SUM(GE5:GE27)</f>
        <v>7633235.5500833346</v>
      </c>
      <c r="GF28" s="8">
        <f>SUM(GF5:GF27)</f>
        <v>7259046.3144000005</v>
      </c>
      <c r="GG28" s="8">
        <f>SUM(GG5:GG27)</f>
        <v>7259046.3144000005</v>
      </c>
      <c r="GH28" s="8">
        <f>SUM(GH5:GH27)</f>
        <v>7259046.3144000005</v>
      </c>
      <c r="GI28" s="16">
        <v>1</v>
      </c>
      <c r="GJ28" s="27">
        <f>SUM(GJ5:GJ27)</f>
        <v>7633235.5500833346</v>
      </c>
      <c r="GK28" s="8">
        <f>SUM(GK5:GK27)</f>
        <v>7260134.3113999991</v>
      </c>
      <c r="GL28" s="8">
        <f>GK28</f>
        <v>7260134.3113999991</v>
      </c>
      <c r="GM28" s="9">
        <f t="shared" si="55"/>
        <v>7260134.3113999991</v>
      </c>
      <c r="GN28" s="16">
        <v>1</v>
      </c>
      <c r="GO28" s="27">
        <f>SUM(GO5:GO27)</f>
        <v>7633235.5500833346</v>
      </c>
      <c r="GP28" s="8">
        <f>SUM(GP5:GP27)</f>
        <v>7145619.3110999996</v>
      </c>
      <c r="GQ28" s="8">
        <f>GP28</f>
        <v>7145619.3110999996</v>
      </c>
      <c r="GR28" s="9">
        <f t="shared" si="56"/>
        <v>7145619.3110999996</v>
      </c>
      <c r="GS28" s="16">
        <v>1</v>
      </c>
      <c r="GT28" s="27">
        <f>SUM(GT5:GT27)</f>
        <v>7633235.5500833346</v>
      </c>
      <c r="GU28" s="26">
        <f>SUM(GU5:GU27)</f>
        <v>6964256.6494999994</v>
      </c>
      <c r="GV28" s="8">
        <f>GU28</f>
        <v>6964256.6494999994</v>
      </c>
      <c r="GW28" s="9">
        <f t="shared" si="57"/>
        <v>6964256.6494999994</v>
      </c>
      <c r="GX28" s="9"/>
      <c r="GY28" s="27">
        <f>SUM(GY5:GY26)</f>
        <v>7633235.5500833346</v>
      </c>
      <c r="GZ28" s="26">
        <f>SUM(GZ5:GZ27)</f>
        <v>6765537.4074000008</v>
      </c>
      <c r="HA28" s="8">
        <f>GZ28</f>
        <v>6765537.4074000008</v>
      </c>
      <c r="HB28" s="9">
        <f t="shared" si="58"/>
        <v>6765537.4074000008</v>
      </c>
      <c r="HC28" s="9"/>
      <c r="HD28" s="27"/>
      <c r="HE28" s="10">
        <v>0</v>
      </c>
      <c r="HF28" s="8"/>
      <c r="HG28" s="8"/>
      <c r="HH28" s="17"/>
      <c r="HI28" s="27"/>
      <c r="HJ28" s="10">
        <v>0</v>
      </c>
      <c r="HK28" s="8"/>
      <c r="HL28" s="8"/>
      <c r="HM28" s="17"/>
      <c r="HN28" s="27"/>
      <c r="HO28" s="10">
        <v>0</v>
      </c>
      <c r="HP28" s="8"/>
      <c r="HQ28" s="8"/>
      <c r="HR28" s="17"/>
      <c r="HS28" s="27"/>
      <c r="HT28" s="46">
        <f>136563+556560</f>
        <v>693123</v>
      </c>
      <c r="HU28" s="8"/>
      <c r="HV28" s="8"/>
      <c r="HW28" s="17"/>
      <c r="HX28" s="27"/>
      <c r="HY28" s="46"/>
      <c r="HZ28" s="8"/>
      <c r="IA28" s="8"/>
      <c r="IB28" s="17"/>
      <c r="IC28" s="27"/>
      <c r="ID28" s="46">
        <f>1973966+339403</f>
        <v>2313369</v>
      </c>
      <c r="IE28" s="8"/>
      <c r="IF28" s="8"/>
      <c r="IG28" s="17"/>
      <c r="IH28" s="27"/>
      <c r="II28" s="46">
        <f>418952+534656+40392</f>
        <v>994000</v>
      </c>
      <c r="IJ28" s="8"/>
      <c r="IK28" s="8"/>
      <c r="IL28" s="17"/>
      <c r="IM28" s="27"/>
      <c r="IN28" s="46">
        <f>418952+534656+40392</f>
        <v>994000</v>
      </c>
      <c r="IO28" s="8"/>
      <c r="IP28" s="8"/>
      <c r="IQ28" s="17"/>
      <c r="IR28" s="27"/>
      <c r="IS28" s="46">
        <f>418952+534656+40392</f>
        <v>994000</v>
      </c>
      <c r="IT28" s="8"/>
      <c r="IU28" s="8"/>
      <c r="IV28" s="17"/>
      <c r="IW28" s="27"/>
      <c r="IX28" s="46">
        <f>611555+534656</f>
        <v>1146211</v>
      </c>
      <c r="IY28" s="8"/>
      <c r="IZ28" s="8"/>
      <c r="JA28" s="17"/>
      <c r="JB28" s="27"/>
      <c r="JC28" s="34"/>
      <c r="JD28" s="8"/>
      <c r="JE28" s="8"/>
      <c r="JF28" s="17"/>
      <c r="JG28" s="27"/>
      <c r="JH28" s="34"/>
      <c r="JI28" s="8"/>
      <c r="JJ28" s="8"/>
      <c r="JK28" s="17"/>
      <c r="JL28" s="27"/>
      <c r="JM28" s="34"/>
      <c r="JN28" s="8"/>
      <c r="JO28" s="8"/>
      <c r="JP28" s="17"/>
      <c r="JQ28" s="27"/>
      <c r="JR28" s="34"/>
      <c r="JS28" s="8"/>
      <c r="JT28" s="8"/>
      <c r="JU28" s="17"/>
      <c r="JV28" s="27"/>
      <c r="JW28" s="34"/>
      <c r="JX28" s="8"/>
      <c r="JY28" s="8"/>
      <c r="JZ28" s="17"/>
      <c r="KA28" s="27"/>
      <c r="KB28" s="34"/>
      <c r="KC28" s="8"/>
      <c r="KD28" s="8"/>
      <c r="KE28" s="17"/>
      <c r="KF28" s="27"/>
      <c r="KG28" s="34"/>
      <c r="KH28" s="8"/>
      <c r="KI28" s="8"/>
      <c r="KJ28" s="17"/>
      <c r="KK28" s="27"/>
      <c r="KL28" s="34"/>
      <c r="KM28" s="8"/>
      <c r="KN28" s="8"/>
      <c r="KO28" s="17"/>
      <c r="KP28" s="27"/>
      <c r="KQ28" s="34"/>
      <c r="KR28" s="8"/>
      <c r="KS28" s="8"/>
      <c r="KT28" s="17"/>
      <c r="KU28" s="27"/>
      <c r="KV28" s="34"/>
      <c r="KW28" s="8"/>
      <c r="KX28" s="8"/>
      <c r="KY28" s="17"/>
      <c r="KZ28" s="27"/>
      <c r="LA28" s="34"/>
      <c r="LB28" s="8"/>
      <c r="LC28" s="8"/>
      <c r="LD28" s="17"/>
      <c r="LE28" s="27"/>
      <c r="LF28" s="34"/>
      <c r="LG28" s="8"/>
      <c r="LH28" s="8"/>
      <c r="LI28" s="17"/>
      <c r="LJ28" s="27"/>
      <c r="LK28" s="4"/>
      <c r="LL28" s="8"/>
      <c r="LM28" s="8"/>
      <c r="LN28" s="17"/>
      <c r="LO28" s="27"/>
      <c r="LP28" s="4"/>
      <c r="LQ28" s="8"/>
      <c r="LR28" s="8"/>
      <c r="LS28" s="17"/>
      <c r="LT28" s="27"/>
      <c r="LU28" s="4"/>
      <c r="LV28" s="8"/>
      <c r="LW28" s="8"/>
      <c r="LX28" s="17"/>
      <c r="LY28" s="27"/>
      <c r="LZ28" s="4"/>
      <c r="MA28" s="8"/>
      <c r="MB28" s="8"/>
      <c r="MC28" s="17"/>
      <c r="MD28" s="27"/>
      <c r="ME28" s="4"/>
      <c r="MF28" s="8"/>
      <c r="MG28" s="8"/>
      <c r="MH28" s="17"/>
      <c r="MI28" s="37"/>
      <c r="MJ28" s="8"/>
      <c r="MK28" s="8"/>
      <c r="ML28" s="8"/>
      <c r="MM28" s="17"/>
      <c r="MN28" s="37"/>
      <c r="MO28" s="8"/>
      <c r="MP28" s="8"/>
      <c r="MQ28" s="8"/>
      <c r="MR28" s="17"/>
      <c r="MS28" s="37"/>
      <c r="MT28" s="8"/>
      <c r="MX28" s="37"/>
      <c r="MY28" s="4"/>
      <c r="ND28" s="4"/>
    </row>
    <row r="29" spans="1:371" x14ac:dyDescent="0.3">
      <c r="A29" s="4" t="s">
        <v>30</v>
      </c>
      <c r="B29" s="27"/>
      <c r="C29" s="18"/>
      <c r="D29" s="8"/>
      <c r="E29" s="8"/>
      <c r="F29" s="17"/>
      <c r="G29" s="27"/>
      <c r="H29" s="18"/>
      <c r="I29" s="8"/>
      <c r="J29" s="8"/>
      <c r="K29" s="17"/>
      <c r="L29" s="27"/>
      <c r="M29" s="18"/>
      <c r="N29" s="8"/>
      <c r="O29" s="8"/>
      <c r="P29" s="17"/>
      <c r="Q29" s="27"/>
      <c r="R29" s="18"/>
      <c r="S29" s="8"/>
      <c r="T29" s="8"/>
      <c r="U29" s="17"/>
      <c r="V29" s="27"/>
      <c r="W29" s="18"/>
      <c r="X29" s="8"/>
      <c r="Y29" s="8"/>
      <c r="Z29" s="17"/>
      <c r="AA29" s="27"/>
      <c r="AB29" s="18"/>
      <c r="AC29" s="8"/>
      <c r="AD29" s="8"/>
      <c r="AE29" s="17"/>
      <c r="AF29" s="27"/>
      <c r="AG29" s="18"/>
      <c r="AH29" s="8"/>
      <c r="AI29" s="8"/>
      <c r="AJ29" s="17"/>
      <c r="AK29" s="27"/>
      <c r="AL29" s="18"/>
      <c r="AM29" s="8"/>
      <c r="AN29" s="8"/>
      <c r="AO29" s="17"/>
      <c r="AP29" s="27"/>
      <c r="AQ29" s="18"/>
      <c r="AR29" s="8"/>
      <c r="AS29" s="8"/>
      <c r="AT29" s="17"/>
      <c r="AU29" s="27"/>
      <c r="AV29" s="18"/>
      <c r="AW29" s="8"/>
      <c r="AX29" s="8"/>
      <c r="AY29" s="17"/>
      <c r="AZ29" s="27"/>
      <c r="BA29" s="18"/>
      <c r="BB29" s="8"/>
      <c r="BC29" s="8"/>
      <c r="BD29" s="17"/>
      <c r="BE29" s="27"/>
      <c r="BF29" s="18"/>
      <c r="BG29" s="8"/>
      <c r="BH29" s="8"/>
      <c r="BI29" s="17"/>
      <c r="BJ29" s="27"/>
      <c r="BK29" s="18"/>
      <c r="BL29" s="8"/>
      <c r="BM29" s="8"/>
      <c r="BN29" s="17"/>
      <c r="BO29" s="27"/>
      <c r="BP29" s="18"/>
      <c r="BQ29" s="8"/>
      <c r="BR29" s="8"/>
      <c r="BS29" s="17"/>
      <c r="BT29" s="27"/>
      <c r="BU29" s="18"/>
      <c r="BV29" s="8"/>
      <c r="BW29" s="8"/>
      <c r="BX29" s="17"/>
      <c r="BY29" s="27"/>
      <c r="BZ29" s="18">
        <v>1286258</v>
      </c>
      <c r="CA29" s="8"/>
      <c r="CB29" s="8"/>
      <c r="CC29" s="17"/>
      <c r="CD29" s="27"/>
      <c r="CE29" s="18">
        <v>1286258</v>
      </c>
      <c r="CF29" s="8"/>
      <c r="CG29" s="8"/>
      <c r="CH29" s="17"/>
      <c r="CI29" s="27"/>
      <c r="CJ29" s="18">
        <f>+[2]SUMMARY!$G$18+[2]SUMMARY!$G$20+[2]SUMMARY!$G$22+[2]SUMMARY!$E$31</f>
        <v>1896075</v>
      </c>
      <c r="CK29" s="8"/>
      <c r="CL29" s="8"/>
      <c r="CM29" s="17"/>
      <c r="CN29" s="27"/>
      <c r="CO29" s="10">
        <v>0</v>
      </c>
      <c r="CP29" s="8"/>
      <c r="CQ29" s="8"/>
      <c r="CR29" s="17"/>
      <c r="CS29" s="27"/>
      <c r="CT29" s="10">
        <v>0</v>
      </c>
      <c r="CU29" s="8"/>
      <c r="CV29" s="8"/>
      <c r="CW29" s="17"/>
      <c r="CX29" s="27"/>
      <c r="CY29" s="10">
        <v>0</v>
      </c>
      <c r="CZ29" s="8"/>
      <c r="DA29" s="8"/>
      <c r="DB29" s="17"/>
      <c r="DC29" s="27"/>
      <c r="DD29" s="10">
        <v>0</v>
      </c>
      <c r="DE29" s="8"/>
      <c r="DF29" s="8"/>
      <c r="DG29" s="17"/>
      <c r="DH29" s="27"/>
      <c r="DI29" s="10">
        <v>0</v>
      </c>
      <c r="DJ29" s="8"/>
      <c r="DK29" s="8"/>
      <c r="DL29" s="17"/>
      <c r="DM29" s="27"/>
      <c r="DN29" s="10">
        <v>0</v>
      </c>
      <c r="DO29" s="8"/>
      <c r="DP29" s="8"/>
      <c r="DQ29" s="17"/>
      <c r="DR29" s="27"/>
      <c r="DS29" s="10">
        <v>0</v>
      </c>
      <c r="DT29" s="8"/>
      <c r="DU29" s="8"/>
      <c r="DV29" s="17"/>
      <c r="DW29" s="27"/>
      <c r="DX29" s="10">
        <v>0</v>
      </c>
      <c r="DY29" s="8"/>
      <c r="DZ29" s="8"/>
      <c r="EA29" s="17"/>
      <c r="EB29" s="27"/>
      <c r="EC29" s="10">
        <v>0</v>
      </c>
      <c r="ED29" s="8"/>
      <c r="EE29" s="8"/>
      <c r="EF29" s="17"/>
      <c r="EG29" s="27"/>
      <c r="EH29" s="10">
        <v>0</v>
      </c>
      <c r="EI29" s="8"/>
      <c r="EJ29" s="8"/>
      <c r="EK29" s="17"/>
      <c r="EL29" s="27"/>
      <c r="EM29" s="10">
        <v>0</v>
      </c>
      <c r="EN29" s="8"/>
      <c r="EO29" s="8"/>
      <c r="EP29" s="17"/>
      <c r="EQ29" s="27"/>
      <c r="ER29" s="10">
        <v>0</v>
      </c>
      <c r="ES29" s="8"/>
      <c r="ET29" s="8"/>
      <c r="EU29" s="17"/>
      <c r="EV29" s="27"/>
      <c r="EW29" s="10">
        <v>0</v>
      </c>
      <c r="EX29" s="8"/>
      <c r="EY29" s="8"/>
      <c r="EZ29" s="17"/>
      <c r="FA29" s="27"/>
      <c r="FB29" s="10">
        <v>0</v>
      </c>
      <c r="FC29" s="8"/>
      <c r="FD29" s="8"/>
      <c r="FE29" s="17"/>
      <c r="FF29" s="27"/>
      <c r="FG29" s="10">
        <v>0</v>
      </c>
      <c r="FH29" s="8"/>
      <c r="FI29" s="8"/>
      <c r="FJ29" s="17"/>
      <c r="FK29" s="27"/>
      <c r="FL29" s="10">
        <v>0</v>
      </c>
      <c r="FM29" s="8"/>
      <c r="FN29" s="8"/>
      <c r="FO29" s="17"/>
      <c r="FP29" s="27"/>
      <c r="FQ29" s="10">
        <v>0</v>
      </c>
      <c r="FR29" s="8"/>
      <c r="FS29" s="8"/>
      <c r="FT29" s="17"/>
      <c r="FU29" s="27"/>
      <c r="FV29" s="10">
        <v>0</v>
      </c>
      <c r="FW29" s="8"/>
      <c r="FX29" s="8"/>
      <c r="FY29" s="17"/>
      <c r="FZ29" s="27"/>
      <c r="GA29" s="10">
        <v>0</v>
      </c>
      <c r="GB29" s="8"/>
      <c r="GC29" s="8"/>
      <c r="GD29" s="17"/>
      <c r="GE29" s="27"/>
      <c r="GF29" s="10">
        <v>0</v>
      </c>
      <c r="GG29" s="8"/>
      <c r="GH29" s="8"/>
      <c r="GI29" s="17"/>
      <c r="GJ29" s="27"/>
      <c r="GK29" s="10">
        <v>0</v>
      </c>
      <c r="GL29" s="8"/>
      <c r="GM29" s="8"/>
      <c r="GN29" s="17"/>
      <c r="GO29" s="27"/>
      <c r="GP29" s="10">
        <v>0</v>
      </c>
      <c r="GQ29" s="8"/>
      <c r="GR29" s="8"/>
      <c r="GS29" s="17"/>
      <c r="GT29" s="27"/>
      <c r="GU29" s="10">
        <v>0</v>
      </c>
      <c r="GV29" s="8"/>
      <c r="GW29" s="8"/>
      <c r="GX29" s="17"/>
      <c r="GY29" s="27"/>
      <c r="GZ29" s="10">
        <v>0</v>
      </c>
      <c r="HA29" s="8"/>
      <c r="HB29" s="8"/>
      <c r="HC29" s="17"/>
      <c r="HD29" s="27"/>
      <c r="HE29" s="10">
        <v>2876070</v>
      </c>
      <c r="HF29" s="8">
        <f>HE29</f>
        <v>2876070</v>
      </c>
      <c r="HG29" s="6"/>
      <c r="HH29" s="25"/>
      <c r="HI29" s="27"/>
      <c r="HJ29" s="10">
        <v>1206568</v>
      </c>
      <c r="HK29" s="8">
        <f>HJ29</f>
        <v>1206568</v>
      </c>
      <c r="HL29" s="6"/>
      <c r="HM29" s="25"/>
      <c r="HN29" s="27"/>
      <c r="HO29" s="10">
        <v>1650152</v>
      </c>
      <c r="HP29" s="8">
        <f>HO29</f>
        <v>1650152</v>
      </c>
      <c r="HQ29" s="6"/>
      <c r="HR29" s="25"/>
      <c r="HS29" s="27"/>
      <c r="HT29" s="10">
        <v>1650152</v>
      </c>
      <c r="HU29" s="8">
        <f>HT29</f>
        <v>1650152</v>
      </c>
      <c r="HV29" s="6"/>
      <c r="HW29" s="25"/>
      <c r="HX29" s="27"/>
      <c r="HY29" s="10"/>
      <c r="HZ29" s="8">
        <f>HY29</f>
        <v>0</v>
      </c>
      <c r="IA29" s="6"/>
      <c r="IB29" s="25"/>
      <c r="IC29" s="27"/>
      <c r="ID29" s="10">
        <v>3221731</v>
      </c>
      <c r="IE29" s="8"/>
      <c r="IF29" s="6"/>
      <c r="IG29" s="25"/>
      <c r="IH29" s="27"/>
      <c r="II29" s="10">
        <v>4071423</v>
      </c>
      <c r="IJ29" s="8">
        <f>II29</f>
        <v>4071423</v>
      </c>
      <c r="IK29" s="6"/>
      <c r="IL29" s="25"/>
      <c r="IM29" s="27"/>
      <c r="IN29" s="10">
        <v>4120989</v>
      </c>
      <c r="IO29" s="8">
        <f>IN29</f>
        <v>4120989</v>
      </c>
      <c r="IP29" s="6"/>
      <c r="IQ29" s="25"/>
      <c r="IR29" s="27"/>
      <c r="IS29" s="10">
        <v>4222979</v>
      </c>
      <c r="IT29" s="8">
        <f>IS29</f>
        <v>4222979</v>
      </c>
      <c r="IU29" s="6"/>
      <c r="IV29" s="25"/>
      <c r="IW29" s="27"/>
      <c r="IX29" s="10">
        <v>4036922</v>
      </c>
      <c r="IY29" s="8">
        <f>IX29</f>
        <v>4036922</v>
      </c>
      <c r="IZ29" s="6"/>
      <c r="JA29" s="25"/>
      <c r="JB29" s="27"/>
      <c r="JC29">
        <v>4117815</v>
      </c>
      <c r="JD29" s="8">
        <f>JC29</f>
        <v>4117815</v>
      </c>
      <c r="JE29" s="6"/>
      <c r="JF29" s="25"/>
      <c r="JG29" s="27"/>
      <c r="JH29">
        <v>4203979</v>
      </c>
      <c r="JI29" s="8">
        <f>JH29</f>
        <v>4203979</v>
      </c>
      <c r="JJ29" s="6"/>
      <c r="JK29" s="25"/>
      <c r="JL29" s="27"/>
      <c r="JM29">
        <v>3807192</v>
      </c>
      <c r="JN29" s="8">
        <f>JM29</f>
        <v>3807192</v>
      </c>
      <c r="JO29" s="6"/>
      <c r="JP29" s="25"/>
      <c r="JQ29" s="27"/>
      <c r="JR29">
        <v>3807192</v>
      </c>
      <c r="JS29" s="8">
        <f>JR29</f>
        <v>3807192</v>
      </c>
      <c r="JT29" s="6"/>
      <c r="JU29" s="25"/>
      <c r="JV29" s="27"/>
      <c r="JW29">
        <v>4138819</v>
      </c>
      <c r="JX29" s="8">
        <f>JW29</f>
        <v>4138819</v>
      </c>
      <c r="JY29" s="6"/>
      <c r="JZ29" s="25"/>
      <c r="KA29" s="27"/>
      <c r="KB29">
        <v>4199191</v>
      </c>
      <c r="KC29" s="8">
        <f>KB29</f>
        <v>4199191</v>
      </c>
      <c r="KD29" s="6"/>
      <c r="KE29" s="25"/>
      <c r="KF29" s="27"/>
      <c r="KG29">
        <v>4024315</v>
      </c>
      <c r="KH29" s="8">
        <f>KG29</f>
        <v>4024315</v>
      </c>
      <c r="KI29" s="6"/>
      <c r="KJ29" s="25"/>
      <c r="KK29" s="27"/>
      <c r="KL29">
        <v>4079200</v>
      </c>
      <c r="KM29" s="8">
        <f>KL29</f>
        <v>4079200</v>
      </c>
      <c r="KN29" s="6"/>
      <c r="KO29" s="25"/>
      <c r="KP29" s="27"/>
      <c r="KQ29">
        <v>4010516</v>
      </c>
      <c r="KR29" s="8">
        <f>KQ29</f>
        <v>4010516</v>
      </c>
      <c r="KS29" s="6"/>
      <c r="KT29" s="25"/>
      <c r="KU29" s="27"/>
      <c r="KV29">
        <f>3785775+162916+127741</f>
        <v>4076432</v>
      </c>
      <c r="KW29" s="8">
        <f>KV29</f>
        <v>4076432</v>
      </c>
      <c r="KX29" s="6"/>
      <c r="KY29" s="25"/>
      <c r="KZ29" s="27"/>
      <c r="LA29">
        <v>4054031</v>
      </c>
      <c r="LB29" s="8">
        <f>LA29</f>
        <v>4054031</v>
      </c>
      <c r="LC29" s="6"/>
      <c r="LD29" s="25"/>
      <c r="LE29" s="27"/>
      <c r="LF29" s="46">
        <f>3824461+101743+133783</f>
        <v>4059987</v>
      </c>
      <c r="LG29" s="8">
        <f>LF29</f>
        <v>4059987</v>
      </c>
      <c r="LH29" s="6"/>
      <c r="LI29" s="25"/>
      <c r="LJ29" s="27"/>
      <c r="LK29" s="25">
        <v>4115152</v>
      </c>
      <c r="LL29" s="8">
        <f>LK29</f>
        <v>4115152</v>
      </c>
      <c r="LM29" s="6"/>
      <c r="LN29" s="25"/>
      <c r="LO29" s="27"/>
      <c r="LP29" s="25">
        <v>3984811</v>
      </c>
      <c r="LQ29" s="8">
        <f>LP29</f>
        <v>3984811</v>
      </c>
      <c r="LR29" s="6"/>
      <c r="LS29" s="25"/>
      <c r="LT29" s="27"/>
      <c r="LU29" s="25">
        <f>3792985</f>
        <v>3792985</v>
      </c>
      <c r="LV29" s="8">
        <f>LU29</f>
        <v>3792985</v>
      </c>
      <c r="LW29" s="6"/>
      <c r="LX29" s="25"/>
      <c r="LY29" s="27">
        <v>0</v>
      </c>
      <c r="LZ29" s="25">
        <v>4117859</v>
      </c>
      <c r="MA29" s="8">
        <f>LZ29</f>
        <v>4117859</v>
      </c>
      <c r="MB29" s="6"/>
      <c r="MC29" s="25"/>
      <c r="MD29" s="27">
        <v>0</v>
      </c>
      <c r="ME29" s="25">
        <v>4137859</v>
      </c>
      <c r="MF29" s="8">
        <f>ME29</f>
        <v>4137859</v>
      </c>
      <c r="MG29" s="6"/>
      <c r="MH29" s="25"/>
      <c r="MI29" s="37">
        <v>0</v>
      </c>
      <c r="MJ29" s="25">
        <v>3755475</v>
      </c>
      <c r="MK29" s="11">
        <v>3755475</v>
      </c>
      <c r="ML29" s="6"/>
      <c r="MM29" s="25"/>
      <c r="MN29" s="37">
        <v>0</v>
      </c>
      <c r="MO29" s="25">
        <v>3634312</v>
      </c>
      <c r="MP29" s="11">
        <v>3634312</v>
      </c>
      <c r="MQ29" s="6"/>
      <c r="MR29" s="25"/>
      <c r="MS29" s="37">
        <v>0</v>
      </c>
      <c r="MT29" s="25">
        <v>3494052</v>
      </c>
      <c r="MU29">
        <v>7164934</v>
      </c>
      <c r="MX29" s="37">
        <v>0</v>
      </c>
      <c r="MY29" s="25">
        <f>3554116+116766</f>
        <v>3670882</v>
      </c>
      <c r="MZ29">
        <v>3670882</v>
      </c>
      <c r="ND29" s="25">
        <f>3734525</f>
        <v>3734525</v>
      </c>
      <c r="NE29">
        <v>3734525</v>
      </c>
    </row>
    <row r="30" spans="1:371" x14ac:dyDescent="0.3">
      <c r="A30" s="4" t="s">
        <v>31</v>
      </c>
      <c r="B30" s="27"/>
      <c r="C30" s="10"/>
      <c r="D30" s="8"/>
      <c r="E30" s="8"/>
      <c r="F30" s="17"/>
      <c r="G30" s="27"/>
      <c r="H30" s="10"/>
      <c r="I30" s="8"/>
      <c r="J30" s="8"/>
      <c r="K30" s="17"/>
      <c r="L30" s="27"/>
      <c r="M30" s="10"/>
      <c r="N30" s="8"/>
      <c r="O30" s="8"/>
      <c r="P30" s="17"/>
      <c r="Q30" s="27"/>
      <c r="R30" s="10"/>
      <c r="S30" s="8"/>
      <c r="T30" s="8"/>
      <c r="U30" s="17"/>
      <c r="V30" s="27"/>
      <c r="W30" s="10"/>
      <c r="X30" s="8"/>
      <c r="Y30" s="8"/>
      <c r="Z30" s="17"/>
      <c r="AA30" s="27"/>
      <c r="AB30" s="10"/>
      <c r="AC30" s="8"/>
      <c r="AD30" s="8"/>
      <c r="AE30" s="17"/>
      <c r="AF30" s="27"/>
      <c r="AG30" s="10"/>
      <c r="AH30" s="8"/>
      <c r="AI30" s="8"/>
      <c r="AJ30" s="17"/>
      <c r="AK30" s="27"/>
      <c r="AL30" s="10"/>
      <c r="AM30" s="8"/>
      <c r="AN30" s="8"/>
      <c r="AO30" s="17"/>
      <c r="AP30" s="27"/>
      <c r="AQ30" s="10"/>
      <c r="AR30" s="8"/>
      <c r="AS30" s="8"/>
      <c r="AT30" s="17"/>
      <c r="AU30" s="27"/>
      <c r="AV30" s="10"/>
      <c r="AW30" s="8"/>
      <c r="AX30" s="8"/>
      <c r="AY30" s="17"/>
      <c r="AZ30" s="27"/>
      <c r="BA30" s="10"/>
      <c r="BB30" s="8"/>
      <c r="BC30" s="8"/>
      <c r="BD30" s="17"/>
      <c r="BE30" s="27"/>
      <c r="BF30" s="10"/>
      <c r="BG30" s="8"/>
      <c r="BH30" s="8"/>
      <c r="BI30" s="17"/>
      <c r="BJ30" s="27"/>
      <c r="BK30" s="10"/>
      <c r="BL30" s="8"/>
      <c r="BM30" s="8"/>
      <c r="BN30" s="17"/>
      <c r="BO30" s="27"/>
      <c r="BP30" s="10"/>
      <c r="BQ30" s="8"/>
      <c r="BR30" s="8"/>
      <c r="BS30" s="17"/>
      <c r="BT30" s="27"/>
      <c r="BU30" s="10"/>
      <c r="BV30" s="8"/>
      <c r="BW30" s="8"/>
      <c r="BX30" s="17"/>
      <c r="BY30" s="27"/>
      <c r="BZ30" s="10">
        <f>1756483+622801</f>
        <v>2379284</v>
      </c>
      <c r="CA30" s="8"/>
      <c r="CB30" s="8"/>
      <c r="CC30" s="17"/>
      <c r="CD30" s="27"/>
      <c r="CE30" s="10">
        <f>1756483+622801</f>
        <v>2379284</v>
      </c>
      <c r="CF30" s="8"/>
      <c r="CG30" s="8"/>
      <c r="CH30" s="17"/>
      <c r="CI30" s="27"/>
      <c r="CJ30" s="10">
        <f>+[2]SUMMARY!$E$41+[2]SUMMARY!$E$43+[2]SUMMARY!$G$27</f>
        <v>1873585</v>
      </c>
      <c r="CK30" s="8"/>
      <c r="CL30" s="8"/>
      <c r="CM30" s="17"/>
      <c r="CN30" s="27"/>
      <c r="CO30" s="1">
        <v>4840361</v>
      </c>
      <c r="CP30" s="8">
        <f>SUM(CP5:CP29)</f>
        <v>19282243.801599998</v>
      </c>
      <c r="CQ30" s="8"/>
      <c r="CR30" s="25"/>
      <c r="CS30" s="27"/>
      <c r="CT30" s="1">
        <v>4709158</v>
      </c>
      <c r="CU30" s="8">
        <f>SUM(CU5:CU29)</f>
        <v>18149880.416000001</v>
      </c>
      <c r="CV30" s="8"/>
      <c r="CW30" s="25"/>
      <c r="CX30" s="27"/>
      <c r="CY30" s="1">
        <v>4580154</v>
      </c>
      <c r="CZ30" s="8">
        <f>SUM(CZ5:CZ29)</f>
        <v>18025956.954799999</v>
      </c>
      <c r="DA30" s="8"/>
      <c r="DB30" s="25"/>
      <c r="DC30" s="27"/>
      <c r="DD30" s="1">
        <v>4117900</v>
      </c>
      <c r="DE30" s="8">
        <f>SUM(DE5:DE29)</f>
        <v>16410635.038400002</v>
      </c>
      <c r="DF30" s="8"/>
      <c r="DG30" s="25"/>
      <c r="DH30" s="27"/>
      <c r="DI30" s="1">
        <v>4006457</v>
      </c>
      <c r="DJ30" s="8">
        <f>SUM(DJ5:DJ29)</f>
        <v>16094222.584999999</v>
      </c>
      <c r="DK30" s="8"/>
      <c r="DL30" s="25"/>
      <c r="DM30" s="27"/>
      <c r="DN30" s="1">
        <v>4067578</v>
      </c>
      <c r="DO30" s="8">
        <f>SUM(DO5:DO29)</f>
        <v>16363598.321599999</v>
      </c>
      <c r="DP30" s="8"/>
      <c r="DQ30" s="25"/>
      <c r="DR30" s="27"/>
      <c r="DS30" s="1">
        <v>4166033</v>
      </c>
      <c r="DT30" s="8">
        <f>SUM(DT5:DT29)</f>
        <v>16176102.32</v>
      </c>
      <c r="DU30" s="8"/>
      <c r="DV30" s="25"/>
      <c r="DW30" s="27"/>
      <c r="DX30" s="1">
        <v>4166033</v>
      </c>
      <c r="DY30" s="8">
        <f>SUM(DY5:DY29)</f>
        <v>15629301.005399998</v>
      </c>
      <c r="DZ30" s="8"/>
      <c r="EA30" s="25"/>
      <c r="EB30" s="27"/>
      <c r="EC30" s="1">
        <v>3783219</v>
      </c>
      <c r="ED30" s="8">
        <v>3783219</v>
      </c>
      <c r="EE30" s="8"/>
      <c r="EF30" s="25"/>
      <c r="EG30" s="27"/>
      <c r="EH30" s="1">
        <v>3783219</v>
      </c>
      <c r="EI30" s="8">
        <v>3783219</v>
      </c>
      <c r="EJ30" s="8"/>
      <c r="EK30" s="25"/>
      <c r="EL30" s="27"/>
      <c r="EM30" s="1">
        <v>3850269</v>
      </c>
      <c r="EN30" s="8">
        <v>3893087</v>
      </c>
      <c r="EO30" s="8"/>
      <c r="EP30" s="25"/>
      <c r="EQ30" s="27"/>
      <c r="ER30" s="1">
        <v>3862281</v>
      </c>
      <c r="ES30" s="8">
        <f>ER30</f>
        <v>3862281</v>
      </c>
      <c r="ET30" s="8"/>
      <c r="EU30" s="25"/>
      <c r="EV30" s="27"/>
      <c r="EW30" s="1">
        <v>3862281</v>
      </c>
      <c r="EX30" s="8">
        <f>EW30</f>
        <v>3862281</v>
      </c>
      <c r="EY30" s="8"/>
      <c r="EZ30" s="25"/>
      <c r="FA30" s="27"/>
      <c r="FB30" s="1">
        <v>3817179</v>
      </c>
      <c r="FC30" s="8">
        <f>FB30</f>
        <v>3817179</v>
      </c>
      <c r="FD30" s="8"/>
      <c r="FE30" s="25"/>
      <c r="FF30" s="27"/>
      <c r="FG30" s="1">
        <v>3148221</v>
      </c>
      <c r="FH30" s="8">
        <f>FG30</f>
        <v>3148221</v>
      </c>
      <c r="FI30" s="8"/>
      <c r="FJ30" s="25"/>
      <c r="FK30" s="27"/>
      <c r="FL30" s="1">
        <v>1124881</v>
      </c>
      <c r="FM30" s="8">
        <f>FL30</f>
        <v>1124881</v>
      </c>
      <c r="FN30" s="8"/>
      <c r="FO30" s="25"/>
      <c r="FP30" s="27"/>
      <c r="FQ30" s="10">
        <v>3320582</v>
      </c>
      <c r="FR30" s="8">
        <f>FQ30</f>
        <v>3320582</v>
      </c>
      <c r="FS30" s="8"/>
      <c r="FT30" s="25"/>
      <c r="FU30" s="27"/>
      <c r="FV30" s="10">
        <v>3635019</v>
      </c>
      <c r="FW30" s="8">
        <f>FV30</f>
        <v>3635019</v>
      </c>
      <c r="FX30" s="8"/>
      <c r="FY30" s="25"/>
      <c r="FZ30" s="27"/>
      <c r="GA30" s="10">
        <v>3604535</v>
      </c>
      <c r="GB30" s="8">
        <f>GA30</f>
        <v>3604535</v>
      </c>
      <c r="GC30" s="8"/>
      <c r="GD30" s="25"/>
      <c r="GE30" s="27"/>
      <c r="GF30" s="10">
        <v>3454083</v>
      </c>
      <c r="GG30" s="8">
        <f>GF30</f>
        <v>3454083</v>
      </c>
      <c r="GH30" s="6"/>
      <c r="GI30" s="25"/>
      <c r="GJ30" s="27"/>
      <c r="GK30" s="10">
        <v>3276778</v>
      </c>
      <c r="GL30" s="8">
        <f>GK30</f>
        <v>3276778</v>
      </c>
      <c r="GM30" s="6"/>
      <c r="GN30" s="25"/>
      <c r="GO30" s="27"/>
      <c r="GP30" s="10">
        <v>3354752</v>
      </c>
      <c r="GQ30" s="8">
        <f>GP30</f>
        <v>3354752</v>
      </c>
      <c r="GR30" s="6"/>
      <c r="GS30" s="25"/>
      <c r="GT30" s="27"/>
      <c r="GU30" s="10">
        <v>3354752</v>
      </c>
      <c r="GV30" s="8">
        <f>GU30</f>
        <v>3354752</v>
      </c>
      <c r="GW30" s="6"/>
      <c r="GX30" s="25"/>
      <c r="GY30" s="27"/>
      <c r="GZ30" s="10">
        <v>2876070</v>
      </c>
      <c r="HA30" s="8">
        <f>GZ30</f>
        <v>2876070</v>
      </c>
      <c r="HB30" s="6"/>
      <c r="HC30" s="25"/>
      <c r="HD30" s="27"/>
      <c r="HE30" s="31"/>
      <c r="HF30" s="4"/>
      <c r="HG30" s="9"/>
      <c r="HH30" s="1"/>
      <c r="HI30" s="27"/>
      <c r="HJ30" s="31"/>
      <c r="HK30" s="4"/>
      <c r="HL30" s="9"/>
      <c r="HM30" s="1"/>
      <c r="HN30" s="27"/>
      <c r="HO30" s="31"/>
      <c r="HP30" s="4"/>
      <c r="HQ30" s="9"/>
      <c r="HR30" s="1"/>
      <c r="HS30" s="27"/>
      <c r="HT30" s="31"/>
      <c r="HU30" s="4"/>
      <c r="HV30" s="9"/>
      <c r="HW30" s="1"/>
      <c r="HX30" s="27"/>
      <c r="HY30" s="31"/>
      <c r="HZ30" s="4"/>
      <c r="IA30" s="9"/>
      <c r="IB30" s="1"/>
      <c r="IC30" s="27"/>
      <c r="ID30" s="31"/>
      <c r="IE30" s="4"/>
      <c r="IF30" s="9"/>
      <c r="IG30" s="1"/>
      <c r="IH30" s="27"/>
      <c r="II30" s="31"/>
      <c r="IJ30" s="4"/>
      <c r="IK30" s="9"/>
      <c r="IL30" s="1"/>
      <c r="IM30" s="27"/>
      <c r="IN30" s="31"/>
      <c r="IO30" s="4"/>
      <c r="IP30" s="9"/>
      <c r="IQ30" s="1"/>
      <c r="IR30" s="27"/>
      <c r="IS30" s="31"/>
      <c r="IT30" s="4"/>
      <c r="IU30" s="9"/>
      <c r="IV30" s="1"/>
      <c r="IW30" s="27"/>
      <c r="IX30" s="31"/>
      <c r="IY30" s="4"/>
      <c r="IZ30" s="9"/>
      <c r="JA30" s="1"/>
      <c r="JB30" s="27"/>
      <c r="JC30" s="31"/>
      <c r="JD30" s="4"/>
      <c r="JE30" s="9"/>
      <c r="JF30" s="1"/>
      <c r="JG30" s="27"/>
      <c r="JH30" s="31"/>
      <c r="JI30" s="4"/>
      <c r="JJ30" s="9"/>
      <c r="JK30" s="1"/>
      <c r="JL30" s="27"/>
      <c r="JM30" s="31"/>
      <c r="JN30" s="4"/>
      <c r="JO30" s="9"/>
      <c r="JP30" s="1"/>
      <c r="JQ30" s="27"/>
      <c r="JR30" s="31"/>
      <c r="JS30" s="4"/>
      <c r="JT30" s="9"/>
      <c r="JU30" s="1"/>
      <c r="JV30" s="27"/>
      <c r="JW30" s="31"/>
      <c r="JX30" s="4"/>
      <c r="JY30" s="9"/>
      <c r="JZ30" s="1"/>
      <c r="KA30" s="27"/>
      <c r="KB30" s="31"/>
      <c r="KC30" s="4"/>
      <c r="KD30" s="9"/>
      <c r="KE30" s="1"/>
      <c r="KF30" s="27"/>
      <c r="KG30" s="31"/>
      <c r="KH30" s="4"/>
      <c r="KI30" s="9"/>
      <c r="KJ30" s="1"/>
      <c r="KK30" s="27"/>
      <c r="KL30" s="31"/>
      <c r="KM30" s="4"/>
      <c r="KN30" s="9"/>
      <c r="KO30" s="1"/>
      <c r="KP30" s="27"/>
      <c r="KQ30" s="31"/>
      <c r="KR30" s="4"/>
      <c r="KS30" s="9"/>
      <c r="KT30" s="1"/>
      <c r="KU30" s="27"/>
      <c r="KV30" s="31"/>
      <c r="KW30" s="4"/>
      <c r="KX30" s="9"/>
      <c r="KY30" s="1"/>
      <c r="KZ30" s="27"/>
      <c r="LA30" s="31"/>
      <c r="LB30" s="4"/>
      <c r="LC30" s="9"/>
      <c r="LD30" s="1"/>
      <c r="LE30" s="27"/>
      <c r="LF30" s="31"/>
      <c r="LG30" s="4"/>
      <c r="LH30" s="9"/>
      <c r="LI30" s="1"/>
      <c r="LJ30" s="27"/>
      <c r="LK30" s="3"/>
      <c r="LL30" s="4"/>
      <c r="LM30" s="9"/>
      <c r="LN30" s="1"/>
      <c r="LO30" s="27"/>
      <c r="LP30" s="3"/>
      <c r="LQ30" s="4"/>
      <c r="LR30" s="9"/>
      <c r="LS30" s="1"/>
      <c r="LT30" s="27"/>
      <c r="LU30" s="3"/>
      <c r="LV30" s="4"/>
      <c r="LW30" s="9"/>
      <c r="LX30" s="1"/>
      <c r="LY30" s="27"/>
      <c r="LZ30" s="3"/>
      <c r="MA30" s="4"/>
      <c r="MB30" s="9"/>
      <c r="MC30" s="1"/>
      <c r="MD30" s="27"/>
      <c r="ME30" s="3"/>
      <c r="MF30" s="4"/>
      <c r="MG30" s="9"/>
      <c r="MH30" s="1"/>
      <c r="MI30" s="37"/>
      <c r="MJ30" s="3"/>
      <c r="MK30" s="4"/>
      <c r="ML30" s="9"/>
      <c r="MM30" s="1"/>
      <c r="MN30" s="37"/>
      <c r="MO30" s="3"/>
      <c r="MP30" s="4"/>
      <c r="MQ30" s="9"/>
      <c r="MR30" s="1"/>
      <c r="MS30" s="37"/>
      <c r="MT30" s="3"/>
      <c r="MX30" s="37"/>
      <c r="MY30" s="3"/>
      <c r="ND30" s="3"/>
    </row>
    <row r="31" spans="1:371" x14ac:dyDescent="0.3">
      <c r="B31" s="28"/>
      <c r="D31" s="29"/>
      <c r="E31" s="10"/>
      <c r="F31" s="10"/>
      <c r="G31" s="28"/>
      <c r="I31" s="29"/>
      <c r="J31" s="10"/>
      <c r="K31" s="10"/>
      <c r="L31" s="28"/>
      <c r="N31" s="29"/>
      <c r="O31" s="10"/>
      <c r="P31" s="10"/>
      <c r="Q31" s="28"/>
      <c r="S31" s="29"/>
      <c r="T31" s="10"/>
      <c r="U31" s="10"/>
      <c r="V31" s="28"/>
      <c r="X31" s="29"/>
      <c r="Y31" s="10"/>
      <c r="Z31" s="10"/>
      <c r="AA31" s="28"/>
      <c r="AC31" s="29"/>
      <c r="AD31" s="10"/>
      <c r="AE31" s="10"/>
      <c r="AF31" s="28"/>
      <c r="AH31" s="29"/>
      <c r="AI31" s="10"/>
      <c r="AJ31" s="10"/>
      <c r="AK31" s="28"/>
      <c r="AM31" s="29"/>
      <c r="AN31" s="10"/>
      <c r="AO31" s="10"/>
      <c r="AP31" s="28"/>
      <c r="AR31" s="29"/>
      <c r="AS31" s="10"/>
      <c r="AT31" s="10"/>
      <c r="AU31" s="28"/>
      <c r="AW31" s="29"/>
      <c r="AX31" s="10"/>
      <c r="AY31" s="10"/>
      <c r="AZ31" s="28"/>
      <c r="BB31" s="29"/>
      <c r="BC31" s="10"/>
      <c r="BD31" s="10"/>
      <c r="BE31" s="28"/>
      <c r="BG31" s="29"/>
      <c r="BH31" s="10"/>
      <c r="BI31" s="10"/>
      <c r="BJ31" s="28"/>
      <c r="BL31" s="29"/>
      <c r="BM31" s="10"/>
      <c r="BN31" s="10"/>
      <c r="BO31" s="28"/>
      <c r="BQ31" s="29"/>
      <c r="BR31" s="10"/>
      <c r="BS31" s="10"/>
      <c r="BT31" s="28"/>
      <c r="BV31" s="29"/>
      <c r="BW31" s="10"/>
      <c r="BX31" s="10"/>
      <c r="BY31" s="28"/>
      <c r="CA31" s="29"/>
      <c r="CB31" s="10"/>
      <c r="CC31" s="10"/>
      <c r="CD31" s="28"/>
      <c r="CF31" s="29"/>
      <c r="CG31" s="10"/>
      <c r="CH31" s="10"/>
      <c r="CI31" s="28"/>
      <c r="CK31" s="29"/>
      <c r="CL31" s="10"/>
      <c r="CM31" s="10"/>
      <c r="CN31" s="27"/>
      <c r="CO31" s="3"/>
      <c r="CP31" s="4"/>
      <c r="CQ31" s="9"/>
      <c r="CR31" s="1"/>
      <c r="CS31" s="27"/>
      <c r="CT31" s="3"/>
      <c r="CU31" s="4"/>
      <c r="CV31" s="9"/>
      <c r="CW31" s="1"/>
      <c r="CX31" s="27"/>
      <c r="CY31" s="3"/>
      <c r="CZ31" s="4"/>
      <c r="DA31" s="9"/>
      <c r="DB31" s="1"/>
      <c r="DC31" s="27"/>
      <c r="DD31" s="3"/>
      <c r="DE31" s="4"/>
      <c r="DF31" s="9"/>
      <c r="DG31" s="1"/>
      <c r="DH31" s="27"/>
      <c r="DI31" s="3"/>
      <c r="DJ31" s="4"/>
      <c r="DK31" s="9"/>
      <c r="DL31" s="1"/>
      <c r="DM31" s="27"/>
      <c r="DN31" s="3"/>
      <c r="DO31" s="4"/>
      <c r="DP31" s="9"/>
      <c r="DQ31" s="1"/>
      <c r="DR31" s="27"/>
      <c r="DS31" s="3"/>
      <c r="DT31" s="4"/>
      <c r="DU31" s="9"/>
      <c r="DV31" s="1"/>
      <c r="DW31" s="27"/>
      <c r="DX31" s="3"/>
      <c r="DY31" s="4"/>
      <c r="DZ31" s="9"/>
      <c r="EA31" s="1"/>
      <c r="EB31" s="27"/>
      <c r="EC31" s="3"/>
      <c r="ED31" s="4"/>
      <c r="EE31" s="9"/>
      <c r="EF31" s="1"/>
      <c r="EG31" s="27"/>
      <c r="EH31" s="3"/>
      <c r="EI31" s="4"/>
      <c r="EJ31" s="9"/>
      <c r="EK31" s="1"/>
      <c r="EL31" s="27"/>
      <c r="EM31" s="3"/>
      <c r="EN31" s="4"/>
      <c r="EO31" s="9"/>
      <c r="EP31" s="1"/>
      <c r="EQ31" s="27"/>
      <c r="ER31" s="3"/>
      <c r="ES31" s="4"/>
      <c r="ET31" s="9"/>
      <c r="EU31" s="1"/>
      <c r="EV31" s="27"/>
      <c r="EW31" s="3"/>
      <c r="EX31" s="4"/>
      <c r="EY31" s="9"/>
      <c r="EZ31" s="1"/>
      <c r="FA31" s="27"/>
      <c r="FB31" s="3"/>
      <c r="FC31" s="4"/>
      <c r="FD31" s="9"/>
      <c r="FE31" s="1"/>
      <c r="FF31" s="27"/>
      <c r="FG31" s="3"/>
      <c r="FH31" s="4"/>
      <c r="FI31" s="9"/>
      <c r="FJ31" s="1"/>
      <c r="FK31" s="27"/>
      <c r="FL31" s="3"/>
      <c r="FM31" s="4"/>
      <c r="FN31" s="9"/>
      <c r="FO31" s="1"/>
      <c r="FP31" s="27"/>
      <c r="FQ31" s="3"/>
      <c r="FR31" s="4"/>
      <c r="FS31" s="9"/>
      <c r="FT31" s="1"/>
      <c r="FU31" s="27"/>
      <c r="FV31" s="3"/>
      <c r="FW31" s="4"/>
      <c r="FX31" s="9"/>
      <c r="FY31" s="1"/>
      <c r="FZ31" s="27"/>
      <c r="GA31" s="3"/>
      <c r="GB31" s="4"/>
      <c r="GC31" s="9"/>
      <c r="GD31" s="1"/>
      <c r="GE31" s="27"/>
      <c r="GF31" s="3"/>
      <c r="GG31" s="4"/>
      <c r="GH31" s="9"/>
      <c r="GI31" s="1"/>
      <c r="GJ31" s="27"/>
      <c r="GK31" s="3"/>
      <c r="GL31" s="4"/>
      <c r="GM31" s="9"/>
      <c r="GN31" s="1"/>
      <c r="GO31" s="27"/>
      <c r="GP31" s="3"/>
      <c r="GQ31" s="4"/>
      <c r="GR31" s="9"/>
      <c r="GS31" s="1"/>
      <c r="GT31" s="27"/>
      <c r="GU31" s="31"/>
      <c r="GV31" s="4"/>
      <c r="GW31" s="9"/>
      <c r="GX31" s="1"/>
      <c r="GY31" s="27"/>
      <c r="GZ31" s="31"/>
      <c r="HA31" s="4"/>
      <c r="HB31" s="9"/>
      <c r="HC31" s="1"/>
      <c r="HD31" s="27"/>
      <c r="HE31" s="33"/>
      <c r="HF31" s="8"/>
      <c r="HG31" s="1"/>
      <c r="HH31" s="1"/>
      <c r="HI31" s="27"/>
      <c r="HJ31" s="33"/>
      <c r="HK31" s="8"/>
      <c r="HL31" s="1"/>
      <c r="HM31" s="1"/>
      <c r="HN31" s="27"/>
      <c r="HO31" s="33"/>
      <c r="HP31" s="8"/>
      <c r="HQ31" s="1"/>
      <c r="HR31" s="1"/>
      <c r="HS31" s="27"/>
      <c r="HT31" s="33"/>
      <c r="HU31" s="8"/>
      <c r="HV31" s="1"/>
      <c r="HW31" s="1"/>
      <c r="HX31" s="27"/>
      <c r="HY31" s="33"/>
      <c r="HZ31" s="8"/>
      <c r="IA31" s="1"/>
      <c r="IB31" s="1"/>
      <c r="IC31" s="27"/>
      <c r="ID31" s="33"/>
      <c r="IE31" s="8"/>
      <c r="IF31" s="1"/>
      <c r="IG31" s="1"/>
      <c r="IH31" s="27"/>
      <c r="II31" s="33"/>
      <c r="IJ31" s="8"/>
      <c r="IK31" s="1"/>
      <c r="IL31" s="1"/>
      <c r="IM31" s="27"/>
      <c r="IN31" s="33"/>
      <c r="IO31" s="8"/>
      <c r="IP31" s="1"/>
      <c r="IQ31" s="1"/>
      <c r="IR31" s="27"/>
      <c r="IS31" s="33"/>
      <c r="IT31" s="8"/>
      <c r="IU31" s="1"/>
      <c r="IV31" s="1"/>
      <c r="IW31" s="27"/>
      <c r="IX31" s="33"/>
      <c r="IY31" s="8"/>
      <c r="IZ31" s="1"/>
      <c r="JA31" s="1"/>
      <c r="JB31" s="27"/>
      <c r="JC31" s="33"/>
      <c r="JD31" s="8"/>
      <c r="JE31" s="1"/>
      <c r="JF31" s="1"/>
      <c r="JG31" s="27"/>
      <c r="JH31" s="33"/>
      <c r="JI31" s="8"/>
      <c r="JJ31" s="1"/>
      <c r="JK31" s="1"/>
      <c r="JL31" s="27"/>
      <c r="JM31" s="33"/>
      <c r="JN31" s="8"/>
      <c r="JO31" s="1"/>
      <c r="JP31" s="1"/>
      <c r="JQ31" s="27"/>
      <c r="JR31" s="33"/>
      <c r="JS31" s="8"/>
      <c r="JT31" s="1"/>
      <c r="JU31" s="1"/>
      <c r="JV31" s="27"/>
      <c r="JW31" s="33"/>
      <c r="JX31" s="8"/>
      <c r="JY31" s="1"/>
      <c r="JZ31" s="1"/>
      <c r="KA31" s="27"/>
      <c r="KB31" s="33"/>
      <c r="KC31" s="8"/>
      <c r="KD31" s="1"/>
      <c r="KE31" s="1"/>
      <c r="KF31" s="27"/>
      <c r="KG31" s="33"/>
      <c r="KH31" s="8"/>
      <c r="KI31" s="1"/>
      <c r="KJ31" s="1"/>
      <c r="KK31" s="27"/>
      <c r="KL31" s="33"/>
      <c r="KM31" s="8"/>
      <c r="KN31" s="1"/>
      <c r="KO31" s="1"/>
      <c r="KP31" s="27"/>
      <c r="KQ31" s="33"/>
      <c r="KR31" s="8"/>
      <c r="KS31" s="1"/>
      <c r="KT31" s="1"/>
      <c r="KU31" s="27"/>
      <c r="KV31" s="33"/>
      <c r="KW31" s="8"/>
      <c r="KX31" s="1"/>
      <c r="KY31" s="1"/>
      <c r="KZ31" s="27"/>
      <c r="LA31" s="33"/>
      <c r="LB31" s="8"/>
      <c r="LC31" s="1"/>
      <c r="LD31" s="1"/>
      <c r="LE31" s="27"/>
      <c r="LF31" s="33"/>
      <c r="LG31" s="8"/>
      <c r="LH31" s="1"/>
      <c r="LI31" s="1"/>
      <c r="LJ31" s="27"/>
      <c r="LK31" s="1"/>
      <c r="LL31" s="8"/>
      <c r="LM31" s="1"/>
      <c r="LN31" s="1"/>
      <c r="LO31" s="27"/>
      <c r="LP31" s="1"/>
      <c r="LQ31" s="8"/>
      <c r="LR31" s="1"/>
      <c r="LS31" s="1"/>
      <c r="LT31" s="27"/>
      <c r="LU31" s="1"/>
      <c r="LV31" s="8"/>
      <c r="LW31" s="1"/>
      <c r="LX31" s="1"/>
      <c r="LY31" s="27"/>
      <c r="LZ31" s="1"/>
      <c r="MA31" s="8"/>
      <c r="MB31" s="1"/>
      <c r="MC31" s="1"/>
      <c r="MD31" s="27"/>
      <c r="ME31" s="1"/>
      <c r="MF31" s="8"/>
      <c r="MG31" s="1"/>
      <c r="MH31" s="1"/>
      <c r="MI31" s="37"/>
      <c r="MJ31" s="1"/>
      <c r="MK31" s="8"/>
      <c r="ML31" s="1"/>
      <c r="MM31" s="1"/>
      <c r="MN31" s="37"/>
      <c r="MO31" s="1"/>
      <c r="MP31" s="8"/>
      <c r="MQ31" s="1"/>
      <c r="MR31" s="1"/>
      <c r="MS31" s="37"/>
      <c r="MT31" s="1"/>
      <c r="MX31" s="37"/>
      <c r="MY31" s="1"/>
      <c r="ND31" s="1"/>
    </row>
    <row r="32" spans="1:371" x14ac:dyDescent="0.3">
      <c r="A32" s="25" t="s">
        <v>32</v>
      </c>
      <c r="B32" s="27"/>
      <c r="C32" s="1">
        <v>3247294</v>
      </c>
      <c r="D32" s="8"/>
      <c r="E32" s="8"/>
      <c r="F32" s="25"/>
      <c r="G32" s="27"/>
      <c r="H32" s="1">
        <v>3247294</v>
      </c>
      <c r="I32" s="8"/>
      <c r="J32" s="8"/>
      <c r="K32" s="25"/>
      <c r="L32" s="27"/>
      <c r="M32" s="1">
        <v>3247294</v>
      </c>
      <c r="N32" s="8"/>
      <c r="O32" s="8"/>
      <c r="P32" s="25"/>
      <c r="Q32" s="27"/>
      <c r="R32" s="1">
        <v>3247294</v>
      </c>
      <c r="S32" s="8"/>
      <c r="T32" s="8"/>
      <c r="U32" s="25"/>
      <c r="V32" s="27"/>
      <c r="W32" s="1">
        <v>3745770</v>
      </c>
      <c r="X32" s="8"/>
      <c r="Y32" s="8"/>
      <c r="Z32" s="25"/>
      <c r="AA32" s="27"/>
      <c r="AB32" s="1">
        <v>4190535</v>
      </c>
      <c r="AC32" s="8"/>
      <c r="AD32" s="8"/>
      <c r="AE32" s="25"/>
      <c r="AF32" s="27"/>
      <c r="AG32" s="1">
        <v>4152150</v>
      </c>
      <c r="AH32" s="8"/>
      <c r="AI32" s="8"/>
      <c r="AJ32" s="25"/>
      <c r="AK32" s="27"/>
      <c r="AL32" s="1">
        <v>3673196</v>
      </c>
      <c r="AM32" s="8"/>
      <c r="AN32" s="8"/>
      <c r="AO32" s="25"/>
      <c r="AP32" s="27"/>
      <c r="AQ32" s="1">
        <v>3673196</v>
      </c>
      <c r="AR32" s="8"/>
      <c r="AS32" s="8"/>
      <c r="AT32" s="25"/>
      <c r="AU32" s="27"/>
      <c r="AV32" s="1">
        <v>3353994</v>
      </c>
      <c r="AW32" s="8"/>
      <c r="AX32" s="8"/>
      <c r="AY32" s="25"/>
      <c r="AZ32" s="27"/>
      <c r="BA32" s="1">
        <v>2193960</v>
      </c>
      <c r="BB32" s="8"/>
      <c r="BC32" s="8"/>
      <c r="BD32" s="25"/>
      <c r="BE32" s="27"/>
      <c r="BF32" s="1">
        <v>3742585</v>
      </c>
      <c r="BG32" s="8"/>
      <c r="BH32" s="8"/>
      <c r="BI32" s="25"/>
      <c r="BJ32" s="27"/>
      <c r="BK32" s="1">
        <v>3837271</v>
      </c>
      <c r="BL32" s="8"/>
      <c r="BM32" s="8"/>
      <c r="BN32" s="25"/>
      <c r="BO32" s="27"/>
      <c r="BP32" s="1">
        <v>3924601</v>
      </c>
      <c r="BQ32" s="8"/>
      <c r="BR32" s="8"/>
      <c r="BS32" s="25"/>
      <c r="BT32" s="27"/>
      <c r="BU32" s="1">
        <v>3714325</v>
      </c>
      <c r="BV32" s="8"/>
      <c r="BW32" s="8"/>
      <c r="BX32" s="25"/>
      <c r="BY32" s="27"/>
      <c r="BZ32" s="1">
        <v>4404674</v>
      </c>
      <c r="CA32" s="8"/>
      <c r="CB32" s="8"/>
      <c r="CC32" s="25"/>
      <c r="CD32" s="27"/>
      <c r="CE32" s="1">
        <v>4690674</v>
      </c>
      <c r="CF32" s="8"/>
      <c r="CG32" s="8"/>
      <c r="CH32" s="25"/>
      <c r="CI32" s="27"/>
      <c r="CJ32" s="1">
        <v>4756956</v>
      </c>
      <c r="CK32" s="8">
        <f>SUM(CK5:CK30)</f>
        <v>18732201.119599998</v>
      </c>
      <c r="CL32" s="8"/>
      <c r="CM32" s="25"/>
      <c r="CN32" s="27"/>
      <c r="CO32" s="1"/>
      <c r="CP32" s="8"/>
      <c r="CQ32" s="1"/>
      <c r="CR32" s="1"/>
      <c r="CS32" s="27"/>
      <c r="CT32" s="1"/>
      <c r="CU32" s="8"/>
      <c r="CV32" s="1"/>
      <c r="CW32" s="1"/>
      <c r="CX32" s="27"/>
      <c r="CY32" s="1"/>
      <c r="CZ32" s="8"/>
      <c r="DA32" s="1"/>
      <c r="DB32" s="1"/>
      <c r="DC32" s="27"/>
      <c r="DD32" s="1"/>
      <c r="DE32" s="8"/>
      <c r="DF32" s="1"/>
      <c r="DG32" s="1"/>
      <c r="DH32" s="27"/>
      <c r="DI32" s="1"/>
      <c r="DJ32" s="8"/>
      <c r="DK32" s="1"/>
      <c r="DL32" s="1"/>
      <c r="DM32" s="27"/>
      <c r="DN32" s="1"/>
      <c r="DO32" s="8"/>
      <c r="DP32" s="1"/>
      <c r="DQ32" s="1"/>
      <c r="DR32" s="27"/>
      <c r="DS32" s="1"/>
      <c r="DT32" s="8"/>
      <c r="DU32" s="1"/>
      <c r="DV32" s="1"/>
      <c r="DW32" s="27"/>
      <c r="DX32" s="1"/>
      <c r="DY32" s="8"/>
      <c r="DZ32" s="1"/>
      <c r="EA32" s="1"/>
      <c r="EB32" s="27"/>
      <c r="EC32" s="1"/>
      <c r="ED32" s="8"/>
      <c r="EE32" s="1"/>
      <c r="EF32" s="1"/>
      <c r="EG32" s="27"/>
      <c r="EH32" s="1"/>
      <c r="EI32" s="8"/>
      <c r="EJ32" s="1"/>
      <c r="EK32" s="1"/>
      <c r="EL32" s="27"/>
      <c r="EM32" s="1"/>
      <c r="EN32" s="8"/>
      <c r="EO32" s="1"/>
      <c r="EP32" s="1"/>
      <c r="EQ32" s="27"/>
      <c r="ER32" s="1"/>
      <c r="ES32" s="8"/>
      <c r="ET32" s="1"/>
      <c r="EU32" s="1"/>
      <c r="EV32" s="27"/>
      <c r="EW32" s="1"/>
      <c r="EX32" s="8"/>
      <c r="EY32" s="1"/>
      <c r="EZ32" s="1"/>
      <c r="FA32" s="27"/>
      <c r="FB32" s="1"/>
      <c r="FC32" s="8"/>
      <c r="FD32" s="1"/>
      <c r="FE32" s="1"/>
      <c r="FF32" s="27"/>
      <c r="FG32" s="1"/>
      <c r="FH32" s="8"/>
      <c r="FI32" s="1"/>
      <c r="FJ32" s="1"/>
      <c r="FK32" s="27"/>
      <c r="FL32" s="1"/>
      <c r="FM32" s="8"/>
      <c r="FN32" s="1"/>
      <c r="FO32" s="1"/>
      <c r="FP32" s="27"/>
      <c r="FQ32" s="1"/>
      <c r="FR32" s="8"/>
      <c r="FS32" s="1"/>
      <c r="FT32" s="1"/>
      <c r="FU32" s="27"/>
      <c r="FV32" s="1"/>
      <c r="FW32" s="8"/>
      <c r="FX32" s="1"/>
      <c r="FY32" s="1"/>
      <c r="FZ32" s="27"/>
      <c r="GA32" s="1"/>
      <c r="GB32" s="8"/>
      <c r="GC32" s="1"/>
      <c r="GD32" s="1"/>
      <c r="GE32" s="27"/>
      <c r="GF32" s="1"/>
      <c r="GG32" s="8"/>
      <c r="GH32" s="1"/>
      <c r="GI32" s="1"/>
      <c r="GJ32" s="27"/>
      <c r="GK32" s="1"/>
      <c r="GL32" s="8"/>
      <c r="GM32" s="1"/>
      <c r="GN32" s="1"/>
      <c r="GO32" s="27"/>
      <c r="GP32" s="1"/>
      <c r="GQ32" s="8"/>
      <c r="GR32" s="1"/>
      <c r="GS32" s="1"/>
      <c r="GT32" s="27"/>
      <c r="GU32" s="33"/>
      <c r="GV32" s="8"/>
      <c r="GW32" s="1"/>
      <c r="GX32" s="1"/>
      <c r="GY32" s="27"/>
      <c r="GZ32" s="33"/>
      <c r="HA32" s="8"/>
      <c r="HB32" s="1"/>
      <c r="HC32" s="1"/>
      <c r="HD32" s="27">
        <v>5051</v>
      </c>
      <c r="HE32" s="31">
        <v>2000</v>
      </c>
      <c r="HF32" s="8">
        <f t="shared" ref="HF32:HF39" si="139">HE32</f>
        <v>2000</v>
      </c>
      <c r="HG32" s="9">
        <f>HF32/1</f>
        <v>2000</v>
      </c>
      <c r="HH32" s="16">
        <v>0.5</v>
      </c>
      <c r="HI32" s="27">
        <v>5051</v>
      </c>
      <c r="HJ32" s="31">
        <v>2000</v>
      </c>
      <c r="HK32" s="8">
        <f t="shared" ref="HK32:HK39" si="140">HJ32</f>
        <v>2000</v>
      </c>
      <c r="HL32" s="9">
        <f>HK32/1</f>
        <v>2000</v>
      </c>
      <c r="HM32" s="16">
        <v>0.5</v>
      </c>
      <c r="HN32" s="27">
        <v>5051</v>
      </c>
      <c r="HO32" s="31">
        <v>2000</v>
      </c>
      <c r="HP32" s="8">
        <f t="shared" ref="HP32:HP39" si="141">HO32</f>
        <v>2000</v>
      </c>
      <c r="HQ32" s="9">
        <f>HP32/1</f>
        <v>2000</v>
      </c>
      <c r="HR32" s="16">
        <v>0.5</v>
      </c>
      <c r="HS32" s="27">
        <v>5051</v>
      </c>
      <c r="HT32" s="31">
        <v>2000</v>
      </c>
      <c r="HU32" s="8">
        <f t="shared" ref="HU32:HU39" si="142">HT32</f>
        <v>2000</v>
      </c>
      <c r="HV32" s="9">
        <f>HU32/1</f>
        <v>2000</v>
      </c>
      <c r="HW32" s="16">
        <v>0.5</v>
      </c>
      <c r="HX32" s="27">
        <v>5051</v>
      </c>
      <c r="HY32" s="31">
        <v>0</v>
      </c>
      <c r="HZ32" s="8">
        <f t="shared" ref="HZ32:HZ39" si="143">HY32</f>
        <v>0</v>
      </c>
      <c r="IA32" s="9">
        <f>HZ32/1</f>
        <v>0</v>
      </c>
      <c r="IB32" s="16">
        <v>0.5</v>
      </c>
      <c r="IC32" s="27">
        <v>5051</v>
      </c>
      <c r="ID32" s="31">
        <v>5052</v>
      </c>
      <c r="IE32" s="8">
        <f t="shared" ref="IE32:IE39" si="144">ID32</f>
        <v>5052</v>
      </c>
      <c r="IF32" s="9">
        <f>IE32/1</f>
        <v>5052</v>
      </c>
      <c r="IG32" s="16">
        <v>0.5</v>
      </c>
      <c r="IH32" s="27">
        <v>5051</v>
      </c>
      <c r="II32" s="31">
        <v>5052</v>
      </c>
      <c r="IJ32" s="8">
        <f t="shared" ref="IJ32:IJ39" si="145">II32</f>
        <v>5052</v>
      </c>
      <c r="IK32" s="9">
        <f>IJ32/1</f>
        <v>5052</v>
      </c>
      <c r="IL32" s="16">
        <v>0.5</v>
      </c>
      <c r="IM32" s="27">
        <v>5051</v>
      </c>
      <c r="IN32" s="31">
        <v>5052</v>
      </c>
      <c r="IO32" s="8">
        <f t="shared" ref="IO32:IO39" si="146">IN32</f>
        <v>5052</v>
      </c>
      <c r="IP32" s="9">
        <f>IO32/1</f>
        <v>5052</v>
      </c>
      <c r="IQ32" s="16">
        <v>0.5</v>
      </c>
      <c r="IR32" s="27">
        <v>5051</v>
      </c>
      <c r="IS32" s="31">
        <v>5052</v>
      </c>
      <c r="IT32" s="8">
        <f t="shared" ref="IT32:IT39" si="147">IS32</f>
        <v>5052</v>
      </c>
      <c r="IU32" s="9">
        <f>IT32/1</f>
        <v>5052</v>
      </c>
      <c r="IV32" s="16">
        <v>0.5</v>
      </c>
      <c r="IW32" s="27">
        <v>5051</v>
      </c>
      <c r="IX32" s="31">
        <v>5052</v>
      </c>
      <c r="IY32" s="8">
        <f t="shared" ref="IY32:IY39" si="148">IX32</f>
        <v>5052</v>
      </c>
      <c r="IZ32" s="9">
        <f>IY32/1</f>
        <v>5052</v>
      </c>
      <c r="JA32" s="16">
        <v>0.5</v>
      </c>
      <c r="JB32" s="27">
        <v>5051</v>
      </c>
      <c r="JC32" s="31">
        <v>5052</v>
      </c>
      <c r="JD32" s="8">
        <f t="shared" ref="JD32:JD39" si="149">JC32</f>
        <v>5052</v>
      </c>
      <c r="JE32" s="9">
        <f>JD32/1</f>
        <v>5052</v>
      </c>
      <c r="JF32" s="16">
        <v>0.5</v>
      </c>
      <c r="JG32" s="27">
        <v>5051</v>
      </c>
      <c r="JH32" s="31">
        <v>0</v>
      </c>
      <c r="JI32" s="8">
        <f t="shared" ref="JI32:JI39" si="150">JH32</f>
        <v>0</v>
      </c>
      <c r="JJ32" s="9">
        <f>JI32/1</f>
        <v>0</v>
      </c>
      <c r="JK32" s="16">
        <v>0.5</v>
      </c>
      <c r="JL32" s="27">
        <v>5051</v>
      </c>
      <c r="JM32" s="31">
        <v>0</v>
      </c>
      <c r="JN32" s="8">
        <f t="shared" ref="JN32:JN39" si="151">JM32</f>
        <v>0</v>
      </c>
      <c r="JO32" s="9">
        <f>JN32/1</f>
        <v>0</v>
      </c>
      <c r="JP32" s="16">
        <v>0.5</v>
      </c>
      <c r="JQ32" s="27">
        <v>5051</v>
      </c>
      <c r="JR32" s="31">
        <v>0</v>
      </c>
      <c r="JS32" s="8">
        <f t="shared" ref="JS32:JS39" si="152">JR32</f>
        <v>0</v>
      </c>
      <c r="JT32" s="9">
        <f>JS32/1</f>
        <v>0</v>
      </c>
      <c r="JU32" s="16">
        <v>0.5</v>
      </c>
      <c r="JV32" s="27">
        <v>5051</v>
      </c>
      <c r="JW32" s="31">
        <v>0</v>
      </c>
      <c r="JX32" s="8">
        <f t="shared" ref="JX32:JX39" si="153">JW32</f>
        <v>0</v>
      </c>
      <c r="JY32" s="9">
        <f>JX32/1</f>
        <v>0</v>
      </c>
      <c r="JZ32" s="16">
        <v>0.5</v>
      </c>
      <c r="KA32" s="27">
        <v>5051</v>
      </c>
      <c r="KB32" s="31">
        <v>0</v>
      </c>
      <c r="KC32" s="8">
        <f t="shared" ref="KC32:KC39" si="154">KB32</f>
        <v>0</v>
      </c>
      <c r="KD32" s="9">
        <f>KC32/1</f>
        <v>0</v>
      </c>
      <c r="KE32" s="16">
        <v>0.5</v>
      </c>
      <c r="KF32" s="27">
        <v>5051</v>
      </c>
      <c r="KG32" s="31">
        <v>0</v>
      </c>
      <c r="KH32" s="8">
        <f t="shared" ref="KH32:KH39" si="155">KG32</f>
        <v>0</v>
      </c>
      <c r="KI32" s="9">
        <f>KH32/1</f>
        <v>0</v>
      </c>
      <c r="KJ32" s="16">
        <v>0.5</v>
      </c>
      <c r="KK32" s="27">
        <v>5051</v>
      </c>
      <c r="KL32" s="31">
        <v>0</v>
      </c>
      <c r="KM32" s="8">
        <f t="shared" ref="KM32:KM39" si="156">KL32</f>
        <v>0</v>
      </c>
      <c r="KN32" s="9">
        <f>KM32/1</f>
        <v>0</v>
      </c>
      <c r="KO32" s="16">
        <v>0.5</v>
      </c>
      <c r="KP32" s="27">
        <v>5051</v>
      </c>
      <c r="KQ32" s="31">
        <v>0</v>
      </c>
      <c r="KR32" s="8">
        <f t="shared" ref="KR32:KR39" si="157">KQ32</f>
        <v>0</v>
      </c>
      <c r="KS32" s="9">
        <f>KR32/1</f>
        <v>0</v>
      </c>
      <c r="KT32" s="16">
        <v>0.5</v>
      </c>
      <c r="KU32" s="27">
        <v>5051</v>
      </c>
      <c r="KV32" s="31">
        <v>0</v>
      </c>
      <c r="KW32" s="8">
        <f t="shared" ref="KW32:KW39" si="158">KV32</f>
        <v>0</v>
      </c>
      <c r="KX32" s="9">
        <f>KW32/1</f>
        <v>0</v>
      </c>
      <c r="KY32" s="16">
        <v>0.5</v>
      </c>
      <c r="KZ32" s="27">
        <v>5051</v>
      </c>
      <c r="LA32" s="31">
        <v>0</v>
      </c>
      <c r="LB32" s="8">
        <f t="shared" ref="LB32:LB39" si="159">LA32</f>
        <v>0</v>
      </c>
      <c r="LC32" s="9">
        <f>LB32/1</f>
        <v>0</v>
      </c>
      <c r="LD32" s="16">
        <v>0.5</v>
      </c>
      <c r="LE32" s="27">
        <v>5051</v>
      </c>
      <c r="LF32" s="31">
        <v>0</v>
      </c>
      <c r="LG32" s="8">
        <f t="shared" ref="LG32:LG39" si="160">LF32</f>
        <v>0</v>
      </c>
      <c r="LH32" s="9">
        <f>LG32/1</f>
        <v>0</v>
      </c>
      <c r="LI32" s="16">
        <v>0.5</v>
      </c>
      <c r="LJ32" s="27">
        <v>5051</v>
      </c>
      <c r="LK32" s="3">
        <v>0</v>
      </c>
      <c r="LL32" s="8">
        <f t="shared" ref="LL32:LL39" si="161">LK32</f>
        <v>0</v>
      </c>
      <c r="LM32" s="9">
        <f>LL32/1</f>
        <v>0</v>
      </c>
      <c r="LN32" s="16">
        <v>0.5</v>
      </c>
      <c r="LO32" s="27">
        <v>5051</v>
      </c>
      <c r="LP32" s="3">
        <v>0</v>
      </c>
      <c r="LQ32" s="8">
        <f t="shared" ref="LQ32:LQ39" si="162">LP32</f>
        <v>0</v>
      </c>
      <c r="LR32" s="9">
        <f>LQ32/1</f>
        <v>0</v>
      </c>
      <c r="LS32" s="16">
        <v>0.5</v>
      </c>
      <c r="LT32" s="27">
        <v>5051</v>
      </c>
      <c r="LU32" s="3">
        <v>0</v>
      </c>
      <c r="LV32" s="8">
        <f t="shared" ref="LV32:LV39" si="163">LU32</f>
        <v>0</v>
      </c>
      <c r="LW32" s="9">
        <f>LV32/1</f>
        <v>0</v>
      </c>
      <c r="LX32" s="16">
        <v>0.5</v>
      </c>
      <c r="LY32" s="27">
        <v>5051</v>
      </c>
      <c r="LZ32" s="3">
        <v>11500</v>
      </c>
      <c r="MA32" s="8">
        <f t="shared" ref="MA32:MA39" si="164">LZ32</f>
        <v>11500</v>
      </c>
      <c r="MB32" s="9">
        <f>MA32/1</f>
        <v>11500</v>
      </c>
      <c r="MC32" s="16">
        <v>0.5</v>
      </c>
      <c r="MD32" s="27">
        <v>5051</v>
      </c>
      <c r="ME32" s="3">
        <v>11500</v>
      </c>
      <c r="MF32" s="8">
        <f t="shared" ref="MF32:MF39" si="165">ME32</f>
        <v>11500</v>
      </c>
      <c r="MG32" s="9">
        <f>MF32/1</f>
        <v>11500</v>
      </c>
      <c r="MH32" s="16">
        <v>0.5</v>
      </c>
      <c r="MI32" s="37">
        <v>5051</v>
      </c>
      <c r="MJ32" s="3">
        <v>29567</v>
      </c>
      <c r="MK32" s="8">
        <v>29567</v>
      </c>
      <c r="ML32" s="9">
        <v>29567</v>
      </c>
      <c r="MM32" s="16">
        <v>0.5</v>
      </c>
      <c r="MN32" s="37">
        <v>5051</v>
      </c>
      <c r="MO32" s="3">
        <v>29567</v>
      </c>
      <c r="MP32" s="8">
        <v>29567</v>
      </c>
      <c r="MQ32" s="9">
        <v>29567</v>
      </c>
      <c r="MR32" s="16">
        <v>0.5</v>
      </c>
      <c r="MS32" s="37">
        <v>5051</v>
      </c>
      <c r="MT32" s="3">
        <v>29567</v>
      </c>
      <c r="MU32">
        <v>29567</v>
      </c>
      <c r="MV32">
        <v>29567</v>
      </c>
      <c r="MW32">
        <v>0.5</v>
      </c>
      <c r="MX32" s="37">
        <v>5051</v>
      </c>
      <c r="MY32" s="3">
        <v>29567</v>
      </c>
      <c r="MZ32">
        <v>29567</v>
      </c>
      <c r="NA32">
        <v>29567</v>
      </c>
      <c r="NB32">
        <v>0.5</v>
      </c>
      <c r="ND32" s="3">
        <v>5809</v>
      </c>
      <c r="NE32">
        <v>5810</v>
      </c>
      <c r="NF32">
        <v>5810</v>
      </c>
      <c r="NG32">
        <v>0.5</v>
      </c>
    </row>
    <row r="33" spans="1:371" x14ac:dyDescent="0.3">
      <c r="A33" s="3"/>
      <c r="B33" s="27"/>
      <c r="C33" s="3"/>
      <c r="D33" s="4"/>
      <c r="E33" s="9"/>
      <c r="F33" s="1"/>
      <c r="G33" s="27"/>
      <c r="H33" s="3"/>
      <c r="I33" s="4"/>
      <c r="J33" s="9"/>
      <c r="K33" s="1"/>
      <c r="L33" s="27"/>
      <c r="M33" s="3"/>
      <c r="N33" s="4"/>
      <c r="O33" s="9"/>
      <c r="P33" s="1"/>
      <c r="Q33" s="27"/>
      <c r="R33" s="3"/>
      <c r="S33" s="4"/>
      <c r="T33" s="9"/>
      <c r="U33" s="1"/>
      <c r="V33" s="27"/>
      <c r="W33" s="3"/>
      <c r="X33" s="4"/>
      <c r="Y33" s="9"/>
      <c r="Z33" s="1"/>
      <c r="AA33" s="27"/>
      <c r="AB33" s="3"/>
      <c r="AC33" s="4"/>
      <c r="AD33" s="9"/>
      <c r="AE33" s="1"/>
      <c r="AF33" s="27"/>
      <c r="AG33" s="3"/>
      <c r="AH33" s="4"/>
      <c r="AI33" s="9"/>
      <c r="AJ33" s="1"/>
      <c r="AK33" s="27"/>
      <c r="AL33" s="3"/>
      <c r="AM33" s="4"/>
      <c r="AN33" s="9"/>
      <c r="AO33" s="1"/>
      <c r="AP33" s="27"/>
      <c r="AQ33" s="3"/>
      <c r="AR33" s="4"/>
      <c r="AS33" s="9"/>
      <c r="AT33" s="1"/>
      <c r="AU33" s="27"/>
      <c r="AV33" s="3"/>
      <c r="AW33" s="4"/>
      <c r="AX33" s="9"/>
      <c r="AY33" s="1"/>
      <c r="AZ33" s="27"/>
      <c r="BA33" s="3"/>
      <c r="BB33" s="4"/>
      <c r="BC33" s="9"/>
      <c r="BD33" s="1"/>
      <c r="BE33" s="27"/>
      <c r="BF33" s="3"/>
      <c r="BG33" s="4"/>
      <c r="BH33" s="9"/>
      <c r="BI33" s="1"/>
      <c r="BJ33" s="27"/>
      <c r="BK33" s="3"/>
      <c r="BL33" s="4"/>
      <c r="BM33" s="9"/>
      <c r="BN33" s="1"/>
      <c r="BO33" s="27"/>
      <c r="BP33" s="3"/>
      <c r="BQ33" s="4"/>
      <c r="BR33" s="9"/>
      <c r="BS33" s="1"/>
      <c r="BT33" s="27"/>
      <c r="BU33" s="3"/>
      <c r="BV33" s="4"/>
      <c r="BW33" s="9"/>
      <c r="BX33" s="1"/>
      <c r="BY33" s="27"/>
      <c r="BZ33" s="3"/>
      <c r="CA33" s="4"/>
      <c r="CB33" s="9"/>
      <c r="CC33" s="1"/>
      <c r="CD33" s="27"/>
      <c r="CE33" s="3"/>
      <c r="CF33" s="4"/>
      <c r="CG33" s="9"/>
      <c r="CH33" s="1"/>
      <c r="CI33" s="27"/>
      <c r="CJ33" s="3"/>
      <c r="CK33" s="4"/>
      <c r="CL33" s="9"/>
      <c r="CM33" s="1"/>
      <c r="CN33" s="27">
        <v>5051</v>
      </c>
      <c r="CO33" s="3">
        <v>2000</v>
      </c>
      <c r="CP33" s="8">
        <f t="shared" ref="CP33:CP40" si="166">CO33</f>
        <v>2000</v>
      </c>
      <c r="CQ33" s="9">
        <f>CP33/1</f>
        <v>2000</v>
      </c>
      <c r="CR33" s="16">
        <v>0.5</v>
      </c>
      <c r="CS33" s="27">
        <v>5051</v>
      </c>
      <c r="CT33" s="3">
        <v>2000</v>
      </c>
      <c r="CU33" s="8">
        <f t="shared" ref="CU33:CU40" si="167">CT33</f>
        <v>2000</v>
      </c>
      <c r="CV33" s="9">
        <f>CU33/1</f>
        <v>2000</v>
      </c>
      <c r="CW33" s="16">
        <v>0.5</v>
      </c>
      <c r="CX33" s="27">
        <v>5051</v>
      </c>
      <c r="CY33" s="3">
        <v>2000</v>
      </c>
      <c r="CZ33" s="8">
        <f t="shared" ref="CZ33:CZ40" si="168">CY33</f>
        <v>2000</v>
      </c>
      <c r="DA33" s="9">
        <f>CZ33/1</f>
        <v>2000</v>
      </c>
      <c r="DB33" s="16">
        <v>0.5</v>
      </c>
      <c r="DC33" s="27">
        <v>5051</v>
      </c>
      <c r="DD33" s="3">
        <v>2000</v>
      </c>
      <c r="DE33" s="8">
        <f t="shared" ref="DE33:DE40" si="169">DD33</f>
        <v>2000</v>
      </c>
      <c r="DF33" s="9">
        <f>DE33/1</f>
        <v>2000</v>
      </c>
      <c r="DG33" s="16">
        <v>0.5</v>
      </c>
      <c r="DH33" s="27">
        <v>5051</v>
      </c>
      <c r="DI33" s="3">
        <v>2000</v>
      </c>
      <c r="DJ33" s="8">
        <f t="shared" ref="DJ33:DJ40" si="170">DI33</f>
        <v>2000</v>
      </c>
      <c r="DK33" s="9">
        <f>DJ33/1</f>
        <v>2000</v>
      </c>
      <c r="DL33" s="16">
        <v>0.5</v>
      </c>
      <c r="DM33" s="27">
        <v>5051</v>
      </c>
      <c r="DN33" s="3">
        <v>2000</v>
      </c>
      <c r="DO33" s="8">
        <f t="shared" ref="DO33:DO40" si="171">DN33</f>
        <v>2000</v>
      </c>
      <c r="DP33" s="9">
        <f>DO33/1</f>
        <v>2000</v>
      </c>
      <c r="DQ33" s="16">
        <v>0.5</v>
      </c>
      <c r="DR33" s="27">
        <v>5051</v>
      </c>
      <c r="DS33" s="3">
        <v>2000</v>
      </c>
      <c r="DT33" s="8">
        <f t="shared" ref="DT33:DT40" si="172">DS33</f>
        <v>2000</v>
      </c>
      <c r="DU33" s="9">
        <f>DT33/1</f>
        <v>2000</v>
      </c>
      <c r="DV33" s="16">
        <v>0.5</v>
      </c>
      <c r="DW33" s="27">
        <v>5051</v>
      </c>
      <c r="DX33" s="3">
        <v>2000</v>
      </c>
      <c r="DY33" s="8">
        <f t="shared" ref="DY33:DY40" si="173">DX33</f>
        <v>2000</v>
      </c>
      <c r="DZ33" s="9">
        <f>DY33/1</f>
        <v>2000</v>
      </c>
      <c r="EA33" s="16">
        <v>0.5</v>
      </c>
      <c r="EB33" s="27">
        <v>5051</v>
      </c>
      <c r="EC33" s="3">
        <v>2000</v>
      </c>
      <c r="ED33" s="8">
        <f t="shared" ref="ED33:ED40" si="174">EC33</f>
        <v>2000</v>
      </c>
      <c r="EE33" s="9">
        <f>ED33/1</f>
        <v>2000</v>
      </c>
      <c r="EF33" s="16">
        <v>0.5</v>
      </c>
      <c r="EG33" s="27">
        <v>5051</v>
      </c>
      <c r="EH33" s="3">
        <v>2000</v>
      </c>
      <c r="EI33" s="8">
        <f t="shared" ref="EI33:EI40" si="175">EH33</f>
        <v>2000</v>
      </c>
      <c r="EJ33" s="9">
        <f>EI33/1</f>
        <v>2000</v>
      </c>
      <c r="EK33" s="16">
        <v>0.5</v>
      </c>
      <c r="EL33" s="27">
        <v>5051</v>
      </c>
      <c r="EM33" s="3">
        <v>2000</v>
      </c>
      <c r="EN33" s="8">
        <f t="shared" ref="EN33:EN40" si="176">EM33</f>
        <v>2000</v>
      </c>
      <c r="EO33" s="9">
        <f>EN33/1</f>
        <v>2000</v>
      </c>
      <c r="EP33" s="16">
        <v>0.5</v>
      </c>
      <c r="EQ33" s="27">
        <v>5051</v>
      </c>
      <c r="ER33" s="3">
        <v>2000</v>
      </c>
      <c r="ES33" s="8">
        <f t="shared" ref="ES33:ES40" si="177">ER33</f>
        <v>2000</v>
      </c>
      <c r="ET33" s="9">
        <f>ES33/1</f>
        <v>2000</v>
      </c>
      <c r="EU33" s="16">
        <v>0.5</v>
      </c>
      <c r="EV33" s="27">
        <v>5051</v>
      </c>
      <c r="EW33" s="3">
        <v>2000</v>
      </c>
      <c r="EX33" s="8">
        <f t="shared" ref="EX33:EX40" si="178">EW33</f>
        <v>2000</v>
      </c>
      <c r="EY33" s="9">
        <f>EX33/1</f>
        <v>2000</v>
      </c>
      <c r="EZ33" s="16">
        <v>0.5</v>
      </c>
      <c r="FA33" s="27">
        <v>5051</v>
      </c>
      <c r="FB33" s="3">
        <v>2000</v>
      </c>
      <c r="FC33" s="8">
        <f t="shared" ref="FC33:FC40" si="179">FB33</f>
        <v>2000</v>
      </c>
      <c r="FD33" s="9">
        <f>FC33/1</f>
        <v>2000</v>
      </c>
      <c r="FE33" s="16">
        <v>0.5</v>
      </c>
      <c r="FF33" s="27">
        <v>5051</v>
      </c>
      <c r="FG33" s="3">
        <v>2000</v>
      </c>
      <c r="FH33" s="8">
        <f t="shared" ref="FH33:FH40" si="180">FG33</f>
        <v>2000</v>
      </c>
      <c r="FI33" s="9">
        <f>FH33/1</f>
        <v>2000</v>
      </c>
      <c r="FJ33" s="16">
        <v>0.5</v>
      </c>
      <c r="FK33" s="27">
        <v>5051</v>
      </c>
      <c r="FL33" s="3">
        <v>2000</v>
      </c>
      <c r="FM33" s="8">
        <f t="shared" ref="FM33:FM40" si="181">FL33</f>
        <v>2000</v>
      </c>
      <c r="FN33" s="9">
        <f>FM33/1</f>
        <v>2000</v>
      </c>
      <c r="FO33" s="16">
        <v>0.5</v>
      </c>
      <c r="FP33" s="27">
        <v>5051</v>
      </c>
      <c r="FQ33" s="3">
        <v>2000</v>
      </c>
      <c r="FR33" s="8">
        <f t="shared" ref="FR33:FR40" si="182">FQ33</f>
        <v>2000</v>
      </c>
      <c r="FS33" s="9">
        <f>FR33/1</f>
        <v>2000</v>
      </c>
      <c r="FT33" s="16">
        <v>0.5</v>
      </c>
      <c r="FU33" s="27">
        <v>5051</v>
      </c>
      <c r="FV33" s="3">
        <v>2000</v>
      </c>
      <c r="FW33" s="8">
        <f t="shared" ref="FW33:FW40" si="183">FV33</f>
        <v>2000</v>
      </c>
      <c r="FX33" s="9">
        <f>FW33/1</f>
        <v>2000</v>
      </c>
      <c r="FY33" s="16">
        <v>0.5</v>
      </c>
      <c r="FZ33" s="27">
        <v>5051</v>
      </c>
      <c r="GA33" s="3">
        <v>2000</v>
      </c>
      <c r="GB33" s="8">
        <f t="shared" ref="GB33:GB40" si="184">GA33</f>
        <v>2000</v>
      </c>
      <c r="GC33" s="9">
        <f>GB33/1</f>
        <v>2000</v>
      </c>
      <c r="GD33" s="16">
        <v>0.5</v>
      </c>
      <c r="GE33" s="27">
        <v>5051</v>
      </c>
      <c r="GF33" s="3">
        <v>2000</v>
      </c>
      <c r="GG33" s="8">
        <f t="shared" ref="GG33:GG40" si="185">GF33</f>
        <v>2000</v>
      </c>
      <c r="GH33" s="9">
        <f>GG33/1</f>
        <v>2000</v>
      </c>
      <c r="GI33" s="16">
        <v>0.5</v>
      </c>
      <c r="GJ33" s="27">
        <v>5051</v>
      </c>
      <c r="GK33" s="3">
        <v>2000</v>
      </c>
      <c r="GL33" s="8">
        <f t="shared" ref="GL33:GL40" si="186">GK33</f>
        <v>2000</v>
      </c>
      <c r="GM33" s="9">
        <f>GL33/1</f>
        <v>2000</v>
      </c>
      <c r="GN33" s="16">
        <v>0.5</v>
      </c>
      <c r="GO33" s="27">
        <v>5051</v>
      </c>
      <c r="GP33" s="3">
        <v>2000</v>
      </c>
      <c r="GQ33" s="8">
        <f t="shared" ref="GQ33:GQ40" si="187">GP33</f>
        <v>2000</v>
      </c>
      <c r="GR33" s="9">
        <f>GQ33/1</f>
        <v>2000</v>
      </c>
      <c r="GS33" s="16">
        <v>0.5</v>
      </c>
      <c r="GT33" s="27">
        <v>5051</v>
      </c>
      <c r="GU33" s="31">
        <v>2000</v>
      </c>
      <c r="GV33" s="8">
        <f t="shared" ref="GV33:GV40" si="188">GU33</f>
        <v>2000</v>
      </c>
      <c r="GW33" s="9">
        <f>GV33/1</f>
        <v>2000</v>
      </c>
      <c r="GX33" s="16">
        <v>0.5</v>
      </c>
      <c r="GY33" s="27">
        <v>5051</v>
      </c>
      <c r="GZ33" s="31">
        <v>2000</v>
      </c>
      <c r="HA33" s="8">
        <f t="shared" ref="HA33:HA40" si="189">GZ33</f>
        <v>2000</v>
      </c>
      <c r="HB33" s="9">
        <f>HA33/1</f>
        <v>2000</v>
      </c>
      <c r="HC33" s="16">
        <v>0.5</v>
      </c>
      <c r="HD33" s="27">
        <v>35941.066666666673</v>
      </c>
      <c r="HE33" s="31">
        <v>2000</v>
      </c>
      <c r="HF33" s="8">
        <f t="shared" si="139"/>
        <v>2000</v>
      </c>
      <c r="HG33" s="9">
        <f t="shared" ref="HG33:HG39" si="190">HF33/1</f>
        <v>2000</v>
      </c>
      <c r="HH33" s="16">
        <v>0.8</v>
      </c>
      <c r="HI33" s="27">
        <v>35941.066666666673</v>
      </c>
      <c r="HJ33" s="31">
        <v>2000</v>
      </c>
      <c r="HK33" s="8">
        <f t="shared" si="140"/>
        <v>2000</v>
      </c>
      <c r="HL33" s="9">
        <f t="shared" ref="HL33:HL39" si="191">HK33/1</f>
        <v>2000</v>
      </c>
      <c r="HM33" s="16">
        <v>0.8</v>
      </c>
      <c r="HN33" s="27">
        <v>35941.066666666673</v>
      </c>
      <c r="HO33" s="31">
        <v>2000</v>
      </c>
      <c r="HP33" s="8">
        <f t="shared" si="141"/>
        <v>2000</v>
      </c>
      <c r="HQ33" s="9">
        <f t="shared" ref="HQ33:HQ39" si="192">HP33/1</f>
        <v>2000</v>
      </c>
      <c r="HR33" s="16">
        <v>0.8</v>
      </c>
      <c r="HS33" s="27">
        <v>35941.066666666673</v>
      </c>
      <c r="HT33" s="31">
        <v>2000</v>
      </c>
      <c r="HU33" s="8">
        <f t="shared" si="142"/>
        <v>2000</v>
      </c>
      <c r="HV33" s="9">
        <f t="shared" ref="HV33:HV39" si="193">HU33/1</f>
        <v>2000</v>
      </c>
      <c r="HW33" s="16">
        <v>0.8</v>
      </c>
      <c r="HX33" s="27">
        <v>35941.066666666673</v>
      </c>
      <c r="HY33" s="31">
        <v>0</v>
      </c>
      <c r="HZ33" s="8">
        <f t="shared" si="143"/>
        <v>0</v>
      </c>
      <c r="IA33" s="9">
        <f t="shared" ref="IA33:IA39" si="194">HZ33/1</f>
        <v>0</v>
      </c>
      <c r="IB33" s="16">
        <v>0.8</v>
      </c>
      <c r="IC33" s="27">
        <v>35941.066666666673</v>
      </c>
      <c r="ID33" s="31">
        <v>4754</v>
      </c>
      <c r="IE33" s="8">
        <f t="shared" si="144"/>
        <v>4754</v>
      </c>
      <c r="IF33" s="9">
        <f t="shared" ref="IF33:IF39" si="195">IE33/1</f>
        <v>4754</v>
      </c>
      <c r="IG33" s="16">
        <v>0.8</v>
      </c>
      <c r="IH33" s="27">
        <v>35941.066666666673</v>
      </c>
      <c r="II33" s="31">
        <v>4754</v>
      </c>
      <c r="IJ33" s="8">
        <f t="shared" si="145"/>
        <v>4754</v>
      </c>
      <c r="IK33" s="9">
        <f t="shared" ref="IK33:IK39" si="196">IJ33/1</f>
        <v>4754</v>
      </c>
      <c r="IL33" s="16">
        <v>0.8</v>
      </c>
      <c r="IM33" s="27">
        <v>35941.066666666673</v>
      </c>
      <c r="IN33" s="31">
        <v>4754</v>
      </c>
      <c r="IO33" s="8">
        <f t="shared" si="146"/>
        <v>4754</v>
      </c>
      <c r="IP33" s="9">
        <f t="shared" ref="IP33:IP39" si="197">IO33/1</f>
        <v>4754</v>
      </c>
      <c r="IQ33" s="16">
        <v>0.8</v>
      </c>
      <c r="IR33" s="27">
        <v>35941.066666666673</v>
      </c>
      <c r="IS33" s="31">
        <v>4754</v>
      </c>
      <c r="IT33" s="8">
        <f t="shared" si="147"/>
        <v>4754</v>
      </c>
      <c r="IU33" s="9">
        <f t="shared" ref="IU33:IU39" si="198">IT33/1</f>
        <v>4754</v>
      </c>
      <c r="IV33" s="16">
        <v>0.8</v>
      </c>
      <c r="IW33" s="27">
        <v>35941.066666666673</v>
      </c>
      <c r="IX33" s="31">
        <v>4754</v>
      </c>
      <c r="IY33" s="8">
        <f t="shared" si="148"/>
        <v>4754</v>
      </c>
      <c r="IZ33" s="9">
        <f t="shared" ref="IZ33:IZ39" si="199">IY33/1</f>
        <v>4754</v>
      </c>
      <c r="JA33" s="16">
        <v>0.8</v>
      </c>
      <c r="JB33" s="27">
        <v>35941.066666666673</v>
      </c>
      <c r="JC33" s="31">
        <v>4754</v>
      </c>
      <c r="JD33" s="8">
        <f t="shared" si="149"/>
        <v>4754</v>
      </c>
      <c r="JE33" s="9">
        <f t="shared" ref="JE33:JE39" si="200">JD33/1</f>
        <v>4754</v>
      </c>
      <c r="JF33" s="16">
        <v>0.8</v>
      </c>
      <c r="JG33" s="27">
        <v>35941.066666666673</v>
      </c>
      <c r="JH33" s="31">
        <v>4754</v>
      </c>
      <c r="JI33" s="8">
        <f t="shared" si="150"/>
        <v>4754</v>
      </c>
      <c r="JJ33" s="9">
        <f t="shared" ref="JJ33:JJ39" si="201">JI33/1</f>
        <v>4754</v>
      </c>
      <c r="JK33" s="16">
        <v>0.8</v>
      </c>
      <c r="JL33" s="27">
        <v>35941.066666666673</v>
      </c>
      <c r="JM33" s="31">
        <v>4754</v>
      </c>
      <c r="JN33" s="8">
        <f t="shared" si="151"/>
        <v>4754</v>
      </c>
      <c r="JO33" s="9">
        <f t="shared" ref="JO33:JO39" si="202">JN33/1</f>
        <v>4754</v>
      </c>
      <c r="JP33" s="16">
        <v>0.8</v>
      </c>
      <c r="JQ33" s="27">
        <v>35941.066666666673</v>
      </c>
      <c r="JR33" s="31">
        <v>4754</v>
      </c>
      <c r="JS33" s="8">
        <f t="shared" si="152"/>
        <v>4754</v>
      </c>
      <c r="JT33" s="9">
        <f t="shared" ref="JT33:JT39" si="203">JS33/1</f>
        <v>4754</v>
      </c>
      <c r="JU33" s="16">
        <v>0.8</v>
      </c>
      <c r="JV33" s="27">
        <v>35941.066666666673</v>
      </c>
      <c r="JW33" s="31">
        <v>4754</v>
      </c>
      <c r="JX33" s="8">
        <f t="shared" si="153"/>
        <v>4754</v>
      </c>
      <c r="JY33" s="9">
        <f t="shared" ref="JY33:JY39" si="204">JX33/1</f>
        <v>4754</v>
      </c>
      <c r="JZ33" s="16">
        <v>0.8</v>
      </c>
      <c r="KA33" s="27">
        <v>35941.066666666673</v>
      </c>
      <c r="KB33" s="31">
        <v>4754</v>
      </c>
      <c r="KC33" s="8">
        <f t="shared" si="154"/>
        <v>4754</v>
      </c>
      <c r="KD33" s="9">
        <f t="shared" ref="KD33:KD39" si="205">KC33/1</f>
        <v>4754</v>
      </c>
      <c r="KE33" s="16">
        <v>0.8</v>
      </c>
      <c r="KF33" s="27">
        <v>35941.066666666673</v>
      </c>
      <c r="KG33" s="31">
        <v>4754</v>
      </c>
      <c r="KH33" s="8">
        <f t="shared" si="155"/>
        <v>4754</v>
      </c>
      <c r="KI33" s="9">
        <f t="shared" ref="KI33:KI39" si="206">KH33/1</f>
        <v>4754</v>
      </c>
      <c r="KJ33" s="16">
        <v>0.8</v>
      </c>
      <c r="KK33" s="27">
        <v>35941.066666666673</v>
      </c>
      <c r="KL33" s="31">
        <v>4754</v>
      </c>
      <c r="KM33" s="8">
        <f t="shared" si="156"/>
        <v>4754</v>
      </c>
      <c r="KN33" s="9">
        <f t="shared" ref="KN33:KN39" si="207">KM33/1</f>
        <v>4754</v>
      </c>
      <c r="KO33" s="16">
        <v>0.8</v>
      </c>
      <c r="KP33" s="27">
        <v>35941.066666666673</v>
      </c>
      <c r="KQ33" s="31">
        <v>4754</v>
      </c>
      <c r="KR33" s="8">
        <f t="shared" si="157"/>
        <v>4754</v>
      </c>
      <c r="KS33" s="9">
        <f t="shared" ref="KS33:KS39" si="208">KR33/1</f>
        <v>4754</v>
      </c>
      <c r="KT33" s="16">
        <v>0.8</v>
      </c>
      <c r="KU33" s="27">
        <v>35941.066666666673</v>
      </c>
      <c r="KV33" s="31">
        <v>4754</v>
      </c>
      <c r="KW33" s="8">
        <f t="shared" si="158"/>
        <v>4754</v>
      </c>
      <c r="KX33" s="9">
        <f t="shared" ref="KX33:KX39" si="209">KW33/1</f>
        <v>4754</v>
      </c>
      <c r="KY33" s="16">
        <v>0.8</v>
      </c>
      <c r="KZ33" s="27">
        <v>35941.066666666673</v>
      </c>
      <c r="LA33" s="31">
        <v>4754</v>
      </c>
      <c r="LB33" s="8">
        <f t="shared" si="159"/>
        <v>4754</v>
      </c>
      <c r="LC33" s="9">
        <f t="shared" ref="LC33:LC39" si="210">LB33/1</f>
        <v>4754</v>
      </c>
      <c r="LD33" s="16">
        <v>0.8</v>
      </c>
      <c r="LE33" s="27">
        <v>35941.066666666673</v>
      </c>
      <c r="LF33" s="31">
        <v>4754</v>
      </c>
      <c r="LG33" s="8">
        <f t="shared" si="160"/>
        <v>4754</v>
      </c>
      <c r="LH33" s="9">
        <f t="shared" ref="LH33:LH39" si="211">LG33/1</f>
        <v>4754</v>
      </c>
      <c r="LI33" s="16">
        <v>0.8</v>
      </c>
      <c r="LJ33" s="27">
        <v>35941.066666666673</v>
      </c>
      <c r="LK33" s="3">
        <v>4754</v>
      </c>
      <c r="LL33" s="8">
        <f t="shared" si="161"/>
        <v>4754</v>
      </c>
      <c r="LM33" s="9">
        <f t="shared" ref="LM33:LM39" si="212">LL33/1</f>
        <v>4754</v>
      </c>
      <c r="LN33" s="16">
        <v>0.8</v>
      </c>
      <c r="LO33" s="27">
        <v>35941.066666666673</v>
      </c>
      <c r="LP33" s="3">
        <v>4754</v>
      </c>
      <c r="LQ33" s="8">
        <f t="shared" si="162"/>
        <v>4754</v>
      </c>
      <c r="LR33" s="9">
        <f t="shared" ref="LR33:LR39" si="213">LQ33/1</f>
        <v>4754</v>
      </c>
      <c r="LS33" s="16">
        <v>0.8</v>
      </c>
      <c r="LT33" s="27">
        <v>35941.066666666673</v>
      </c>
      <c r="LU33" s="3">
        <v>4754</v>
      </c>
      <c r="LV33" s="8">
        <f t="shared" si="163"/>
        <v>4754</v>
      </c>
      <c r="LW33" s="9">
        <f t="shared" ref="LW33:LW39" si="214">LV33/1</f>
        <v>4754</v>
      </c>
      <c r="LX33" s="16">
        <v>0.8</v>
      </c>
      <c r="LY33" s="27">
        <v>35941.066666666673</v>
      </c>
      <c r="LZ33" s="3">
        <v>15500</v>
      </c>
      <c r="MA33" s="8">
        <f t="shared" si="164"/>
        <v>15500</v>
      </c>
      <c r="MB33" s="9">
        <f t="shared" ref="MB33:MB39" si="215">MA33/1</f>
        <v>15500</v>
      </c>
      <c r="MC33" s="16">
        <v>0.8</v>
      </c>
      <c r="MD33" s="27">
        <v>35941.066666666673</v>
      </c>
      <c r="ME33" s="3">
        <v>15500</v>
      </c>
      <c r="MF33" s="8">
        <f t="shared" si="165"/>
        <v>15500</v>
      </c>
      <c r="MG33" s="9">
        <f t="shared" ref="MG33:MG39" si="216">MF33/1</f>
        <v>15500</v>
      </c>
      <c r="MH33" s="16">
        <v>0.8</v>
      </c>
      <c r="MI33" s="37">
        <v>35941.066666666673</v>
      </c>
      <c r="MJ33" s="3">
        <v>40151</v>
      </c>
      <c r="MK33" s="8">
        <v>40151</v>
      </c>
      <c r="ML33" s="9">
        <v>40151</v>
      </c>
      <c r="MM33" s="16">
        <v>0.8</v>
      </c>
      <c r="MN33" s="37">
        <v>35941.066666666673</v>
      </c>
      <c r="MO33" s="3">
        <v>40151</v>
      </c>
      <c r="MP33" s="8">
        <v>40151</v>
      </c>
      <c r="MQ33" s="9">
        <v>40151</v>
      </c>
      <c r="MR33" s="16">
        <v>0.8</v>
      </c>
      <c r="MS33" s="37">
        <v>35941.066666666673</v>
      </c>
      <c r="MT33" s="3">
        <v>40151</v>
      </c>
      <c r="MU33">
        <v>40151</v>
      </c>
      <c r="MV33">
        <v>40151</v>
      </c>
      <c r="MW33">
        <v>0.8</v>
      </c>
      <c r="MX33" s="37">
        <v>35941.066666666673</v>
      </c>
      <c r="MY33" s="3">
        <v>40151</v>
      </c>
      <c r="MZ33">
        <v>40151</v>
      </c>
      <c r="NA33">
        <v>40151</v>
      </c>
      <c r="NB33">
        <v>0.8</v>
      </c>
      <c r="ND33" s="3">
        <v>54169</v>
      </c>
      <c r="NE33">
        <v>54171</v>
      </c>
      <c r="NF33">
        <v>54171</v>
      </c>
      <c r="NG33">
        <v>0.8</v>
      </c>
    </row>
    <row r="34" spans="1:371" x14ac:dyDescent="0.3">
      <c r="A34" s="4" t="s">
        <v>136</v>
      </c>
      <c r="B34" s="27"/>
      <c r="C34" s="1"/>
      <c r="D34" s="8"/>
      <c r="E34" s="1"/>
      <c r="F34" s="1"/>
      <c r="G34" s="27"/>
      <c r="H34" s="1"/>
      <c r="I34" s="8"/>
      <c r="J34" s="1"/>
      <c r="K34" s="1"/>
      <c r="L34" s="27"/>
      <c r="M34" s="1"/>
      <c r="N34" s="8"/>
      <c r="O34" s="1"/>
      <c r="P34" s="1"/>
      <c r="Q34" s="27"/>
      <c r="R34" s="1"/>
      <c r="S34" s="8"/>
      <c r="T34" s="1"/>
      <c r="U34" s="1"/>
      <c r="V34" s="27"/>
      <c r="W34" s="1"/>
      <c r="X34" s="8"/>
      <c r="Y34" s="1"/>
      <c r="Z34" s="1"/>
      <c r="AA34" s="27"/>
      <c r="AB34" s="1"/>
      <c r="AC34" s="8"/>
      <c r="AD34" s="1"/>
      <c r="AE34" s="1"/>
      <c r="AF34" s="27"/>
      <c r="AG34" s="1"/>
      <c r="AH34" s="8"/>
      <c r="AI34" s="1"/>
      <c r="AJ34" s="1"/>
      <c r="AK34" s="27"/>
      <c r="AL34" s="1"/>
      <c r="AM34" s="8"/>
      <c r="AN34" s="1"/>
      <c r="AO34" s="1"/>
      <c r="AP34" s="27"/>
      <c r="AQ34" s="1"/>
      <c r="AR34" s="8"/>
      <c r="AS34" s="1"/>
      <c r="AT34" s="1"/>
      <c r="AU34" s="27"/>
      <c r="AV34" s="1"/>
      <c r="AW34" s="8"/>
      <c r="AX34" s="1"/>
      <c r="AY34" s="1"/>
      <c r="AZ34" s="27"/>
      <c r="BA34" s="1"/>
      <c r="BB34" s="8"/>
      <c r="BC34" s="1"/>
      <c r="BD34" s="1"/>
      <c r="BE34" s="27"/>
      <c r="BF34" s="1"/>
      <c r="BG34" s="8"/>
      <c r="BH34" s="1"/>
      <c r="BI34" s="1"/>
      <c r="BJ34" s="27"/>
      <c r="BK34" s="1"/>
      <c r="BL34" s="8"/>
      <c r="BM34" s="1"/>
      <c r="BN34" s="1"/>
      <c r="BO34" s="27"/>
      <c r="BP34" s="1"/>
      <c r="BQ34" s="8"/>
      <c r="BR34" s="1"/>
      <c r="BS34" s="1"/>
      <c r="BT34" s="27"/>
      <c r="BU34" s="1"/>
      <c r="BV34" s="8"/>
      <c r="BW34" s="1"/>
      <c r="BX34" s="1"/>
      <c r="BY34" s="27"/>
      <c r="BZ34" s="1"/>
      <c r="CA34" s="8"/>
      <c r="CB34" s="1"/>
      <c r="CC34" s="1"/>
      <c r="CD34" s="27"/>
      <c r="CE34" s="1"/>
      <c r="CF34" s="8"/>
      <c r="CG34" s="1"/>
      <c r="CH34" s="1"/>
      <c r="CI34" s="27"/>
      <c r="CJ34" s="1"/>
      <c r="CK34" s="8"/>
      <c r="CL34" s="1"/>
      <c r="CM34" s="1"/>
      <c r="CN34" s="27">
        <v>35941.066666666673</v>
      </c>
      <c r="CO34" s="3">
        <v>2000</v>
      </c>
      <c r="CP34" s="8">
        <f t="shared" si="166"/>
        <v>2000</v>
      </c>
      <c r="CQ34" s="9">
        <f t="shared" ref="CQ34:CQ40" si="217">CP34/1</f>
        <v>2000</v>
      </c>
      <c r="CR34" s="16">
        <v>0.8</v>
      </c>
      <c r="CS34" s="27">
        <v>35941.066666666673</v>
      </c>
      <c r="CT34" s="3">
        <v>2000</v>
      </c>
      <c r="CU34" s="8">
        <f t="shared" si="167"/>
        <v>2000</v>
      </c>
      <c r="CV34" s="9">
        <f t="shared" ref="CV34:CV40" si="218">CU34/1</f>
        <v>2000</v>
      </c>
      <c r="CW34" s="16">
        <v>0.8</v>
      </c>
      <c r="CX34" s="27">
        <v>35941.066666666673</v>
      </c>
      <c r="CY34" s="3">
        <v>2000</v>
      </c>
      <c r="CZ34" s="8">
        <f t="shared" si="168"/>
        <v>2000</v>
      </c>
      <c r="DA34" s="9">
        <f t="shared" ref="DA34:DA40" si="219">CZ34/1</f>
        <v>2000</v>
      </c>
      <c r="DB34" s="16">
        <v>0.8</v>
      </c>
      <c r="DC34" s="27">
        <v>35941.066666666673</v>
      </c>
      <c r="DD34" s="3">
        <v>2000</v>
      </c>
      <c r="DE34" s="8">
        <f t="shared" si="169"/>
        <v>2000</v>
      </c>
      <c r="DF34" s="9">
        <f t="shared" ref="DF34:DF40" si="220">DE34/1</f>
        <v>2000</v>
      </c>
      <c r="DG34" s="16">
        <v>0.8</v>
      </c>
      <c r="DH34" s="27">
        <v>35941.066666666673</v>
      </c>
      <c r="DI34" s="3">
        <v>2000</v>
      </c>
      <c r="DJ34" s="8">
        <f t="shared" si="170"/>
        <v>2000</v>
      </c>
      <c r="DK34" s="9">
        <f t="shared" ref="DK34:DK40" si="221">DJ34/1</f>
        <v>2000</v>
      </c>
      <c r="DL34" s="16">
        <v>0.8</v>
      </c>
      <c r="DM34" s="27">
        <v>35941.066666666673</v>
      </c>
      <c r="DN34" s="3">
        <v>2000</v>
      </c>
      <c r="DO34" s="8">
        <f t="shared" si="171"/>
        <v>2000</v>
      </c>
      <c r="DP34" s="9">
        <f t="shared" ref="DP34:DP40" si="222">DO34/1</f>
        <v>2000</v>
      </c>
      <c r="DQ34" s="16">
        <v>0.8</v>
      </c>
      <c r="DR34" s="27">
        <v>35941.066666666673</v>
      </c>
      <c r="DS34" s="3">
        <v>2000</v>
      </c>
      <c r="DT34" s="8">
        <f t="shared" si="172"/>
        <v>2000</v>
      </c>
      <c r="DU34" s="9">
        <f t="shared" ref="DU34:DU40" si="223">DT34/1</f>
        <v>2000</v>
      </c>
      <c r="DV34" s="16">
        <v>0.8</v>
      </c>
      <c r="DW34" s="27">
        <v>35941.066666666673</v>
      </c>
      <c r="DX34" s="3">
        <v>2000</v>
      </c>
      <c r="DY34" s="8">
        <f t="shared" si="173"/>
        <v>2000</v>
      </c>
      <c r="DZ34" s="9">
        <f t="shared" ref="DZ34:DZ40" si="224">DY34/1</f>
        <v>2000</v>
      </c>
      <c r="EA34" s="16">
        <v>0.8</v>
      </c>
      <c r="EB34" s="27">
        <v>35941.066666666673</v>
      </c>
      <c r="EC34" s="3">
        <v>2000</v>
      </c>
      <c r="ED34" s="8">
        <f t="shared" si="174"/>
        <v>2000</v>
      </c>
      <c r="EE34" s="9">
        <f t="shared" ref="EE34:EE40" si="225">ED34/1</f>
        <v>2000</v>
      </c>
      <c r="EF34" s="16">
        <v>0.8</v>
      </c>
      <c r="EG34" s="27">
        <v>35941.066666666673</v>
      </c>
      <c r="EH34" s="3">
        <v>2000</v>
      </c>
      <c r="EI34" s="8">
        <f t="shared" si="175"/>
        <v>2000</v>
      </c>
      <c r="EJ34" s="9">
        <f t="shared" ref="EJ34:EJ40" si="226">EI34/1</f>
        <v>2000</v>
      </c>
      <c r="EK34" s="16">
        <v>0.8</v>
      </c>
      <c r="EL34" s="27">
        <v>35941.066666666673</v>
      </c>
      <c r="EM34" s="3">
        <v>2000</v>
      </c>
      <c r="EN34" s="8">
        <f t="shared" si="176"/>
        <v>2000</v>
      </c>
      <c r="EO34" s="9">
        <f t="shared" ref="EO34:EO40" si="227">EN34/1</f>
        <v>2000</v>
      </c>
      <c r="EP34" s="16">
        <v>0.8</v>
      </c>
      <c r="EQ34" s="27">
        <v>35941.066666666673</v>
      </c>
      <c r="ER34" s="3">
        <v>2000</v>
      </c>
      <c r="ES34" s="8">
        <f t="shared" si="177"/>
        <v>2000</v>
      </c>
      <c r="ET34" s="9">
        <f t="shared" ref="ET34:ET40" si="228">ES34/1</f>
        <v>2000</v>
      </c>
      <c r="EU34" s="16">
        <v>0.8</v>
      </c>
      <c r="EV34" s="27">
        <v>35941.066666666673</v>
      </c>
      <c r="EW34" s="3">
        <v>2000</v>
      </c>
      <c r="EX34" s="8">
        <f t="shared" si="178"/>
        <v>2000</v>
      </c>
      <c r="EY34" s="9">
        <f t="shared" ref="EY34:EY40" si="229">EX34/1</f>
        <v>2000</v>
      </c>
      <c r="EZ34" s="16">
        <v>0.8</v>
      </c>
      <c r="FA34" s="27">
        <v>35941.066666666673</v>
      </c>
      <c r="FB34" s="3">
        <v>2000</v>
      </c>
      <c r="FC34" s="8">
        <f t="shared" si="179"/>
        <v>2000</v>
      </c>
      <c r="FD34" s="9">
        <f t="shared" ref="FD34:FD40" si="230">FC34/1</f>
        <v>2000</v>
      </c>
      <c r="FE34" s="16">
        <v>0.8</v>
      </c>
      <c r="FF34" s="27">
        <v>35941.066666666673</v>
      </c>
      <c r="FG34" s="3">
        <v>2000</v>
      </c>
      <c r="FH34" s="8">
        <f t="shared" si="180"/>
        <v>2000</v>
      </c>
      <c r="FI34" s="9">
        <f t="shared" ref="FI34:FI40" si="231">FH34/1</f>
        <v>2000</v>
      </c>
      <c r="FJ34" s="16">
        <v>0.8</v>
      </c>
      <c r="FK34" s="27">
        <v>35941.066666666673</v>
      </c>
      <c r="FL34" s="3">
        <v>2000</v>
      </c>
      <c r="FM34" s="8">
        <f t="shared" si="181"/>
        <v>2000</v>
      </c>
      <c r="FN34" s="9">
        <f t="shared" ref="FN34:FN40" si="232">FM34/1</f>
        <v>2000</v>
      </c>
      <c r="FO34" s="16">
        <v>0.8</v>
      </c>
      <c r="FP34" s="27">
        <v>35941.066666666673</v>
      </c>
      <c r="FQ34" s="3">
        <v>2000</v>
      </c>
      <c r="FR34" s="8">
        <f t="shared" si="182"/>
        <v>2000</v>
      </c>
      <c r="FS34" s="9">
        <f t="shared" ref="FS34:FS40" si="233">FR34/1</f>
        <v>2000</v>
      </c>
      <c r="FT34" s="16">
        <v>0.8</v>
      </c>
      <c r="FU34" s="27">
        <v>35941.066666666673</v>
      </c>
      <c r="FV34" s="3">
        <v>2000</v>
      </c>
      <c r="FW34" s="8">
        <f t="shared" si="183"/>
        <v>2000</v>
      </c>
      <c r="FX34" s="9">
        <f t="shared" ref="FX34:FX40" si="234">FW34/1</f>
        <v>2000</v>
      </c>
      <c r="FY34" s="16">
        <v>0.8</v>
      </c>
      <c r="FZ34" s="27">
        <v>35941.066666666673</v>
      </c>
      <c r="GA34" s="3">
        <v>2000</v>
      </c>
      <c r="GB34" s="8">
        <f t="shared" si="184"/>
        <v>2000</v>
      </c>
      <c r="GC34" s="9">
        <f t="shared" ref="GC34:GC40" si="235">GB34/1</f>
        <v>2000</v>
      </c>
      <c r="GD34" s="16">
        <v>0.8</v>
      </c>
      <c r="GE34" s="27">
        <v>35941.066666666673</v>
      </c>
      <c r="GF34" s="3">
        <v>2000</v>
      </c>
      <c r="GG34" s="8">
        <f t="shared" si="185"/>
        <v>2000</v>
      </c>
      <c r="GH34" s="9">
        <f t="shared" ref="GH34:GH40" si="236">GG34/1</f>
        <v>2000</v>
      </c>
      <c r="GI34" s="16">
        <v>0.8</v>
      </c>
      <c r="GJ34" s="27">
        <v>35941.066666666673</v>
      </c>
      <c r="GK34" s="3">
        <v>2000</v>
      </c>
      <c r="GL34" s="8">
        <f t="shared" si="186"/>
        <v>2000</v>
      </c>
      <c r="GM34" s="9">
        <f t="shared" ref="GM34:GM40" si="237">GL34/1</f>
        <v>2000</v>
      </c>
      <c r="GN34" s="16">
        <v>0.8</v>
      </c>
      <c r="GO34" s="27">
        <v>35941.066666666673</v>
      </c>
      <c r="GP34" s="3">
        <v>2000</v>
      </c>
      <c r="GQ34" s="8">
        <f t="shared" si="187"/>
        <v>2000</v>
      </c>
      <c r="GR34" s="9">
        <f t="shared" ref="GR34:GR40" si="238">GQ34/1</f>
        <v>2000</v>
      </c>
      <c r="GS34" s="16">
        <v>0.8</v>
      </c>
      <c r="GT34" s="27">
        <v>35941.066666666673</v>
      </c>
      <c r="GU34" s="31">
        <v>2000</v>
      </c>
      <c r="GV34" s="8">
        <f t="shared" si="188"/>
        <v>2000</v>
      </c>
      <c r="GW34" s="9">
        <f t="shared" ref="GW34:GW40" si="239">GV34/1</f>
        <v>2000</v>
      </c>
      <c r="GX34" s="16">
        <v>0.8</v>
      </c>
      <c r="GY34" s="27">
        <v>35941.066666666673</v>
      </c>
      <c r="GZ34" s="31">
        <v>2000</v>
      </c>
      <c r="HA34" s="8">
        <f t="shared" si="189"/>
        <v>2000</v>
      </c>
      <c r="HB34" s="9">
        <f t="shared" ref="HB34:HB40" si="240">HA34/1</f>
        <v>2000</v>
      </c>
      <c r="HC34" s="16">
        <v>0.8</v>
      </c>
      <c r="HD34" s="27">
        <v>5890.2999999999993</v>
      </c>
      <c r="HE34" s="31">
        <v>0</v>
      </c>
      <c r="HF34" s="8">
        <f t="shared" si="139"/>
        <v>0</v>
      </c>
      <c r="HG34" s="9">
        <f t="shared" si="190"/>
        <v>0</v>
      </c>
      <c r="HH34" s="16">
        <v>0.6</v>
      </c>
      <c r="HI34" s="27">
        <v>5890.2999999999993</v>
      </c>
      <c r="HJ34" s="31">
        <v>0</v>
      </c>
      <c r="HK34" s="8">
        <f t="shared" si="140"/>
        <v>0</v>
      </c>
      <c r="HL34" s="9">
        <f t="shared" si="191"/>
        <v>0</v>
      </c>
      <c r="HM34" s="16">
        <v>0.6</v>
      </c>
      <c r="HN34" s="27">
        <v>5890.2999999999993</v>
      </c>
      <c r="HO34" s="31">
        <v>0</v>
      </c>
      <c r="HP34" s="8">
        <f t="shared" si="141"/>
        <v>0</v>
      </c>
      <c r="HQ34" s="9">
        <f t="shared" si="192"/>
        <v>0</v>
      </c>
      <c r="HR34" s="16">
        <v>0.6</v>
      </c>
      <c r="HS34" s="27">
        <v>5890.2999999999993</v>
      </c>
      <c r="HT34" s="31">
        <v>0</v>
      </c>
      <c r="HU34" s="8">
        <f t="shared" si="142"/>
        <v>0</v>
      </c>
      <c r="HV34" s="9">
        <f t="shared" si="193"/>
        <v>0</v>
      </c>
      <c r="HW34" s="16">
        <v>0.6</v>
      </c>
      <c r="HX34" s="27">
        <v>5890.2999999999993</v>
      </c>
      <c r="HY34" s="31">
        <v>0</v>
      </c>
      <c r="HZ34" s="8">
        <f t="shared" si="143"/>
        <v>0</v>
      </c>
      <c r="IA34" s="9">
        <f t="shared" si="194"/>
        <v>0</v>
      </c>
      <c r="IB34" s="16">
        <v>0.6</v>
      </c>
      <c r="IC34" s="27">
        <v>5890.2999999999993</v>
      </c>
      <c r="ID34" s="31">
        <v>6000</v>
      </c>
      <c r="IE34" s="8">
        <f t="shared" si="144"/>
        <v>6000</v>
      </c>
      <c r="IF34" s="9">
        <f t="shared" si="195"/>
        <v>6000</v>
      </c>
      <c r="IG34" s="16">
        <v>0.6</v>
      </c>
      <c r="IH34" s="27">
        <v>5890.2999999999993</v>
      </c>
      <c r="II34" s="31">
        <v>6000</v>
      </c>
      <c r="IJ34" s="8">
        <f t="shared" si="145"/>
        <v>6000</v>
      </c>
      <c r="IK34" s="9">
        <f t="shared" si="196"/>
        <v>6000</v>
      </c>
      <c r="IL34" s="16">
        <v>0.6</v>
      </c>
      <c r="IM34" s="27">
        <v>5890.2999999999993</v>
      </c>
      <c r="IN34" s="31">
        <v>6000</v>
      </c>
      <c r="IO34" s="8">
        <f t="shared" si="146"/>
        <v>6000</v>
      </c>
      <c r="IP34" s="9">
        <f t="shared" si="197"/>
        <v>6000</v>
      </c>
      <c r="IQ34" s="16">
        <v>0.6</v>
      </c>
      <c r="IR34" s="27">
        <v>5890.2999999999993</v>
      </c>
      <c r="IS34" s="31">
        <v>6000</v>
      </c>
      <c r="IT34" s="8">
        <f t="shared" si="147"/>
        <v>6000</v>
      </c>
      <c r="IU34" s="9">
        <f t="shared" si="198"/>
        <v>6000</v>
      </c>
      <c r="IV34" s="16">
        <v>0.6</v>
      </c>
      <c r="IW34" s="27">
        <v>5890.2999999999993</v>
      </c>
      <c r="IX34" s="31">
        <v>6000</v>
      </c>
      <c r="IY34" s="8">
        <f t="shared" si="148"/>
        <v>6000</v>
      </c>
      <c r="IZ34" s="9">
        <f t="shared" si="199"/>
        <v>6000</v>
      </c>
      <c r="JA34" s="16">
        <v>0.6</v>
      </c>
      <c r="JB34" s="27">
        <v>5890.2999999999993</v>
      </c>
      <c r="JC34" s="31">
        <v>6000</v>
      </c>
      <c r="JD34" s="8">
        <f t="shared" si="149"/>
        <v>6000</v>
      </c>
      <c r="JE34" s="9">
        <f t="shared" si="200"/>
        <v>6000</v>
      </c>
      <c r="JF34" s="16">
        <v>0.6</v>
      </c>
      <c r="JG34" s="27">
        <v>5890.2999999999993</v>
      </c>
      <c r="JH34" s="31">
        <v>6000</v>
      </c>
      <c r="JI34" s="8">
        <f t="shared" si="150"/>
        <v>6000</v>
      </c>
      <c r="JJ34" s="9">
        <f t="shared" si="201"/>
        <v>6000</v>
      </c>
      <c r="JK34" s="16">
        <v>0.6</v>
      </c>
      <c r="JL34" s="27">
        <v>5890.2999999999993</v>
      </c>
      <c r="JM34" s="31">
        <v>6000</v>
      </c>
      <c r="JN34" s="8">
        <f t="shared" si="151"/>
        <v>6000</v>
      </c>
      <c r="JO34" s="9">
        <f t="shared" si="202"/>
        <v>6000</v>
      </c>
      <c r="JP34" s="16">
        <v>0.6</v>
      </c>
      <c r="JQ34" s="27">
        <v>5890.2999999999993</v>
      </c>
      <c r="JR34" s="31">
        <v>6000</v>
      </c>
      <c r="JS34" s="8">
        <f t="shared" si="152"/>
        <v>6000</v>
      </c>
      <c r="JT34" s="9">
        <f t="shared" si="203"/>
        <v>6000</v>
      </c>
      <c r="JU34" s="16">
        <v>0.6</v>
      </c>
      <c r="JV34" s="27">
        <v>5890.2999999999993</v>
      </c>
      <c r="JW34" s="31">
        <v>21120</v>
      </c>
      <c r="JX34" s="8">
        <f t="shared" si="153"/>
        <v>21120</v>
      </c>
      <c r="JY34" s="9">
        <f t="shared" si="204"/>
        <v>21120</v>
      </c>
      <c r="JZ34" s="16">
        <v>0.6</v>
      </c>
      <c r="KA34" s="27">
        <v>5890.2999999999993</v>
      </c>
      <c r="KB34" s="31">
        <v>21120</v>
      </c>
      <c r="KC34" s="8">
        <f t="shared" si="154"/>
        <v>21120</v>
      </c>
      <c r="KD34" s="9">
        <f t="shared" si="205"/>
        <v>21120</v>
      </c>
      <c r="KE34" s="16">
        <v>0.6</v>
      </c>
      <c r="KF34" s="27">
        <v>5890.2999999999993</v>
      </c>
      <c r="KG34" s="31">
        <v>21120</v>
      </c>
      <c r="KH34" s="8">
        <f t="shared" si="155"/>
        <v>21120</v>
      </c>
      <c r="KI34" s="9">
        <f t="shared" si="206"/>
        <v>21120</v>
      </c>
      <c r="KJ34" s="16">
        <v>0.6</v>
      </c>
      <c r="KK34" s="27">
        <v>5890.2999999999993</v>
      </c>
      <c r="KL34" s="31">
        <v>21120</v>
      </c>
      <c r="KM34" s="8">
        <f t="shared" si="156"/>
        <v>21120</v>
      </c>
      <c r="KN34" s="9">
        <f t="shared" si="207"/>
        <v>21120</v>
      </c>
      <c r="KO34" s="16">
        <v>0.6</v>
      </c>
      <c r="KP34" s="27">
        <v>5890.2999999999993</v>
      </c>
      <c r="KQ34" s="31">
        <v>21120</v>
      </c>
      <c r="KR34" s="8">
        <f t="shared" si="157"/>
        <v>21120</v>
      </c>
      <c r="KS34" s="9">
        <f t="shared" si="208"/>
        <v>21120</v>
      </c>
      <c r="KT34" s="16">
        <v>0.6</v>
      </c>
      <c r="KU34" s="27">
        <v>5890.2999999999993</v>
      </c>
      <c r="KV34" s="31">
        <v>21120</v>
      </c>
      <c r="KW34" s="8">
        <f t="shared" si="158"/>
        <v>21120</v>
      </c>
      <c r="KX34" s="9">
        <f t="shared" si="209"/>
        <v>21120</v>
      </c>
      <c r="KY34" s="16">
        <v>0.6</v>
      </c>
      <c r="KZ34" s="27">
        <v>5890.2999999999993</v>
      </c>
      <c r="LA34" s="31">
        <v>21120</v>
      </c>
      <c r="LB34" s="8">
        <f t="shared" si="159"/>
        <v>21120</v>
      </c>
      <c r="LC34" s="9">
        <f t="shared" si="210"/>
        <v>21120</v>
      </c>
      <c r="LD34" s="16">
        <v>0.6</v>
      </c>
      <c r="LE34" s="27">
        <v>5890.2999999999993</v>
      </c>
      <c r="LF34" s="31">
        <v>21120</v>
      </c>
      <c r="LG34" s="8">
        <f t="shared" si="160"/>
        <v>21120</v>
      </c>
      <c r="LH34" s="9">
        <f t="shared" si="211"/>
        <v>21120</v>
      </c>
      <c r="LI34" s="16">
        <v>0.6</v>
      </c>
      <c r="LJ34" s="27">
        <v>5890.2999999999993</v>
      </c>
      <c r="LK34" s="3">
        <v>21120</v>
      </c>
      <c r="LL34" s="8">
        <f t="shared" si="161"/>
        <v>21120</v>
      </c>
      <c r="LM34" s="9">
        <f t="shared" si="212"/>
        <v>21120</v>
      </c>
      <c r="LN34" s="16">
        <v>0.6</v>
      </c>
      <c r="LO34" s="27">
        <v>5890.2999999999993</v>
      </c>
      <c r="LP34" s="3">
        <v>21120</v>
      </c>
      <c r="LQ34" s="8">
        <f t="shared" si="162"/>
        <v>21120</v>
      </c>
      <c r="LR34" s="9">
        <f t="shared" si="213"/>
        <v>21120</v>
      </c>
      <c r="LS34" s="16">
        <v>0.6</v>
      </c>
      <c r="LT34" s="27">
        <v>5890.2999999999993</v>
      </c>
      <c r="LU34" s="3">
        <v>21120</v>
      </c>
      <c r="LV34" s="8">
        <f t="shared" si="163"/>
        <v>21120</v>
      </c>
      <c r="LW34" s="9">
        <f t="shared" si="214"/>
        <v>21120</v>
      </c>
      <c r="LX34" s="16">
        <v>0.6</v>
      </c>
      <c r="LY34" s="27">
        <v>5890.2999999999993</v>
      </c>
      <c r="LZ34" s="3">
        <v>11520</v>
      </c>
      <c r="MA34" s="8">
        <f t="shared" si="164"/>
        <v>11520</v>
      </c>
      <c r="MB34" s="9">
        <f t="shared" si="215"/>
        <v>11520</v>
      </c>
      <c r="MC34" s="16">
        <v>0.6</v>
      </c>
      <c r="MD34" s="27">
        <v>5890.2999999999993</v>
      </c>
      <c r="ME34" s="3">
        <v>11520</v>
      </c>
      <c r="MF34" s="8">
        <f t="shared" si="165"/>
        <v>11520</v>
      </c>
      <c r="MG34" s="9">
        <f t="shared" si="216"/>
        <v>11520</v>
      </c>
      <c r="MH34" s="16">
        <v>0.6</v>
      </c>
      <c r="MI34" s="37">
        <v>5890.2999999999993</v>
      </c>
      <c r="MJ34" s="3">
        <v>2077</v>
      </c>
      <c r="MK34" s="8">
        <v>2077</v>
      </c>
      <c r="ML34" s="9">
        <v>2077</v>
      </c>
      <c r="MM34" s="16">
        <v>0.6</v>
      </c>
      <c r="MN34" s="37">
        <v>5890.2999999999993</v>
      </c>
      <c r="MO34" s="3">
        <v>2077</v>
      </c>
      <c r="MP34" s="8">
        <v>2077</v>
      </c>
      <c r="MQ34" s="9">
        <v>2077</v>
      </c>
      <c r="MR34" s="16">
        <v>0.6</v>
      </c>
      <c r="MS34" s="37">
        <v>5890.2999999999993</v>
      </c>
      <c r="MT34" s="3">
        <v>2077</v>
      </c>
      <c r="MU34">
        <v>2077</v>
      </c>
      <c r="MV34">
        <v>2077</v>
      </c>
      <c r="MW34">
        <v>0.6</v>
      </c>
      <c r="MX34" s="37">
        <v>5890.2999999999993</v>
      </c>
      <c r="MY34" s="3">
        <v>2077</v>
      </c>
      <c r="MZ34">
        <v>2077</v>
      </c>
      <c r="NA34">
        <v>2077</v>
      </c>
      <c r="NB34">
        <v>0.6</v>
      </c>
      <c r="ND34" s="3">
        <v>8564</v>
      </c>
      <c r="NE34">
        <v>8567</v>
      </c>
      <c r="NF34">
        <v>8567</v>
      </c>
      <c r="NG34">
        <v>0.6</v>
      </c>
    </row>
    <row r="35" spans="1:371" x14ac:dyDescent="0.3">
      <c r="A35" s="3" t="s">
        <v>33</v>
      </c>
      <c r="B35" s="3">
        <v>2000</v>
      </c>
      <c r="C35" s="3">
        <v>2000</v>
      </c>
      <c r="D35" s="8">
        <f t="shared" ref="D35:D42" si="241">C35</f>
        <v>2000</v>
      </c>
      <c r="E35" s="9">
        <f>D35/1</f>
        <v>2000</v>
      </c>
      <c r="F35" s="16">
        <v>0.5</v>
      </c>
      <c r="G35" s="3">
        <v>2000</v>
      </c>
      <c r="H35" s="3">
        <v>2000</v>
      </c>
      <c r="I35" s="8">
        <f t="shared" ref="I35:I42" si="242">H35</f>
        <v>2000</v>
      </c>
      <c r="J35" s="9">
        <f>I35/1</f>
        <v>2000</v>
      </c>
      <c r="K35" s="16">
        <v>0.5</v>
      </c>
      <c r="L35" s="3">
        <v>2000</v>
      </c>
      <c r="M35" s="3">
        <v>2000</v>
      </c>
      <c r="N35" s="8">
        <f t="shared" ref="N35:N42" si="243">M35</f>
        <v>2000</v>
      </c>
      <c r="O35" s="9">
        <f>N35/1</f>
        <v>2000</v>
      </c>
      <c r="P35" s="16">
        <v>0.5</v>
      </c>
      <c r="Q35" s="27">
        <v>5051</v>
      </c>
      <c r="R35" s="3">
        <v>2000</v>
      </c>
      <c r="S35" s="8">
        <f t="shared" ref="S35:S42" si="244">R35</f>
        <v>2000</v>
      </c>
      <c r="T35" s="9">
        <f>S35/1</f>
        <v>2000</v>
      </c>
      <c r="U35" s="16">
        <v>0.5</v>
      </c>
      <c r="V35" s="27">
        <v>5051</v>
      </c>
      <c r="W35" s="3">
        <v>2000</v>
      </c>
      <c r="X35" s="8">
        <f t="shared" ref="X35:X42" si="245">W35</f>
        <v>2000</v>
      </c>
      <c r="Y35" s="9">
        <f>X35/1</f>
        <v>2000</v>
      </c>
      <c r="Z35" s="16">
        <v>0.5</v>
      </c>
      <c r="AA35" s="27">
        <v>5051</v>
      </c>
      <c r="AB35" s="3">
        <v>2000</v>
      </c>
      <c r="AC35" s="8">
        <f t="shared" ref="AC35:AC42" si="246">AB35</f>
        <v>2000</v>
      </c>
      <c r="AD35" s="9">
        <f>AC35/1</f>
        <v>2000</v>
      </c>
      <c r="AE35" s="16">
        <v>0.5</v>
      </c>
      <c r="AF35" s="27">
        <v>5051</v>
      </c>
      <c r="AG35" s="3">
        <v>2000</v>
      </c>
      <c r="AH35" s="8">
        <f t="shared" ref="AH35:AH42" si="247">AG35</f>
        <v>2000</v>
      </c>
      <c r="AI35" s="9">
        <f>AH35/1</f>
        <v>2000</v>
      </c>
      <c r="AJ35" s="16">
        <v>0.5</v>
      </c>
      <c r="AK35" s="27">
        <v>5051</v>
      </c>
      <c r="AL35" s="3">
        <v>2000</v>
      </c>
      <c r="AM35" s="8">
        <f t="shared" ref="AM35:AM42" si="248">AL35</f>
        <v>2000</v>
      </c>
      <c r="AN35" s="9">
        <f>AM35/1</f>
        <v>2000</v>
      </c>
      <c r="AO35" s="16">
        <v>0.5</v>
      </c>
      <c r="AP35" s="27">
        <v>5051</v>
      </c>
      <c r="AQ35" s="3">
        <v>2000</v>
      </c>
      <c r="AR35" s="8">
        <f t="shared" ref="AR35:AR42" si="249">AQ35</f>
        <v>2000</v>
      </c>
      <c r="AS35" s="9">
        <f>AR35/1</f>
        <v>2000</v>
      </c>
      <c r="AT35" s="16">
        <v>0.5</v>
      </c>
      <c r="AU35" s="27">
        <v>5051</v>
      </c>
      <c r="AV35" s="3">
        <v>2000</v>
      </c>
      <c r="AW35" s="8">
        <f t="shared" ref="AW35:AW42" si="250">AV35</f>
        <v>2000</v>
      </c>
      <c r="AX35" s="9">
        <f>AW35/1</f>
        <v>2000</v>
      </c>
      <c r="AY35" s="16">
        <v>0.5</v>
      </c>
      <c r="AZ35" s="27">
        <v>5051</v>
      </c>
      <c r="BA35" s="3">
        <v>2000</v>
      </c>
      <c r="BB35" s="8">
        <f t="shared" ref="BB35:BB42" si="251">BA35</f>
        <v>2000</v>
      </c>
      <c r="BC35" s="9">
        <f>BB35/1</f>
        <v>2000</v>
      </c>
      <c r="BD35" s="16">
        <v>0.5</v>
      </c>
      <c r="BE35" s="27">
        <v>5051</v>
      </c>
      <c r="BF35" s="3">
        <v>2000</v>
      </c>
      <c r="BG35" s="8">
        <f t="shared" ref="BG35:BG42" si="252">BF35</f>
        <v>2000</v>
      </c>
      <c r="BH35" s="9">
        <f>BG35/1</f>
        <v>2000</v>
      </c>
      <c r="BI35" s="16">
        <v>0.5</v>
      </c>
      <c r="BJ35" s="27">
        <v>5051</v>
      </c>
      <c r="BK35" s="3">
        <v>2000</v>
      </c>
      <c r="BL35" s="8">
        <f t="shared" ref="BL35:BL42" si="253">BK35</f>
        <v>2000</v>
      </c>
      <c r="BM35" s="9">
        <f>BL35/1</f>
        <v>2000</v>
      </c>
      <c r="BN35" s="16">
        <v>0.5</v>
      </c>
      <c r="BO35" s="27">
        <v>5051</v>
      </c>
      <c r="BP35" s="3">
        <v>2000</v>
      </c>
      <c r="BQ35" s="8">
        <f t="shared" ref="BQ35:BQ42" si="254">BP35</f>
        <v>2000</v>
      </c>
      <c r="BR35" s="9">
        <f>BQ35/1</f>
        <v>2000</v>
      </c>
      <c r="BS35" s="16">
        <v>0.5</v>
      </c>
      <c r="BT35" s="27">
        <v>5051</v>
      </c>
      <c r="BU35" s="3">
        <v>2000</v>
      </c>
      <c r="BV35" s="8">
        <f t="shared" ref="BV35:BV42" si="255">BU35</f>
        <v>2000</v>
      </c>
      <c r="BW35" s="9">
        <f>BV35/1</f>
        <v>2000</v>
      </c>
      <c r="BX35" s="16">
        <v>0.5</v>
      </c>
      <c r="BY35" s="27">
        <v>5051</v>
      </c>
      <c r="BZ35" s="3">
        <v>2000</v>
      </c>
      <c r="CA35" s="8">
        <f t="shared" ref="CA35:CA42" si="256">BZ35</f>
        <v>2000</v>
      </c>
      <c r="CB35" s="9">
        <f>CA35/1</f>
        <v>2000</v>
      </c>
      <c r="CC35" s="16">
        <v>0.5</v>
      </c>
      <c r="CD35" s="27">
        <v>5051</v>
      </c>
      <c r="CE35" s="3">
        <v>2000</v>
      </c>
      <c r="CF35" s="8">
        <f t="shared" ref="CF35:CF42" si="257">CE35</f>
        <v>2000</v>
      </c>
      <c r="CG35" s="9">
        <f>CF35/1</f>
        <v>2000</v>
      </c>
      <c r="CH35" s="16">
        <v>0.5</v>
      </c>
      <c r="CI35" s="27">
        <v>5051</v>
      </c>
      <c r="CJ35" s="3">
        <v>2000</v>
      </c>
      <c r="CK35" s="8">
        <f t="shared" ref="CK35:CK42" si="258">CJ35</f>
        <v>2000</v>
      </c>
      <c r="CL35" s="9">
        <f>CK35/1</f>
        <v>2000</v>
      </c>
      <c r="CM35" s="16">
        <v>0.5</v>
      </c>
      <c r="CN35" s="27">
        <v>5890.2999999999993</v>
      </c>
      <c r="CO35" s="3">
        <v>0</v>
      </c>
      <c r="CP35" s="8">
        <f t="shared" si="166"/>
        <v>0</v>
      </c>
      <c r="CQ35" s="9">
        <f t="shared" si="217"/>
        <v>0</v>
      </c>
      <c r="CR35" s="16">
        <v>0.6</v>
      </c>
      <c r="CS35" s="27">
        <v>5890.2999999999993</v>
      </c>
      <c r="CT35" s="3">
        <v>0</v>
      </c>
      <c r="CU35" s="8">
        <f t="shared" si="167"/>
        <v>0</v>
      </c>
      <c r="CV35" s="9">
        <f t="shared" si="218"/>
        <v>0</v>
      </c>
      <c r="CW35" s="16">
        <v>0.6</v>
      </c>
      <c r="CX35" s="27">
        <v>5890.2999999999993</v>
      </c>
      <c r="CY35" s="3">
        <v>0</v>
      </c>
      <c r="CZ35" s="8">
        <f t="shared" si="168"/>
        <v>0</v>
      </c>
      <c r="DA35" s="9">
        <f t="shared" si="219"/>
        <v>0</v>
      </c>
      <c r="DB35" s="16">
        <v>0.6</v>
      </c>
      <c r="DC35" s="27">
        <v>5890.2999999999993</v>
      </c>
      <c r="DD35" s="3">
        <v>0</v>
      </c>
      <c r="DE35" s="8">
        <f t="shared" si="169"/>
        <v>0</v>
      </c>
      <c r="DF35" s="9">
        <f t="shared" si="220"/>
        <v>0</v>
      </c>
      <c r="DG35" s="16">
        <v>0.6</v>
      </c>
      <c r="DH35" s="27">
        <v>5890.2999999999993</v>
      </c>
      <c r="DI35" s="3">
        <v>0</v>
      </c>
      <c r="DJ35" s="8">
        <f t="shared" si="170"/>
        <v>0</v>
      </c>
      <c r="DK35" s="9">
        <f t="shared" si="221"/>
        <v>0</v>
      </c>
      <c r="DL35" s="16">
        <v>0.6</v>
      </c>
      <c r="DM35" s="27">
        <v>5890.2999999999993</v>
      </c>
      <c r="DN35" s="3">
        <v>0</v>
      </c>
      <c r="DO35" s="8">
        <f t="shared" si="171"/>
        <v>0</v>
      </c>
      <c r="DP35" s="9">
        <f t="shared" si="222"/>
        <v>0</v>
      </c>
      <c r="DQ35" s="16">
        <v>0.6</v>
      </c>
      <c r="DR35" s="27">
        <v>5890.2999999999993</v>
      </c>
      <c r="DS35" s="3">
        <v>0</v>
      </c>
      <c r="DT35" s="8">
        <f t="shared" si="172"/>
        <v>0</v>
      </c>
      <c r="DU35" s="9">
        <f t="shared" si="223"/>
        <v>0</v>
      </c>
      <c r="DV35" s="16">
        <v>0.6</v>
      </c>
      <c r="DW35" s="27">
        <v>5890.2999999999993</v>
      </c>
      <c r="DX35" s="3">
        <v>0</v>
      </c>
      <c r="DY35" s="8">
        <f t="shared" si="173"/>
        <v>0</v>
      </c>
      <c r="DZ35" s="9">
        <f t="shared" si="224"/>
        <v>0</v>
      </c>
      <c r="EA35" s="16">
        <v>0.6</v>
      </c>
      <c r="EB35" s="27">
        <v>5890.2999999999993</v>
      </c>
      <c r="EC35" s="3">
        <v>0</v>
      </c>
      <c r="ED35" s="8">
        <f t="shared" si="174"/>
        <v>0</v>
      </c>
      <c r="EE35" s="9">
        <f t="shared" si="225"/>
        <v>0</v>
      </c>
      <c r="EF35" s="16">
        <v>0.6</v>
      </c>
      <c r="EG35" s="27">
        <v>5890.2999999999993</v>
      </c>
      <c r="EH35" s="3">
        <v>0</v>
      </c>
      <c r="EI35" s="8">
        <f t="shared" si="175"/>
        <v>0</v>
      </c>
      <c r="EJ35" s="9">
        <f t="shared" si="226"/>
        <v>0</v>
      </c>
      <c r="EK35" s="16">
        <v>0.6</v>
      </c>
      <c r="EL35" s="27">
        <v>5890.2999999999993</v>
      </c>
      <c r="EM35" s="3">
        <v>0</v>
      </c>
      <c r="EN35" s="8">
        <f t="shared" si="176"/>
        <v>0</v>
      </c>
      <c r="EO35" s="9">
        <f t="shared" si="227"/>
        <v>0</v>
      </c>
      <c r="EP35" s="16">
        <v>0.6</v>
      </c>
      <c r="EQ35" s="27">
        <v>5890.2999999999993</v>
      </c>
      <c r="ER35" s="3">
        <v>0</v>
      </c>
      <c r="ES35" s="8">
        <f t="shared" si="177"/>
        <v>0</v>
      </c>
      <c r="ET35" s="9">
        <f t="shared" si="228"/>
        <v>0</v>
      </c>
      <c r="EU35" s="16">
        <v>0.6</v>
      </c>
      <c r="EV35" s="27">
        <v>5890.2999999999993</v>
      </c>
      <c r="EW35" s="3">
        <v>0</v>
      </c>
      <c r="EX35" s="8">
        <f t="shared" si="178"/>
        <v>0</v>
      </c>
      <c r="EY35" s="9">
        <f t="shared" si="229"/>
        <v>0</v>
      </c>
      <c r="EZ35" s="16">
        <v>0.6</v>
      </c>
      <c r="FA35" s="27">
        <v>5890.2999999999993</v>
      </c>
      <c r="FB35" s="3">
        <v>0</v>
      </c>
      <c r="FC35" s="8">
        <f t="shared" si="179"/>
        <v>0</v>
      </c>
      <c r="FD35" s="9">
        <f t="shared" si="230"/>
        <v>0</v>
      </c>
      <c r="FE35" s="16">
        <v>0.6</v>
      </c>
      <c r="FF35" s="27">
        <v>5890.2999999999993</v>
      </c>
      <c r="FG35" s="3">
        <v>0</v>
      </c>
      <c r="FH35" s="8">
        <f t="shared" si="180"/>
        <v>0</v>
      </c>
      <c r="FI35" s="9">
        <f t="shared" si="231"/>
        <v>0</v>
      </c>
      <c r="FJ35" s="16">
        <v>0.6</v>
      </c>
      <c r="FK35" s="27">
        <v>5890.2999999999993</v>
      </c>
      <c r="FL35" s="3">
        <v>0</v>
      </c>
      <c r="FM35" s="8">
        <f t="shared" si="181"/>
        <v>0</v>
      </c>
      <c r="FN35" s="9">
        <f t="shared" si="232"/>
        <v>0</v>
      </c>
      <c r="FO35" s="16">
        <v>0.6</v>
      </c>
      <c r="FP35" s="27">
        <v>5890.2999999999993</v>
      </c>
      <c r="FQ35" s="3">
        <v>0</v>
      </c>
      <c r="FR35" s="8">
        <f t="shared" si="182"/>
        <v>0</v>
      </c>
      <c r="FS35" s="9">
        <f t="shared" si="233"/>
        <v>0</v>
      </c>
      <c r="FT35" s="16">
        <v>0.6</v>
      </c>
      <c r="FU35" s="27">
        <v>5890.2999999999993</v>
      </c>
      <c r="FV35" s="3">
        <v>0</v>
      </c>
      <c r="FW35" s="8">
        <f t="shared" si="183"/>
        <v>0</v>
      </c>
      <c r="FX35" s="9">
        <f t="shared" si="234"/>
        <v>0</v>
      </c>
      <c r="FY35" s="16">
        <v>0.6</v>
      </c>
      <c r="FZ35" s="27">
        <v>5890.2999999999993</v>
      </c>
      <c r="GA35" s="3">
        <v>0</v>
      </c>
      <c r="GB35" s="8">
        <f t="shared" si="184"/>
        <v>0</v>
      </c>
      <c r="GC35" s="9">
        <f t="shared" si="235"/>
        <v>0</v>
      </c>
      <c r="GD35" s="16">
        <v>0.6</v>
      </c>
      <c r="GE35" s="27">
        <v>5890.2999999999993</v>
      </c>
      <c r="GF35" s="3">
        <v>0</v>
      </c>
      <c r="GG35" s="8">
        <f t="shared" si="185"/>
        <v>0</v>
      </c>
      <c r="GH35" s="9">
        <f t="shared" si="236"/>
        <v>0</v>
      </c>
      <c r="GI35" s="16">
        <v>0.6</v>
      </c>
      <c r="GJ35" s="27">
        <v>5890.2999999999993</v>
      </c>
      <c r="GK35" s="3">
        <v>0</v>
      </c>
      <c r="GL35" s="8">
        <f t="shared" si="186"/>
        <v>0</v>
      </c>
      <c r="GM35" s="9">
        <f t="shared" si="237"/>
        <v>0</v>
      </c>
      <c r="GN35" s="16">
        <v>0.6</v>
      </c>
      <c r="GO35" s="27">
        <v>5890.2999999999993</v>
      </c>
      <c r="GP35" s="3">
        <v>0</v>
      </c>
      <c r="GQ35" s="8">
        <f t="shared" si="187"/>
        <v>0</v>
      </c>
      <c r="GR35" s="9">
        <f t="shared" si="238"/>
        <v>0</v>
      </c>
      <c r="GS35" s="16">
        <v>0.6</v>
      </c>
      <c r="GT35" s="27">
        <v>5890.2999999999993</v>
      </c>
      <c r="GU35" s="31">
        <v>0</v>
      </c>
      <c r="GV35" s="8">
        <f t="shared" si="188"/>
        <v>0</v>
      </c>
      <c r="GW35" s="9">
        <f t="shared" si="239"/>
        <v>0</v>
      </c>
      <c r="GX35" s="16">
        <v>0.6</v>
      </c>
      <c r="GY35" s="27">
        <v>5890.2999999999993</v>
      </c>
      <c r="GZ35" s="31">
        <v>0</v>
      </c>
      <c r="HA35" s="8">
        <f t="shared" si="189"/>
        <v>0</v>
      </c>
      <c r="HB35" s="9">
        <f t="shared" si="240"/>
        <v>0</v>
      </c>
      <c r="HC35" s="16">
        <v>0.6</v>
      </c>
      <c r="HD35" s="27">
        <v>38974.166666666664</v>
      </c>
      <c r="HE35" s="31">
        <v>0</v>
      </c>
      <c r="HF35" s="8">
        <f t="shared" si="139"/>
        <v>0</v>
      </c>
      <c r="HG35" s="9">
        <f t="shared" si="190"/>
        <v>0</v>
      </c>
      <c r="HH35" s="16">
        <v>1</v>
      </c>
      <c r="HI35" s="27">
        <v>38974.166666666664</v>
      </c>
      <c r="HJ35" s="31">
        <v>0</v>
      </c>
      <c r="HK35" s="8">
        <f t="shared" si="140"/>
        <v>0</v>
      </c>
      <c r="HL35" s="9">
        <f t="shared" si="191"/>
        <v>0</v>
      </c>
      <c r="HM35" s="16">
        <v>1</v>
      </c>
      <c r="HN35" s="27">
        <v>38974.166666666664</v>
      </c>
      <c r="HO35" s="31">
        <v>0</v>
      </c>
      <c r="HP35" s="8">
        <f t="shared" si="141"/>
        <v>0</v>
      </c>
      <c r="HQ35" s="9">
        <f t="shared" si="192"/>
        <v>0</v>
      </c>
      <c r="HR35" s="16">
        <v>1</v>
      </c>
      <c r="HS35" s="27">
        <v>38974.166666666664</v>
      </c>
      <c r="HT35" s="31">
        <v>0</v>
      </c>
      <c r="HU35" s="8">
        <f t="shared" si="142"/>
        <v>0</v>
      </c>
      <c r="HV35" s="9">
        <f t="shared" si="193"/>
        <v>0</v>
      </c>
      <c r="HW35" s="16">
        <v>1</v>
      </c>
      <c r="HX35" s="27">
        <v>38974.166666666664</v>
      </c>
      <c r="HY35" s="31">
        <v>0</v>
      </c>
      <c r="HZ35" s="8">
        <f t="shared" si="143"/>
        <v>0</v>
      </c>
      <c r="IA35" s="9">
        <f t="shared" si="194"/>
        <v>0</v>
      </c>
      <c r="IB35" s="16">
        <v>1</v>
      </c>
      <c r="IC35" s="27">
        <v>38974.166666666664</v>
      </c>
      <c r="ID35" s="31">
        <v>5000</v>
      </c>
      <c r="IE35" s="8">
        <f t="shared" si="144"/>
        <v>5000</v>
      </c>
      <c r="IF35" s="9">
        <f t="shared" si="195"/>
        <v>5000</v>
      </c>
      <c r="IG35" s="16">
        <v>1</v>
      </c>
      <c r="IH35" s="27">
        <v>38974.166666666664</v>
      </c>
      <c r="II35" s="31">
        <v>5000</v>
      </c>
      <c r="IJ35" s="8">
        <f t="shared" si="145"/>
        <v>5000</v>
      </c>
      <c r="IK35" s="9">
        <f t="shared" si="196"/>
        <v>5000</v>
      </c>
      <c r="IL35" s="16">
        <v>1</v>
      </c>
      <c r="IM35" s="27">
        <v>38974.166666666664</v>
      </c>
      <c r="IN35" s="31">
        <v>5000</v>
      </c>
      <c r="IO35" s="8">
        <f t="shared" si="146"/>
        <v>5000</v>
      </c>
      <c r="IP35" s="9">
        <f t="shared" si="197"/>
        <v>5000</v>
      </c>
      <c r="IQ35" s="16">
        <v>1</v>
      </c>
      <c r="IR35" s="27">
        <v>38974.166666666664</v>
      </c>
      <c r="IS35" s="31">
        <v>5000</v>
      </c>
      <c r="IT35" s="8">
        <f t="shared" si="147"/>
        <v>5000</v>
      </c>
      <c r="IU35" s="9">
        <f t="shared" si="198"/>
        <v>5000</v>
      </c>
      <c r="IV35" s="16">
        <v>1</v>
      </c>
      <c r="IW35" s="27">
        <v>38974.166666666664</v>
      </c>
      <c r="IX35" s="31">
        <v>5000</v>
      </c>
      <c r="IY35" s="8">
        <f t="shared" si="148"/>
        <v>5000</v>
      </c>
      <c r="IZ35" s="9">
        <f t="shared" si="199"/>
        <v>5000</v>
      </c>
      <c r="JA35" s="16">
        <v>1</v>
      </c>
      <c r="JB35" s="27">
        <v>38974.166666666664</v>
      </c>
      <c r="JC35" s="31">
        <v>5000</v>
      </c>
      <c r="JD35" s="8">
        <f t="shared" si="149"/>
        <v>5000</v>
      </c>
      <c r="JE35" s="9">
        <f t="shared" si="200"/>
        <v>5000</v>
      </c>
      <c r="JF35" s="16">
        <v>1</v>
      </c>
      <c r="JG35" s="27">
        <v>38974.166666666664</v>
      </c>
      <c r="JH35" s="31">
        <v>5000</v>
      </c>
      <c r="JI35" s="8">
        <f t="shared" si="150"/>
        <v>5000</v>
      </c>
      <c r="JJ35" s="9">
        <f t="shared" si="201"/>
        <v>5000</v>
      </c>
      <c r="JK35" s="16">
        <v>1</v>
      </c>
      <c r="JL35" s="27">
        <v>38974.166666666664</v>
      </c>
      <c r="JM35" s="31">
        <v>5000</v>
      </c>
      <c r="JN35" s="8">
        <f t="shared" si="151"/>
        <v>5000</v>
      </c>
      <c r="JO35" s="9">
        <f t="shared" si="202"/>
        <v>5000</v>
      </c>
      <c r="JP35" s="16">
        <v>1</v>
      </c>
      <c r="JQ35" s="27">
        <v>38974.166666666664</v>
      </c>
      <c r="JR35" s="31">
        <v>5000</v>
      </c>
      <c r="JS35" s="8">
        <f t="shared" si="152"/>
        <v>5000</v>
      </c>
      <c r="JT35" s="9">
        <f t="shared" si="203"/>
        <v>5000</v>
      </c>
      <c r="JU35" s="16">
        <v>1</v>
      </c>
      <c r="JV35" s="27">
        <v>38974.166666666664</v>
      </c>
      <c r="JW35" s="31">
        <v>5000</v>
      </c>
      <c r="JX35" s="8">
        <f t="shared" si="153"/>
        <v>5000</v>
      </c>
      <c r="JY35" s="9">
        <f t="shared" si="204"/>
        <v>5000</v>
      </c>
      <c r="JZ35" s="16">
        <v>1</v>
      </c>
      <c r="KA35" s="27">
        <v>38974.166666666664</v>
      </c>
      <c r="KB35" s="31">
        <v>5000</v>
      </c>
      <c r="KC35" s="8">
        <f t="shared" si="154"/>
        <v>5000</v>
      </c>
      <c r="KD35" s="9">
        <f t="shared" si="205"/>
        <v>5000</v>
      </c>
      <c r="KE35" s="16">
        <v>1</v>
      </c>
      <c r="KF35" s="27">
        <v>38974.166666666664</v>
      </c>
      <c r="KG35" s="31">
        <v>5000</v>
      </c>
      <c r="KH35" s="8">
        <f t="shared" si="155"/>
        <v>5000</v>
      </c>
      <c r="KI35" s="9">
        <f t="shared" si="206"/>
        <v>5000</v>
      </c>
      <c r="KJ35" s="16">
        <v>1</v>
      </c>
      <c r="KK35" s="27">
        <v>38974.166666666664</v>
      </c>
      <c r="KL35" s="31">
        <v>5000</v>
      </c>
      <c r="KM35" s="8">
        <f t="shared" si="156"/>
        <v>5000</v>
      </c>
      <c r="KN35" s="9">
        <f t="shared" si="207"/>
        <v>5000</v>
      </c>
      <c r="KO35" s="16">
        <v>1</v>
      </c>
      <c r="KP35" s="27">
        <v>38974.166666666664</v>
      </c>
      <c r="KQ35" s="31">
        <v>5000</v>
      </c>
      <c r="KR35" s="8">
        <f t="shared" si="157"/>
        <v>5000</v>
      </c>
      <c r="KS35" s="9">
        <f t="shared" si="208"/>
        <v>5000</v>
      </c>
      <c r="KT35" s="16">
        <v>1</v>
      </c>
      <c r="KU35" s="27">
        <v>38974.166666666664</v>
      </c>
      <c r="KV35" s="31">
        <v>5000</v>
      </c>
      <c r="KW35" s="8">
        <f t="shared" si="158"/>
        <v>5000</v>
      </c>
      <c r="KX35" s="9">
        <f t="shared" si="209"/>
        <v>5000</v>
      </c>
      <c r="KY35" s="16">
        <v>1</v>
      </c>
      <c r="KZ35" s="27">
        <v>38974.166666666664</v>
      </c>
      <c r="LA35" s="31">
        <v>5000</v>
      </c>
      <c r="LB35" s="8">
        <f t="shared" si="159"/>
        <v>5000</v>
      </c>
      <c r="LC35" s="9">
        <f t="shared" si="210"/>
        <v>5000</v>
      </c>
      <c r="LD35" s="16">
        <v>1</v>
      </c>
      <c r="LE35" s="27">
        <v>38974.166666666664</v>
      </c>
      <c r="LF35" s="31">
        <v>5000</v>
      </c>
      <c r="LG35" s="8">
        <f t="shared" si="160"/>
        <v>5000</v>
      </c>
      <c r="LH35" s="9">
        <f t="shared" si="211"/>
        <v>5000</v>
      </c>
      <c r="LI35" s="16">
        <v>1</v>
      </c>
      <c r="LJ35" s="27">
        <v>38974.166666666664</v>
      </c>
      <c r="LK35" s="3">
        <v>5000</v>
      </c>
      <c r="LL35" s="8">
        <f t="shared" si="161"/>
        <v>5000</v>
      </c>
      <c r="LM35" s="9">
        <f t="shared" si="212"/>
        <v>5000</v>
      </c>
      <c r="LN35" s="16">
        <v>1</v>
      </c>
      <c r="LO35" s="27">
        <v>38974.166666666664</v>
      </c>
      <c r="LP35" s="3">
        <v>5000</v>
      </c>
      <c r="LQ35" s="8">
        <f t="shared" si="162"/>
        <v>5000</v>
      </c>
      <c r="LR35" s="9">
        <f t="shared" si="213"/>
        <v>5000</v>
      </c>
      <c r="LS35" s="16">
        <v>1</v>
      </c>
      <c r="LT35" s="27">
        <v>38974.166666666664</v>
      </c>
      <c r="LU35" s="3">
        <v>5000</v>
      </c>
      <c r="LV35" s="8">
        <f t="shared" si="163"/>
        <v>5000</v>
      </c>
      <c r="LW35" s="9">
        <f t="shared" si="214"/>
        <v>5000</v>
      </c>
      <c r="LX35" s="16">
        <v>1</v>
      </c>
      <c r="LY35" s="27">
        <v>38974.166666666664</v>
      </c>
      <c r="LZ35" s="3">
        <v>5000</v>
      </c>
      <c r="MA35" s="8">
        <f t="shared" si="164"/>
        <v>5000</v>
      </c>
      <c r="MB35" s="9">
        <f t="shared" si="215"/>
        <v>5000</v>
      </c>
      <c r="MC35" s="16">
        <v>1</v>
      </c>
      <c r="MD35" s="27">
        <v>38974.166666666664</v>
      </c>
      <c r="ME35" s="3">
        <v>5000</v>
      </c>
      <c r="MF35" s="8">
        <f t="shared" si="165"/>
        <v>5000</v>
      </c>
      <c r="MG35" s="9">
        <f t="shared" si="216"/>
        <v>5000</v>
      </c>
      <c r="MH35" s="16">
        <v>1</v>
      </c>
      <c r="MI35" s="37">
        <v>38974.166666666664</v>
      </c>
      <c r="MJ35" s="3">
        <v>42650</v>
      </c>
      <c r="MK35" s="8">
        <v>42650</v>
      </c>
      <c r="ML35" s="9">
        <v>42650</v>
      </c>
      <c r="MM35" s="16">
        <v>1</v>
      </c>
      <c r="MN35" s="37">
        <v>38974.166666666664</v>
      </c>
      <c r="MO35" s="3">
        <v>42650</v>
      </c>
      <c r="MP35" s="8">
        <v>42650</v>
      </c>
      <c r="MQ35" s="9">
        <v>42650</v>
      </c>
      <c r="MR35" s="16">
        <v>1</v>
      </c>
      <c r="MS35" s="37">
        <v>38974.166666666664</v>
      </c>
      <c r="MT35" s="3">
        <v>42650</v>
      </c>
      <c r="MU35">
        <v>42650</v>
      </c>
      <c r="MV35">
        <v>42650</v>
      </c>
      <c r="MW35">
        <v>1</v>
      </c>
      <c r="MX35" s="37">
        <v>38974.166666666664</v>
      </c>
      <c r="MY35" s="3">
        <v>42650</v>
      </c>
      <c r="MZ35">
        <v>42650</v>
      </c>
      <c r="NA35">
        <v>42650</v>
      </c>
      <c r="NB35">
        <v>1</v>
      </c>
      <c r="ND35" s="3">
        <v>48500</v>
      </c>
      <c r="NE35">
        <v>48504</v>
      </c>
      <c r="NF35">
        <v>48504</v>
      </c>
      <c r="NG35">
        <v>1</v>
      </c>
    </row>
    <row r="36" spans="1:371" x14ac:dyDescent="0.3">
      <c r="A36" s="3" t="s">
        <v>34</v>
      </c>
      <c r="B36" s="3">
        <v>2000</v>
      </c>
      <c r="C36" s="3">
        <v>2000</v>
      </c>
      <c r="D36" s="8">
        <f t="shared" si="241"/>
        <v>2000</v>
      </c>
      <c r="E36" s="9">
        <f t="shared" ref="E36:E42" si="259">D36/1</f>
        <v>2000</v>
      </c>
      <c r="F36" s="16">
        <v>0.8</v>
      </c>
      <c r="G36" s="3">
        <v>2000</v>
      </c>
      <c r="H36" s="3">
        <v>2000</v>
      </c>
      <c r="I36" s="8">
        <f t="shared" si="242"/>
        <v>2000</v>
      </c>
      <c r="J36" s="9">
        <f t="shared" ref="J36:J42" si="260">I36/1</f>
        <v>2000</v>
      </c>
      <c r="K36" s="16">
        <v>0.8</v>
      </c>
      <c r="L36" s="3">
        <v>2000</v>
      </c>
      <c r="M36" s="3">
        <v>2000</v>
      </c>
      <c r="N36" s="8">
        <f t="shared" si="243"/>
        <v>2000</v>
      </c>
      <c r="O36" s="9">
        <f t="shared" ref="O36:O42" si="261">N36/1</f>
        <v>2000</v>
      </c>
      <c r="P36" s="16">
        <v>0.8</v>
      </c>
      <c r="Q36" s="27">
        <v>35941.066666666673</v>
      </c>
      <c r="R36" s="3">
        <v>2000</v>
      </c>
      <c r="S36" s="8">
        <f t="shared" si="244"/>
        <v>2000</v>
      </c>
      <c r="T36" s="9">
        <f t="shared" ref="T36:T42" si="262">S36/1</f>
        <v>2000</v>
      </c>
      <c r="U36" s="16">
        <v>0.8</v>
      </c>
      <c r="V36" s="27">
        <v>35941.066666666673</v>
      </c>
      <c r="W36" s="3">
        <v>2000</v>
      </c>
      <c r="X36" s="8">
        <f t="shared" si="245"/>
        <v>2000</v>
      </c>
      <c r="Y36" s="9">
        <f t="shared" ref="Y36:Y42" si="263">X36/1</f>
        <v>2000</v>
      </c>
      <c r="Z36" s="16">
        <v>0.8</v>
      </c>
      <c r="AA36" s="27">
        <v>35941.066666666673</v>
      </c>
      <c r="AB36" s="3">
        <v>2000</v>
      </c>
      <c r="AC36" s="8">
        <f t="shared" si="246"/>
        <v>2000</v>
      </c>
      <c r="AD36" s="9">
        <f t="shared" ref="AD36:AD42" si="264">AC36/1</f>
        <v>2000</v>
      </c>
      <c r="AE36" s="16">
        <v>0.8</v>
      </c>
      <c r="AF36" s="27">
        <v>35941.066666666673</v>
      </c>
      <c r="AG36" s="3">
        <v>2000</v>
      </c>
      <c r="AH36" s="8">
        <f t="shared" si="247"/>
        <v>2000</v>
      </c>
      <c r="AI36" s="9">
        <f t="shared" ref="AI36:AI42" si="265">AH36/1</f>
        <v>2000</v>
      </c>
      <c r="AJ36" s="16">
        <v>0.8</v>
      </c>
      <c r="AK36" s="27">
        <v>35941.066666666673</v>
      </c>
      <c r="AL36" s="3">
        <v>2000</v>
      </c>
      <c r="AM36" s="8">
        <f t="shared" si="248"/>
        <v>2000</v>
      </c>
      <c r="AN36" s="9">
        <f t="shared" ref="AN36:AN42" si="266">AM36/1</f>
        <v>2000</v>
      </c>
      <c r="AO36" s="16">
        <v>0.8</v>
      </c>
      <c r="AP36" s="27">
        <v>35941.066666666673</v>
      </c>
      <c r="AQ36" s="3">
        <v>2000</v>
      </c>
      <c r="AR36" s="8">
        <f t="shared" si="249"/>
        <v>2000</v>
      </c>
      <c r="AS36" s="9">
        <f t="shared" ref="AS36:AS42" si="267">AR36/1</f>
        <v>2000</v>
      </c>
      <c r="AT36" s="16">
        <v>0.8</v>
      </c>
      <c r="AU36" s="27">
        <v>35941.066666666673</v>
      </c>
      <c r="AV36" s="3">
        <v>2000</v>
      </c>
      <c r="AW36" s="8">
        <f t="shared" si="250"/>
        <v>2000</v>
      </c>
      <c r="AX36" s="9">
        <f t="shared" ref="AX36:AX42" si="268">AW36/1</f>
        <v>2000</v>
      </c>
      <c r="AY36" s="16">
        <v>0.8</v>
      </c>
      <c r="AZ36" s="27">
        <v>35941.066666666673</v>
      </c>
      <c r="BA36" s="3">
        <v>2000</v>
      </c>
      <c r="BB36" s="8">
        <f t="shared" si="251"/>
        <v>2000</v>
      </c>
      <c r="BC36" s="9">
        <f t="shared" ref="BC36:BC42" si="269">BB36/1</f>
        <v>2000</v>
      </c>
      <c r="BD36" s="16">
        <v>0.8</v>
      </c>
      <c r="BE36" s="27">
        <v>35941.066666666673</v>
      </c>
      <c r="BF36" s="3">
        <v>2000</v>
      </c>
      <c r="BG36" s="8">
        <f t="shared" si="252"/>
        <v>2000</v>
      </c>
      <c r="BH36" s="9">
        <f t="shared" ref="BH36:BH42" si="270">BG36/1</f>
        <v>2000</v>
      </c>
      <c r="BI36" s="16">
        <v>0.8</v>
      </c>
      <c r="BJ36" s="27">
        <v>35941.066666666673</v>
      </c>
      <c r="BK36" s="3">
        <v>2000</v>
      </c>
      <c r="BL36" s="8">
        <f t="shared" si="253"/>
        <v>2000</v>
      </c>
      <c r="BM36" s="9">
        <f t="shared" ref="BM36:BM42" si="271">BL36/1</f>
        <v>2000</v>
      </c>
      <c r="BN36" s="16">
        <v>0.8</v>
      </c>
      <c r="BO36" s="27">
        <v>35941.066666666673</v>
      </c>
      <c r="BP36" s="3">
        <v>2000</v>
      </c>
      <c r="BQ36" s="8">
        <f t="shared" si="254"/>
        <v>2000</v>
      </c>
      <c r="BR36" s="9">
        <f t="shared" ref="BR36:BR42" si="272">BQ36/1</f>
        <v>2000</v>
      </c>
      <c r="BS36" s="16">
        <v>0.8</v>
      </c>
      <c r="BT36" s="27">
        <v>35941.066666666673</v>
      </c>
      <c r="BU36" s="3">
        <v>2000</v>
      </c>
      <c r="BV36" s="8">
        <f t="shared" si="255"/>
        <v>2000</v>
      </c>
      <c r="BW36" s="9">
        <f t="shared" ref="BW36:BW42" si="273">BV36/1</f>
        <v>2000</v>
      </c>
      <c r="BX36" s="16">
        <v>0.8</v>
      </c>
      <c r="BY36" s="27">
        <v>35941.066666666673</v>
      </c>
      <c r="BZ36" s="3">
        <v>2000</v>
      </c>
      <c r="CA36" s="8">
        <f t="shared" si="256"/>
        <v>2000</v>
      </c>
      <c r="CB36" s="9">
        <f t="shared" ref="CB36:CB42" si="274">CA36/1</f>
        <v>2000</v>
      </c>
      <c r="CC36" s="16">
        <v>0.8</v>
      </c>
      <c r="CD36" s="27">
        <v>35941.066666666673</v>
      </c>
      <c r="CE36" s="3">
        <v>2000</v>
      </c>
      <c r="CF36" s="8">
        <f t="shared" si="257"/>
        <v>2000</v>
      </c>
      <c r="CG36" s="9">
        <f t="shared" ref="CG36:CG42" si="275">CF36/1</f>
        <v>2000</v>
      </c>
      <c r="CH36" s="16">
        <v>0.8</v>
      </c>
      <c r="CI36" s="27">
        <v>35941.066666666673</v>
      </c>
      <c r="CJ36" s="3">
        <v>2000</v>
      </c>
      <c r="CK36" s="8">
        <f t="shared" si="258"/>
        <v>2000</v>
      </c>
      <c r="CL36" s="9">
        <f t="shared" ref="CL36:CL42" si="276">CK36/1</f>
        <v>2000</v>
      </c>
      <c r="CM36" s="16">
        <v>0.8</v>
      </c>
      <c r="CN36" s="27">
        <v>38974.166666666664</v>
      </c>
      <c r="CO36" s="3">
        <v>0</v>
      </c>
      <c r="CP36" s="8">
        <f t="shared" si="166"/>
        <v>0</v>
      </c>
      <c r="CQ36" s="9">
        <f t="shared" si="217"/>
        <v>0</v>
      </c>
      <c r="CR36" s="16">
        <v>1</v>
      </c>
      <c r="CS36" s="27">
        <v>38974.166666666664</v>
      </c>
      <c r="CT36" s="3">
        <v>0</v>
      </c>
      <c r="CU36" s="8">
        <f t="shared" si="167"/>
        <v>0</v>
      </c>
      <c r="CV36" s="9">
        <f t="shared" si="218"/>
        <v>0</v>
      </c>
      <c r="CW36" s="16">
        <v>1</v>
      </c>
      <c r="CX36" s="27">
        <v>38974.166666666664</v>
      </c>
      <c r="CY36" s="3">
        <v>0</v>
      </c>
      <c r="CZ36" s="8">
        <f t="shared" si="168"/>
        <v>0</v>
      </c>
      <c r="DA36" s="9">
        <f t="shared" si="219"/>
        <v>0</v>
      </c>
      <c r="DB36" s="16">
        <v>1</v>
      </c>
      <c r="DC36" s="27">
        <v>38974.166666666664</v>
      </c>
      <c r="DD36" s="3">
        <v>0</v>
      </c>
      <c r="DE36" s="8">
        <f t="shared" si="169"/>
        <v>0</v>
      </c>
      <c r="DF36" s="9">
        <f t="shared" si="220"/>
        <v>0</v>
      </c>
      <c r="DG36" s="16">
        <v>1</v>
      </c>
      <c r="DH36" s="27">
        <v>38974.166666666664</v>
      </c>
      <c r="DI36" s="3">
        <v>0</v>
      </c>
      <c r="DJ36" s="8">
        <f t="shared" si="170"/>
        <v>0</v>
      </c>
      <c r="DK36" s="9">
        <f t="shared" si="221"/>
        <v>0</v>
      </c>
      <c r="DL36" s="16">
        <v>1</v>
      </c>
      <c r="DM36" s="27">
        <v>38974.166666666664</v>
      </c>
      <c r="DN36" s="3">
        <v>0</v>
      </c>
      <c r="DO36" s="8">
        <f t="shared" si="171"/>
        <v>0</v>
      </c>
      <c r="DP36" s="9">
        <f t="shared" si="222"/>
        <v>0</v>
      </c>
      <c r="DQ36" s="16">
        <v>1</v>
      </c>
      <c r="DR36" s="27">
        <v>38974.166666666664</v>
      </c>
      <c r="DS36" s="3">
        <v>0</v>
      </c>
      <c r="DT36" s="8">
        <f t="shared" si="172"/>
        <v>0</v>
      </c>
      <c r="DU36" s="9">
        <f t="shared" si="223"/>
        <v>0</v>
      </c>
      <c r="DV36" s="16">
        <v>1</v>
      </c>
      <c r="DW36" s="27">
        <v>38974.166666666664</v>
      </c>
      <c r="DX36" s="3">
        <v>0</v>
      </c>
      <c r="DY36" s="8">
        <f t="shared" si="173"/>
        <v>0</v>
      </c>
      <c r="DZ36" s="9">
        <f t="shared" si="224"/>
        <v>0</v>
      </c>
      <c r="EA36" s="16">
        <v>1</v>
      </c>
      <c r="EB36" s="27">
        <v>38974.166666666664</v>
      </c>
      <c r="EC36" s="3">
        <v>0</v>
      </c>
      <c r="ED36" s="8">
        <f t="shared" si="174"/>
        <v>0</v>
      </c>
      <c r="EE36" s="9">
        <f t="shared" si="225"/>
        <v>0</v>
      </c>
      <c r="EF36" s="16">
        <v>1</v>
      </c>
      <c r="EG36" s="27">
        <v>38974.166666666664</v>
      </c>
      <c r="EH36" s="3">
        <v>0</v>
      </c>
      <c r="EI36" s="8">
        <f t="shared" si="175"/>
        <v>0</v>
      </c>
      <c r="EJ36" s="9">
        <f t="shared" si="226"/>
        <v>0</v>
      </c>
      <c r="EK36" s="16">
        <v>1</v>
      </c>
      <c r="EL36" s="27">
        <v>38974.166666666664</v>
      </c>
      <c r="EM36" s="3">
        <v>0</v>
      </c>
      <c r="EN36" s="8">
        <f t="shared" si="176"/>
        <v>0</v>
      </c>
      <c r="EO36" s="9">
        <f t="shared" si="227"/>
        <v>0</v>
      </c>
      <c r="EP36" s="16">
        <v>1</v>
      </c>
      <c r="EQ36" s="27">
        <v>38974.166666666664</v>
      </c>
      <c r="ER36" s="3">
        <v>0</v>
      </c>
      <c r="ES36" s="8">
        <f t="shared" si="177"/>
        <v>0</v>
      </c>
      <c r="ET36" s="9">
        <f t="shared" si="228"/>
        <v>0</v>
      </c>
      <c r="EU36" s="16">
        <v>1</v>
      </c>
      <c r="EV36" s="27">
        <v>38974.166666666664</v>
      </c>
      <c r="EW36" s="3">
        <v>0</v>
      </c>
      <c r="EX36" s="8">
        <f t="shared" si="178"/>
        <v>0</v>
      </c>
      <c r="EY36" s="9">
        <f t="shared" si="229"/>
        <v>0</v>
      </c>
      <c r="EZ36" s="16">
        <v>1</v>
      </c>
      <c r="FA36" s="27">
        <v>38974.166666666664</v>
      </c>
      <c r="FB36" s="3">
        <v>0</v>
      </c>
      <c r="FC36" s="8">
        <f t="shared" si="179"/>
        <v>0</v>
      </c>
      <c r="FD36" s="9">
        <f t="shared" si="230"/>
        <v>0</v>
      </c>
      <c r="FE36" s="16">
        <v>1</v>
      </c>
      <c r="FF36" s="27">
        <v>38974.166666666664</v>
      </c>
      <c r="FG36" s="3">
        <v>0</v>
      </c>
      <c r="FH36" s="8">
        <f t="shared" si="180"/>
        <v>0</v>
      </c>
      <c r="FI36" s="9">
        <f t="shared" si="231"/>
        <v>0</v>
      </c>
      <c r="FJ36" s="16">
        <v>1</v>
      </c>
      <c r="FK36" s="27">
        <v>38974.166666666664</v>
      </c>
      <c r="FL36" s="3">
        <v>0</v>
      </c>
      <c r="FM36" s="8">
        <f t="shared" si="181"/>
        <v>0</v>
      </c>
      <c r="FN36" s="9">
        <f t="shared" si="232"/>
        <v>0</v>
      </c>
      <c r="FO36" s="16">
        <v>1</v>
      </c>
      <c r="FP36" s="27">
        <v>38974.166666666664</v>
      </c>
      <c r="FQ36" s="3">
        <v>0</v>
      </c>
      <c r="FR36" s="8">
        <f t="shared" si="182"/>
        <v>0</v>
      </c>
      <c r="FS36" s="9">
        <f t="shared" si="233"/>
        <v>0</v>
      </c>
      <c r="FT36" s="16">
        <v>1</v>
      </c>
      <c r="FU36" s="27">
        <v>38974.166666666664</v>
      </c>
      <c r="FV36" s="3">
        <v>0</v>
      </c>
      <c r="FW36" s="8">
        <f t="shared" si="183"/>
        <v>0</v>
      </c>
      <c r="FX36" s="9">
        <f t="shared" si="234"/>
        <v>0</v>
      </c>
      <c r="FY36" s="16">
        <v>1</v>
      </c>
      <c r="FZ36" s="27">
        <v>38974.166666666664</v>
      </c>
      <c r="GA36" s="3">
        <v>0</v>
      </c>
      <c r="GB36" s="8">
        <f t="shared" si="184"/>
        <v>0</v>
      </c>
      <c r="GC36" s="9">
        <f t="shared" si="235"/>
        <v>0</v>
      </c>
      <c r="GD36" s="16">
        <v>1</v>
      </c>
      <c r="GE36" s="27">
        <v>38974.166666666664</v>
      </c>
      <c r="GF36" s="3">
        <v>0</v>
      </c>
      <c r="GG36" s="8">
        <f t="shared" si="185"/>
        <v>0</v>
      </c>
      <c r="GH36" s="9">
        <f t="shared" si="236"/>
        <v>0</v>
      </c>
      <c r="GI36" s="16">
        <v>1</v>
      </c>
      <c r="GJ36" s="27">
        <v>38974.166666666664</v>
      </c>
      <c r="GK36" s="3">
        <v>0</v>
      </c>
      <c r="GL36" s="8">
        <f t="shared" si="186"/>
        <v>0</v>
      </c>
      <c r="GM36" s="9">
        <f t="shared" si="237"/>
        <v>0</v>
      </c>
      <c r="GN36" s="16">
        <v>1</v>
      </c>
      <c r="GO36" s="27">
        <v>38974.166666666664</v>
      </c>
      <c r="GP36" s="3">
        <v>0</v>
      </c>
      <c r="GQ36" s="8">
        <f t="shared" si="187"/>
        <v>0</v>
      </c>
      <c r="GR36" s="9">
        <f t="shared" si="238"/>
        <v>0</v>
      </c>
      <c r="GS36" s="16">
        <v>1</v>
      </c>
      <c r="GT36" s="27">
        <v>38974.166666666664</v>
      </c>
      <c r="GU36" s="31">
        <v>0</v>
      </c>
      <c r="GV36" s="8">
        <f t="shared" si="188"/>
        <v>0</v>
      </c>
      <c r="GW36" s="9">
        <f t="shared" si="239"/>
        <v>0</v>
      </c>
      <c r="GX36" s="16">
        <v>1</v>
      </c>
      <c r="GY36" s="27">
        <v>38974.166666666664</v>
      </c>
      <c r="GZ36" s="31">
        <v>0</v>
      </c>
      <c r="HA36" s="8">
        <f t="shared" si="189"/>
        <v>0</v>
      </c>
      <c r="HB36" s="9">
        <f t="shared" si="240"/>
        <v>0</v>
      </c>
      <c r="HC36" s="16">
        <v>1</v>
      </c>
      <c r="HD36" s="27">
        <v>68260</v>
      </c>
      <c r="HE36" s="31">
        <v>0</v>
      </c>
      <c r="HF36" s="8">
        <f t="shared" si="139"/>
        <v>0</v>
      </c>
      <c r="HG36" s="9">
        <f t="shared" si="190"/>
        <v>0</v>
      </c>
      <c r="HH36" s="16">
        <v>1</v>
      </c>
      <c r="HI36" s="27">
        <v>68260</v>
      </c>
      <c r="HJ36" s="31">
        <v>0</v>
      </c>
      <c r="HK36" s="8">
        <f t="shared" si="140"/>
        <v>0</v>
      </c>
      <c r="HL36" s="9">
        <f t="shared" si="191"/>
        <v>0</v>
      </c>
      <c r="HM36" s="16">
        <v>1</v>
      </c>
      <c r="HN36" s="27">
        <v>68260</v>
      </c>
      <c r="HO36" s="31">
        <v>0</v>
      </c>
      <c r="HP36" s="8">
        <f t="shared" si="141"/>
        <v>0</v>
      </c>
      <c r="HQ36" s="9">
        <f t="shared" si="192"/>
        <v>0</v>
      </c>
      <c r="HR36" s="16">
        <v>1</v>
      </c>
      <c r="HS36" s="27">
        <v>68260</v>
      </c>
      <c r="HT36" s="31">
        <v>0</v>
      </c>
      <c r="HU36" s="8">
        <f t="shared" si="142"/>
        <v>0</v>
      </c>
      <c r="HV36" s="9">
        <f t="shared" si="193"/>
        <v>0</v>
      </c>
      <c r="HW36" s="16">
        <v>1</v>
      </c>
      <c r="HX36" s="27">
        <v>68260</v>
      </c>
      <c r="HY36" s="31">
        <v>0</v>
      </c>
      <c r="HZ36" s="8">
        <f t="shared" si="143"/>
        <v>0</v>
      </c>
      <c r="IA36" s="9">
        <f t="shared" si="194"/>
        <v>0</v>
      </c>
      <c r="IB36" s="16">
        <v>1</v>
      </c>
      <c r="IC36" s="27">
        <v>68260</v>
      </c>
      <c r="ID36" s="31">
        <v>82566</v>
      </c>
      <c r="IE36" s="8">
        <f t="shared" si="144"/>
        <v>82566</v>
      </c>
      <c r="IF36" s="9">
        <f t="shared" si="195"/>
        <v>82566</v>
      </c>
      <c r="IG36" s="16">
        <v>1</v>
      </c>
      <c r="IH36" s="27">
        <v>68260</v>
      </c>
      <c r="II36" s="31">
        <v>82566</v>
      </c>
      <c r="IJ36" s="8">
        <f t="shared" si="145"/>
        <v>82566</v>
      </c>
      <c r="IK36" s="9">
        <f t="shared" si="196"/>
        <v>82566</v>
      </c>
      <c r="IL36" s="16">
        <v>1</v>
      </c>
      <c r="IM36" s="27">
        <v>68260</v>
      </c>
      <c r="IN36" s="31">
        <v>82566</v>
      </c>
      <c r="IO36" s="8">
        <f t="shared" si="146"/>
        <v>82566</v>
      </c>
      <c r="IP36" s="9">
        <f t="shared" si="197"/>
        <v>82566</v>
      </c>
      <c r="IQ36" s="16">
        <v>1</v>
      </c>
      <c r="IR36" s="27">
        <v>68260</v>
      </c>
      <c r="IS36" s="31">
        <v>82566</v>
      </c>
      <c r="IT36" s="8">
        <f t="shared" si="147"/>
        <v>82566</v>
      </c>
      <c r="IU36" s="9">
        <f t="shared" si="198"/>
        <v>82566</v>
      </c>
      <c r="IV36" s="16">
        <v>1</v>
      </c>
      <c r="IW36" s="27">
        <v>68260</v>
      </c>
      <c r="IX36" s="31">
        <v>82566</v>
      </c>
      <c r="IY36" s="8">
        <f t="shared" si="148"/>
        <v>82566</v>
      </c>
      <c r="IZ36" s="9">
        <f t="shared" si="199"/>
        <v>82566</v>
      </c>
      <c r="JA36" s="16">
        <v>1</v>
      </c>
      <c r="JB36" s="27">
        <v>68260</v>
      </c>
      <c r="JC36" s="31">
        <v>82566</v>
      </c>
      <c r="JD36" s="8">
        <f t="shared" si="149"/>
        <v>82566</v>
      </c>
      <c r="JE36" s="9">
        <f t="shared" si="200"/>
        <v>82566</v>
      </c>
      <c r="JF36" s="16">
        <v>1</v>
      </c>
      <c r="JG36" s="27">
        <v>68260</v>
      </c>
      <c r="JH36" s="31">
        <v>82565</v>
      </c>
      <c r="JI36" s="8">
        <f t="shared" si="150"/>
        <v>82565</v>
      </c>
      <c r="JJ36" s="9">
        <f t="shared" si="201"/>
        <v>82565</v>
      </c>
      <c r="JK36" s="16">
        <v>1</v>
      </c>
      <c r="JL36" s="27">
        <v>68260</v>
      </c>
      <c r="JM36" s="31">
        <v>82565</v>
      </c>
      <c r="JN36" s="8">
        <f t="shared" si="151"/>
        <v>82565</v>
      </c>
      <c r="JO36" s="9">
        <f t="shared" si="202"/>
        <v>82565</v>
      </c>
      <c r="JP36" s="16">
        <v>1</v>
      </c>
      <c r="JQ36" s="27">
        <v>68260</v>
      </c>
      <c r="JR36" s="31">
        <v>82565</v>
      </c>
      <c r="JS36" s="8">
        <f t="shared" si="152"/>
        <v>82565</v>
      </c>
      <c r="JT36" s="9">
        <f t="shared" si="203"/>
        <v>82565</v>
      </c>
      <c r="JU36" s="16">
        <v>1</v>
      </c>
      <c r="JV36" s="27">
        <v>68260</v>
      </c>
      <c r="JW36" s="31">
        <v>82565</v>
      </c>
      <c r="JX36" s="8">
        <f t="shared" si="153"/>
        <v>82565</v>
      </c>
      <c r="JY36" s="9">
        <f t="shared" si="204"/>
        <v>82565</v>
      </c>
      <c r="JZ36" s="16">
        <v>1</v>
      </c>
      <c r="KA36" s="27">
        <v>68260</v>
      </c>
      <c r="KB36" s="31">
        <v>82565</v>
      </c>
      <c r="KC36" s="8">
        <f t="shared" si="154"/>
        <v>82565</v>
      </c>
      <c r="KD36" s="9">
        <f t="shared" si="205"/>
        <v>82565</v>
      </c>
      <c r="KE36" s="16">
        <v>1</v>
      </c>
      <c r="KF36" s="27">
        <v>68260</v>
      </c>
      <c r="KG36" s="31">
        <v>82565</v>
      </c>
      <c r="KH36" s="8">
        <f t="shared" si="155"/>
        <v>82565</v>
      </c>
      <c r="KI36" s="9">
        <f t="shared" si="206"/>
        <v>82565</v>
      </c>
      <c r="KJ36" s="16">
        <v>1</v>
      </c>
      <c r="KK36" s="27">
        <v>68260</v>
      </c>
      <c r="KL36" s="31">
        <v>82565</v>
      </c>
      <c r="KM36" s="8">
        <f t="shared" si="156"/>
        <v>82565</v>
      </c>
      <c r="KN36" s="9">
        <f t="shared" si="207"/>
        <v>82565</v>
      </c>
      <c r="KO36" s="16">
        <v>1</v>
      </c>
      <c r="KP36" s="27">
        <v>68260</v>
      </c>
      <c r="KQ36" s="31">
        <v>82565</v>
      </c>
      <c r="KR36" s="8">
        <f t="shared" si="157"/>
        <v>82565</v>
      </c>
      <c r="KS36" s="9">
        <f t="shared" si="208"/>
        <v>82565</v>
      </c>
      <c r="KT36" s="16">
        <v>1</v>
      </c>
      <c r="KU36" s="27">
        <v>68260</v>
      </c>
      <c r="KV36" s="31">
        <v>82565</v>
      </c>
      <c r="KW36" s="8">
        <f t="shared" si="158"/>
        <v>82565</v>
      </c>
      <c r="KX36" s="9">
        <f t="shared" si="209"/>
        <v>82565</v>
      </c>
      <c r="KY36" s="16">
        <v>1</v>
      </c>
      <c r="KZ36" s="27">
        <v>68260</v>
      </c>
      <c r="LA36" s="31">
        <v>82565</v>
      </c>
      <c r="LB36" s="8">
        <f t="shared" si="159"/>
        <v>82565</v>
      </c>
      <c r="LC36" s="9">
        <f t="shared" si="210"/>
        <v>82565</v>
      </c>
      <c r="LD36" s="16">
        <v>1</v>
      </c>
      <c r="LE36" s="27">
        <v>68260</v>
      </c>
      <c r="LF36" s="31">
        <v>82565</v>
      </c>
      <c r="LG36" s="8">
        <f t="shared" si="160"/>
        <v>82565</v>
      </c>
      <c r="LH36" s="9">
        <f t="shared" si="211"/>
        <v>82565</v>
      </c>
      <c r="LI36" s="16">
        <v>1</v>
      </c>
      <c r="LJ36" s="27">
        <v>68260</v>
      </c>
      <c r="LK36" s="3">
        <v>82565</v>
      </c>
      <c r="LL36" s="8">
        <f t="shared" si="161"/>
        <v>82565</v>
      </c>
      <c r="LM36" s="9">
        <f t="shared" si="212"/>
        <v>82565</v>
      </c>
      <c r="LN36" s="16">
        <v>1</v>
      </c>
      <c r="LO36" s="27">
        <v>68260</v>
      </c>
      <c r="LP36" s="3">
        <v>82565</v>
      </c>
      <c r="LQ36" s="8">
        <f t="shared" si="162"/>
        <v>82565</v>
      </c>
      <c r="LR36" s="9">
        <f t="shared" si="213"/>
        <v>82565</v>
      </c>
      <c r="LS36" s="16">
        <v>1</v>
      </c>
      <c r="LT36" s="27">
        <v>68260</v>
      </c>
      <c r="LU36" s="3">
        <v>82565</v>
      </c>
      <c r="LV36" s="8">
        <f t="shared" si="163"/>
        <v>82565</v>
      </c>
      <c r="LW36" s="9">
        <f t="shared" si="214"/>
        <v>82565</v>
      </c>
      <c r="LX36" s="16">
        <v>1</v>
      </c>
      <c r="LY36" s="27">
        <v>68260</v>
      </c>
      <c r="LZ36" s="3">
        <v>82565</v>
      </c>
      <c r="MA36" s="8">
        <f t="shared" si="164"/>
        <v>82565</v>
      </c>
      <c r="MB36" s="9">
        <f t="shared" si="215"/>
        <v>82565</v>
      </c>
      <c r="MC36" s="16">
        <v>1</v>
      </c>
      <c r="MD36" s="27">
        <v>68260</v>
      </c>
      <c r="ME36" s="3">
        <v>82565</v>
      </c>
      <c r="MF36" s="8">
        <f t="shared" si="165"/>
        <v>82565</v>
      </c>
      <c r="MG36" s="9">
        <f t="shared" si="216"/>
        <v>82565</v>
      </c>
      <c r="MH36" s="16">
        <v>1</v>
      </c>
      <c r="MI36" s="37">
        <v>68260</v>
      </c>
      <c r="MJ36" s="3">
        <v>82565</v>
      </c>
      <c r="MK36" s="8">
        <v>82565</v>
      </c>
      <c r="ML36" s="9">
        <v>82565</v>
      </c>
      <c r="MM36" s="16">
        <v>1</v>
      </c>
      <c r="MN36" s="37">
        <v>68260</v>
      </c>
      <c r="MO36" s="3">
        <v>82565</v>
      </c>
      <c r="MP36" s="8">
        <v>82565</v>
      </c>
      <c r="MQ36" s="9">
        <v>82565</v>
      </c>
      <c r="MR36" s="16">
        <v>1</v>
      </c>
      <c r="MS36" s="37">
        <v>68260</v>
      </c>
      <c r="MT36" s="3">
        <v>82565</v>
      </c>
      <c r="MU36">
        <v>82565</v>
      </c>
      <c r="MV36">
        <v>82565</v>
      </c>
      <c r="MW36">
        <v>1</v>
      </c>
      <c r="MX36" s="37">
        <v>68260</v>
      </c>
      <c r="MY36" s="3">
        <v>82565</v>
      </c>
      <c r="MZ36">
        <v>82565</v>
      </c>
      <c r="NA36">
        <v>82565</v>
      </c>
      <c r="NB36">
        <v>1</v>
      </c>
      <c r="ND36" s="3">
        <v>88450</v>
      </c>
      <c r="NE36">
        <v>88455</v>
      </c>
      <c r="NF36">
        <v>88455</v>
      </c>
      <c r="NG36">
        <v>1</v>
      </c>
    </row>
    <row r="37" spans="1:371" x14ac:dyDescent="0.3">
      <c r="A37" s="3" t="s">
        <v>35</v>
      </c>
      <c r="B37" s="3">
        <v>0</v>
      </c>
      <c r="C37" s="3">
        <v>0</v>
      </c>
      <c r="D37" s="8">
        <f t="shared" si="241"/>
        <v>0</v>
      </c>
      <c r="E37" s="9">
        <f t="shared" si="259"/>
        <v>0</v>
      </c>
      <c r="F37" s="16">
        <v>0.6</v>
      </c>
      <c r="G37" s="3">
        <v>0</v>
      </c>
      <c r="H37" s="3">
        <v>0</v>
      </c>
      <c r="I37" s="8">
        <f t="shared" si="242"/>
        <v>0</v>
      </c>
      <c r="J37" s="9">
        <f t="shared" si="260"/>
        <v>0</v>
      </c>
      <c r="K37" s="16">
        <v>0.6</v>
      </c>
      <c r="L37" s="3">
        <v>0</v>
      </c>
      <c r="M37" s="3">
        <v>0</v>
      </c>
      <c r="N37" s="8">
        <f t="shared" si="243"/>
        <v>0</v>
      </c>
      <c r="O37" s="9">
        <f t="shared" si="261"/>
        <v>0</v>
      </c>
      <c r="P37" s="16">
        <v>0.6</v>
      </c>
      <c r="Q37" s="27">
        <v>5890.2999999999993</v>
      </c>
      <c r="R37" s="3">
        <v>0</v>
      </c>
      <c r="S37" s="8">
        <f t="shared" si="244"/>
        <v>0</v>
      </c>
      <c r="T37" s="9">
        <f t="shared" si="262"/>
        <v>0</v>
      </c>
      <c r="U37" s="16">
        <v>0.6</v>
      </c>
      <c r="V37" s="27">
        <v>5890.2999999999993</v>
      </c>
      <c r="W37" s="3">
        <v>0</v>
      </c>
      <c r="X37" s="8">
        <f t="shared" si="245"/>
        <v>0</v>
      </c>
      <c r="Y37" s="9">
        <f t="shared" si="263"/>
        <v>0</v>
      </c>
      <c r="Z37" s="16">
        <v>0.6</v>
      </c>
      <c r="AA37" s="27">
        <v>5890.2999999999993</v>
      </c>
      <c r="AB37" s="3">
        <v>0</v>
      </c>
      <c r="AC37" s="8">
        <f t="shared" si="246"/>
        <v>0</v>
      </c>
      <c r="AD37" s="9">
        <f t="shared" si="264"/>
        <v>0</v>
      </c>
      <c r="AE37" s="16">
        <v>0.6</v>
      </c>
      <c r="AF37" s="27">
        <v>5890.2999999999993</v>
      </c>
      <c r="AG37" s="3">
        <v>0</v>
      </c>
      <c r="AH37" s="8">
        <f t="shared" si="247"/>
        <v>0</v>
      </c>
      <c r="AI37" s="9">
        <f t="shared" si="265"/>
        <v>0</v>
      </c>
      <c r="AJ37" s="16">
        <v>0.6</v>
      </c>
      <c r="AK37" s="27">
        <v>5890.2999999999993</v>
      </c>
      <c r="AL37" s="3">
        <v>0</v>
      </c>
      <c r="AM37" s="8">
        <f t="shared" si="248"/>
        <v>0</v>
      </c>
      <c r="AN37" s="9">
        <f t="shared" si="266"/>
        <v>0</v>
      </c>
      <c r="AO37" s="16">
        <v>0.6</v>
      </c>
      <c r="AP37" s="27">
        <v>5890.2999999999993</v>
      </c>
      <c r="AQ37" s="3">
        <v>0</v>
      </c>
      <c r="AR37" s="8">
        <f t="shared" si="249"/>
        <v>0</v>
      </c>
      <c r="AS37" s="9">
        <f t="shared" si="267"/>
        <v>0</v>
      </c>
      <c r="AT37" s="16">
        <v>0.6</v>
      </c>
      <c r="AU37" s="27">
        <v>5890.2999999999993</v>
      </c>
      <c r="AV37" s="3">
        <v>0</v>
      </c>
      <c r="AW37" s="8">
        <f t="shared" si="250"/>
        <v>0</v>
      </c>
      <c r="AX37" s="9">
        <f t="shared" si="268"/>
        <v>0</v>
      </c>
      <c r="AY37" s="16">
        <v>0.6</v>
      </c>
      <c r="AZ37" s="27">
        <v>5890.2999999999993</v>
      </c>
      <c r="BA37" s="3">
        <v>0</v>
      </c>
      <c r="BB37" s="8">
        <f t="shared" si="251"/>
        <v>0</v>
      </c>
      <c r="BC37" s="9">
        <f t="shared" si="269"/>
        <v>0</v>
      </c>
      <c r="BD37" s="16">
        <v>0.6</v>
      </c>
      <c r="BE37" s="27">
        <v>5890.2999999999993</v>
      </c>
      <c r="BF37" s="3">
        <v>0</v>
      </c>
      <c r="BG37" s="8">
        <f t="shared" si="252"/>
        <v>0</v>
      </c>
      <c r="BH37" s="9">
        <f t="shared" si="270"/>
        <v>0</v>
      </c>
      <c r="BI37" s="16">
        <v>0.6</v>
      </c>
      <c r="BJ37" s="27">
        <v>5890.2999999999993</v>
      </c>
      <c r="BK37" s="3">
        <v>0</v>
      </c>
      <c r="BL37" s="8">
        <f t="shared" si="253"/>
        <v>0</v>
      </c>
      <c r="BM37" s="9">
        <f t="shared" si="271"/>
        <v>0</v>
      </c>
      <c r="BN37" s="16">
        <v>0.6</v>
      </c>
      <c r="BO37" s="27">
        <v>5890.2999999999993</v>
      </c>
      <c r="BP37" s="3">
        <v>0</v>
      </c>
      <c r="BQ37" s="8">
        <f t="shared" si="254"/>
        <v>0</v>
      </c>
      <c r="BR37" s="9">
        <f t="shared" si="272"/>
        <v>0</v>
      </c>
      <c r="BS37" s="16">
        <v>0.6</v>
      </c>
      <c r="BT37" s="27">
        <v>5890.2999999999993</v>
      </c>
      <c r="BU37" s="3">
        <v>0</v>
      </c>
      <c r="BV37" s="8">
        <f t="shared" si="255"/>
        <v>0</v>
      </c>
      <c r="BW37" s="9">
        <f t="shared" si="273"/>
        <v>0</v>
      </c>
      <c r="BX37" s="16">
        <v>0.6</v>
      </c>
      <c r="BY37" s="27">
        <v>5890.2999999999993</v>
      </c>
      <c r="BZ37" s="3">
        <v>0</v>
      </c>
      <c r="CA37" s="8">
        <f t="shared" si="256"/>
        <v>0</v>
      </c>
      <c r="CB37" s="9">
        <f t="shared" si="274"/>
        <v>0</v>
      </c>
      <c r="CC37" s="16">
        <v>0.6</v>
      </c>
      <c r="CD37" s="27">
        <v>5890.2999999999993</v>
      </c>
      <c r="CE37" s="3">
        <v>0</v>
      </c>
      <c r="CF37" s="8">
        <f t="shared" si="257"/>
        <v>0</v>
      </c>
      <c r="CG37" s="9">
        <f t="shared" si="275"/>
        <v>0</v>
      </c>
      <c r="CH37" s="16">
        <v>0.6</v>
      </c>
      <c r="CI37" s="27">
        <v>5890.2999999999993</v>
      </c>
      <c r="CJ37" s="3">
        <v>0</v>
      </c>
      <c r="CK37" s="8">
        <f t="shared" si="258"/>
        <v>0</v>
      </c>
      <c r="CL37" s="9">
        <f t="shared" si="276"/>
        <v>0</v>
      </c>
      <c r="CM37" s="16">
        <v>0.6</v>
      </c>
      <c r="CN37" s="27">
        <v>68260</v>
      </c>
      <c r="CO37" s="3">
        <v>0</v>
      </c>
      <c r="CP37" s="8">
        <f t="shared" si="166"/>
        <v>0</v>
      </c>
      <c r="CQ37" s="9">
        <f t="shared" si="217"/>
        <v>0</v>
      </c>
      <c r="CR37" s="16">
        <v>1</v>
      </c>
      <c r="CS37" s="27">
        <v>68260</v>
      </c>
      <c r="CT37" s="3">
        <v>0</v>
      </c>
      <c r="CU37" s="8">
        <f t="shared" si="167"/>
        <v>0</v>
      </c>
      <c r="CV37" s="9">
        <f t="shared" si="218"/>
        <v>0</v>
      </c>
      <c r="CW37" s="16">
        <v>1</v>
      </c>
      <c r="CX37" s="27">
        <v>68260</v>
      </c>
      <c r="CY37" s="3">
        <v>0</v>
      </c>
      <c r="CZ37" s="8">
        <f t="shared" si="168"/>
        <v>0</v>
      </c>
      <c r="DA37" s="9">
        <f t="shared" si="219"/>
        <v>0</v>
      </c>
      <c r="DB37" s="16">
        <v>1</v>
      </c>
      <c r="DC37" s="27">
        <v>68260</v>
      </c>
      <c r="DD37" s="3">
        <v>0</v>
      </c>
      <c r="DE37" s="8">
        <f t="shared" si="169"/>
        <v>0</v>
      </c>
      <c r="DF37" s="9">
        <f t="shared" si="220"/>
        <v>0</v>
      </c>
      <c r="DG37" s="16">
        <v>1</v>
      </c>
      <c r="DH37" s="27">
        <v>68260</v>
      </c>
      <c r="DI37" s="3">
        <v>0</v>
      </c>
      <c r="DJ37" s="8">
        <f t="shared" si="170"/>
        <v>0</v>
      </c>
      <c r="DK37" s="9">
        <f t="shared" si="221"/>
        <v>0</v>
      </c>
      <c r="DL37" s="16">
        <v>1</v>
      </c>
      <c r="DM37" s="27">
        <v>68260</v>
      </c>
      <c r="DN37" s="3">
        <v>0</v>
      </c>
      <c r="DO37" s="8">
        <f t="shared" si="171"/>
        <v>0</v>
      </c>
      <c r="DP37" s="9">
        <f t="shared" si="222"/>
        <v>0</v>
      </c>
      <c r="DQ37" s="16">
        <v>1</v>
      </c>
      <c r="DR37" s="27">
        <v>68260</v>
      </c>
      <c r="DS37" s="3">
        <v>0</v>
      </c>
      <c r="DT37" s="8">
        <f t="shared" si="172"/>
        <v>0</v>
      </c>
      <c r="DU37" s="9">
        <f t="shared" si="223"/>
        <v>0</v>
      </c>
      <c r="DV37" s="16">
        <v>1</v>
      </c>
      <c r="DW37" s="27">
        <v>68260</v>
      </c>
      <c r="DX37" s="3">
        <v>0</v>
      </c>
      <c r="DY37" s="8">
        <f t="shared" si="173"/>
        <v>0</v>
      </c>
      <c r="DZ37" s="9">
        <f t="shared" si="224"/>
        <v>0</v>
      </c>
      <c r="EA37" s="16">
        <v>1</v>
      </c>
      <c r="EB37" s="27">
        <v>68260</v>
      </c>
      <c r="EC37" s="3">
        <v>0</v>
      </c>
      <c r="ED37" s="8">
        <f t="shared" si="174"/>
        <v>0</v>
      </c>
      <c r="EE37" s="9">
        <f t="shared" si="225"/>
        <v>0</v>
      </c>
      <c r="EF37" s="16">
        <v>1</v>
      </c>
      <c r="EG37" s="27">
        <v>68260</v>
      </c>
      <c r="EH37" s="3">
        <v>0</v>
      </c>
      <c r="EI37" s="8">
        <f t="shared" si="175"/>
        <v>0</v>
      </c>
      <c r="EJ37" s="9">
        <f t="shared" si="226"/>
        <v>0</v>
      </c>
      <c r="EK37" s="16">
        <v>1</v>
      </c>
      <c r="EL37" s="27">
        <v>68260</v>
      </c>
      <c r="EM37" s="3">
        <v>0</v>
      </c>
      <c r="EN37" s="8">
        <f t="shared" si="176"/>
        <v>0</v>
      </c>
      <c r="EO37" s="9">
        <f t="shared" si="227"/>
        <v>0</v>
      </c>
      <c r="EP37" s="16">
        <v>1</v>
      </c>
      <c r="EQ37" s="27">
        <v>68260</v>
      </c>
      <c r="ER37" s="3">
        <v>0</v>
      </c>
      <c r="ES37" s="8">
        <f t="shared" si="177"/>
        <v>0</v>
      </c>
      <c r="ET37" s="9">
        <f t="shared" si="228"/>
        <v>0</v>
      </c>
      <c r="EU37" s="16">
        <v>1</v>
      </c>
      <c r="EV37" s="27">
        <v>68260</v>
      </c>
      <c r="EW37" s="3">
        <v>0</v>
      </c>
      <c r="EX37" s="8">
        <f t="shared" si="178"/>
        <v>0</v>
      </c>
      <c r="EY37" s="9">
        <f t="shared" si="229"/>
        <v>0</v>
      </c>
      <c r="EZ37" s="16">
        <v>1</v>
      </c>
      <c r="FA37" s="27">
        <v>68260</v>
      </c>
      <c r="FB37" s="3">
        <v>0</v>
      </c>
      <c r="FC37" s="8">
        <f t="shared" si="179"/>
        <v>0</v>
      </c>
      <c r="FD37" s="9">
        <f t="shared" si="230"/>
        <v>0</v>
      </c>
      <c r="FE37" s="16">
        <v>1</v>
      </c>
      <c r="FF37" s="27">
        <v>68260</v>
      </c>
      <c r="FG37" s="3">
        <v>0</v>
      </c>
      <c r="FH37" s="8">
        <f t="shared" si="180"/>
        <v>0</v>
      </c>
      <c r="FI37" s="9">
        <f t="shared" si="231"/>
        <v>0</v>
      </c>
      <c r="FJ37" s="16">
        <v>1</v>
      </c>
      <c r="FK37" s="27">
        <v>68260</v>
      </c>
      <c r="FL37" s="3">
        <v>0</v>
      </c>
      <c r="FM37" s="8">
        <f t="shared" si="181"/>
        <v>0</v>
      </c>
      <c r="FN37" s="9">
        <f t="shared" si="232"/>
        <v>0</v>
      </c>
      <c r="FO37" s="16">
        <v>1</v>
      </c>
      <c r="FP37" s="27">
        <v>68260</v>
      </c>
      <c r="FQ37" s="3">
        <v>0</v>
      </c>
      <c r="FR37" s="8">
        <f t="shared" si="182"/>
        <v>0</v>
      </c>
      <c r="FS37" s="9">
        <f t="shared" si="233"/>
        <v>0</v>
      </c>
      <c r="FT37" s="16">
        <v>1</v>
      </c>
      <c r="FU37" s="27">
        <v>68260</v>
      </c>
      <c r="FV37" s="3">
        <v>0</v>
      </c>
      <c r="FW37" s="8">
        <f t="shared" si="183"/>
        <v>0</v>
      </c>
      <c r="FX37" s="9">
        <f t="shared" si="234"/>
        <v>0</v>
      </c>
      <c r="FY37" s="16">
        <v>1</v>
      </c>
      <c r="FZ37" s="27">
        <v>68260</v>
      </c>
      <c r="GA37" s="3">
        <v>0</v>
      </c>
      <c r="GB37" s="8">
        <f t="shared" si="184"/>
        <v>0</v>
      </c>
      <c r="GC37" s="9">
        <f t="shared" si="235"/>
        <v>0</v>
      </c>
      <c r="GD37" s="16">
        <v>1</v>
      </c>
      <c r="GE37" s="27">
        <v>68260</v>
      </c>
      <c r="GF37" s="3">
        <v>0</v>
      </c>
      <c r="GG37" s="8">
        <f t="shared" si="185"/>
        <v>0</v>
      </c>
      <c r="GH37" s="9">
        <f t="shared" si="236"/>
        <v>0</v>
      </c>
      <c r="GI37" s="16">
        <v>1</v>
      </c>
      <c r="GJ37" s="27">
        <v>68260</v>
      </c>
      <c r="GK37" s="3">
        <v>0</v>
      </c>
      <c r="GL37" s="8">
        <f t="shared" si="186"/>
        <v>0</v>
      </c>
      <c r="GM37" s="9">
        <f t="shared" si="237"/>
        <v>0</v>
      </c>
      <c r="GN37" s="16">
        <v>1</v>
      </c>
      <c r="GO37" s="27">
        <v>68260</v>
      </c>
      <c r="GP37" s="3">
        <v>0</v>
      </c>
      <c r="GQ37" s="8">
        <f t="shared" si="187"/>
        <v>0</v>
      </c>
      <c r="GR37" s="9">
        <f t="shared" si="238"/>
        <v>0</v>
      </c>
      <c r="GS37" s="16">
        <v>1</v>
      </c>
      <c r="GT37" s="27">
        <v>68260</v>
      </c>
      <c r="GU37" s="31">
        <v>0</v>
      </c>
      <c r="GV37" s="8">
        <f t="shared" si="188"/>
        <v>0</v>
      </c>
      <c r="GW37" s="9">
        <f t="shared" si="239"/>
        <v>0</v>
      </c>
      <c r="GX37" s="16">
        <v>1</v>
      </c>
      <c r="GY37" s="27">
        <v>68260</v>
      </c>
      <c r="GZ37" s="31">
        <v>0</v>
      </c>
      <c r="HA37" s="8">
        <f t="shared" si="189"/>
        <v>0</v>
      </c>
      <c r="HB37" s="9">
        <f t="shared" si="240"/>
        <v>0</v>
      </c>
      <c r="HC37" s="16">
        <v>1</v>
      </c>
      <c r="HD37" s="27">
        <v>500000</v>
      </c>
      <c r="HE37" s="31">
        <v>500000</v>
      </c>
      <c r="HF37" s="8">
        <f t="shared" si="139"/>
        <v>500000</v>
      </c>
      <c r="HG37" s="9">
        <f t="shared" si="190"/>
        <v>500000</v>
      </c>
      <c r="HH37" s="16">
        <v>1</v>
      </c>
      <c r="HI37" s="27">
        <v>500000</v>
      </c>
      <c r="HJ37" s="31">
        <v>500000</v>
      </c>
      <c r="HK37" s="8">
        <f t="shared" si="140"/>
        <v>500000</v>
      </c>
      <c r="HL37" s="9">
        <f t="shared" si="191"/>
        <v>500000</v>
      </c>
      <c r="HM37" s="16">
        <v>1</v>
      </c>
      <c r="HN37" s="27">
        <v>500000</v>
      </c>
      <c r="HO37" s="31">
        <v>500000</v>
      </c>
      <c r="HP37" s="8">
        <f t="shared" si="141"/>
        <v>500000</v>
      </c>
      <c r="HQ37" s="9">
        <f t="shared" si="192"/>
        <v>500000</v>
      </c>
      <c r="HR37" s="16">
        <v>1</v>
      </c>
      <c r="HS37" s="27">
        <v>500000</v>
      </c>
      <c r="HT37" s="31">
        <v>500000</v>
      </c>
      <c r="HU37" s="8">
        <f t="shared" si="142"/>
        <v>500000</v>
      </c>
      <c r="HV37" s="9">
        <f t="shared" si="193"/>
        <v>500000</v>
      </c>
      <c r="HW37" s="16">
        <v>1</v>
      </c>
      <c r="HX37" s="27">
        <v>500000</v>
      </c>
      <c r="HY37" s="31">
        <v>0</v>
      </c>
      <c r="HZ37" s="8">
        <f t="shared" si="143"/>
        <v>0</v>
      </c>
      <c r="IA37" s="9">
        <f t="shared" si="194"/>
        <v>0</v>
      </c>
      <c r="IB37" s="16">
        <v>1</v>
      </c>
      <c r="IC37" s="27">
        <v>500000</v>
      </c>
      <c r="ID37" s="31">
        <v>500000</v>
      </c>
      <c r="IE37" s="8">
        <f t="shared" si="144"/>
        <v>500000</v>
      </c>
      <c r="IF37" s="9">
        <f t="shared" si="195"/>
        <v>500000</v>
      </c>
      <c r="IG37" s="16">
        <v>1</v>
      </c>
      <c r="IH37" s="27">
        <v>500000</v>
      </c>
      <c r="II37" s="31">
        <v>500000</v>
      </c>
      <c r="IJ37" s="8">
        <f t="shared" si="145"/>
        <v>500000</v>
      </c>
      <c r="IK37" s="9">
        <f t="shared" si="196"/>
        <v>500000</v>
      </c>
      <c r="IL37" s="16">
        <v>1</v>
      </c>
      <c r="IM37" s="27">
        <v>500000</v>
      </c>
      <c r="IN37" s="31">
        <v>500000</v>
      </c>
      <c r="IO37" s="8">
        <f t="shared" si="146"/>
        <v>500000</v>
      </c>
      <c r="IP37" s="9">
        <f t="shared" si="197"/>
        <v>500000</v>
      </c>
      <c r="IQ37" s="16">
        <v>1</v>
      </c>
      <c r="IR37" s="27">
        <v>500000</v>
      </c>
      <c r="IS37" s="31">
        <v>500000</v>
      </c>
      <c r="IT37" s="8">
        <f t="shared" si="147"/>
        <v>500000</v>
      </c>
      <c r="IU37" s="9">
        <f t="shared" si="198"/>
        <v>500000</v>
      </c>
      <c r="IV37" s="16">
        <v>1</v>
      </c>
      <c r="IW37" s="27">
        <v>500000</v>
      </c>
      <c r="IX37" s="31">
        <v>500000</v>
      </c>
      <c r="IY37" s="8">
        <f t="shared" si="148"/>
        <v>500000</v>
      </c>
      <c r="IZ37" s="9">
        <f t="shared" si="199"/>
        <v>500000</v>
      </c>
      <c r="JA37" s="16">
        <v>1</v>
      </c>
      <c r="JB37" s="27">
        <v>500000</v>
      </c>
      <c r="JC37" s="31">
        <v>500000</v>
      </c>
      <c r="JD37" s="8">
        <f t="shared" si="149"/>
        <v>500000</v>
      </c>
      <c r="JE37" s="9">
        <f t="shared" si="200"/>
        <v>500000</v>
      </c>
      <c r="JF37" s="16">
        <v>1</v>
      </c>
      <c r="JG37" s="27">
        <v>500000</v>
      </c>
      <c r="JH37" s="31">
        <v>500000</v>
      </c>
      <c r="JI37" s="8">
        <f t="shared" si="150"/>
        <v>500000</v>
      </c>
      <c r="JJ37" s="9">
        <f t="shared" si="201"/>
        <v>500000</v>
      </c>
      <c r="JK37" s="16">
        <v>1</v>
      </c>
      <c r="JL37" s="27">
        <v>500000</v>
      </c>
      <c r="JM37" s="31">
        <v>500000</v>
      </c>
      <c r="JN37" s="8">
        <f t="shared" si="151"/>
        <v>500000</v>
      </c>
      <c r="JO37" s="9">
        <f t="shared" si="202"/>
        <v>500000</v>
      </c>
      <c r="JP37" s="16">
        <v>1</v>
      </c>
      <c r="JQ37" s="27">
        <v>500000</v>
      </c>
      <c r="JR37" s="31">
        <v>500000</v>
      </c>
      <c r="JS37" s="8">
        <f t="shared" si="152"/>
        <v>500000</v>
      </c>
      <c r="JT37" s="9">
        <f t="shared" si="203"/>
        <v>500000</v>
      </c>
      <c r="JU37" s="16">
        <v>1</v>
      </c>
      <c r="JV37" s="27">
        <v>500000</v>
      </c>
      <c r="JW37" s="31">
        <v>500000</v>
      </c>
      <c r="JX37" s="8">
        <f t="shared" si="153"/>
        <v>500000</v>
      </c>
      <c r="JY37" s="9">
        <f t="shared" si="204"/>
        <v>500000</v>
      </c>
      <c r="JZ37" s="16">
        <v>1</v>
      </c>
      <c r="KA37" s="27">
        <v>500000</v>
      </c>
      <c r="KB37" s="31">
        <v>500000</v>
      </c>
      <c r="KC37" s="8">
        <f t="shared" si="154"/>
        <v>500000</v>
      </c>
      <c r="KD37" s="9">
        <f t="shared" si="205"/>
        <v>500000</v>
      </c>
      <c r="KE37" s="16">
        <v>1</v>
      </c>
      <c r="KF37" s="27">
        <v>500000</v>
      </c>
      <c r="KG37" s="31">
        <v>500000</v>
      </c>
      <c r="KH37" s="8">
        <f t="shared" si="155"/>
        <v>500000</v>
      </c>
      <c r="KI37" s="9">
        <f t="shared" si="206"/>
        <v>500000</v>
      </c>
      <c r="KJ37" s="16">
        <v>1</v>
      </c>
      <c r="KK37" s="27">
        <v>500000</v>
      </c>
      <c r="KL37" s="31">
        <v>500000</v>
      </c>
      <c r="KM37" s="8">
        <f t="shared" si="156"/>
        <v>500000</v>
      </c>
      <c r="KN37" s="9">
        <f t="shared" si="207"/>
        <v>500000</v>
      </c>
      <c r="KO37" s="16">
        <v>1</v>
      </c>
      <c r="KP37" s="27">
        <v>500000</v>
      </c>
      <c r="KQ37" s="31">
        <v>500000</v>
      </c>
      <c r="KR37" s="8">
        <f t="shared" si="157"/>
        <v>500000</v>
      </c>
      <c r="KS37" s="9">
        <f t="shared" si="208"/>
        <v>500000</v>
      </c>
      <c r="KT37" s="16">
        <v>1</v>
      </c>
      <c r="KU37" s="27">
        <v>500000</v>
      </c>
      <c r="KV37" s="31">
        <v>500000</v>
      </c>
      <c r="KW37" s="8">
        <f t="shared" si="158"/>
        <v>500000</v>
      </c>
      <c r="KX37" s="9">
        <f t="shared" si="209"/>
        <v>500000</v>
      </c>
      <c r="KY37" s="16">
        <v>1</v>
      </c>
      <c r="KZ37" s="27">
        <v>500000</v>
      </c>
      <c r="LA37" s="31">
        <v>500000</v>
      </c>
      <c r="LB37" s="8">
        <f t="shared" si="159"/>
        <v>500000</v>
      </c>
      <c r="LC37" s="9">
        <f t="shared" si="210"/>
        <v>500000</v>
      </c>
      <c r="LD37" s="16">
        <v>1</v>
      </c>
      <c r="LE37" s="27">
        <v>500000</v>
      </c>
      <c r="LF37" s="31">
        <v>500000</v>
      </c>
      <c r="LG37" s="8">
        <f t="shared" si="160"/>
        <v>500000</v>
      </c>
      <c r="LH37" s="9">
        <f t="shared" si="211"/>
        <v>500000</v>
      </c>
      <c r="LI37" s="16">
        <v>1</v>
      </c>
      <c r="LJ37" s="27">
        <v>500000</v>
      </c>
      <c r="LK37" s="3">
        <v>500000</v>
      </c>
      <c r="LL37" s="8">
        <f t="shared" si="161"/>
        <v>500000</v>
      </c>
      <c r="LM37" s="9">
        <f t="shared" si="212"/>
        <v>500000</v>
      </c>
      <c r="LN37" s="16">
        <v>1</v>
      </c>
      <c r="LO37" s="27">
        <v>500000</v>
      </c>
      <c r="LP37" s="3">
        <v>500000</v>
      </c>
      <c r="LQ37" s="8">
        <f t="shared" si="162"/>
        <v>500000</v>
      </c>
      <c r="LR37" s="9">
        <f t="shared" si="213"/>
        <v>500000</v>
      </c>
      <c r="LS37" s="16">
        <v>1</v>
      </c>
      <c r="LT37" s="27">
        <v>500000</v>
      </c>
      <c r="LU37" s="3">
        <v>500000</v>
      </c>
      <c r="LV37" s="8">
        <f t="shared" si="163"/>
        <v>500000</v>
      </c>
      <c r="LW37" s="9">
        <f t="shared" si="214"/>
        <v>500000</v>
      </c>
      <c r="LX37" s="16">
        <v>1</v>
      </c>
      <c r="LY37" s="27">
        <v>500000</v>
      </c>
      <c r="LZ37" s="3">
        <v>500000</v>
      </c>
      <c r="MA37" s="8">
        <f t="shared" si="164"/>
        <v>500000</v>
      </c>
      <c r="MB37" s="9">
        <f t="shared" si="215"/>
        <v>500000</v>
      </c>
      <c r="MC37" s="16">
        <v>1</v>
      </c>
      <c r="MD37" s="27">
        <v>500000</v>
      </c>
      <c r="ME37" s="3">
        <v>500000</v>
      </c>
      <c r="MF37" s="8">
        <f t="shared" si="165"/>
        <v>500000</v>
      </c>
      <c r="MG37" s="9">
        <f t="shared" si="216"/>
        <v>500000</v>
      </c>
      <c r="MH37" s="16">
        <v>1</v>
      </c>
      <c r="MI37" s="37">
        <v>500000</v>
      </c>
      <c r="MJ37" s="3">
        <v>500000</v>
      </c>
      <c r="MK37" s="8">
        <v>500000</v>
      </c>
      <c r="ML37" s="9">
        <v>500000</v>
      </c>
      <c r="MM37" s="16">
        <v>1</v>
      </c>
      <c r="MN37" s="37">
        <v>500000</v>
      </c>
      <c r="MO37" s="3">
        <v>500000</v>
      </c>
      <c r="MP37" s="8">
        <v>500000</v>
      </c>
      <c r="MQ37" s="9">
        <v>500000</v>
      </c>
      <c r="MR37" s="16">
        <v>1</v>
      </c>
      <c r="MS37" s="37">
        <v>500000</v>
      </c>
      <c r="MT37" s="3">
        <v>500000</v>
      </c>
      <c r="MU37">
        <v>500000</v>
      </c>
      <c r="MV37">
        <v>500000</v>
      </c>
      <c r="MW37">
        <v>1</v>
      </c>
      <c r="MX37" s="37">
        <v>500000</v>
      </c>
      <c r="MY37" s="3">
        <v>500000</v>
      </c>
      <c r="MZ37">
        <v>500000</v>
      </c>
      <c r="NA37">
        <v>500000</v>
      </c>
      <c r="NB37">
        <v>1</v>
      </c>
      <c r="ND37" s="3">
        <v>500000</v>
      </c>
      <c r="NE37">
        <v>500006</v>
      </c>
      <c r="NF37">
        <v>500006</v>
      </c>
      <c r="NG37">
        <v>1</v>
      </c>
    </row>
    <row r="38" spans="1:371" x14ac:dyDescent="0.3">
      <c r="A38" s="3" t="s">
        <v>36</v>
      </c>
      <c r="B38" s="3">
        <v>0</v>
      </c>
      <c r="C38" s="3">
        <v>0</v>
      </c>
      <c r="D38" s="8">
        <f t="shared" si="241"/>
        <v>0</v>
      </c>
      <c r="E38" s="9">
        <f t="shared" si="259"/>
        <v>0</v>
      </c>
      <c r="F38" s="16">
        <v>1</v>
      </c>
      <c r="G38" s="3">
        <v>0</v>
      </c>
      <c r="H38" s="3">
        <v>0</v>
      </c>
      <c r="I38" s="8">
        <f t="shared" si="242"/>
        <v>0</v>
      </c>
      <c r="J38" s="9">
        <f t="shared" si="260"/>
        <v>0</v>
      </c>
      <c r="K38" s="16">
        <v>1</v>
      </c>
      <c r="L38" s="3">
        <v>0</v>
      </c>
      <c r="M38" s="3">
        <v>0</v>
      </c>
      <c r="N38" s="8">
        <f t="shared" si="243"/>
        <v>0</v>
      </c>
      <c r="O38" s="9">
        <f t="shared" si="261"/>
        <v>0</v>
      </c>
      <c r="P38" s="16">
        <v>1</v>
      </c>
      <c r="Q38" s="27">
        <v>38974.166666666664</v>
      </c>
      <c r="R38" s="3">
        <v>0</v>
      </c>
      <c r="S38" s="8">
        <f t="shared" si="244"/>
        <v>0</v>
      </c>
      <c r="T38" s="9">
        <f t="shared" si="262"/>
        <v>0</v>
      </c>
      <c r="U38" s="16">
        <v>1</v>
      </c>
      <c r="V38" s="27">
        <v>38974.166666666664</v>
      </c>
      <c r="W38" s="3">
        <v>0</v>
      </c>
      <c r="X38" s="8">
        <f t="shared" si="245"/>
        <v>0</v>
      </c>
      <c r="Y38" s="9">
        <f t="shared" si="263"/>
        <v>0</v>
      </c>
      <c r="Z38" s="16">
        <v>1</v>
      </c>
      <c r="AA38" s="27">
        <v>38974.166666666664</v>
      </c>
      <c r="AB38" s="3">
        <v>0</v>
      </c>
      <c r="AC38" s="8">
        <f t="shared" si="246"/>
        <v>0</v>
      </c>
      <c r="AD38" s="9">
        <f t="shared" si="264"/>
        <v>0</v>
      </c>
      <c r="AE38" s="16">
        <v>1</v>
      </c>
      <c r="AF38" s="27">
        <v>38974.166666666664</v>
      </c>
      <c r="AG38" s="3">
        <v>0</v>
      </c>
      <c r="AH38" s="8">
        <f t="shared" si="247"/>
        <v>0</v>
      </c>
      <c r="AI38" s="9">
        <f t="shared" si="265"/>
        <v>0</v>
      </c>
      <c r="AJ38" s="16">
        <v>1</v>
      </c>
      <c r="AK38" s="27">
        <v>38974.166666666664</v>
      </c>
      <c r="AL38" s="3">
        <v>0</v>
      </c>
      <c r="AM38" s="8">
        <f t="shared" si="248"/>
        <v>0</v>
      </c>
      <c r="AN38" s="9">
        <f t="shared" si="266"/>
        <v>0</v>
      </c>
      <c r="AO38" s="16">
        <v>1</v>
      </c>
      <c r="AP38" s="27">
        <v>38974.166666666664</v>
      </c>
      <c r="AQ38" s="3">
        <v>0</v>
      </c>
      <c r="AR38" s="8">
        <f t="shared" si="249"/>
        <v>0</v>
      </c>
      <c r="AS38" s="9">
        <f t="shared" si="267"/>
        <v>0</v>
      </c>
      <c r="AT38" s="16">
        <v>1</v>
      </c>
      <c r="AU38" s="27">
        <v>38974.166666666664</v>
      </c>
      <c r="AV38" s="3">
        <v>0</v>
      </c>
      <c r="AW38" s="8">
        <f t="shared" si="250"/>
        <v>0</v>
      </c>
      <c r="AX38" s="9">
        <f t="shared" si="268"/>
        <v>0</v>
      </c>
      <c r="AY38" s="16">
        <v>1</v>
      </c>
      <c r="AZ38" s="27">
        <v>38974.166666666664</v>
      </c>
      <c r="BA38" s="3">
        <v>0</v>
      </c>
      <c r="BB38" s="8">
        <f t="shared" si="251"/>
        <v>0</v>
      </c>
      <c r="BC38" s="9">
        <f t="shared" si="269"/>
        <v>0</v>
      </c>
      <c r="BD38" s="16">
        <v>1</v>
      </c>
      <c r="BE38" s="27">
        <v>38974.166666666664</v>
      </c>
      <c r="BF38" s="3">
        <v>0</v>
      </c>
      <c r="BG38" s="8">
        <f t="shared" si="252"/>
        <v>0</v>
      </c>
      <c r="BH38" s="9">
        <f t="shared" si="270"/>
        <v>0</v>
      </c>
      <c r="BI38" s="16">
        <v>1</v>
      </c>
      <c r="BJ38" s="27">
        <v>38974.166666666664</v>
      </c>
      <c r="BK38" s="3">
        <v>0</v>
      </c>
      <c r="BL38" s="8">
        <f t="shared" si="253"/>
        <v>0</v>
      </c>
      <c r="BM38" s="9">
        <f t="shared" si="271"/>
        <v>0</v>
      </c>
      <c r="BN38" s="16">
        <v>1</v>
      </c>
      <c r="BO38" s="27">
        <v>38974.166666666664</v>
      </c>
      <c r="BP38" s="3">
        <v>0</v>
      </c>
      <c r="BQ38" s="8">
        <f t="shared" si="254"/>
        <v>0</v>
      </c>
      <c r="BR38" s="9">
        <f t="shared" si="272"/>
        <v>0</v>
      </c>
      <c r="BS38" s="16">
        <v>1</v>
      </c>
      <c r="BT38" s="27">
        <v>38974.166666666664</v>
      </c>
      <c r="BU38" s="3">
        <v>0</v>
      </c>
      <c r="BV38" s="8">
        <f t="shared" si="255"/>
        <v>0</v>
      </c>
      <c r="BW38" s="9">
        <f t="shared" si="273"/>
        <v>0</v>
      </c>
      <c r="BX38" s="16">
        <v>1</v>
      </c>
      <c r="BY38" s="27">
        <v>38974.166666666664</v>
      </c>
      <c r="BZ38" s="3">
        <v>0</v>
      </c>
      <c r="CA38" s="8">
        <f t="shared" si="256"/>
        <v>0</v>
      </c>
      <c r="CB38" s="9">
        <f t="shared" si="274"/>
        <v>0</v>
      </c>
      <c r="CC38" s="16">
        <v>1</v>
      </c>
      <c r="CD38" s="27">
        <v>38974.166666666664</v>
      </c>
      <c r="CE38" s="3">
        <v>0</v>
      </c>
      <c r="CF38" s="8">
        <f t="shared" si="257"/>
        <v>0</v>
      </c>
      <c r="CG38" s="9">
        <f t="shared" si="275"/>
        <v>0</v>
      </c>
      <c r="CH38" s="16">
        <v>1</v>
      </c>
      <c r="CI38" s="27">
        <v>38974.166666666664</v>
      </c>
      <c r="CJ38" s="3">
        <v>0</v>
      </c>
      <c r="CK38" s="8">
        <f t="shared" si="258"/>
        <v>0</v>
      </c>
      <c r="CL38" s="9">
        <f t="shared" si="276"/>
        <v>0</v>
      </c>
      <c r="CM38" s="16">
        <v>1</v>
      </c>
      <c r="CN38" s="27">
        <v>500000</v>
      </c>
      <c r="CO38" s="3">
        <v>500000</v>
      </c>
      <c r="CP38" s="8">
        <f t="shared" si="166"/>
        <v>500000</v>
      </c>
      <c r="CQ38" s="9">
        <f t="shared" si="217"/>
        <v>500000</v>
      </c>
      <c r="CR38" s="16">
        <v>1</v>
      </c>
      <c r="CS38" s="27">
        <v>500000</v>
      </c>
      <c r="CT38" s="3">
        <v>500000</v>
      </c>
      <c r="CU38" s="8">
        <f t="shared" si="167"/>
        <v>500000</v>
      </c>
      <c r="CV38" s="9">
        <f t="shared" si="218"/>
        <v>500000</v>
      </c>
      <c r="CW38" s="16">
        <v>1</v>
      </c>
      <c r="CX38" s="27">
        <v>500000</v>
      </c>
      <c r="CY38" s="3">
        <v>500000</v>
      </c>
      <c r="CZ38" s="8">
        <f t="shared" si="168"/>
        <v>500000</v>
      </c>
      <c r="DA38" s="9">
        <f t="shared" si="219"/>
        <v>500000</v>
      </c>
      <c r="DB38" s="16">
        <v>1</v>
      </c>
      <c r="DC38" s="27">
        <v>500000</v>
      </c>
      <c r="DD38" s="3">
        <v>500000</v>
      </c>
      <c r="DE38" s="8">
        <f t="shared" si="169"/>
        <v>500000</v>
      </c>
      <c r="DF38" s="9">
        <f t="shared" si="220"/>
        <v>500000</v>
      </c>
      <c r="DG38" s="16">
        <v>1</v>
      </c>
      <c r="DH38" s="27">
        <v>500000</v>
      </c>
      <c r="DI38" s="3">
        <v>500000</v>
      </c>
      <c r="DJ38" s="8">
        <f t="shared" si="170"/>
        <v>500000</v>
      </c>
      <c r="DK38" s="9">
        <f t="shared" si="221"/>
        <v>500000</v>
      </c>
      <c r="DL38" s="16">
        <v>1</v>
      </c>
      <c r="DM38" s="27">
        <v>500000</v>
      </c>
      <c r="DN38" s="3">
        <v>500000</v>
      </c>
      <c r="DO38" s="8">
        <f t="shared" si="171"/>
        <v>500000</v>
      </c>
      <c r="DP38" s="9">
        <f t="shared" si="222"/>
        <v>500000</v>
      </c>
      <c r="DQ38" s="16">
        <v>1</v>
      </c>
      <c r="DR38" s="27">
        <v>500000</v>
      </c>
      <c r="DS38" s="3">
        <v>500000</v>
      </c>
      <c r="DT38" s="8">
        <f t="shared" si="172"/>
        <v>500000</v>
      </c>
      <c r="DU38" s="9">
        <f t="shared" si="223"/>
        <v>500000</v>
      </c>
      <c r="DV38" s="16">
        <v>1</v>
      </c>
      <c r="DW38" s="27">
        <v>500000</v>
      </c>
      <c r="DX38" s="3">
        <v>500000</v>
      </c>
      <c r="DY38" s="8">
        <f t="shared" si="173"/>
        <v>500000</v>
      </c>
      <c r="DZ38" s="9">
        <f t="shared" si="224"/>
        <v>500000</v>
      </c>
      <c r="EA38" s="16">
        <v>1</v>
      </c>
      <c r="EB38" s="27">
        <v>500000</v>
      </c>
      <c r="EC38" s="3">
        <v>500000</v>
      </c>
      <c r="ED38" s="8">
        <f t="shared" si="174"/>
        <v>500000</v>
      </c>
      <c r="EE38" s="9">
        <f t="shared" si="225"/>
        <v>500000</v>
      </c>
      <c r="EF38" s="16">
        <v>1</v>
      </c>
      <c r="EG38" s="27">
        <v>500000</v>
      </c>
      <c r="EH38" s="3">
        <v>500000</v>
      </c>
      <c r="EI38" s="8">
        <f t="shared" si="175"/>
        <v>500000</v>
      </c>
      <c r="EJ38" s="9">
        <f t="shared" si="226"/>
        <v>500000</v>
      </c>
      <c r="EK38" s="16">
        <v>1</v>
      </c>
      <c r="EL38" s="27">
        <v>500000</v>
      </c>
      <c r="EM38" s="3">
        <v>500000</v>
      </c>
      <c r="EN38" s="8">
        <f t="shared" si="176"/>
        <v>500000</v>
      </c>
      <c r="EO38" s="9">
        <f t="shared" si="227"/>
        <v>500000</v>
      </c>
      <c r="EP38" s="16">
        <v>1</v>
      </c>
      <c r="EQ38" s="27">
        <v>500000</v>
      </c>
      <c r="ER38" s="3">
        <v>500000</v>
      </c>
      <c r="ES38" s="8">
        <f t="shared" si="177"/>
        <v>500000</v>
      </c>
      <c r="ET38" s="9">
        <f t="shared" si="228"/>
        <v>500000</v>
      </c>
      <c r="EU38" s="16">
        <v>1</v>
      </c>
      <c r="EV38" s="27">
        <v>500000</v>
      </c>
      <c r="EW38" s="3">
        <v>500000</v>
      </c>
      <c r="EX38" s="8">
        <f t="shared" si="178"/>
        <v>500000</v>
      </c>
      <c r="EY38" s="9">
        <f t="shared" si="229"/>
        <v>500000</v>
      </c>
      <c r="EZ38" s="16">
        <v>1</v>
      </c>
      <c r="FA38" s="27">
        <v>500000</v>
      </c>
      <c r="FB38" s="3">
        <v>500000</v>
      </c>
      <c r="FC38" s="8">
        <f t="shared" si="179"/>
        <v>500000</v>
      </c>
      <c r="FD38" s="9">
        <f t="shared" si="230"/>
        <v>500000</v>
      </c>
      <c r="FE38" s="16">
        <v>1</v>
      </c>
      <c r="FF38" s="27">
        <v>500000</v>
      </c>
      <c r="FG38" s="3">
        <v>500000</v>
      </c>
      <c r="FH38" s="8">
        <f t="shared" si="180"/>
        <v>500000</v>
      </c>
      <c r="FI38" s="9">
        <f t="shared" si="231"/>
        <v>500000</v>
      </c>
      <c r="FJ38" s="16">
        <v>1</v>
      </c>
      <c r="FK38" s="27">
        <v>500000</v>
      </c>
      <c r="FL38" s="3">
        <v>500000</v>
      </c>
      <c r="FM38" s="8">
        <f t="shared" si="181"/>
        <v>500000</v>
      </c>
      <c r="FN38" s="9">
        <f t="shared" si="232"/>
        <v>500000</v>
      </c>
      <c r="FO38" s="16">
        <v>1</v>
      </c>
      <c r="FP38" s="27">
        <v>500000</v>
      </c>
      <c r="FQ38" s="3">
        <v>500000</v>
      </c>
      <c r="FR38" s="8">
        <f t="shared" si="182"/>
        <v>500000</v>
      </c>
      <c r="FS38" s="9">
        <f t="shared" si="233"/>
        <v>500000</v>
      </c>
      <c r="FT38" s="16">
        <v>1</v>
      </c>
      <c r="FU38" s="27">
        <v>500000</v>
      </c>
      <c r="FV38" s="3">
        <v>500000</v>
      </c>
      <c r="FW38" s="8">
        <f t="shared" si="183"/>
        <v>500000</v>
      </c>
      <c r="FX38" s="9">
        <f t="shared" si="234"/>
        <v>500000</v>
      </c>
      <c r="FY38" s="16">
        <v>1</v>
      </c>
      <c r="FZ38" s="27">
        <v>500000</v>
      </c>
      <c r="GA38" s="3">
        <v>500000</v>
      </c>
      <c r="GB38" s="8">
        <f t="shared" si="184"/>
        <v>500000</v>
      </c>
      <c r="GC38" s="9">
        <f t="shared" si="235"/>
        <v>500000</v>
      </c>
      <c r="GD38" s="16">
        <v>1</v>
      </c>
      <c r="GE38" s="27">
        <v>500000</v>
      </c>
      <c r="GF38" s="3">
        <v>500000</v>
      </c>
      <c r="GG38" s="8">
        <f t="shared" si="185"/>
        <v>500000</v>
      </c>
      <c r="GH38" s="9">
        <f t="shared" si="236"/>
        <v>500000</v>
      </c>
      <c r="GI38" s="16">
        <v>1</v>
      </c>
      <c r="GJ38" s="27">
        <v>500000</v>
      </c>
      <c r="GK38" s="3">
        <v>500000</v>
      </c>
      <c r="GL38" s="8">
        <f t="shared" si="186"/>
        <v>500000</v>
      </c>
      <c r="GM38" s="9">
        <f t="shared" si="237"/>
        <v>500000</v>
      </c>
      <c r="GN38" s="16">
        <v>1</v>
      </c>
      <c r="GO38" s="27">
        <v>500000</v>
      </c>
      <c r="GP38" s="3">
        <v>500000</v>
      </c>
      <c r="GQ38" s="8">
        <f t="shared" si="187"/>
        <v>500000</v>
      </c>
      <c r="GR38" s="9">
        <f t="shared" si="238"/>
        <v>500000</v>
      </c>
      <c r="GS38" s="16">
        <v>1</v>
      </c>
      <c r="GT38" s="27">
        <v>500000</v>
      </c>
      <c r="GU38" s="31">
        <v>500000</v>
      </c>
      <c r="GV38" s="8">
        <f t="shared" si="188"/>
        <v>500000</v>
      </c>
      <c r="GW38" s="9">
        <f t="shared" si="239"/>
        <v>500000</v>
      </c>
      <c r="GX38" s="16">
        <v>1</v>
      </c>
      <c r="GY38" s="27">
        <v>500000</v>
      </c>
      <c r="GZ38" s="31">
        <v>500000</v>
      </c>
      <c r="HA38" s="8">
        <f t="shared" si="189"/>
        <v>500000</v>
      </c>
      <c r="HB38" s="9">
        <f t="shared" si="240"/>
        <v>500000</v>
      </c>
      <c r="HC38" s="16">
        <v>1</v>
      </c>
      <c r="HD38" s="27">
        <v>16530.133333333335</v>
      </c>
      <c r="HE38" s="31">
        <v>10000</v>
      </c>
      <c r="HF38" s="8">
        <f t="shared" si="139"/>
        <v>10000</v>
      </c>
      <c r="HG38" s="9">
        <f t="shared" si="190"/>
        <v>10000</v>
      </c>
      <c r="HH38" s="16">
        <v>0.8</v>
      </c>
      <c r="HI38" s="27">
        <v>16530.133333333335</v>
      </c>
      <c r="HJ38" s="31">
        <v>10000</v>
      </c>
      <c r="HK38" s="8">
        <f t="shared" si="140"/>
        <v>10000</v>
      </c>
      <c r="HL38" s="9">
        <f t="shared" si="191"/>
        <v>10000</v>
      </c>
      <c r="HM38" s="16">
        <v>0.8</v>
      </c>
      <c r="HN38" s="27">
        <v>16530.133333333335</v>
      </c>
      <c r="HO38" s="31">
        <v>10000</v>
      </c>
      <c r="HP38" s="8">
        <f t="shared" si="141"/>
        <v>10000</v>
      </c>
      <c r="HQ38" s="9">
        <f t="shared" si="192"/>
        <v>10000</v>
      </c>
      <c r="HR38" s="16">
        <v>0.8</v>
      </c>
      <c r="HS38" s="27">
        <v>16530.133333333335</v>
      </c>
      <c r="HT38" s="31">
        <v>10000</v>
      </c>
      <c r="HU38" s="8">
        <f t="shared" si="142"/>
        <v>10000</v>
      </c>
      <c r="HV38" s="9">
        <f t="shared" si="193"/>
        <v>10000</v>
      </c>
      <c r="HW38" s="16">
        <v>0.8</v>
      </c>
      <c r="HX38" s="27">
        <v>16530.133333333335</v>
      </c>
      <c r="HY38" s="31">
        <v>0</v>
      </c>
      <c r="HZ38" s="8">
        <f t="shared" si="143"/>
        <v>0</v>
      </c>
      <c r="IA38" s="9">
        <f t="shared" si="194"/>
        <v>0</v>
      </c>
      <c r="IB38" s="16">
        <v>0.8</v>
      </c>
      <c r="IC38" s="27">
        <v>16530.133333333335</v>
      </c>
      <c r="ID38" s="31">
        <v>20392</v>
      </c>
      <c r="IE38" s="8">
        <f t="shared" si="144"/>
        <v>20392</v>
      </c>
      <c r="IF38" s="9">
        <f t="shared" si="195"/>
        <v>20392</v>
      </c>
      <c r="IG38" s="16">
        <v>0.8</v>
      </c>
      <c r="IH38" s="27">
        <v>16530.133333333335</v>
      </c>
      <c r="II38" s="31">
        <v>20392</v>
      </c>
      <c r="IJ38" s="8">
        <f t="shared" si="145"/>
        <v>20392</v>
      </c>
      <c r="IK38" s="9">
        <f t="shared" si="196"/>
        <v>20392</v>
      </c>
      <c r="IL38" s="16">
        <v>0.8</v>
      </c>
      <c r="IM38" s="27">
        <v>16530.133333333335</v>
      </c>
      <c r="IN38" s="31">
        <v>20392</v>
      </c>
      <c r="IO38" s="8">
        <f t="shared" si="146"/>
        <v>20392</v>
      </c>
      <c r="IP38" s="9">
        <f t="shared" si="197"/>
        <v>20392</v>
      </c>
      <c r="IQ38" s="16">
        <v>0.8</v>
      </c>
      <c r="IR38" s="27">
        <v>16530.133333333335</v>
      </c>
      <c r="IS38" s="31">
        <v>20392</v>
      </c>
      <c r="IT38" s="8">
        <f t="shared" si="147"/>
        <v>20392</v>
      </c>
      <c r="IU38" s="9">
        <f t="shared" si="198"/>
        <v>20392</v>
      </c>
      <c r="IV38" s="16">
        <v>0.8</v>
      </c>
      <c r="IW38" s="27">
        <v>16530.133333333335</v>
      </c>
      <c r="IX38" s="31">
        <v>20392</v>
      </c>
      <c r="IY38" s="8">
        <f t="shared" si="148"/>
        <v>20392</v>
      </c>
      <c r="IZ38" s="9">
        <f t="shared" si="199"/>
        <v>20392</v>
      </c>
      <c r="JA38" s="16">
        <v>0.8</v>
      </c>
      <c r="JB38" s="27">
        <v>16530.133333333335</v>
      </c>
      <c r="JC38" s="31">
        <v>20392</v>
      </c>
      <c r="JD38" s="8">
        <f t="shared" si="149"/>
        <v>20392</v>
      </c>
      <c r="JE38" s="9">
        <f t="shared" si="200"/>
        <v>20392</v>
      </c>
      <c r="JF38" s="16">
        <v>0.8</v>
      </c>
      <c r="JG38" s="27">
        <v>16530.133333333335</v>
      </c>
      <c r="JH38" s="31">
        <v>20391</v>
      </c>
      <c r="JI38" s="8">
        <f t="shared" si="150"/>
        <v>20391</v>
      </c>
      <c r="JJ38" s="9">
        <f t="shared" si="201"/>
        <v>20391</v>
      </c>
      <c r="JK38" s="16">
        <v>0.8</v>
      </c>
      <c r="JL38" s="27">
        <v>16530.133333333335</v>
      </c>
      <c r="JM38" s="31">
        <v>20391</v>
      </c>
      <c r="JN38" s="8">
        <f t="shared" si="151"/>
        <v>20391</v>
      </c>
      <c r="JO38" s="9">
        <f t="shared" si="202"/>
        <v>20391</v>
      </c>
      <c r="JP38" s="16">
        <v>0.8</v>
      </c>
      <c r="JQ38" s="27">
        <v>16530.133333333335</v>
      </c>
      <c r="JR38" s="31">
        <v>20391</v>
      </c>
      <c r="JS38" s="8">
        <f t="shared" si="152"/>
        <v>20391</v>
      </c>
      <c r="JT38" s="9">
        <f t="shared" si="203"/>
        <v>20391</v>
      </c>
      <c r="JU38" s="16">
        <v>0.8</v>
      </c>
      <c r="JV38" s="27">
        <v>16530.133333333335</v>
      </c>
      <c r="JW38" s="31">
        <v>20391</v>
      </c>
      <c r="JX38" s="8">
        <f t="shared" si="153"/>
        <v>20391</v>
      </c>
      <c r="JY38" s="9">
        <f t="shared" si="204"/>
        <v>20391</v>
      </c>
      <c r="JZ38" s="16">
        <v>0.8</v>
      </c>
      <c r="KA38" s="27">
        <v>16530.133333333335</v>
      </c>
      <c r="KB38" s="31">
        <v>20391</v>
      </c>
      <c r="KC38" s="8">
        <f t="shared" si="154"/>
        <v>20391</v>
      </c>
      <c r="KD38" s="9">
        <f t="shared" si="205"/>
        <v>20391</v>
      </c>
      <c r="KE38" s="16">
        <v>0.8</v>
      </c>
      <c r="KF38" s="27">
        <v>16530.133333333335</v>
      </c>
      <c r="KG38" s="31">
        <v>20391</v>
      </c>
      <c r="KH38" s="8">
        <f t="shared" si="155"/>
        <v>20391</v>
      </c>
      <c r="KI38" s="9">
        <f t="shared" si="206"/>
        <v>20391</v>
      </c>
      <c r="KJ38" s="16">
        <v>0.8</v>
      </c>
      <c r="KK38" s="27">
        <v>16530.133333333335</v>
      </c>
      <c r="KL38" s="31">
        <v>20391</v>
      </c>
      <c r="KM38" s="8">
        <f t="shared" si="156"/>
        <v>20391</v>
      </c>
      <c r="KN38" s="9">
        <f t="shared" si="207"/>
        <v>20391</v>
      </c>
      <c r="KO38" s="16">
        <v>0.8</v>
      </c>
      <c r="KP38" s="27">
        <v>16530.133333333335</v>
      </c>
      <c r="KQ38" s="31">
        <v>20391</v>
      </c>
      <c r="KR38" s="8">
        <f t="shared" si="157"/>
        <v>20391</v>
      </c>
      <c r="KS38" s="9">
        <f t="shared" si="208"/>
        <v>20391</v>
      </c>
      <c r="KT38" s="16">
        <v>0.8</v>
      </c>
      <c r="KU38" s="27">
        <v>16530.133333333335</v>
      </c>
      <c r="KV38" s="31">
        <v>20391</v>
      </c>
      <c r="KW38" s="8">
        <f t="shared" si="158"/>
        <v>20391</v>
      </c>
      <c r="KX38" s="9">
        <f t="shared" si="209"/>
        <v>20391</v>
      </c>
      <c r="KY38" s="16">
        <v>0.8</v>
      </c>
      <c r="KZ38" s="27">
        <v>16530.133333333335</v>
      </c>
      <c r="LA38" s="31">
        <v>20391</v>
      </c>
      <c r="LB38" s="8">
        <f t="shared" si="159"/>
        <v>20391</v>
      </c>
      <c r="LC38" s="9">
        <f t="shared" si="210"/>
        <v>20391</v>
      </c>
      <c r="LD38" s="16">
        <v>0.8</v>
      </c>
      <c r="LE38" s="27">
        <v>16530.133333333335</v>
      </c>
      <c r="LF38" s="31">
        <v>20391</v>
      </c>
      <c r="LG38" s="8">
        <f t="shared" si="160"/>
        <v>20391</v>
      </c>
      <c r="LH38" s="9">
        <f t="shared" si="211"/>
        <v>20391</v>
      </c>
      <c r="LI38" s="16">
        <v>0.8</v>
      </c>
      <c r="LJ38" s="27">
        <v>16530.133333333335</v>
      </c>
      <c r="LK38" s="3">
        <v>20391</v>
      </c>
      <c r="LL38" s="8">
        <f t="shared" si="161"/>
        <v>20391</v>
      </c>
      <c r="LM38" s="9">
        <f t="shared" si="212"/>
        <v>20391</v>
      </c>
      <c r="LN38" s="16">
        <v>0.8</v>
      </c>
      <c r="LO38" s="27">
        <v>16530.133333333335</v>
      </c>
      <c r="LP38" s="3">
        <v>20391</v>
      </c>
      <c r="LQ38" s="8">
        <f t="shared" si="162"/>
        <v>20391</v>
      </c>
      <c r="LR38" s="9">
        <f t="shared" si="213"/>
        <v>20391</v>
      </c>
      <c r="LS38" s="16">
        <v>0.8</v>
      </c>
      <c r="LT38" s="27">
        <v>16530.133333333335</v>
      </c>
      <c r="LU38" s="3">
        <v>20391</v>
      </c>
      <c r="LV38" s="8">
        <f t="shared" si="163"/>
        <v>20391</v>
      </c>
      <c r="LW38" s="9">
        <f t="shared" si="214"/>
        <v>20391</v>
      </c>
      <c r="LX38" s="16">
        <v>0.8</v>
      </c>
      <c r="LY38" s="27">
        <v>16530.133333333335</v>
      </c>
      <c r="LZ38" s="3">
        <v>20391</v>
      </c>
      <c r="MA38" s="8">
        <f t="shared" si="164"/>
        <v>20391</v>
      </c>
      <c r="MB38" s="9">
        <f t="shared" si="215"/>
        <v>20391</v>
      </c>
      <c r="MC38" s="16">
        <v>0.8</v>
      </c>
      <c r="MD38" s="27">
        <v>16530.133333333335</v>
      </c>
      <c r="ME38" s="3">
        <v>20391</v>
      </c>
      <c r="MF38" s="8">
        <f t="shared" si="165"/>
        <v>20391</v>
      </c>
      <c r="MG38" s="9">
        <f t="shared" si="216"/>
        <v>20391</v>
      </c>
      <c r="MH38" s="16">
        <v>0.8</v>
      </c>
      <c r="MI38" s="37">
        <v>16530.133333333335</v>
      </c>
      <c r="MJ38" s="3">
        <v>20391</v>
      </c>
      <c r="MK38" s="8">
        <v>20391</v>
      </c>
      <c r="ML38" s="9">
        <v>20391</v>
      </c>
      <c r="MM38" s="16">
        <v>0.8</v>
      </c>
      <c r="MN38" s="37">
        <v>16530.133333333335</v>
      </c>
      <c r="MO38" s="3">
        <v>20391</v>
      </c>
      <c r="MP38" s="8">
        <v>20391</v>
      </c>
      <c r="MQ38" s="9">
        <v>20391</v>
      </c>
      <c r="MR38" s="16">
        <v>0.8</v>
      </c>
      <c r="MS38" s="37">
        <v>16530.133333333335</v>
      </c>
      <c r="MT38" s="3">
        <v>20391</v>
      </c>
      <c r="MU38">
        <v>20391</v>
      </c>
      <c r="MV38">
        <v>20391</v>
      </c>
      <c r="MW38">
        <v>0.8</v>
      </c>
      <c r="MX38" s="37">
        <v>16530.133333333335</v>
      </c>
      <c r="MY38" s="3">
        <v>20391</v>
      </c>
      <c r="MZ38">
        <v>20391</v>
      </c>
      <c r="NA38">
        <v>20391</v>
      </c>
      <c r="NB38">
        <v>0.8</v>
      </c>
      <c r="ND38" s="3">
        <v>11732</v>
      </c>
      <c r="NE38">
        <v>11739</v>
      </c>
      <c r="NF38">
        <v>11739</v>
      </c>
      <c r="NG38">
        <v>0.8</v>
      </c>
    </row>
    <row r="39" spans="1:371" x14ac:dyDescent="0.3">
      <c r="A39" s="3" t="s">
        <v>37</v>
      </c>
      <c r="B39" s="3">
        <v>0</v>
      </c>
      <c r="C39" s="3">
        <v>0</v>
      </c>
      <c r="D39" s="8">
        <f t="shared" si="241"/>
        <v>0</v>
      </c>
      <c r="E39" s="9">
        <f t="shared" si="259"/>
        <v>0</v>
      </c>
      <c r="F39" s="16">
        <v>1</v>
      </c>
      <c r="G39" s="3">
        <v>0</v>
      </c>
      <c r="H39" s="3">
        <v>0</v>
      </c>
      <c r="I39" s="8">
        <f t="shared" si="242"/>
        <v>0</v>
      </c>
      <c r="J39" s="9">
        <f t="shared" si="260"/>
        <v>0</v>
      </c>
      <c r="K39" s="16">
        <v>1</v>
      </c>
      <c r="L39" s="3">
        <v>0</v>
      </c>
      <c r="M39" s="3">
        <v>0</v>
      </c>
      <c r="N39" s="8">
        <f t="shared" si="243"/>
        <v>0</v>
      </c>
      <c r="O39" s="9">
        <f t="shared" si="261"/>
        <v>0</v>
      </c>
      <c r="P39" s="16">
        <v>1</v>
      </c>
      <c r="Q39" s="27">
        <v>68260</v>
      </c>
      <c r="R39" s="3">
        <v>0</v>
      </c>
      <c r="S39" s="8">
        <f t="shared" si="244"/>
        <v>0</v>
      </c>
      <c r="T39" s="9">
        <f t="shared" si="262"/>
        <v>0</v>
      </c>
      <c r="U39" s="16">
        <v>1</v>
      </c>
      <c r="V39" s="27">
        <v>68260</v>
      </c>
      <c r="W39" s="3">
        <v>0</v>
      </c>
      <c r="X39" s="8">
        <f t="shared" si="245"/>
        <v>0</v>
      </c>
      <c r="Y39" s="9">
        <f t="shared" si="263"/>
        <v>0</v>
      </c>
      <c r="Z39" s="16">
        <v>1</v>
      </c>
      <c r="AA39" s="27">
        <v>68260</v>
      </c>
      <c r="AB39" s="3">
        <v>0</v>
      </c>
      <c r="AC39" s="8">
        <f t="shared" si="246"/>
        <v>0</v>
      </c>
      <c r="AD39" s="9">
        <f t="shared" si="264"/>
        <v>0</v>
      </c>
      <c r="AE39" s="16">
        <v>1</v>
      </c>
      <c r="AF39" s="27">
        <v>68260</v>
      </c>
      <c r="AG39" s="3">
        <v>0</v>
      </c>
      <c r="AH39" s="8">
        <f t="shared" si="247"/>
        <v>0</v>
      </c>
      <c r="AI39" s="9">
        <f t="shared" si="265"/>
        <v>0</v>
      </c>
      <c r="AJ39" s="16">
        <v>1</v>
      </c>
      <c r="AK39" s="27">
        <v>68260</v>
      </c>
      <c r="AL39" s="3">
        <v>0</v>
      </c>
      <c r="AM39" s="8">
        <f t="shared" si="248"/>
        <v>0</v>
      </c>
      <c r="AN39" s="9">
        <f t="shared" si="266"/>
        <v>0</v>
      </c>
      <c r="AO39" s="16">
        <v>1</v>
      </c>
      <c r="AP39" s="27">
        <v>68260</v>
      </c>
      <c r="AQ39" s="3">
        <v>0</v>
      </c>
      <c r="AR39" s="8">
        <f t="shared" si="249"/>
        <v>0</v>
      </c>
      <c r="AS39" s="9">
        <f t="shared" si="267"/>
        <v>0</v>
      </c>
      <c r="AT39" s="16">
        <v>1</v>
      </c>
      <c r="AU39" s="27">
        <v>68260</v>
      </c>
      <c r="AV39" s="3">
        <v>0</v>
      </c>
      <c r="AW39" s="8">
        <f t="shared" si="250"/>
        <v>0</v>
      </c>
      <c r="AX39" s="9">
        <f t="shared" si="268"/>
        <v>0</v>
      </c>
      <c r="AY39" s="16">
        <v>1</v>
      </c>
      <c r="AZ39" s="27">
        <v>68260</v>
      </c>
      <c r="BA39" s="3">
        <v>0</v>
      </c>
      <c r="BB39" s="8">
        <f t="shared" si="251"/>
        <v>0</v>
      </c>
      <c r="BC39" s="9">
        <f t="shared" si="269"/>
        <v>0</v>
      </c>
      <c r="BD39" s="16">
        <v>1</v>
      </c>
      <c r="BE39" s="27">
        <v>68260</v>
      </c>
      <c r="BF39" s="3">
        <v>0</v>
      </c>
      <c r="BG39" s="8">
        <f t="shared" si="252"/>
        <v>0</v>
      </c>
      <c r="BH39" s="9">
        <f t="shared" si="270"/>
        <v>0</v>
      </c>
      <c r="BI39" s="16">
        <v>1</v>
      </c>
      <c r="BJ39" s="27">
        <v>68260</v>
      </c>
      <c r="BK39" s="3">
        <v>0</v>
      </c>
      <c r="BL39" s="8">
        <f t="shared" si="253"/>
        <v>0</v>
      </c>
      <c r="BM39" s="9">
        <f t="shared" si="271"/>
        <v>0</v>
      </c>
      <c r="BN39" s="16">
        <v>1</v>
      </c>
      <c r="BO39" s="27">
        <v>68260</v>
      </c>
      <c r="BP39" s="3">
        <v>0</v>
      </c>
      <c r="BQ39" s="8">
        <f t="shared" si="254"/>
        <v>0</v>
      </c>
      <c r="BR39" s="9">
        <f t="shared" si="272"/>
        <v>0</v>
      </c>
      <c r="BS39" s="16">
        <v>1</v>
      </c>
      <c r="BT39" s="27">
        <v>68260</v>
      </c>
      <c r="BU39" s="3">
        <v>0</v>
      </c>
      <c r="BV39" s="8">
        <f t="shared" si="255"/>
        <v>0</v>
      </c>
      <c r="BW39" s="9">
        <f t="shared" si="273"/>
        <v>0</v>
      </c>
      <c r="BX39" s="16">
        <v>1</v>
      </c>
      <c r="BY39" s="27">
        <v>68260</v>
      </c>
      <c r="BZ39" s="3">
        <v>0</v>
      </c>
      <c r="CA39" s="8">
        <f t="shared" si="256"/>
        <v>0</v>
      </c>
      <c r="CB39" s="9">
        <f t="shared" si="274"/>
        <v>0</v>
      </c>
      <c r="CC39" s="16">
        <v>1</v>
      </c>
      <c r="CD39" s="27">
        <v>68260</v>
      </c>
      <c r="CE39" s="3">
        <v>0</v>
      </c>
      <c r="CF39" s="8">
        <f t="shared" si="257"/>
        <v>0</v>
      </c>
      <c r="CG39" s="9">
        <f t="shared" si="275"/>
        <v>0</v>
      </c>
      <c r="CH39" s="16">
        <v>1</v>
      </c>
      <c r="CI39" s="27">
        <v>68260</v>
      </c>
      <c r="CJ39" s="3">
        <v>0</v>
      </c>
      <c r="CK39" s="8">
        <f t="shared" si="258"/>
        <v>0</v>
      </c>
      <c r="CL39" s="9">
        <f t="shared" si="276"/>
        <v>0</v>
      </c>
      <c r="CM39" s="16">
        <v>1</v>
      </c>
      <c r="CN39" s="27">
        <v>16530.133333333335</v>
      </c>
      <c r="CO39" s="3">
        <v>10000</v>
      </c>
      <c r="CP39" s="8">
        <f t="shared" si="166"/>
        <v>10000</v>
      </c>
      <c r="CQ39" s="9">
        <f t="shared" si="217"/>
        <v>10000</v>
      </c>
      <c r="CR39" s="16">
        <v>0.8</v>
      </c>
      <c r="CS39" s="27">
        <v>16530.133333333335</v>
      </c>
      <c r="CT39" s="3">
        <v>10000</v>
      </c>
      <c r="CU39" s="8">
        <f t="shared" si="167"/>
        <v>10000</v>
      </c>
      <c r="CV39" s="9">
        <f t="shared" si="218"/>
        <v>10000</v>
      </c>
      <c r="CW39" s="16">
        <v>0.8</v>
      </c>
      <c r="CX39" s="27">
        <v>16530.133333333335</v>
      </c>
      <c r="CY39" s="3">
        <v>10000</v>
      </c>
      <c r="CZ39" s="8">
        <f t="shared" si="168"/>
        <v>10000</v>
      </c>
      <c r="DA39" s="9">
        <f t="shared" si="219"/>
        <v>10000</v>
      </c>
      <c r="DB39" s="16">
        <v>0.8</v>
      </c>
      <c r="DC39" s="27">
        <v>16530.133333333335</v>
      </c>
      <c r="DD39" s="3">
        <v>10000</v>
      </c>
      <c r="DE39" s="8">
        <f t="shared" si="169"/>
        <v>10000</v>
      </c>
      <c r="DF39" s="9">
        <f t="shared" si="220"/>
        <v>10000</v>
      </c>
      <c r="DG39" s="16">
        <v>0.8</v>
      </c>
      <c r="DH39" s="27">
        <v>16530.133333333335</v>
      </c>
      <c r="DI39" s="3">
        <v>10000</v>
      </c>
      <c r="DJ39" s="8">
        <f t="shared" si="170"/>
        <v>10000</v>
      </c>
      <c r="DK39" s="9">
        <f t="shared" si="221"/>
        <v>10000</v>
      </c>
      <c r="DL39" s="16">
        <v>0.8</v>
      </c>
      <c r="DM39" s="27">
        <v>16530.133333333335</v>
      </c>
      <c r="DN39" s="3">
        <v>10000</v>
      </c>
      <c r="DO39" s="8">
        <f t="shared" si="171"/>
        <v>10000</v>
      </c>
      <c r="DP39" s="9">
        <f t="shared" si="222"/>
        <v>10000</v>
      </c>
      <c r="DQ39" s="16">
        <v>0.8</v>
      </c>
      <c r="DR39" s="27">
        <v>16530.133333333335</v>
      </c>
      <c r="DS39" s="3">
        <v>10000</v>
      </c>
      <c r="DT39" s="8">
        <f t="shared" si="172"/>
        <v>10000</v>
      </c>
      <c r="DU39" s="9">
        <f t="shared" si="223"/>
        <v>10000</v>
      </c>
      <c r="DV39" s="16">
        <v>0.8</v>
      </c>
      <c r="DW39" s="27">
        <v>16530.133333333335</v>
      </c>
      <c r="DX39" s="3">
        <v>10000</v>
      </c>
      <c r="DY39" s="8">
        <f t="shared" si="173"/>
        <v>10000</v>
      </c>
      <c r="DZ39" s="9">
        <f t="shared" si="224"/>
        <v>10000</v>
      </c>
      <c r="EA39" s="16">
        <v>0.8</v>
      </c>
      <c r="EB39" s="27">
        <v>16530.133333333335</v>
      </c>
      <c r="EC39" s="3">
        <v>10000</v>
      </c>
      <c r="ED39" s="8">
        <f t="shared" si="174"/>
        <v>10000</v>
      </c>
      <c r="EE39" s="9">
        <f t="shared" si="225"/>
        <v>10000</v>
      </c>
      <c r="EF39" s="16">
        <v>0.8</v>
      </c>
      <c r="EG39" s="27">
        <v>16530.133333333335</v>
      </c>
      <c r="EH39" s="3">
        <v>10000</v>
      </c>
      <c r="EI39" s="8">
        <f t="shared" si="175"/>
        <v>10000</v>
      </c>
      <c r="EJ39" s="9">
        <f t="shared" si="226"/>
        <v>10000</v>
      </c>
      <c r="EK39" s="16">
        <v>0.8</v>
      </c>
      <c r="EL39" s="27">
        <v>16530.133333333335</v>
      </c>
      <c r="EM39" s="3">
        <v>10000</v>
      </c>
      <c r="EN39" s="8">
        <f t="shared" si="176"/>
        <v>10000</v>
      </c>
      <c r="EO39" s="9">
        <f t="shared" si="227"/>
        <v>10000</v>
      </c>
      <c r="EP39" s="16">
        <v>0.8</v>
      </c>
      <c r="EQ39" s="27">
        <v>16530.133333333335</v>
      </c>
      <c r="ER39" s="3">
        <v>10000</v>
      </c>
      <c r="ES39" s="8">
        <f t="shared" si="177"/>
        <v>10000</v>
      </c>
      <c r="ET39" s="9">
        <f t="shared" si="228"/>
        <v>10000</v>
      </c>
      <c r="EU39" s="16">
        <v>0.8</v>
      </c>
      <c r="EV39" s="27">
        <v>16530.133333333335</v>
      </c>
      <c r="EW39" s="3">
        <v>10000</v>
      </c>
      <c r="EX39" s="8">
        <f t="shared" si="178"/>
        <v>10000</v>
      </c>
      <c r="EY39" s="9">
        <f t="shared" si="229"/>
        <v>10000</v>
      </c>
      <c r="EZ39" s="16">
        <v>0.8</v>
      </c>
      <c r="FA39" s="27">
        <v>16530.133333333335</v>
      </c>
      <c r="FB39" s="3">
        <v>10000</v>
      </c>
      <c r="FC39" s="8">
        <f t="shared" si="179"/>
        <v>10000</v>
      </c>
      <c r="FD39" s="9">
        <f t="shared" si="230"/>
        <v>10000</v>
      </c>
      <c r="FE39" s="16">
        <v>0.8</v>
      </c>
      <c r="FF39" s="27">
        <v>16530.133333333335</v>
      </c>
      <c r="FG39" s="3">
        <v>10000</v>
      </c>
      <c r="FH39" s="8">
        <f t="shared" si="180"/>
        <v>10000</v>
      </c>
      <c r="FI39" s="9">
        <f t="shared" si="231"/>
        <v>10000</v>
      </c>
      <c r="FJ39" s="16">
        <v>0.8</v>
      </c>
      <c r="FK39" s="27">
        <v>16530.133333333335</v>
      </c>
      <c r="FL39" s="3">
        <v>10000</v>
      </c>
      <c r="FM39" s="8">
        <f t="shared" si="181"/>
        <v>10000</v>
      </c>
      <c r="FN39" s="9">
        <f t="shared" si="232"/>
        <v>10000</v>
      </c>
      <c r="FO39" s="16">
        <v>0.8</v>
      </c>
      <c r="FP39" s="27">
        <v>16530.133333333335</v>
      </c>
      <c r="FQ39" s="3">
        <v>10000</v>
      </c>
      <c r="FR39" s="8">
        <f t="shared" si="182"/>
        <v>10000</v>
      </c>
      <c r="FS39" s="9">
        <f t="shared" si="233"/>
        <v>10000</v>
      </c>
      <c r="FT39" s="16">
        <v>0.8</v>
      </c>
      <c r="FU39" s="27">
        <v>16530.133333333335</v>
      </c>
      <c r="FV39" s="3">
        <v>10000</v>
      </c>
      <c r="FW39" s="8">
        <f t="shared" si="183"/>
        <v>10000</v>
      </c>
      <c r="FX39" s="9">
        <f t="shared" si="234"/>
        <v>10000</v>
      </c>
      <c r="FY39" s="16">
        <v>0.8</v>
      </c>
      <c r="FZ39" s="27">
        <v>16530.133333333335</v>
      </c>
      <c r="GA39" s="3">
        <v>10000</v>
      </c>
      <c r="GB39" s="8">
        <f t="shared" si="184"/>
        <v>10000</v>
      </c>
      <c r="GC39" s="9">
        <f t="shared" si="235"/>
        <v>10000</v>
      </c>
      <c r="GD39" s="16">
        <v>0.8</v>
      </c>
      <c r="GE39" s="27">
        <v>16530.133333333335</v>
      </c>
      <c r="GF39" s="3">
        <v>10000</v>
      </c>
      <c r="GG39" s="8">
        <f t="shared" si="185"/>
        <v>10000</v>
      </c>
      <c r="GH39" s="9">
        <f t="shared" si="236"/>
        <v>10000</v>
      </c>
      <c r="GI39" s="16">
        <v>0.8</v>
      </c>
      <c r="GJ39" s="27">
        <v>16530.133333333335</v>
      </c>
      <c r="GK39" s="3">
        <v>10000</v>
      </c>
      <c r="GL39" s="8">
        <f t="shared" si="186"/>
        <v>10000</v>
      </c>
      <c r="GM39" s="9">
        <f t="shared" si="237"/>
        <v>10000</v>
      </c>
      <c r="GN39" s="16">
        <v>0.8</v>
      </c>
      <c r="GO39" s="27">
        <v>16530.133333333335</v>
      </c>
      <c r="GP39" s="3">
        <v>10000</v>
      </c>
      <c r="GQ39" s="8">
        <f t="shared" si="187"/>
        <v>10000</v>
      </c>
      <c r="GR39" s="9">
        <f t="shared" si="238"/>
        <v>10000</v>
      </c>
      <c r="GS39" s="16">
        <v>0.8</v>
      </c>
      <c r="GT39" s="27">
        <v>16530.133333333335</v>
      </c>
      <c r="GU39" s="31">
        <v>10000</v>
      </c>
      <c r="GV39" s="8">
        <f t="shared" si="188"/>
        <v>10000</v>
      </c>
      <c r="GW39" s="9">
        <f t="shared" si="239"/>
        <v>10000</v>
      </c>
      <c r="GX39" s="16">
        <v>0.8</v>
      </c>
      <c r="GY39" s="27">
        <v>16530.133333333335</v>
      </c>
      <c r="GZ39" s="31">
        <v>10000</v>
      </c>
      <c r="HA39" s="8">
        <f t="shared" si="189"/>
        <v>10000</v>
      </c>
      <c r="HB39" s="9">
        <f t="shared" si="240"/>
        <v>10000</v>
      </c>
      <c r="HC39" s="16">
        <v>0.8</v>
      </c>
      <c r="HD39" s="27">
        <f>SUM(HD32:HD38)</f>
        <v>670646.66666666663</v>
      </c>
      <c r="HE39" s="27">
        <f>SUM(HE32:HE38)</f>
        <v>514000</v>
      </c>
      <c r="HF39" s="8">
        <f t="shared" si="139"/>
        <v>514000</v>
      </c>
      <c r="HG39" s="9">
        <f t="shared" si="190"/>
        <v>514000</v>
      </c>
      <c r="HH39" s="16">
        <v>0.8</v>
      </c>
      <c r="HI39" s="27">
        <f>SUM(HI32:HI38)</f>
        <v>670646.66666666663</v>
      </c>
      <c r="HJ39" s="27">
        <f>SUM(HJ32:HJ38)</f>
        <v>514000</v>
      </c>
      <c r="HK39" s="8">
        <f t="shared" si="140"/>
        <v>514000</v>
      </c>
      <c r="HL39" s="9">
        <f t="shared" si="191"/>
        <v>514000</v>
      </c>
      <c r="HM39" s="16">
        <v>0.8</v>
      </c>
      <c r="HN39" s="27">
        <f>SUM(HN32:HN38)</f>
        <v>670646.66666666663</v>
      </c>
      <c r="HO39" s="27">
        <f>SUM(HO32:HO38)</f>
        <v>514000</v>
      </c>
      <c r="HP39" s="8">
        <f t="shared" si="141"/>
        <v>514000</v>
      </c>
      <c r="HQ39" s="9">
        <f t="shared" si="192"/>
        <v>514000</v>
      </c>
      <c r="HR39" s="16">
        <v>0.8</v>
      </c>
      <c r="HS39" s="27">
        <f>SUM(HS32:HS38)</f>
        <v>670646.66666666663</v>
      </c>
      <c r="HT39" s="27">
        <f>SUM(HT32:HT38)</f>
        <v>514000</v>
      </c>
      <c r="HU39" s="8">
        <f t="shared" si="142"/>
        <v>514000</v>
      </c>
      <c r="HV39" s="9">
        <f t="shared" si="193"/>
        <v>514000</v>
      </c>
      <c r="HW39" s="16">
        <v>0.8</v>
      </c>
      <c r="HX39" s="27">
        <f>SUM(HX32:HX38)</f>
        <v>670646.66666666663</v>
      </c>
      <c r="HY39" s="34">
        <v>0</v>
      </c>
      <c r="HZ39" s="8">
        <f t="shared" si="143"/>
        <v>0</v>
      </c>
      <c r="IA39" s="9">
        <f t="shared" si="194"/>
        <v>0</v>
      </c>
      <c r="IB39" s="16">
        <v>0.8</v>
      </c>
      <c r="IC39" s="27">
        <f>SUM(IC32:IC38)</f>
        <v>670646.66666666663</v>
      </c>
      <c r="ID39" s="27">
        <f>SUM(ID32:ID38)</f>
        <v>623764</v>
      </c>
      <c r="IE39" s="8">
        <f t="shared" si="144"/>
        <v>623764</v>
      </c>
      <c r="IF39" s="9">
        <f t="shared" si="195"/>
        <v>623764</v>
      </c>
      <c r="IG39" s="16">
        <v>0.8</v>
      </c>
      <c r="IH39" s="27">
        <f>SUM(IH32:IH38)</f>
        <v>670646.66666666663</v>
      </c>
      <c r="II39" s="34">
        <v>623764</v>
      </c>
      <c r="IJ39" s="8">
        <f t="shared" si="145"/>
        <v>623764</v>
      </c>
      <c r="IK39" s="9">
        <f t="shared" si="196"/>
        <v>623764</v>
      </c>
      <c r="IL39" s="16">
        <v>0.8</v>
      </c>
      <c r="IM39" s="27">
        <f>SUM(IM32:IM38)</f>
        <v>670646.66666666663</v>
      </c>
      <c r="IN39" s="34">
        <v>623764</v>
      </c>
      <c r="IO39" s="8">
        <f t="shared" si="146"/>
        <v>623764</v>
      </c>
      <c r="IP39" s="9">
        <f t="shared" si="197"/>
        <v>623764</v>
      </c>
      <c r="IQ39" s="16">
        <v>0.8</v>
      </c>
      <c r="IR39" s="27">
        <f>SUM(IR32:IR38)</f>
        <v>670646.66666666663</v>
      </c>
      <c r="IS39" s="34">
        <v>623764</v>
      </c>
      <c r="IT39" s="8">
        <f t="shared" si="147"/>
        <v>623764</v>
      </c>
      <c r="IU39" s="9">
        <f t="shared" si="198"/>
        <v>623764</v>
      </c>
      <c r="IV39" s="16">
        <v>0.8</v>
      </c>
      <c r="IW39" s="27">
        <f>SUM(IW32:IW38)</f>
        <v>670646.66666666663</v>
      </c>
      <c r="IX39" s="34">
        <v>623764</v>
      </c>
      <c r="IY39" s="8">
        <f t="shared" si="148"/>
        <v>623764</v>
      </c>
      <c r="IZ39" s="9">
        <f t="shared" si="199"/>
        <v>623764</v>
      </c>
      <c r="JA39" s="16">
        <v>0.8</v>
      </c>
      <c r="JB39" s="27">
        <f>SUM(JB32:JB38)</f>
        <v>670646.66666666663</v>
      </c>
      <c r="JC39" s="34">
        <v>623764</v>
      </c>
      <c r="JD39" s="8">
        <f t="shared" si="149"/>
        <v>623764</v>
      </c>
      <c r="JE39" s="9">
        <f t="shared" si="200"/>
        <v>623764</v>
      </c>
      <c r="JF39" s="16">
        <v>0.8</v>
      </c>
      <c r="JG39" s="27">
        <f>SUM(JG32:JG38)</f>
        <v>670646.66666666663</v>
      </c>
      <c r="JH39" s="34">
        <f>SUM(JH32:JH38)</f>
        <v>618710</v>
      </c>
      <c r="JI39" s="8">
        <f t="shared" si="150"/>
        <v>618710</v>
      </c>
      <c r="JJ39" s="9">
        <f t="shared" si="201"/>
        <v>618710</v>
      </c>
      <c r="JK39" s="16">
        <v>0.8</v>
      </c>
      <c r="JL39" s="27">
        <f>SUM(JL32:JL38)</f>
        <v>670646.66666666663</v>
      </c>
      <c r="JM39" s="34">
        <f>SUM(JM32:JM38)</f>
        <v>618710</v>
      </c>
      <c r="JN39" s="8">
        <f t="shared" si="151"/>
        <v>618710</v>
      </c>
      <c r="JO39" s="9">
        <f t="shared" si="202"/>
        <v>618710</v>
      </c>
      <c r="JP39" s="16">
        <v>0.8</v>
      </c>
      <c r="JQ39" s="27">
        <f>SUM(JQ32:JQ38)</f>
        <v>670646.66666666663</v>
      </c>
      <c r="JR39" s="34">
        <f>SUM(JR32:JR38)</f>
        <v>618710</v>
      </c>
      <c r="JS39" s="8">
        <f t="shared" si="152"/>
        <v>618710</v>
      </c>
      <c r="JT39" s="9">
        <f t="shared" si="203"/>
        <v>618710</v>
      </c>
      <c r="JU39" s="16">
        <v>0.8</v>
      </c>
      <c r="JV39" s="27">
        <f>SUM(JV32:JV38)</f>
        <v>670646.66666666663</v>
      </c>
      <c r="JW39" s="34">
        <f>SUM(JW32:JW38)</f>
        <v>633830</v>
      </c>
      <c r="JX39" s="8">
        <f t="shared" si="153"/>
        <v>633830</v>
      </c>
      <c r="JY39" s="9">
        <f t="shared" si="204"/>
        <v>633830</v>
      </c>
      <c r="JZ39" s="16">
        <v>0.8</v>
      </c>
      <c r="KA39" s="27">
        <f>SUM(KA32:KA38)</f>
        <v>670646.66666666663</v>
      </c>
      <c r="KB39" s="34">
        <f>SUM(KB32:KB38)</f>
        <v>633830</v>
      </c>
      <c r="KC39" s="8">
        <f t="shared" si="154"/>
        <v>633830</v>
      </c>
      <c r="KD39" s="9">
        <f t="shared" si="205"/>
        <v>633830</v>
      </c>
      <c r="KE39" s="16">
        <v>0.8</v>
      </c>
      <c r="KF39" s="27">
        <f>SUM(KF32:KF38)</f>
        <v>670646.66666666663</v>
      </c>
      <c r="KG39" s="34">
        <f>SUM(KG32:KG38)</f>
        <v>633830</v>
      </c>
      <c r="KH39" s="8">
        <f t="shared" si="155"/>
        <v>633830</v>
      </c>
      <c r="KI39" s="9">
        <f t="shared" si="206"/>
        <v>633830</v>
      </c>
      <c r="KJ39" s="16">
        <v>0.8</v>
      </c>
      <c r="KK39" s="27">
        <f>SUM(KK32:KK38)</f>
        <v>670646.66666666663</v>
      </c>
      <c r="KL39" s="34">
        <f>SUM(KL32:KL38)</f>
        <v>633830</v>
      </c>
      <c r="KM39" s="8">
        <f t="shared" si="156"/>
        <v>633830</v>
      </c>
      <c r="KN39" s="9">
        <f t="shared" si="207"/>
        <v>633830</v>
      </c>
      <c r="KO39" s="16">
        <v>0.8</v>
      </c>
      <c r="KP39" s="27">
        <f>SUM(KP32:KP38)</f>
        <v>670646.66666666663</v>
      </c>
      <c r="KQ39" s="34">
        <f>SUM(KQ32:KQ38)</f>
        <v>633830</v>
      </c>
      <c r="KR39" s="8">
        <f t="shared" si="157"/>
        <v>633830</v>
      </c>
      <c r="KS39" s="9">
        <f t="shared" si="208"/>
        <v>633830</v>
      </c>
      <c r="KT39" s="16">
        <v>0.8</v>
      </c>
      <c r="KU39" s="27">
        <f>SUM(KU32:KU38)</f>
        <v>670646.66666666663</v>
      </c>
      <c r="KV39" s="34">
        <f>SUM(KV32:KV38)</f>
        <v>633830</v>
      </c>
      <c r="KW39" s="8">
        <f t="shared" si="158"/>
        <v>633830</v>
      </c>
      <c r="KX39" s="9">
        <f t="shared" si="209"/>
        <v>633830</v>
      </c>
      <c r="KY39" s="16">
        <v>0.8</v>
      </c>
      <c r="KZ39" s="27">
        <f>SUM(KZ32:KZ38)</f>
        <v>670646.66666666663</v>
      </c>
      <c r="LA39" s="34">
        <f>SUM(LA32:LA38)</f>
        <v>633830</v>
      </c>
      <c r="LB39" s="8">
        <f t="shared" si="159"/>
        <v>633830</v>
      </c>
      <c r="LC39" s="9">
        <f t="shared" si="210"/>
        <v>633830</v>
      </c>
      <c r="LD39" s="16">
        <v>0.8</v>
      </c>
      <c r="LE39" s="27">
        <f>SUM(LE32:LE38)</f>
        <v>670646.66666666663</v>
      </c>
      <c r="LF39" s="34">
        <f>SUM(LF32:LF38)</f>
        <v>633830</v>
      </c>
      <c r="LG39" s="8">
        <f t="shared" si="160"/>
        <v>633830</v>
      </c>
      <c r="LH39" s="9">
        <f t="shared" si="211"/>
        <v>633830</v>
      </c>
      <c r="LI39" s="16">
        <v>0.8</v>
      </c>
      <c r="LJ39" s="27">
        <f>SUM(LJ32:LJ38)</f>
        <v>670646.66666666663</v>
      </c>
      <c r="LK39" s="4">
        <f>SUM(LK32:LK38)</f>
        <v>633830</v>
      </c>
      <c r="LL39" s="8">
        <f t="shared" si="161"/>
        <v>633830</v>
      </c>
      <c r="LM39" s="9">
        <f t="shared" si="212"/>
        <v>633830</v>
      </c>
      <c r="LN39" s="16">
        <v>0.8</v>
      </c>
      <c r="LO39" s="27">
        <f>SUM(LO32:LO38)</f>
        <v>670646.66666666663</v>
      </c>
      <c r="LP39" s="4">
        <f>SUM(LP32:LP38)</f>
        <v>633830</v>
      </c>
      <c r="LQ39" s="8">
        <f t="shared" si="162"/>
        <v>633830</v>
      </c>
      <c r="LR39" s="9">
        <f t="shared" si="213"/>
        <v>633830</v>
      </c>
      <c r="LS39" s="16">
        <v>0.8</v>
      </c>
      <c r="LT39" s="27">
        <f>SUM(LT32:LT38)</f>
        <v>670646.66666666663</v>
      </c>
      <c r="LU39" s="4">
        <f>SUM(LU32:LU38)</f>
        <v>633830</v>
      </c>
      <c r="LV39" s="8">
        <f t="shared" si="163"/>
        <v>633830</v>
      </c>
      <c r="LW39" s="9">
        <f t="shared" si="214"/>
        <v>633830</v>
      </c>
      <c r="LX39" s="16">
        <v>0.8</v>
      </c>
      <c r="LY39" s="27">
        <f>SUM(LY32:LY38)</f>
        <v>670646.66666666663</v>
      </c>
      <c r="LZ39" s="4">
        <f>SUM(LZ32:LZ38)</f>
        <v>646476</v>
      </c>
      <c r="MA39" s="8">
        <f t="shared" si="164"/>
        <v>646476</v>
      </c>
      <c r="MB39" s="9">
        <f t="shared" si="215"/>
        <v>646476</v>
      </c>
      <c r="MC39" s="16">
        <v>0.8</v>
      </c>
      <c r="MD39" s="27">
        <f>SUM(MD32:MD38)</f>
        <v>670646.66666666663</v>
      </c>
      <c r="ME39" s="4">
        <f>SUM(ME32:ME38)</f>
        <v>646476</v>
      </c>
      <c r="MF39" s="8">
        <f t="shared" si="165"/>
        <v>646476</v>
      </c>
      <c r="MG39" s="9">
        <f t="shared" si="216"/>
        <v>646476</v>
      </c>
      <c r="MH39" s="16">
        <v>0.8</v>
      </c>
      <c r="MI39" s="37">
        <f>SUM(MI32:MI38)</f>
        <v>670646.66666666663</v>
      </c>
      <c r="MJ39" s="4">
        <f t="shared" ref="MJ39" si="277">SUM(MJ32:MJ38)</f>
        <v>717401</v>
      </c>
      <c r="MK39" s="8">
        <v>717401</v>
      </c>
      <c r="ML39" s="9">
        <v>717401</v>
      </c>
      <c r="MM39" s="16">
        <v>0.8</v>
      </c>
      <c r="MN39" s="37">
        <f>SUM(MN32:MN38)</f>
        <v>670646.66666666663</v>
      </c>
      <c r="MO39" s="4">
        <f t="shared" ref="MO39" si="278">SUM(MO32:MO38)</f>
        <v>717401</v>
      </c>
      <c r="MP39" s="8">
        <v>717401</v>
      </c>
      <c r="MQ39" s="9">
        <v>717401</v>
      </c>
      <c r="MR39" s="16">
        <v>0.8</v>
      </c>
      <c r="MS39" s="37">
        <f>SUM(MS32:MS38)</f>
        <v>670646.66666666663</v>
      </c>
      <c r="MT39" s="4">
        <f t="shared" ref="MT39" si="279">SUM(MT32:MT38)</f>
        <v>717401</v>
      </c>
      <c r="MU39">
        <v>717401</v>
      </c>
      <c r="MV39">
        <v>717401</v>
      </c>
      <c r="MW39">
        <v>0.8</v>
      </c>
      <c r="MX39" s="37">
        <f>SUM(MX32:MX38)</f>
        <v>670646.66666666663</v>
      </c>
      <c r="MY39" s="4">
        <f t="shared" ref="MY39" si="280">SUM(MY32:MY38)</f>
        <v>717401</v>
      </c>
      <c r="MZ39">
        <v>717401</v>
      </c>
      <c r="NA39">
        <v>717401</v>
      </c>
      <c r="NB39">
        <v>0.8</v>
      </c>
      <c r="ND39" s="4">
        <f t="shared" ref="ND39" si="281">SUM(ND32:ND38)</f>
        <v>717224</v>
      </c>
      <c r="NE39">
        <v>717224</v>
      </c>
      <c r="NF39">
        <v>717224</v>
      </c>
      <c r="NG39">
        <v>0.8</v>
      </c>
    </row>
    <row r="40" spans="1:371" x14ac:dyDescent="0.3">
      <c r="A40" s="3" t="s">
        <v>38</v>
      </c>
      <c r="B40" s="3">
        <v>500000</v>
      </c>
      <c r="C40" s="3">
        <v>500000</v>
      </c>
      <c r="D40" s="8">
        <f t="shared" si="241"/>
        <v>500000</v>
      </c>
      <c r="E40" s="9">
        <f t="shared" si="259"/>
        <v>500000</v>
      </c>
      <c r="F40" s="16">
        <v>1</v>
      </c>
      <c r="G40" s="3">
        <v>500000</v>
      </c>
      <c r="H40" s="3">
        <v>500000</v>
      </c>
      <c r="I40" s="8">
        <f t="shared" si="242"/>
        <v>500000</v>
      </c>
      <c r="J40" s="9">
        <f t="shared" si="260"/>
        <v>500000</v>
      </c>
      <c r="K40" s="16">
        <v>1</v>
      </c>
      <c r="L40" s="3">
        <v>500000</v>
      </c>
      <c r="M40" s="3">
        <v>500000</v>
      </c>
      <c r="N40" s="8">
        <f t="shared" si="243"/>
        <v>500000</v>
      </c>
      <c r="O40" s="9">
        <f t="shared" si="261"/>
        <v>500000</v>
      </c>
      <c r="P40" s="16">
        <v>1</v>
      </c>
      <c r="Q40" s="27">
        <v>500000</v>
      </c>
      <c r="R40" s="3">
        <v>500000</v>
      </c>
      <c r="S40" s="8">
        <f t="shared" si="244"/>
        <v>500000</v>
      </c>
      <c r="T40" s="9">
        <f t="shared" si="262"/>
        <v>500000</v>
      </c>
      <c r="U40" s="16">
        <v>1</v>
      </c>
      <c r="V40" s="27">
        <v>500000</v>
      </c>
      <c r="W40" s="3">
        <v>500000</v>
      </c>
      <c r="X40" s="8">
        <f t="shared" si="245"/>
        <v>500000</v>
      </c>
      <c r="Y40" s="9">
        <f t="shared" si="263"/>
        <v>500000</v>
      </c>
      <c r="Z40" s="16">
        <v>1</v>
      </c>
      <c r="AA40" s="27">
        <v>500000</v>
      </c>
      <c r="AB40" s="3">
        <v>500000</v>
      </c>
      <c r="AC40" s="8">
        <f t="shared" si="246"/>
        <v>500000</v>
      </c>
      <c r="AD40" s="9">
        <f t="shared" si="264"/>
        <v>500000</v>
      </c>
      <c r="AE40" s="16">
        <v>1</v>
      </c>
      <c r="AF40" s="27">
        <v>500000</v>
      </c>
      <c r="AG40" s="3">
        <v>500000</v>
      </c>
      <c r="AH40" s="8">
        <f t="shared" si="247"/>
        <v>500000</v>
      </c>
      <c r="AI40" s="9">
        <f t="shared" si="265"/>
        <v>500000</v>
      </c>
      <c r="AJ40" s="16">
        <v>1</v>
      </c>
      <c r="AK40" s="27">
        <v>500000</v>
      </c>
      <c r="AL40" s="3">
        <v>500000</v>
      </c>
      <c r="AM40" s="8">
        <f t="shared" si="248"/>
        <v>500000</v>
      </c>
      <c r="AN40" s="9">
        <f t="shared" si="266"/>
        <v>500000</v>
      </c>
      <c r="AO40" s="16">
        <v>1</v>
      </c>
      <c r="AP40" s="27">
        <v>500000</v>
      </c>
      <c r="AQ40" s="3">
        <v>500000</v>
      </c>
      <c r="AR40" s="8">
        <f t="shared" si="249"/>
        <v>500000</v>
      </c>
      <c r="AS40" s="9">
        <f t="shared" si="267"/>
        <v>500000</v>
      </c>
      <c r="AT40" s="16">
        <v>1</v>
      </c>
      <c r="AU40" s="27">
        <v>500000</v>
      </c>
      <c r="AV40" s="3">
        <v>500000</v>
      </c>
      <c r="AW40" s="8">
        <f t="shared" si="250"/>
        <v>500000</v>
      </c>
      <c r="AX40" s="9">
        <f t="shared" si="268"/>
        <v>500000</v>
      </c>
      <c r="AY40" s="16">
        <v>1</v>
      </c>
      <c r="AZ40" s="27">
        <v>500000</v>
      </c>
      <c r="BA40" s="3">
        <v>500000</v>
      </c>
      <c r="BB40" s="8">
        <f t="shared" si="251"/>
        <v>500000</v>
      </c>
      <c r="BC40" s="9">
        <f t="shared" si="269"/>
        <v>500000</v>
      </c>
      <c r="BD40" s="16">
        <v>1</v>
      </c>
      <c r="BE40" s="27">
        <v>500000</v>
      </c>
      <c r="BF40" s="3">
        <v>500000</v>
      </c>
      <c r="BG40" s="8">
        <f t="shared" si="252"/>
        <v>500000</v>
      </c>
      <c r="BH40" s="9">
        <f t="shared" si="270"/>
        <v>500000</v>
      </c>
      <c r="BI40" s="16">
        <v>1</v>
      </c>
      <c r="BJ40" s="27">
        <v>500000</v>
      </c>
      <c r="BK40" s="3">
        <v>500000</v>
      </c>
      <c r="BL40" s="8">
        <f t="shared" si="253"/>
        <v>500000</v>
      </c>
      <c r="BM40" s="9">
        <f t="shared" si="271"/>
        <v>500000</v>
      </c>
      <c r="BN40" s="16">
        <v>1</v>
      </c>
      <c r="BO40" s="27">
        <v>500000</v>
      </c>
      <c r="BP40" s="3">
        <v>500000</v>
      </c>
      <c r="BQ40" s="8">
        <f t="shared" si="254"/>
        <v>500000</v>
      </c>
      <c r="BR40" s="9">
        <f t="shared" si="272"/>
        <v>500000</v>
      </c>
      <c r="BS40" s="16">
        <v>1</v>
      </c>
      <c r="BT40" s="27">
        <v>500000</v>
      </c>
      <c r="BU40" s="3">
        <v>500000</v>
      </c>
      <c r="BV40" s="8">
        <f t="shared" si="255"/>
        <v>500000</v>
      </c>
      <c r="BW40" s="9">
        <f t="shared" si="273"/>
        <v>500000</v>
      </c>
      <c r="BX40" s="16">
        <v>1</v>
      </c>
      <c r="BY40" s="27">
        <v>500000</v>
      </c>
      <c r="BZ40" s="3">
        <v>500000</v>
      </c>
      <c r="CA40" s="8">
        <f t="shared" si="256"/>
        <v>500000</v>
      </c>
      <c r="CB40" s="9">
        <f t="shared" si="274"/>
        <v>500000</v>
      </c>
      <c r="CC40" s="16">
        <v>1</v>
      </c>
      <c r="CD40" s="27">
        <v>500000</v>
      </c>
      <c r="CE40" s="3">
        <v>500000</v>
      </c>
      <c r="CF40" s="8">
        <f t="shared" si="257"/>
        <v>500000</v>
      </c>
      <c r="CG40" s="9">
        <f t="shared" si="275"/>
        <v>500000</v>
      </c>
      <c r="CH40" s="16">
        <v>1</v>
      </c>
      <c r="CI40" s="27">
        <v>500000</v>
      </c>
      <c r="CJ40" s="3">
        <v>500000</v>
      </c>
      <c r="CK40" s="8">
        <f t="shared" si="258"/>
        <v>500000</v>
      </c>
      <c r="CL40" s="9">
        <f t="shared" si="276"/>
        <v>500000</v>
      </c>
      <c r="CM40" s="16">
        <v>1</v>
      </c>
      <c r="CN40" s="27">
        <f>SUM(CN33:CN39)</f>
        <v>670646.66666666663</v>
      </c>
      <c r="CO40" s="27">
        <f>SUM(CO33:CO39)</f>
        <v>514000</v>
      </c>
      <c r="CP40" s="8">
        <f t="shared" si="166"/>
        <v>514000</v>
      </c>
      <c r="CQ40" s="9">
        <f t="shared" si="217"/>
        <v>514000</v>
      </c>
      <c r="CR40" s="16">
        <v>0.8</v>
      </c>
      <c r="CS40" s="27">
        <f>SUM(CS33:CS39)</f>
        <v>670646.66666666663</v>
      </c>
      <c r="CT40" s="27">
        <f>SUM(CT33:CT39)</f>
        <v>514000</v>
      </c>
      <c r="CU40" s="8">
        <f t="shared" si="167"/>
        <v>514000</v>
      </c>
      <c r="CV40" s="9">
        <f t="shared" si="218"/>
        <v>514000</v>
      </c>
      <c r="CW40" s="16">
        <v>0.8</v>
      </c>
      <c r="CX40" s="27">
        <f>SUM(CX33:CX39)</f>
        <v>670646.66666666663</v>
      </c>
      <c r="CY40" s="27">
        <f>SUM(CY33:CY39)</f>
        <v>514000</v>
      </c>
      <c r="CZ40" s="8">
        <f t="shared" si="168"/>
        <v>514000</v>
      </c>
      <c r="DA40" s="9">
        <f t="shared" si="219"/>
        <v>514000</v>
      </c>
      <c r="DB40" s="16">
        <v>0.8</v>
      </c>
      <c r="DC40" s="27">
        <f>SUM(DC33:DC39)</f>
        <v>670646.66666666663</v>
      </c>
      <c r="DD40" s="27">
        <f>SUM(DD33:DD39)</f>
        <v>514000</v>
      </c>
      <c r="DE40" s="8">
        <f t="shared" si="169"/>
        <v>514000</v>
      </c>
      <c r="DF40" s="9">
        <f t="shared" si="220"/>
        <v>514000</v>
      </c>
      <c r="DG40" s="16">
        <v>0.8</v>
      </c>
      <c r="DH40" s="27">
        <f>SUM(DH33:DH39)</f>
        <v>670646.66666666663</v>
      </c>
      <c r="DI40" s="27">
        <f>SUM(DI33:DI39)</f>
        <v>514000</v>
      </c>
      <c r="DJ40" s="8">
        <f t="shared" si="170"/>
        <v>514000</v>
      </c>
      <c r="DK40" s="9">
        <f t="shared" si="221"/>
        <v>514000</v>
      </c>
      <c r="DL40" s="16">
        <v>0.8</v>
      </c>
      <c r="DM40" s="27">
        <f>SUM(DM33:DM39)</f>
        <v>670646.66666666663</v>
      </c>
      <c r="DN40" s="27">
        <f>SUM(DN33:DN39)</f>
        <v>514000</v>
      </c>
      <c r="DO40" s="8">
        <f t="shared" si="171"/>
        <v>514000</v>
      </c>
      <c r="DP40" s="9">
        <f t="shared" si="222"/>
        <v>514000</v>
      </c>
      <c r="DQ40" s="16">
        <v>0.8</v>
      </c>
      <c r="DR40" s="27">
        <f>SUM(DR33:DR39)</f>
        <v>670646.66666666663</v>
      </c>
      <c r="DS40" s="27">
        <f>SUM(DS33:DS39)</f>
        <v>514000</v>
      </c>
      <c r="DT40" s="8">
        <f t="shared" si="172"/>
        <v>514000</v>
      </c>
      <c r="DU40" s="9">
        <f t="shared" si="223"/>
        <v>514000</v>
      </c>
      <c r="DV40" s="16">
        <v>0.8</v>
      </c>
      <c r="DW40" s="27">
        <f>SUM(DW33:DW39)</f>
        <v>670646.66666666663</v>
      </c>
      <c r="DX40" s="27">
        <f>SUM(DX33:DX39)</f>
        <v>514000</v>
      </c>
      <c r="DY40" s="8">
        <f t="shared" si="173"/>
        <v>514000</v>
      </c>
      <c r="DZ40" s="9">
        <f t="shared" si="224"/>
        <v>514000</v>
      </c>
      <c r="EA40" s="16">
        <v>0.8</v>
      </c>
      <c r="EB40" s="27">
        <f>SUM(EB33:EB39)</f>
        <v>670646.66666666663</v>
      </c>
      <c r="EC40" s="27">
        <f>SUM(EC33:EC39)</f>
        <v>514000</v>
      </c>
      <c r="ED40" s="8">
        <f t="shared" si="174"/>
        <v>514000</v>
      </c>
      <c r="EE40" s="9">
        <f t="shared" si="225"/>
        <v>514000</v>
      </c>
      <c r="EF40" s="16">
        <v>0.8</v>
      </c>
      <c r="EG40" s="27">
        <f>SUM(EG33:EG39)</f>
        <v>670646.66666666663</v>
      </c>
      <c r="EH40" s="27">
        <f>SUM(EH33:EH39)</f>
        <v>514000</v>
      </c>
      <c r="EI40" s="8">
        <f t="shared" si="175"/>
        <v>514000</v>
      </c>
      <c r="EJ40" s="9">
        <f t="shared" si="226"/>
        <v>514000</v>
      </c>
      <c r="EK40" s="16">
        <v>0.8</v>
      </c>
      <c r="EL40" s="27">
        <f>SUM(EL33:EL39)</f>
        <v>670646.66666666663</v>
      </c>
      <c r="EM40" s="27">
        <f>SUM(EM33:EM39)</f>
        <v>514000</v>
      </c>
      <c r="EN40" s="8">
        <f t="shared" si="176"/>
        <v>514000</v>
      </c>
      <c r="EO40" s="9">
        <f t="shared" si="227"/>
        <v>514000</v>
      </c>
      <c r="EP40" s="16">
        <v>0.8</v>
      </c>
      <c r="EQ40" s="27">
        <f>SUM(EQ33:EQ39)</f>
        <v>670646.66666666663</v>
      </c>
      <c r="ER40" s="27">
        <f>SUM(ER33:ER39)</f>
        <v>514000</v>
      </c>
      <c r="ES40" s="8">
        <f t="shared" si="177"/>
        <v>514000</v>
      </c>
      <c r="ET40" s="9">
        <f t="shared" si="228"/>
        <v>514000</v>
      </c>
      <c r="EU40" s="16">
        <v>0.8</v>
      </c>
      <c r="EV40" s="27">
        <f>SUM(EV33:EV39)</f>
        <v>670646.66666666663</v>
      </c>
      <c r="EW40" s="27">
        <f>SUM(EW33:EW39)</f>
        <v>514000</v>
      </c>
      <c r="EX40" s="8">
        <f t="shared" si="178"/>
        <v>514000</v>
      </c>
      <c r="EY40" s="9">
        <f t="shared" si="229"/>
        <v>514000</v>
      </c>
      <c r="EZ40" s="16">
        <v>0.8</v>
      </c>
      <c r="FA40" s="27">
        <f>SUM(FA33:FA39)</f>
        <v>670646.66666666663</v>
      </c>
      <c r="FB40" s="27">
        <f>SUM(FB33:FB39)</f>
        <v>514000</v>
      </c>
      <c r="FC40" s="8">
        <f t="shared" si="179"/>
        <v>514000</v>
      </c>
      <c r="FD40" s="9">
        <f t="shared" si="230"/>
        <v>514000</v>
      </c>
      <c r="FE40" s="16">
        <v>0.8</v>
      </c>
      <c r="FF40" s="27">
        <f>SUM(FF33:FF39)</f>
        <v>670646.66666666663</v>
      </c>
      <c r="FG40" s="27">
        <f>SUM(FG33:FG39)</f>
        <v>514000</v>
      </c>
      <c r="FH40" s="8">
        <f t="shared" si="180"/>
        <v>514000</v>
      </c>
      <c r="FI40" s="9">
        <f t="shared" si="231"/>
        <v>514000</v>
      </c>
      <c r="FJ40" s="16">
        <v>0.8</v>
      </c>
      <c r="FK40" s="27">
        <f>SUM(FK33:FK39)</f>
        <v>670646.66666666663</v>
      </c>
      <c r="FL40" s="27">
        <f>SUM(FL33:FL39)</f>
        <v>514000</v>
      </c>
      <c r="FM40" s="8">
        <f t="shared" si="181"/>
        <v>514000</v>
      </c>
      <c r="FN40" s="9">
        <f t="shared" si="232"/>
        <v>514000</v>
      </c>
      <c r="FO40" s="16">
        <v>0.8</v>
      </c>
      <c r="FP40" s="27">
        <f>SUM(FP33:FP39)</f>
        <v>670646.66666666663</v>
      </c>
      <c r="FQ40" s="27">
        <f>SUM(FQ33:FQ39)</f>
        <v>514000</v>
      </c>
      <c r="FR40" s="8">
        <f t="shared" si="182"/>
        <v>514000</v>
      </c>
      <c r="FS40" s="9">
        <f t="shared" si="233"/>
        <v>514000</v>
      </c>
      <c r="FT40" s="16">
        <v>0.8</v>
      </c>
      <c r="FU40" s="27">
        <f>SUM(FU33:FU39)</f>
        <v>670646.66666666663</v>
      </c>
      <c r="FV40" s="27">
        <f>SUM(FV33:FV39)</f>
        <v>514000</v>
      </c>
      <c r="FW40" s="8">
        <f t="shared" si="183"/>
        <v>514000</v>
      </c>
      <c r="FX40" s="9">
        <f t="shared" si="234"/>
        <v>514000</v>
      </c>
      <c r="FY40" s="16">
        <v>0.8</v>
      </c>
      <c r="FZ40" s="27">
        <f>SUM(FZ33:FZ39)</f>
        <v>670646.66666666663</v>
      </c>
      <c r="GA40" s="27">
        <f>SUM(GA33:GA39)</f>
        <v>514000</v>
      </c>
      <c r="GB40" s="8">
        <f t="shared" si="184"/>
        <v>514000</v>
      </c>
      <c r="GC40" s="9">
        <f t="shared" si="235"/>
        <v>514000</v>
      </c>
      <c r="GD40" s="16">
        <v>0.8</v>
      </c>
      <c r="GE40" s="27">
        <f>SUM(GE33:GE39)</f>
        <v>670646.66666666663</v>
      </c>
      <c r="GF40" s="27">
        <f>SUM(GF33:GF39)</f>
        <v>514000</v>
      </c>
      <c r="GG40" s="8">
        <f t="shared" si="185"/>
        <v>514000</v>
      </c>
      <c r="GH40" s="9">
        <f t="shared" si="236"/>
        <v>514000</v>
      </c>
      <c r="GI40" s="16">
        <v>0.8</v>
      </c>
      <c r="GJ40" s="27">
        <f>SUM(GJ33:GJ39)</f>
        <v>670646.66666666663</v>
      </c>
      <c r="GK40" s="27">
        <f>SUM(GK33:GK39)</f>
        <v>514000</v>
      </c>
      <c r="GL40" s="8">
        <f t="shared" si="186"/>
        <v>514000</v>
      </c>
      <c r="GM40" s="9">
        <f t="shared" si="237"/>
        <v>514000</v>
      </c>
      <c r="GN40" s="16">
        <v>0.8</v>
      </c>
      <c r="GO40" s="27">
        <f>SUM(GO33:GO39)</f>
        <v>670646.66666666663</v>
      </c>
      <c r="GP40" s="27">
        <f>SUM(GP33:GP39)</f>
        <v>514000</v>
      </c>
      <c r="GQ40" s="8">
        <f t="shared" si="187"/>
        <v>514000</v>
      </c>
      <c r="GR40" s="9">
        <f t="shared" si="238"/>
        <v>514000</v>
      </c>
      <c r="GS40" s="16">
        <v>0.8</v>
      </c>
      <c r="GT40" s="27">
        <f>SUM(GT33:GT39)</f>
        <v>670646.66666666663</v>
      </c>
      <c r="GU40" s="27">
        <f>SUM(GU33:GU39)</f>
        <v>514000</v>
      </c>
      <c r="GV40" s="8">
        <f t="shared" si="188"/>
        <v>514000</v>
      </c>
      <c r="GW40" s="9">
        <f t="shared" si="239"/>
        <v>514000</v>
      </c>
      <c r="GX40" s="16">
        <v>0.8</v>
      </c>
      <c r="GY40" s="27">
        <f>SUM(GY33:GY39)</f>
        <v>670646.66666666663</v>
      </c>
      <c r="GZ40" s="27">
        <f>SUM(GZ33:GZ39)</f>
        <v>514000</v>
      </c>
      <c r="HA40" s="8">
        <f t="shared" si="189"/>
        <v>514000</v>
      </c>
      <c r="HB40" s="9">
        <f t="shared" si="240"/>
        <v>514000</v>
      </c>
      <c r="HC40" s="16">
        <v>0.8</v>
      </c>
      <c r="HD40" s="27"/>
      <c r="HE40" s="31"/>
      <c r="HF40" s="4"/>
      <c r="HG40" s="1"/>
      <c r="HH40" s="1"/>
      <c r="HI40" s="27"/>
      <c r="HJ40" s="31"/>
      <c r="HK40" s="4"/>
      <c r="HL40" s="1"/>
      <c r="HM40" s="1"/>
      <c r="HN40" s="27"/>
      <c r="HO40" s="31"/>
      <c r="HP40" s="4"/>
      <c r="HQ40" s="1"/>
      <c r="HR40" s="1"/>
      <c r="HS40" s="27"/>
      <c r="HT40" s="31"/>
      <c r="HU40" s="4"/>
      <c r="HV40" s="1"/>
      <c r="HW40" s="1"/>
      <c r="HX40" s="27"/>
      <c r="HY40" s="31"/>
      <c r="HZ40" s="4"/>
      <c r="IA40" s="1"/>
      <c r="IB40" s="1"/>
      <c r="IC40" s="27"/>
      <c r="ID40" s="31"/>
      <c r="IE40" s="4"/>
      <c r="IF40" s="1"/>
      <c r="IG40" s="1"/>
      <c r="IH40" s="27"/>
      <c r="II40" s="31"/>
      <c r="IJ40" s="4"/>
      <c r="IK40" s="1"/>
      <c r="IL40" s="1"/>
      <c r="IM40" s="27"/>
      <c r="IN40" s="31"/>
      <c r="IO40" s="4"/>
      <c r="IP40" s="1"/>
      <c r="IQ40" s="1"/>
      <c r="IR40" s="27"/>
      <c r="IS40" s="31"/>
      <c r="IT40" s="4"/>
      <c r="IU40" s="1"/>
      <c r="IV40" s="1"/>
      <c r="IW40" s="27"/>
      <c r="IX40" s="31"/>
      <c r="IY40" s="4"/>
      <c r="IZ40" s="1"/>
      <c r="JA40" s="1"/>
      <c r="JB40" s="27"/>
      <c r="JC40" s="31"/>
      <c r="JD40" s="4"/>
      <c r="JE40" s="1"/>
      <c r="JF40" s="1"/>
      <c r="JG40" s="27"/>
      <c r="JH40" s="31"/>
      <c r="JI40" s="4"/>
      <c r="JJ40" s="1"/>
      <c r="JK40" s="1"/>
      <c r="JL40" s="27"/>
      <c r="JM40" s="31"/>
      <c r="JN40" s="4"/>
      <c r="JO40" s="1"/>
      <c r="JP40" s="1"/>
      <c r="JQ40" s="27"/>
      <c r="JR40" s="31"/>
      <c r="JS40" s="4"/>
      <c r="JT40" s="1"/>
      <c r="JU40" s="1"/>
      <c r="JV40" s="27"/>
      <c r="JW40" s="31"/>
      <c r="JX40" s="4"/>
      <c r="JY40" s="1"/>
      <c r="JZ40" s="1"/>
      <c r="KA40" s="27"/>
      <c r="KB40" s="31"/>
      <c r="KC40" s="4"/>
      <c r="KD40" s="1"/>
      <c r="KE40" s="1"/>
      <c r="KF40" s="27"/>
      <c r="KG40" s="31"/>
      <c r="KH40" s="4"/>
      <c r="KI40" s="1"/>
      <c r="KJ40" s="1"/>
      <c r="KK40" s="27"/>
      <c r="KL40" s="31"/>
      <c r="KM40" s="4"/>
      <c r="KN40" s="1"/>
      <c r="KO40" s="1"/>
      <c r="KP40" s="27"/>
      <c r="KQ40" s="31"/>
      <c r="KR40" s="4"/>
      <c r="KS40" s="1"/>
      <c r="KT40" s="1"/>
      <c r="KU40" s="27"/>
      <c r="KV40" s="31"/>
      <c r="KW40" s="4"/>
      <c r="KX40" s="1"/>
      <c r="KY40" s="1"/>
      <c r="KZ40" s="27"/>
      <c r="LA40" s="31"/>
      <c r="LB40" s="4"/>
      <c r="LC40" s="1"/>
      <c r="LD40" s="1"/>
      <c r="LE40" s="27"/>
      <c r="LF40" s="31"/>
      <c r="LG40" s="4"/>
      <c r="LH40" s="1"/>
      <c r="LI40" s="1"/>
      <c r="LJ40" s="27"/>
      <c r="LK40" s="3"/>
      <c r="LL40" s="4"/>
      <c r="LM40" s="1"/>
      <c r="LN40" s="1"/>
      <c r="LO40" s="27"/>
      <c r="LP40" s="3"/>
      <c r="LQ40" s="4"/>
      <c r="LR40" s="1"/>
      <c r="LS40" s="1"/>
      <c r="LT40" s="27"/>
      <c r="LU40" s="3"/>
      <c r="LV40" s="4"/>
      <c r="LW40" s="1"/>
      <c r="LX40" s="1"/>
      <c r="LY40" s="27"/>
      <c r="LZ40" s="3"/>
      <c r="MA40" s="4"/>
      <c r="MB40" s="1"/>
      <c r="MC40" s="1"/>
      <c r="MD40" s="27"/>
      <c r="ME40" s="3"/>
      <c r="MF40" s="4"/>
      <c r="MG40" s="1"/>
      <c r="MH40" s="1"/>
      <c r="MI40" s="37"/>
      <c r="MJ40" s="3"/>
      <c r="MK40" s="4"/>
      <c r="ML40" s="1"/>
      <c r="MM40" s="1"/>
      <c r="MN40" s="37"/>
      <c r="MO40" s="3"/>
      <c r="MP40" s="4"/>
      <c r="MQ40" s="1"/>
      <c r="MR40" s="1"/>
      <c r="MS40" s="37"/>
      <c r="MT40" s="3"/>
      <c r="MX40" s="37"/>
      <c r="MY40" s="3"/>
      <c r="ND40" s="3"/>
    </row>
    <row r="41" spans="1:371" x14ac:dyDescent="0.3">
      <c r="A41" s="3" t="s">
        <v>39</v>
      </c>
      <c r="B41" s="3">
        <v>10000</v>
      </c>
      <c r="C41" s="3">
        <v>10000</v>
      </c>
      <c r="D41" s="8">
        <f t="shared" si="241"/>
        <v>10000</v>
      </c>
      <c r="E41" s="9">
        <f t="shared" si="259"/>
        <v>10000</v>
      </c>
      <c r="F41" s="16">
        <v>0.8</v>
      </c>
      <c r="G41" s="3">
        <v>10000</v>
      </c>
      <c r="H41" s="3">
        <v>10000</v>
      </c>
      <c r="I41" s="8">
        <f t="shared" si="242"/>
        <v>10000</v>
      </c>
      <c r="J41" s="9">
        <f t="shared" si="260"/>
        <v>10000</v>
      </c>
      <c r="K41" s="16">
        <v>0.8</v>
      </c>
      <c r="L41" s="3">
        <v>10000</v>
      </c>
      <c r="M41" s="3">
        <v>10000</v>
      </c>
      <c r="N41" s="8">
        <f t="shared" si="243"/>
        <v>10000</v>
      </c>
      <c r="O41" s="9">
        <f t="shared" si="261"/>
        <v>10000</v>
      </c>
      <c r="P41" s="16">
        <v>0.8</v>
      </c>
      <c r="Q41" s="27">
        <v>16530.133333333335</v>
      </c>
      <c r="R41" s="3">
        <v>10000</v>
      </c>
      <c r="S41" s="8">
        <f t="shared" si="244"/>
        <v>10000</v>
      </c>
      <c r="T41" s="9">
        <f t="shared" si="262"/>
        <v>10000</v>
      </c>
      <c r="U41" s="16">
        <v>0.8</v>
      </c>
      <c r="V41" s="27">
        <v>16530.133333333335</v>
      </c>
      <c r="W41" s="3">
        <v>10000</v>
      </c>
      <c r="X41" s="8">
        <f t="shared" si="245"/>
        <v>10000</v>
      </c>
      <c r="Y41" s="9">
        <f t="shared" si="263"/>
        <v>10000</v>
      </c>
      <c r="Z41" s="16">
        <v>0.8</v>
      </c>
      <c r="AA41" s="27">
        <v>16530.133333333335</v>
      </c>
      <c r="AB41" s="3">
        <v>10000</v>
      </c>
      <c r="AC41" s="8">
        <f t="shared" si="246"/>
        <v>10000</v>
      </c>
      <c r="AD41" s="9">
        <f t="shared" si="264"/>
        <v>10000</v>
      </c>
      <c r="AE41" s="16">
        <v>0.8</v>
      </c>
      <c r="AF41" s="27">
        <v>16530.133333333335</v>
      </c>
      <c r="AG41" s="3">
        <v>10000</v>
      </c>
      <c r="AH41" s="8">
        <f t="shared" si="247"/>
        <v>10000</v>
      </c>
      <c r="AI41" s="9">
        <f t="shared" si="265"/>
        <v>10000</v>
      </c>
      <c r="AJ41" s="16">
        <v>0.8</v>
      </c>
      <c r="AK41" s="27">
        <v>16530.133333333335</v>
      </c>
      <c r="AL41" s="3">
        <v>10000</v>
      </c>
      <c r="AM41" s="8">
        <f t="shared" si="248"/>
        <v>10000</v>
      </c>
      <c r="AN41" s="9">
        <f t="shared" si="266"/>
        <v>10000</v>
      </c>
      <c r="AO41" s="16">
        <v>0.8</v>
      </c>
      <c r="AP41" s="27">
        <v>16530.133333333335</v>
      </c>
      <c r="AQ41" s="3">
        <v>10000</v>
      </c>
      <c r="AR41" s="8">
        <f t="shared" si="249"/>
        <v>10000</v>
      </c>
      <c r="AS41" s="9">
        <f t="shared" si="267"/>
        <v>10000</v>
      </c>
      <c r="AT41" s="16">
        <v>0.8</v>
      </c>
      <c r="AU41" s="27">
        <v>16530.133333333335</v>
      </c>
      <c r="AV41" s="3">
        <v>10000</v>
      </c>
      <c r="AW41" s="8">
        <f t="shared" si="250"/>
        <v>10000</v>
      </c>
      <c r="AX41" s="9">
        <f t="shared" si="268"/>
        <v>10000</v>
      </c>
      <c r="AY41" s="16">
        <v>0.8</v>
      </c>
      <c r="AZ41" s="27">
        <v>16530.133333333335</v>
      </c>
      <c r="BA41" s="3">
        <v>10000</v>
      </c>
      <c r="BB41" s="8">
        <f t="shared" si="251"/>
        <v>10000</v>
      </c>
      <c r="BC41" s="9">
        <f t="shared" si="269"/>
        <v>10000</v>
      </c>
      <c r="BD41" s="16">
        <v>0.8</v>
      </c>
      <c r="BE41" s="27">
        <v>16530.133333333335</v>
      </c>
      <c r="BF41" s="3">
        <v>10000</v>
      </c>
      <c r="BG41" s="8">
        <f t="shared" si="252"/>
        <v>10000</v>
      </c>
      <c r="BH41" s="9">
        <f t="shared" si="270"/>
        <v>10000</v>
      </c>
      <c r="BI41" s="16">
        <v>0.8</v>
      </c>
      <c r="BJ41" s="27">
        <v>16530.133333333335</v>
      </c>
      <c r="BK41" s="3">
        <v>10000</v>
      </c>
      <c r="BL41" s="8">
        <f t="shared" si="253"/>
        <v>10000</v>
      </c>
      <c r="BM41" s="9">
        <f t="shared" si="271"/>
        <v>10000</v>
      </c>
      <c r="BN41" s="16">
        <v>0.8</v>
      </c>
      <c r="BO41" s="27">
        <v>16530.133333333335</v>
      </c>
      <c r="BP41" s="3">
        <v>10000</v>
      </c>
      <c r="BQ41" s="8">
        <f t="shared" si="254"/>
        <v>10000</v>
      </c>
      <c r="BR41" s="9">
        <f t="shared" si="272"/>
        <v>10000</v>
      </c>
      <c r="BS41" s="16">
        <v>0.8</v>
      </c>
      <c r="BT41" s="27">
        <v>16530.133333333335</v>
      </c>
      <c r="BU41" s="3">
        <v>10000</v>
      </c>
      <c r="BV41" s="8">
        <f t="shared" si="255"/>
        <v>10000</v>
      </c>
      <c r="BW41" s="9">
        <f t="shared" si="273"/>
        <v>10000</v>
      </c>
      <c r="BX41" s="16">
        <v>0.8</v>
      </c>
      <c r="BY41" s="27">
        <v>16530.133333333335</v>
      </c>
      <c r="BZ41" s="3">
        <v>10000</v>
      </c>
      <c r="CA41" s="8">
        <f t="shared" si="256"/>
        <v>10000</v>
      </c>
      <c r="CB41" s="9">
        <f t="shared" si="274"/>
        <v>10000</v>
      </c>
      <c r="CC41" s="16">
        <v>0.8</v>
      </c>
      <c r="CD41" s="27">
        <v>16530.133333333335</v>
      </c>
      <c r="CE41" s="3">
        <v>10000</v>
      </c>
      <c r="CF41" s="8">
        <f t="shared" si="257"/>
        <v>10000</v>
      </c>
      <c r="CG41" s="9">
        <f t="shared" si="275"/>
        <v>10000</v>
      </c>
      <c r="CH41" s="16">
        <v>0.8</v>
      </c>
      <c r="CI41" s="27">
        <v>16530.133333333335</v>
      </c>
      <c r="CJ41" s="3">
        <v>10000</v>
      </c>
      <c r="CK41" s="8">
        <f t="shared" si="258"/>
        <v>10000</v>
      </c>
      <c r="CL41" s="9">
        <f t="shared" si="276"/>
        <v>10000</v>
      </c>
      <c r="CM41" s="16">
        <v>0.8</v>
      </c>
      <c r="CN41" s="27"/>
      <c r="CO41" s="3"/>
      <c r="CP41" s="4"/>
      <c r="CQ41" s="1"/>
      <c r="CR41" s="1"/>
      <c r="CS41" s="27"/>
      <c r="CT41" s="3"/>
      <c r="CU41" s="4"/>
      <c r="CV41" s="1"/>
      <c r="CW41" s="1"/>
      <c r="CX41" s="27"/>
      <c r="CY41" s="3"/>
      <c r="CZ41" s="4"/>
      <c r="DA41" s="1"/>
      <c r="DB41" s="1"/>
      <c r="DC41" s="27"/>
      <c r="DD41" s="3"/>
      <c r="DE41" s="4"/>
      <c r="DF41" s="1"/>
      <c r="DG41" s="1"/>
      <c r="DH41" s="27"/>
      <c r="DI41" s="3"/>
      <c r="DJ41" s="4"/>
      <c r="DK41" s="1"/>
      <c r="DL41" s="1"/>
      <c r="DM41" s="27"/>
      <c r="DN41" s="3"/>
      <c r="DO41" s="4"/>
      <c r="DP41" s="1"/>
      <c r="DQ41" s="1"/>
      <c r="DR41" s="27"/>
      <c r="DS41" s="3"/>
      <c r="DT41" s="4"/>
      <c r="DU41" s="1"/>
      <c r="DV41" s="1"/>
      <c r="DW41" s="27"/>
      <c r="DX41" s="3"/>
      <c r="DY41" s="4"/>
      <c r="DZ41" s="1"/>
      <c r="EA41" s="1"/>
      <c r="EB41" s="27"/>
      <c r="EC41" s="3"/>
      <c r="ED41" s="4"/>
      <c r="EE41" s="1"/>
      <c r="EF41" s="1"/>
      <c r="EG41" s="27"/>
      <c r="EH41" s="3"/>
      <c r="EI41" s="4"/>
      <c r="EJ41" s="1"/>
      <c r="EK41" s="1"/>
      <c r="EL41" s="27"/>
      <c r="EM41" s="3"/>
      <c r="EN41" s="4"/>
      <c r="EO41" s="1"/>
      <c r="EP41" s="1"/>
      <c r="EQ41" s="27"/>
      <c r="ER41" s="3"/>
      <c r="ES41" s="4"/>
      <c r="ET41" s="1"/>
      <c r="EU41" s="1"/>
      <c r="EV41" s="27"/>
      <c r="EW41" s="3"/>
      <c r="EX41" s="4"/>
      <c r="EY41" s="1"/>
      <c r="EZ41" s="1"/>
      <c r="FA41" s="27"/>
      <c r="FB41" s="3"/>
      <c r="FC41" s="4"/>
      <c r="FD41" s="1"/>
      <c r="FE41" s="1"/>
      <c r="FF41" s="27"/>
      <c r="FG41" s="3"/>
      <c r="FH41" s="4"/>
      <c r="FI41" s="1"/>
      <c r="FJ41" s="1"/>
      <c r="FK41" s="27"/>
      <c r="FL41" s="3"/>
      <c r="FM41" s="4"/>
      <c r="FN41" s="1"/>
      <c r="FO41" s="1"/>
      <c r="FP41" s="27"/>
      <c r="FQ41" s="3"/>
      <c r="FR41" s="4"/>
      <c r="FS41" s="1"/>
      <c r="FT41" s="1"/>
      <c r="FU41" s="27"/>
      <c r="FV41" s="3"/>
      <c r="FW41" s="4"/>
      <c r="FX41" s="1"/>
      <c r="FY41" s="1"/>
      <c r="FZ41" s="27"/>
      <c r="GA41" s="3"/>
      <c r="GB41" s="4"/>
      <c r="GC41" s="1"/>
      <c r="GD41" s="1"/>
      <c r="GE41" s="27"/>
      <c r="GF41" s="3"/>
      <c r="GG41" s="4"/>
      <c r="GH41" s="1"/>
      <c r="GI41" s="1"/>
      <c r="GJ41" s="27"/>
      <c r="GK41" s="3"/>
      <c r="GL41" s="4"/>
      <c r="GM41" s="1"/>
      <c r="GN41" s="1"/>
      <c r="GO41" s="27"/>
      <c r="GP41" s="3"/>
      <c r="GQ41" s="4"/>
      <c r="GR41" s="1"/>
      <c r="GS41" s="1"/>
      <c r="GT41" s="27"/>
      <c r="GU41" s="31"/>
      <c r="GV41" s="4"/>
      <c r="GW41" s="1"/>
      <c r="GX41" s="1"/>
      <c r="GY41" s="27"/>
      <c r="GZ41" s="31"/>
      <c r="HA41" s="4"/>
      <c r="HB41" s="1"/>
      <c r="HC41" s="1"/>
      <c r="HD41" s="27"/>
      <c r="HE41" s="31"/>
      <c r="HF41" s="4"/>
      <c r="HG41" s="1"/>
      <c r="HH41" s="1"/>
      <c r="HI41" s="27"/>
      <c r="HJ41" s="31"/>
      <c r="HK41" s="4"/>
      <c r="HL41" s="1"/>
      <c r="HM41" s="1"/>
      <c r="HN41" s="27"/>
      <c r="HO41" s="31"/>
      <c r="HP41" s="4"/>
      <c r="HQ41" s="1"/>
      <c r="HR41" s="1"/>
      <c r="HS41" s="27"/>
      <c r="HT41" s="31"/>
      <c r="HU41" s="4"/>
      <c r="HV41" s="1"/>
      <c r="HW41" s="1"/>
      <c r="HX41" s="27"/>
      <c r="HY41" s="31"/>
      <c r="HZ41" s="4"/>
      <c r="IA41" s="1"/>
      <c r="IB41" s="1"/>
      <c r="IC41" s="27"/>
      <c r="ID41" s="31"/>
      <c r="IE41" s="4"/>
      <c r="IF41" s="1"/>
      <c r="IG41" s="1"/>
      <c r="IH41" s="27"/>
      <c r="II41" s="31"/>
      <c r="IJ41" s="4"/>
      <c r="IK41" s="1"/>
      <c r="IL41" s="1"/>
      <c r="IM41" s="27"/>
      <c r="IN41" s="31"/>
      <c r="IO41" s="4"/>
      <c r="IP41" s="1"/>
      <c r="IQ41" s="1"/>
      <c r="IR41" s="27"/>
      <c r="IS41" s="31"/>
      <c r="IT41" s="4"/>
      <c r="IU41" s="1"/>
      <c r="IV41" s="1"/>
      <c r="IW41" s="27"/>
      <c r="IX41" s="31"/>
      <c r="IY41" s="4"/>
      <c r="IZ41" s="1"/>
      <c r="JA41" s="1"/>
      <c r="JB41" s="27"/>
      <c r="JC41" s="31"/>
      <c r="JD41" s="4"/>
      <c r="JE41" s="1"/>
      <c r="JF41" s="1"/>
      <c r="JG41" s="27"/>
      <c r="JH41" s="31"/>
      <c r="JI41" s="4"/>
      <c r="JJ41" s="1"/>
      <c r="JK41" s="1"/>
      <c r="JL41" s="27"/>
      <c r="JM41" s="31"/>
      <c r="JN41" s="4"/>
      <c r="JO41" s="1"/>
      <c r="JP41" s="1"/>
      <c r="JQ41" s="27"/>
      <c r="JR41" s="31"/>
      <c r="JS41" s="4"/>
      <c r="JT41" s="1"/>
      <c r="JU41" s="1"/>
      <c r="JV41" s="27"/>
      <c r="JW41" s="31"/>
      <c r="JX41" s="4"/>
      <c r="JY41" s="1"/>
      <c r="JZ41" s="1"/>
      <c r="KA41" s="27"/>
      <c r="KB41" s="31"/>
      <c r="KC41" s="4"/>
      <c r="KD41" s="1"/>
      <c r="KE41" s="1"/>
      <c r="KF41" s="27"/>
      <c r="KG41" s="31"/>
      <c r="KH41" s="4"/>
      <c r="KI41" s="1"/>
      <c r="KJ41" s="1"/>
      <c r="KK41" s="27"/>
      <c r="KL41" s="31"/>
      <c r="KM41" s="4"/>
      <c r="KN41" s="1"/>
      <c r="KO41" s="1"/>
      <c r="KP41" s="27"/>
      <c r="KQ41" s="31"/>
      <c r="KR41" s="4"/>
      <c r="KS41" s="1"/>
      <c r="KT41" s="1"/>
      <c r="KU41" s="27"/>
      <c r="KV41" s="31"/>
      <c r="KW41" s="4"/>
      <c r="KX41" s="1"/>
      <c r="KY41" s="1"/>
      <c r="KZ41" s="27"/>
      <c r="LA41" s="31"/>
      <c r="LB41" s="4"/>
      <c r="LC41" s="1"/>
      <c r="LD41" s="1"/>
      <c r="LE41" s="27"/>
      <c r="LF41" s="31"/>
      <c r="LG41" s="4"/>
      <c r="LH41" s="1"/>
      <c r="LI41" s="1"/>
      <c r="LJ41" s="27"/>
      <c r="LK41" s="3"/>
      <c r="LL41" s="4"/>
      <c r="LM41" s="1"/>
      <c r="LN41" s="1"/>
      <c r="LO41" s="27"/>
      <c r="LP41" s="3"/>
      <c r="LQ41" s="4"/>
      <c r="LR41" s="1"/>
      <c r="LS41" s="1"/>
      <c r="LT41" s="27"/>
      <c r="LU41" s="3"/>
      <c r="LV41" s="4"/>
      <c r="LW41" s="1"/>
      <c r="LX41" s="1"/>
      <c r="LY41" s="27"/>
      <c r="LZ41" s="3"/>
      <c r="MA41" s="4"/>
      <c r="MB41" s="1"/>
      <c r="MC41" s="1"/>
      <c r="MD41" s="27"/>
      <c r="ME41" s="3"/>
      <c r="MF41" s="4"/>
      <c r="MG41" s="1"/>
      <c r="MH41" s="1"/>
      <c r="MI41" s="37"/>
      <c r="MJ41" s="3"/>
      <c r="MK41" s="4"/>
      <c r="ML41" s="1"/>
      <c r="MM41" s="1"/>
      <c r="MN41" s="37"/>
      <c r="MO41" s="3"/>
      <c r="MP41" s="4"/>
      <c r="MQ41" s="1"/>
      <c r="MR41" s="1"/>
      <c r="MS41" s="37"/>
      <c r="MT41" s="3"/>
      <c r="MX41" s="37"/>
      <c r="MY41" s="3"/>
      <c r="ND41" s="3"/>
    </row>
    <row r="42" spans="1:371" x14ac:dyDescent="0.3">
      <c r="A42" s="4" t="s">
        <v>137</v>
      </c>
      <c r="B42" s="27">
        <f>SUM(B35:B41)</f>
        <v>514000</v>
      </c>
      <c r="C42" s="27">
        <f>SUM(C35:C41)</f>
        <v>514000</v>
      </c>
      <c r="D42" s="8">
        <f t="shared" si="241"/>
        <v>514000</v>
      </c>
      <c r="E42" s="9">
        <f t="shared" si="259"/>
        <v>514000</v>
      </c>
      <c r="F42" s="16">
        <v>0.8</v>
      </c>
      <c r="G42" s="27">
        <f>SUM(G35:G41)</f>
        <v>514000</v>
      </c>
      <c r="H42" s="27">
        <f>SUM(H35:H41)</f>
        <v>514000</v>
      </c>
      <c r="I42" s="8">
        <f t="shared" si="242"/>
        <v>514000</v>
      </c>
      <c r="J42" s="9">
        <f t="shared" si="260"/>
        <v>514000</v>
      </c>
      <c r="K42" s="16">
        <v>0.8</v>
      </c>
      <c r="L42" s="27">
        <f>SUM(L35:L41)</f>
        <v>514000</v>
      </c>
      <c r="M42" s="27">
        <f>SUM(M35:M41)</f>
        <v>514000</v>
      </c>
      <c r="N42" s="8">
        <f t="shared" si="243"/>
        <v>514000</v>
      </c>
      <c r="O42" s="9">
        <f t="shared" si="261"/>
        <v>514000</v>
      </c>
      <c r="P42" s="16">
        <v>0.8</v>
      </c>
      <c r="Q42" s="27">
        <f>SUM(Q35:Q41)</f>
        <v>670646.66666666663</v>
      </c>
      <c r="R42" s="27">
        <f>SUM(R35:R41)</f>
        <v>514000</v>
      </c>
      <c r="S42" s="8">
        <f t="shared" si="244"/>
        <v>514000</v>
      </c>
      <c r="T42" s="9">
        <f t="shared" si="262"/>
        <v>514000</v>
      </c>
      <c r="U42" s="16">
        <v>0.8</v>
      </c>
      <c r="V42" s="27">
        <f>SUM(V35:V41)</f>
        <v>670646.66666666663</v>
      </c>
      <c r="W42" s="27">
        <f>SUM(W35:W41)</f>
        <v>514000</v>
      </c>
      <c r="X42" s="8">
        <f t="shared" si="245"/>
        <v>514000</v>
      </c>
      <c r="Y42" s="9">
        <f t="shared" si="263"/>
        <v>514000</v>
      </c>
      <c r="Z42" s="16">
        <v>0.8</v>
      </c>
      <c r="AA42" s="27">
        <f>SUM(AA35:AA41)</f>
        <v>670646.66666666663</v>
      </c>
      <c r="AB42" s="27">
        <f>SUM(AB35:AB41)</f>
        <v>514000</v>
      </c>
      <c r="AC42" s="8">
        <f t="shared" si="246"/>
        <v>514000</v>
      </c>
      <c r="AD42" s="9">
        <f t="shared" si="264"/>
        <v>514000</v>
      </c>
      <c r="AE42" s="16">
        <v>0.8</v>
      </c>
      <c r="AF42" s="27">
        <f>SUM(AF35:AF41)</f>
        <v>670646.66666666663</v>
      </c>
      <c r="AG42" s="27">
        <f>SUM(AG35:AG41)</f>
        <v>514000</v>
      </c>
      <c r="AH42" s="8">
        <f t="shared" si="247"/>
        <v>514000</v>
      </c>
      <c r="AI42" s="9">
        <f t="shared" si="265"/>
        <v>514000</v>
      </c>
      <c r="AJ42" s="16">
        <v>0.8</v>
      </c>
      <c r="AK42" s="27">
        <f>SUM(AK35:AK41)</f>
        <v>670646.66666666663</v>
      </c>
      <c r="AL42" s="27">
        <f>SUM(AL35:AL41)</f>
        <v>514000</v>
      </c>
      <c r="AM42" s="8">
        <f t="shared" si="248"/>
        <v>514000</v>
      </c>
      <c r="AN42" s="9">
        <f t="shared" si="266"/>
        <v>514000</v>
      </c>
      <c r="AO42" s="16">
        <v>0.8</v>
      </c>
      <c r="AP42" s="27">
        <f>SUM(AP35:AP41)</f>
        <v>670646.66666666663</v>
      </c>
      <c r="AQ42" s="27">
        <f>SUM(AQ35:AQ41)</f>
        <v>514000</v>
      </c>
      <c r="AR42" s="8">
        <f t="shared" si="249"/>
        <v>514000</v>
      </c>
      <c r="AS42" s="9">
        <f t="shared" si="267"/>
        <v>514000</v>
      </c>
      <c r="AT42" s="16">
        <v>0.8</v>
      </c>
      <c r="AU42" s="27">
        <f>SUM(AU35:AU41)</f>
        <v>670646.66666666663</v>
      </c>
      <c r="AV42" s="27">
        <f>SUM(AV35:AV41)</f>
        <v>514000</v>
      </c>
      <c r="AW42" s="8">
        <f t="shared" si="250"/>
        <v>514000</v>
      </c>
      <c r="AX42" s="9">
        <f t="shared" si="268"/>
        <v>514000</v>
      </c>
      <c r="AY42" s="16">
        <v>0.8</v>
      </c>
      <c r="AZ42" s="27">
        <f>SUM(AZ35:AZ41)</f>
        <v>670646.66666666663</v>
      </c>
      <c r="BA42" s="27">
        <f>SUM(BA35:BA41)</f>
        <v>514000</v>
      </c>
      <c r="BB42" s="8">
        <f t="shared" si="251"/>
        <v>514000</v>
      </c>
      <c r="BC42" s="9">
        <f t="shared" si="269"/>
        <v>514000</v>
      </c>
      <c r="BD42" s="16">
        <v>0.8</v>
      </c>
      <c r="BE42" s="27">
        <f>SUM(BE35:BE41)</f>
        <v>670646.66666666663</v>
      </c>
      <c r="BF42" s="27">
        <f>SUM(BF35:BF41)</f>
        <v>514000</v>
      </c>
      <c r="BG42" s="8">
        <f t="shared" si="252"/>
        <v>514000</v>
      </c>
      <c r="BH42" s="9">
        <f t="shared" si="270"/>
        <v>514000</v>
      </c>
      <c r="BI42" s="16">
        <v>0.8</v>
      </c>
      <c r="BJ42" s="27">
        <f>SUM(BJ35:BJ41)</f>
        <v>670646.66666666663</v>
      </c>
      <c r="BK42" s="27">
        <f>SUM(BK35:BK41)</f>
        <v>514000</v>
      </c>
      <c r="BL42" s="8">
        <f t="shared" si="253"/>
        <v>514000</v>
      </c>
      <c r="BM42" s="9">
        <f t="shared" si="271"/>
        <v>514000</v>
      </c>
      <c r="BN42" s="16">
        <v>0.8</v>
      </c>
      <c r="BO42" s="27">
        <f>SUM(BO35:BO41)</f>
        <v>670646.66666666663</v>
      </c>
      <c r="BP42" s="27">
        <f>SUM(BP35:BP41)</f>
        <v>514000</v>
      </c>
      <c r="BQ42" s="8">
        <f t="shared" si="254"/>
        <v>514000</v>
      </c>
      <c r="BR42" s="9">
        <f t="shared" si="272"/>
        <v>514000</v>
      </c>
      <c r="BS42" s="16">
        <v>0.8</v>
      </c>
      <c r="BT42" s="27">
        <f>SUM(BT35:BT41)</f>
        <v>670646.66666666663</v>
      </c>
      <c r="BU42" s="27">
        <f>SUM(BU35:BU41)</f>
        <v>514000</v>
      </c>
      <c r="BV42" s="8">
        <f t="shared" si="255"/>
        <v>514000</v>
      </c>
      <c r="BW42" s="9">
        <f t="shared" si="273"/>
        <v>514000</v>
      </c>
      <c r="BX42" s="16">
        <v>0.8</v>
      </c>
      <c r="BY42" s="27">
        <f>SUM(BY35:BY41)</f>
        <v>670646.66666666663</v>
      </c>
      <c r="BZ42" s="27">
        <f>SUM(BZ35:BZ41)</f>
        <v>514000</v>
      </c>
      <c r="CA42" s="8">
        <f t="shared" si="256"/>
        <v>514000</v>
      </c>
      <c r="CB42" s="9">
        <f t="shared" si="274"/>
        <v>514000</v>
      </c>
      <c r="CC42" s="16">
        <v>0.8</v>
      </c>
      <c r="CD42" s="27">
        <f>SUM(CD35:CD41)</f>
        <v>670646.66666666663</v>
      </c>
      <c r="CE42" s="27">
        <f>SUM(CE35:CE41)</f>
        <v>514000</v>
      </c>
      <c r="CF42" s="8">
        <f t="shared" si="257"/>
        <v>514000</v>
      </c>
      <c r="CG42" s="9">
        <f t="shared" si="275"/>
        <v>514000</v>
      </c>
      <c r="CH42" s="16">
        <v>0.8</v>
      </c>
      <c r="CI42" s="27">
        <f>SUM(CI35:CI41)</f>
        <v>670646.66666666663</v>
      </c>
      <c r="CJ42" s="27">
        <f>SUM(CJ35:CJ41)</f>
        <v>514000</v>
      </c>
      <c r="CK42" s="8">
        <f t="shared" si="258"/>
        <v>514000</v>
      </c>
      <c r="CL42" s="9">
        <f t="shared" si="276"/>
        <v>514000</v>
      </c>
      <c r="CM42" s="16">
        <v>0.8</v>
      </c>
      <c r="CN42" s="27"/>
      <c r="CO42" s="3"/>
      <c r="CP42" s="4"/>
      <c r="CQ42" s="1"/>
      <c r="CR42" s="1"/>
      <c r="CS42" s="27"/>
      <c r="CT42" s="3"/>
      <c r="CU42" s="4"/>
      <c r="CV42" s="1"/>
      <c r="CW42" s="1"/>
      <c r="CX42" s="27"/>
      <c r="CY42" s="3"/>
      <c r="CZ42" s="4"/>
      <c r="DA42" s="1"/>
      <c r="DB42" s="1"/>
      <c r="DC42" s="27"/>
      <c r="DD42" s="3"/>
      <c r="DE42" s="4"/>
      <c r="DF42" s="1"/>
      <c r="DG42" s="1"/>
      <c r="DH42" s="27"/>
      <c r="DI42" s="3"/>
      <c r="DJ42" s="4"/>
      <c r="DK42" s="1"/>
      <c r="DL42" s="1"/>
      <c r="DM42" s="27"/>
      <c r="DN42" s="3"/>
      <c r="DO42" s="4"/>
      <c r="DP42" s="1"/>
      <c r="DQ42" s="1"/>
      <c r="DR42" s="27"/>
      <c r="DS42" s="3"/>
      <c r="DT42" s="4"/>
      <c r="DU42" s="1"/>
      <c r="DV42" s="1"/>
      <c r="DW42" s="27"/>
      <c r="DX42" s="3"/>
      <c r="DY42" s="4"/>
      <c r="DZ42" s="1"/>
      <c r="EA42" s="1"/>
      <c r="EB42" s="27"/>
      <c r="EC42" s="3"/>
      <c r="ED42" s="4"/>
      <c r="EE42" s="1"/>
      <c r="EF42" s="1"/>
      <c r="EG42" s="27"/>
      <c r="EH42" s="3"/>
      <c r="EI42" s="4"/>
      <c r="EJ42" s="1"/>
      <c r="EK42" s="1"/>
      <c r="EL42" s="27"/>
      <c r="EM42" s="3"/>
      <c r="EN42" s="4"/>
      <c r="EO42" s="1"/>
      <c r="EP42" s="1"/>
      <c r="EQ42" s="27"/>
      <c r="ER42" s="3"/>
      <c r="ES42" s="4"/>
      <c r="ET42" s="1"/>
      <c r="EU42" s="1"/>
      <c r="EV42" s="27"/>
      <c r="EW42" s="3"/>
      <c r="EX42" s="4"/>
      <c r="EY42" s="1"/>
      <c r="EZ42" s="1"/>
      <c r="FA42" s="27"/>
      <c r="FB42" s="3"/>
      <c r="FC42" s="4"/>
      <c r="FD42" s="1"/>
      <c r="FE42" s="1"/>
      <c r="FF42" s="27"/>
      <c r="FG42" s="3"/>
      <c r="FH42" s="4"/>
      <c r="FI42" s="1"/>
      <c r="FJ42" s="1"/>
      <c r="FK42" s="27"/>
      <c r="FL42" s="3"/>
      <c r="FM42" s="4"/>
      <c r="FN42" s="1"/>
      <c r="FO42" s="1"/>
      <c r="FP42" s="27"/>
      <c r="FQ42" s="3"/>
      <c r="FR42" s="4"/>
      <c r="FS42" s="1"/>
      <c r="FT42" s="1"/>
      <c r="FU42" s="27"/>
      <c r="FV42" s="3"/>
      <c r="FW42" s="4"/>
      <c r="FX42" s="1"/>
      <c r="FY42" s="1"/>
      <c r="FZ42" s="27"/>
      <c r="GA42" s="3"/>
      <c r="GB42" s="4"/>
      <c r="GC42" s="1"/>
      <c r="GD42" s="1"/>
      <c r="GE42" s="27"/>
      <c r="GF42" s="3"/>
      <c r="GG42" s="4"/>
      <c r="GH42" s="1"/>
      <c r="GI42" s="1"/>
      <c r="GJ42" s="27"/>
      <c r="GK42" s="3"/>
      <c r="GL42" s="4"/>
      <c r="GM42" s="1"/>
      <c r="GN42" s="1"/>
      <c r="GO42" s="27"/>
      <c r="GP42" s="3"/>
      <c r="GQ42" s="4"/>
      <c r="GR42" s="1"/>
      <c r="GS42" s="1"/>
      <c r="GT42" s="27"/>
      <c r="GU42" s="31"/>
      <c r="GV42" s="4"/>
      <c r="GW42" s="1"/>
      <c r="GX42" s="1"/>
      <c r="GY42" s="27"/>
      <c r="GZ42" s="31"/>
      <c r="HA42" s="4"/>
      <c r="HB42" s="1"/>
      <c r="HC42" s="1"/>
      <c r="HD42" s="27">
        <v>0</v>
      </c>
      <c r="HE42" s="31">
        <v>0</v>
      </c>
      <c r="HF42" s="8">
        <f t="shared" ref="HF42:HF50" si="282">HE42</f>
        <v>0</v>
      </c>
      <c r="HG42" s="9">
        <f>HF42/12</f>
        <v>0</v>
      </c>
      <c r="HH42" s="16">
        <v>0.6</v>
      </c>
      <c r="HI42" s="27">
        <v>0</v>
      </c>
      <c r="HJ42" s="31">
        <v>0</v>
      </c>
      <c r="HK42" s="8">
        <f t="shared" ref="HK42:HK50" si="283">HJ42</f>
        <v>0</v>
      </c>
      <c r="HL42" s="9">
        <f>HK42/12</f>
        <v>0</v>
      </c>
      <c r="HM42" s="16">
        <v>0.6</v>
      </c>
      <c r="HN42" s="27">
        <v>0</v>
      </c>
      <c r="HO42" s="31">
        <v>0</v>
      </c>
      <c r="HP42" s="8">
        <f t="shared" ref="HP42:HP50" si="284">HO42</f>
        <v>0</v>
      </c>
      <c r="HQ42" s="9">
        <f>HP42/12</f>
        <v>0</v>
      </c>
      <c r="HR42" s="16">
        <v>0.6</v>
      </c>
      <c r="HS42" s="27">
        <v>0</v>
      </c>
      <c r="HT42" s="31">
        <v>0</v>
      </c>
      <c r="HU42" s="8">
        <f t="shared" ref="HU42:HU50" si="285">HT42</f>
        <v>0</v>
      </c>
      <c r="HV42" s="9">
        <f>HU42/12</f>
        <v>0</v>
      </c>
      <c r="HW42" s="16">
        <v>0.6</v>
      </c>
      <c r="HX42" s="27">
        <v>0</v>
      </c>
      <c r="HY42" s="31">
        <v>0</v>
      </c>
      <c r="HZ42" s="8">
        <f t="shared" ref="HZ42:HZ50" si="286">HY42</f>
        <v>0</v>
      </c>
      <c r="IA42" s="9">
        <f>HZ42/12</f>
        <v>0</v>
      </c>
      <c r="IB42" s="16">
        <v>0.6</v>
      </c>
      <c r="IC42" s="27">
        <v>0</v>
      </c>
      <c r="ID42" s="31">
        <v>8100</v>
      </c>
      <c r="IE42" s="8">
        <f t="shared" ref="IE42:IE50" si="287">ID42</f>
        <v>8100</v>
      </c>
      <c r="IF42" s="9">
        <f>IE42/12</f>
        <v>675</v>
      </c>
      <c r="IG42" s="16">
        <v>0.6</v>
      </c>
      <c r="IH42" s="27">
        <v>0</v>
      </c>
      <c r="II42" s="31">
        <v>8100</v>
      </c>
      <c r="IJ42" s="8">
        <f t="shared" ref="IJ42:IJ50" si="288">II42</f>
        <v>8100</v>
      </c>
      <c r="IK42" s="9">
        <f>IJ42/12</f>
        <v>675</v>
      </c>
      <c r="IL42" s="16">
        <v>0.6</v>
      </c>
      <c r="IM42" s="27">
        <v>0</v>
      </c>
      <c r="IN42" s="31">
        <v>8100</v>
      </c>
      <c r="IO42" s="8">
        <f t="shared" ref="IO42:IO50" si="289">IN42</f>
        <v>8100</v>
      </c>
      <c r="IP42" s="9">
        <f>IO42/12</f>
        <v>675</v>
      </c>
      <c r="IQ42" s="16">
        <v>0.6</v>
      </c>
      <c r="IR42" s="27">
        <v>0</v>
      </c>
      <c r="IS42" s="31">
        <v>8100</v>
      </c>
      <c r="IT42" s="8">
        <f t="shared" ref="IT42:IT50" si="290">IS42</f>
        <v>8100</v>
      </c>
      <c r="IU42" s="9">
        <f>IT42/12</f>
        <v>675</v>
      </c>
      <c r="IV42" s="16">
        <v>0.6</v>
      </c>
      <c r="IW42" s="27">
        <v>0</v>
      </c>
      <c r="IX42" s="31">
        <v>8100</v>
      </c>
      <c r="IY42" s="8">
        <f t="shared" ref="IY42:IY50" si="291">IX42</f>
        <v>8100</v>
      </c>
      <c r="IZ42" s="9">
        <f>IY42/12</f>
        <v>675</v>
      </c>
      <c r="JA42" s="16">
        <v>0.6</v>
      </c>
      <c r="JB42" s="27">
        <v>0</v>
      </c>
      <c r="JC42" s="31">
        <v>8100</v>
      </c>
      <c r="JD42" s="8">
        <f t="shared" ref="JD42:JD50" si="292">JC42</f>
        <v>8100</v>
      </c>
      <c r="JE42" s="9">
        <f>JD42/12</f>
        <v>675</v>
      </c>
      <c r="JF42" s="16">
        <v>0.6</v>
      </c>
      <c r="JG42" s="27">
        <v>0</v>
      </c>
      <c r="JH42" s="31">
        <v>8100</v>
      </c>
      <c r="JI42" s="8">
        <f t="shared" ref="JI42:JI50" si="293">JH42</f>
        <v>8100</v>
      </c>
      <c r="JJ42" s="9">
        <f>JI42/12</f>
        <v>675</v>
      </c>
      <c r="JK42" s="16">
        <v>0.6</v>
      </c>
      <c r="JL42" s="27">
        <v>0</v>
      </c>
      <c r="JM42" s="31">
        <v>8100</v>
      </c>
      <c r="JN42" s="8">
        <f t="shared" ref="JN42:JN50" si="294">JM42</f>
        <v>8100</v>
      </c>
      <c r="JO42" s="9">
        <f>JN42/12</f>
        <v>675</v>
      </c>
      <c r="JP42" s="16">
        <v>0.6</v>
      </c>
      <c r="JQ42" s="27">
        <v>0</v>
      </c>
      <c r="JR42" s="31">
        <v>8100</v>
      </c>
      <c r="JS42" s="8">
        <f t="shared" ref="JS42:JS50" si="295">JR42</f>
        <v>8100</v>
      </c>
      <c r="JT42" s="9">
        <f>JS42/12</f>
        <v>675</v>
      </c>
      <c r="JU42" s="16">
        <v>0.6</v>
      </c>
      <c r="JV42" s="27">
        <v>0</v>
      </c>
      <c r="JW42" s="31">
        <v>8100</v>
      </c>
      <c r="JX42" s="8">
        <f t="shared" ref="JX42:JX50" si="296">JW42</f>
        <v>8100</v>
      </c>
      <c r="JY42" s="9">
        <f>JX42/12</f>
        <v>675</v>
      </c>
      <c r="JZ42" s="16">
        <v>0.6</v>
      </c>
      <c r="KA42" s="27">
        <v>0</v>
      </c>
      <c r="KB42" s="31">
        <v>8100</v>
      </c>
      <c r="KC42" s="8">
        <f t="shared" ref="KC42:KC50" si="297">KB42</f>
        <v>8100</v>
      </c>
      <c r="KD42" s="9">
        <f>KC42/12</f>
        <v>675</v>
      </c>
      <c r="KE42" s="16">
        <v>0.6</v>
      </c>
      <c r="KF42" s="27">
        <v>0</v>
      </c>
      <c r="KG42" s="31">
        <v>8100</v>
      </c>
      <c r="KH42" s="8">
        <f t="shared" ref="KH42:KH50" si="298">KG42</f>
        <v>8100</v>
      </c>
      <c r="KI42" s="9">
        <f>KH42/12</f>
        <v>675</v>
      </c>
      <c r="KJ42" s="16">
        <v>0.6</v>
      </c>
      <c r="KK42" s="27">
        <v>0</v>
      </c>
      <c r="KL42" s="31">
        <v>8100</v>
      </c>
      <c r="KM42" s="8">
        <f t="shared" ref="KM42:KM50" si="299">KL42</f>
        <v>8100</v>
      </c>
      <c r="KN42" s="9">
        <f>KM42/12</f>
        <v>675</v>
      </c>
      <c r="KO42" s="16">
        <v>0.6</v>
      </c>
      <c r="KP42" s="27">
        <v>0</v>
      </c>
      <c r="KQ42" s="31">
        <v>8100</v>
      </c>
      <c r="KR42" s="8">
        <f t="shared" ref="KR42:KR50" si="300">KQ42</f>
        <v>8100</v>
      </c>
      <c r="KS42" s="9">
        <f>KR42/12</f>
        <v>675</v>
      </c>
      <c r="KT42" s="16">
        <v>0.6</v>
      </c>
      <c r="KU42" s="27">
        <v>0</v>
      </c>
      <c r="KV42" s="31">
        <v>8100</v>
      </c>
      <c r="KW42" s="8">
        <f t="shared" ref="KW42:KW50" si="301">KV42</f>
        <v>8100</v>
      </c>
      <c r="KX42" s="9">
        <f>KW42/12</f>
        <v>675</v>
      </c>
      <c r="KY42" s="16">
        <v>0.6</v>
      </c>
      <c r="KZ42" s="27">
        <v>0</v>
      </c>
      <c r="LA42" s="31">
        <v>8100</v>
      </c>
      <c r="LB42" s="8">
        <f t="shared" ref="LB42:LB50" si="302">LA42</f>
        <v>8100</v>
      </c>
      <c r="LC42" s="9">
        <f>LB42/12</f>
        <v>675</v>
      </c>
      <c r="LD42" s="16">
        <v>0.6</v>
      </c>
      <c r="LE42" s="27">
        <v>0</v>
      </c>
      <c r="LF42" s="31">
        <v>8100</v>
      </c>
      <c r="LG42" s="8">
        <f t="shared" ref="LG42:LG50" si="303">LF42</f>
        <v>8100</v>
      </c>
      <c r="LH42" s="9">
        <f>LG42/12</f>
        <v>675</v>
      </c>
      <c r="LI42" s="16">
        <v>0.6</v>
      </c>
      <c r="LJ42" s="27">
        <v>0</v>
      </c>
      <c r="LK42" s="3">
        <v>8100</v>
      </c>
      <c r="LL42" s="8">
        <f t="shared" ref="LL42:LL50" si="304">LK42</f>
        <v>8100</v>
      </c>
      <c r="LM42" s="9">
        <f>LL42/12</f>
        <v>675</v>
      </c>
      <c r="LN42" s="16">
        <v>0.6</v>
      </c>
      <c r="LO42" s="27">
        <v>0</v>
      </c>
      <c r="LP42" s="3">
        <v>8100</v>
      </c>
      <c r="LQ42" s="8">
        <f t="shared" ref="LQ42:LQ50" si="305">LP42</f>
        <v>8100</v>
      </c>
      <c r="LR42" s="9">
        <f>LQ42/12</f>
        <v>675</v>
      </c>
      <c r="LS42" s="16">
        <v>0.6</v>
      </c>
      <c r="LT42" s="27">
        <v>0</v>
      </c>
      <c r="LU42" s="3">
        <v>8100</v>
      </c>
      <c r="LV42" s="8">
        <f t="shared" ref="LV42:LV50" si="306">LU42</f>
        <v>8100</v>
      </c>
      <c r="LW42" s="9">
        <f>LV42/12</f>
        <v>675</v>
      </c>
      <c r="LX42" s="16">
        <v>0.6</v>
      </c>
      <c r="LY42" s="27">
        <v>0</v>
      </c>
      <c r="LZ42" s="3">
        <v>8100</v>
      </c>
      <c r="MA42" s="8">
        <f t="shared" ref="MA42:MA50" si="307">LZ42</f>
        <v>8100</v>
      </c>
      <c r="MB42" s="9">
        <f>MA42/12</f>
        <v>675</v>
      </c>
      <c r="MC42" s="16">
        <v>0.6</v>
      </c>
      <c r="MD42" s="27">
        <v>0</v>
      </c>
      <c r="ME42" s="3">
        <v>8100</v>
      </c>
      <c r="MF42" s="8">
        <f t="shared" ref="MF42:MF50" si="308">ME42</f>
        <v>8100</v>
      </c>
      <c r="MG42" s="9">
        <f>MF42/12</f>
        <v>675</v>
      </c>
      <c r="MH42" s="16">
        <v>0.6</v>
      </c>
      <c r="MI42" s="37">
        <v>0</v>
      </c>
      <c r="MJ42" s="3">
        <v>8993</v>
      </c>
      <c r="MK42" s="8">
        <v>8993</v>
      </c>
      <c r="ML42" s="9">
        <v>749.41666666666663</v>
      </c>
      <c r="MM42" s="16">
        <v>0.6</v>
      </c>
      <c r="MN42" s="37">
        <v>0</v>
      </c>
      <c r="MO42" s="3">
        <v>8993</v>
      </c>
      <c r="MP42" s="8">
        <v>8993</v>
      </c>
      <c r="MQ42" s="9">
        <v>749.41666666666663</v>
      </c>
      <c r="MR42" s="16">
        <v>0.6</v>
      </c>
      <c r="MS42" s="37">
        <v>0</v>
      </c>
      <c r="MT42" s="3">
        <v>8993</v>
      </c>
      <c r="MU42">
        <v>8993</v>
      </c>
      <c r="MV42">
        <v>749.41666666666663</v>
      </c>
      <c r="MW42">
        <v>0.6</v>
      </c>
      <c r="MX42" s="37">
        <v>0</v>
      </c>
      <c r="MY42" s="3">
        <v>8993</v>
      </c>
      <c r="MZ42">
        <v>8993</v>
      </c>
      <c r="NA42">
        <v>749.41666666666663</v>
      </c>
      <c r="NB42">
        <v>0.6</v>
      </c>
      <c r="ND42" s="3"/>
      <c r="NE42">
        <v>0</v>
      </c>
      <c r="NF42">
        <v>0</v>
      </c>
      <c r="NG42">
        <v>0.6</v>
      </c>
    </row>
    <row r="43" spans="1:371" ht="15" thickBot="1" x14ac:dyDescent="0.35">
      <c r="A43" s="76"/>
      <c r="B43" s="27"/>
      <c r="C43" s="3"/>
      <c r="D43" s="4"/>
      <c r="E43" s="1"/>
      <c r="F43" s="1"/>
      <c r="G43" s="27"/>
      <c r="H43" s="3"/>
      <c r="I43" s="4"/>
      <c r="J43" s="1"/>
      <c r="K43" s="1"/>
      <c r="L43" s="27"/>
      <c r="M43" s="3"/>
      <c r="N43" s="4"/>
      <c r="O43" s="1"/>
      <c r="P43" s="1"/>
      <c r="Q43" s="27"/>
      <c r="R43" s="3"/>
      <c r="S43" s="4"/>
      <c r="T43" s="1"/>
      <c r="U43" s="1"/>
      <c r="V43" s="27"/>
      <c r="W43" s="3"/>
      <c r="X43" s="4"/>
      <c r="Y43" s="1"/>
      <c r="Z43" s="1"/>
      <c r="AA43" s="27"/>
      <c r="AB43" s="3"/>
      <c r="AC43" s="4"/>
      <c r="AD43" s="1"/>
      <c r="AE43" s="1"/>
      <c r="AF43" s="27"/>
      <c r="AG43" s="3"/>
      <c r="AH43" s="4"/>
      <c r="AI43" s="1"/>
      <c r="AJ43" s="1"/>
      <c r="AK43" s="27"/>
      <c r="AL43" s="3"/>
      <c r="AM43" s="4"/>
      <c r="AN43" s="1"/>
      <c r="AO43" s="1"/>
      <c r="AP43" s="27"/>
      <c r="AQ43" s="3"/>
      <c r="AR43" s="4"/>
      <c r="AS43" s="1"/>
      <c r="AT43" s="1"/>
      <c r="AU43" s="27"/>
      <c r="AV43" s="3"/>
      <c r="AW43" s="4"/>
      <c r="AX43" s="1"/>
      <c r="AY43" s="1"/>
      <c r="AZ43" s="27"/>
      <c r="BA43" s="3"/>
      <c r="BB43" s="4"/>
      <c r="BC43" s="1"/>
      <c r="BD43" s="1"/>
      <c r="BE43" s="27"/>
      <c r="BF43" s="3"/>
      <c r="BG43" s="4"/>
      <c r="BH43" s="1"/>
      <c r="BI43" s="1"/>
      <c r="BJ43" s="27"/>
      <c r="BK43" s="3"/>
      <c r="BL43" s="4"/>
      <c r="BM43" s="1"/>
      <c r="BN43" s="1"/>
      <c r="BO43" s="27"/>
      <c r="BP43" s="3"/>
      <c r="BQ43" s="4"/>
      <c r="BR43" s="1"/>
      <c r="BS43" s="1"/>
      <c r="BT43" s="27"/>
      <c r="BU43" s="3"/>
      <c r="BV43" s="4"/>
      <c r="BW43" s="1"/>
      <c r="BX43" s="1"/>
      <c r="BY43" s="27"/>
      <c r="BZ43" s="3"/>
      <c r="CA43" s="4"/>
      <c r="CB43" s="1"/>
      <c r="CC43" s="1"/>
      <c r="CD43" s="27"/>
      <c r="CE43" s="3"/>
      <c r="CF43" s="4"/>
      <c r="CG43" s="1"/>
      <c r="CH43" s="1"/>
      <c r="CI43" s="27"/>
      <c r="CJ43" s="3"/>
      <c r="CK43" s="4"/>
      <c r="CL43" s="1"/>
      <c r="CM43" s="1"/>
      <c r="CN43" s="27">
        <v>0</v>
      </c>
      <c r="CO43" s="3">
        <v>0</v>
      </c>
      <c r="CP43" s="8">
        <f t="shared" ref="CP43:CP51" si="309">CO43</f>
        <v>0</v>
      </c>
      <c r="CQ43" s="9">
        <f>CP43/12</f>
        <v>0</v>
      </c>
      <c r="CR43" s="16">
        <v>0.6</v>
      </c>
      <c r="CS43" s="27">
        <v>0</v>
      </c>
      <c r="CT43" s="3">
        <v>0</v>
      </c>
      <c r="CU43" s="8">
        <f t="shared" ref="CU43:CU51" si="310">CT43</f>
        <v>0</v>
      </c>
      <c r="CV43" s="9">
        <f>CU43/12</f>
        <v>0</v>
      </c>
      <c r="CW43" s="16">
        <v>0.6</v>
      </c>
      <c r="CX43" s="27">
        <v>0</v>
      </c>
      <c r="CY43" s="3">
        <v>0</v>
      </c>
      <c r="CZ43" s="8">
        <f t="shared" ref="CZ43:CZ51" si="311">CY43</f>
        <v>0</v>
      </c>
      <c r="DA43" s="9">
        <f>CZ43/12</f>
        <v>0</v>
      </c>
      <c r="DB43" s="16">
        <v>0.6</v>
      </c>
      <c r="DC43" s="27">
        <v>0</v>
      </c>
      <c r="DD43" s="3">
        <v>0</v>
      </c>
      <c r="DE43" s="8">
        <f t="shared" ref="DE43:DE51" si="312">DD43</f>
        <v>0</v>
      </c>
      <c r="DF43" s="9">
        <f>DE43/12</f>
        <v>0</v>
      </c>
      <c r="DG43" s="16">
        <v>0.6</v>
      </c>
      <c r="DH43" s="27">
        <v>0</v>
      </c>
      <c r="DI43" s="3">
        <v>0</v>
      </c>
      <c r="DJ43" s="8">
        <f t="shared" ref="DJ43:DJ51" si="313">DI43</f>
        <v>0</v>
      </c>
      <c r="DK43" s="9">
        <f>DJ43/12</f>
        <v>0</v>
      </c>
      <c r="DL43" s="16">
        <v>0.6</v>
      </c>
      <c r="DM43" s="27">
        <v>0</v>
      </c>
      <c r="DN43" s="3">
        <v>0</v>
      </c>
      <c r="DO43" s="8">
        <f t="shared" ref="DO43:DO51" si="314">DN43</f>
        <v>0</v>
      </c>
      <c r="DP43" s="9">
        <f>DO43/12</f>
        <v>0</v>
      </c>
      <c r="DQ43" s="16">
        <v>0.6</v>
      </c>
      <c r="DR43" s="27">
        <v>0</v>
      </c>
      <c r="DS43" s="3">
        <v>0</v>
      </c>
      <c r="DT43" s="8">
        <f t="shared" ref="DT43:DT51" si="315">DS43</f>
        <v>0</v>
      </c>
      <c r="DU43" s="9">
        <f>DT43/12</f>
        <v>0</v>
      </c>
      <c r="DV43" s="16">
        <v>0.6</v>
      </c>
      <c r="DW43" s="27">
        <v>0</v>
      </c>
      <c r="DX43" s="3">
        <v>0</v>
      </c>
      <c r="DY43" s="8">
        <f t="shared" ref="DY43:DY51" si="316">DX43</f>
        <v>0</v>
      </c>
      <c r="DZ43" s="9">
        <f>DY43/12</f>
        <v>0</v>
      </c>
      <c r="EA43" s="16">
        <v>0.6</v>
      </c>
      <c r="EB43" s="27">
        <v>0</v>
      </c>
      <c r="EC43" s="3">
        <v>0</v>
      </c>
      <c r="ED43" s="8">
        <f t="shared" ref="ED43:ED51" si="317">EC43</f>
        <v>0</v>
      </c>
      <c r="EE43" s="9">
        <f>ED43/12</f>
        <v>0</v>
      </c>
      <c r="EF43" s="16">
        <v>0.6</v>
      </c>
      <c r="EG43" s="27">
        <v>0</v>
      </c>
      <c r="EH43" s="3">
        <v>0</v>
      </c>
      <c r="EI43" s="8">
        <f t="shared" ref="EI43:EI51" si="318">EH43</f>
        <v>0</v>
      </c>
      <c r="EJ43" s="9">
        <f>EI43/12</f>
        <v>0</v>
      </c>
      <c r="EK43" s="16">
        <v>0.6</v>
      </c>
      <c r="EL43" s="27">
        <v>0</v>
      </c>
      <c r="EM43" s="3">
        <v>0</v>
      </c>
      <c r="EN43" s="8">
        <f t="shared" ref="EN43:EN51" si="319">EM43</f>
        <v>0</v>
      </c>
      <c r="EO43" s="9">
        <f>EN43/12</f>
        <v>0</v>
      </c>
      <c r="EP43" s="16">
        <v>0.6</v>
      </c>
      <c r="EQ43" s="27">
        <v>0</v>
      </c>
      <c r="ER43" s="3">
        <v>0</v>
      </c>
      <c r="ES43" s="8">
        <f t="shared" ref="ES43:ES51" si="320">ER43</f>
        <v>0</v>
      </c>
      <c r="ET43" s="9">
        <f>ES43/12</f>
        <v>0</v>
      </c>
      <c r="EU43" s="16">
        <v>0.6</v>
      </c>
      <c r="EV43" s="27">
        <v>0</v>
      </c>
      <c r="EW43" s="3">
        <v>0</v>
      </c>
      <c r="EX43" s="8">
        <f t="shared" ref="EX43:EX51" si="321">EW43</f>
        <v>0</v>
      </c>
      <c r="EY43" s="9">
        <f>EX43/12</f>
        <v>0</v>
      </c>
      <c r="EZ43" s="16">
        <v>0.6</v>
      </c>
      <c r="FA43" s="27">
        <v>0</v>
      </c>
      <c r="FB43" s="3">
        <v>0</v>
      </c>
      <c r="FC43" s="8">
        <f t="shared" ref="FC43:FC51" si="322">FB43</f>
        <v>0</v>
      </c>
      <c r="FD43" s="9">
        <f>FC43/12</f>
        <v>0</v>
      </c>
      <c r="FE43" s="16">
        <v>0.6</v>
      </c>
      <c r="FF43" s="27">
        <v>0</v>
      </c>
      <c r="FG43" s="3">
        <v>0</v>
      </c>
      <c r="FH43" s="8">
        <f t="shared" ref="FH43:FH51" si="323">FG43</f>
        <v>0</v>
      </c>
      <c r="FI43" s="9">
        <f>FH43/12</f>
        <v>0</v>
      </c>
      <c r="FJ43" s="16">
        <v>0.6</v>
      </c>
      <c r="FK43" s="27">
        <v>0</v>
      </c>
      <c r="FL43" s="3">
        <v>0</v>
      </c>
      <c r="FM43" s="8">
        <f t="shared" ref="FM43:FM51" si="324">FL43</f>
        <v>0</v>
      </c>
      <c r="FN43" s="9">
        <f>FM43/12</f>
        <v>0</v>
      </c>
      <c r="FO43" s="16">
        <v>0.6</v>
      </c>
      <c r="FP43" s="27">
        <v>0</v>
      </c>
      <c r="FQ43" s="3">
        <v>0</v>
      </c>
      <c r="FR43" s="8">
        <f t="shared" ref="FR43:FR51" si="325">FQ43</f>
        <v>0</v>
      </c>
      <c r="FS43" s="9">
        <f>FR43/12</f>
        <v>0</v>
      </c>
      <c r="FT43" s="16">
        <v>0.6</v>
      </c>
      <c r="FU43" s="27">
        <v>0</v>
      </c>
      <c r="FV43" s="3">
        <v>0</v>
      </c>
      <c r="FW43" s="8">
        <f t="shared" ref="FW43:FW51" si="326">FV43</f>
        <v>0</v>
      </c>
      <c r="FX43" s="9">
        <f>FW43/12</f>
        <v>0</v>
      </c>
      <c r="FY43" s="16">
        <v>0.6</v>
      </c>
      <c r="FZ43" s="27">
        <v>0</v>
      </c>
      <c r="GA43" s="3">
        <v>0</v>
      </c>
      <c r="GB43" s="8">
        <f t="shared" ref="GB43:GB51" si="327">GA43</f>
        <v>0</v>
      </c>
      <c r="GC43" s="9">
        <f>GB43/12</f>
        <v>0</v>
      </c>
      <c r="GD43" s="16">
        <v>0.6</v>
      </c>
      <c r="GE43" s="27">
        <v>0</v>
      </c>
      <c r="GF43" s="3">
        <v>0</v>
      </c>
      <c r="GG43" s="8">
        <f t="shared" ref="GG43:GG51" si="328">GF43</f>
        <v>0</v>
      </c>
      <c r="GH43" s="9">
        <f>GG43/12</f>
        <v>0</v>
      </c>
      <c r="GI43" s="16">
        <v>0.6</v>
      </c>
      <c r="GJ43" s="27">
        <v>0</v>
      </c>
      <c r="GK43" s="3">
        <v>0</v>
      </c>
      <c r="GL43" s="8">
        <f t="shared" ref="GL43:GL51" si="329">GK43</f>
        <v>0</v>
      </c>
      <c r="GM43" s="9">
        <f>GL43/12</f>
        <v>0</v>
      </c>
      <c r="GN43" s="16">
        <v>0.6</v>
      </c>
      <c r="GO43" s="27">
        <v>0</v>
      </c>
      <c r="GP43" s="3">
        <v>0</v>
      </c>
      <c r="GQ43" s="8">
        <f t="shared" ref="GQ43:GQ51" si="330">GP43</f>
        <v>0</v>
      </c>
      <c r="GR43" s="9">
        <f>GQ43/12</f>
        <v>0</v>
      </c>
      <c r="GS43" s="16">
        <v>0.6</v>
      </c>
      <c r="GT43" s="27">
        <v>0</v>
      </c>
      <c r="GU43" s="31">
        <v>0</v>
      </c>
      <c r="GV43" s="8">
        <f t="shared" ref="GV43:GV51" si="331">GU43</f>
        <v>0</v>
      </c>
      <c r="GW43" s="9">
        <f>GV43/12</f>
        <v>0</v>
      </c>
      <c r="GX43" s="16">
        <v>0.6</v>
      </c>
      <c r="GY43" s="27">
        <v>0</v>
      </c>
      <c r="GZ43" s="31">
        <v>0</v>
      </c>
      <c r="HA43" s="8">
        <f t="shared" ref="HA43:HA51" si="332">GZ43</f>
        <v>0</v>
      </c>
      <c r="HB43" s="9">
        <f>HA43/12</f>
        <v>0</v>
      </c>
      <c r="HC43" s="16">
        <v>0.6</v>
      </c>
      <c r="HD43" s="27">
        <v>30721.866666666669</v>
      </c>
      <c r="HE43" s="31">
        <v>30722</v>
      </c>
      <c r="HF43" s="8">
        <f t="shared" si="282"/>
        <v>30722</v>
      </c>
      <c r="HG43" s="9">
        <f>HF43/1</f>
        <v>30722</v>
      </c>
      <c r="HH43" s="16">
        <v>0.4</v>
      </c>
      <c r="HI43" s="27">
        <v>30721.866666666669</v>
      </c>
      <c r="HJ43" s="31">
        <v>30722</v>
      </c>
      <c r="HK43" s="8">
        <f t="shared" si="283"/>
        <v>30722</v>
      </c>
      <c r="HL43" s="9">
        <f>HK43/1</f>
        <v>30722</v>
      </c>
      <c r="HM43" s="16">
        <v>0.4</v>
      </c>
      <c r="HN43" s="27">
        <v>30721.866666666669</v>
      </c>
      <c r="HO43" s="31">
        <v>30722</v>
      </c>
      <c r="HP43" s="8">
        <f t="shared" si="284"/>
        <v>30722</v>
      </c>
      <c r="HQ43" s="9">
        <f>HP43/1</f>
        <v>30722</v>
      </c>
      <c r="HR43" s="16">
        <v>0.4</v>
      </c>
      <c r="HS43" s="27">
        <v>30721.866666666669</v>
      </c>
      <c r="HT43" s="31">
        <v>30722</v>
      </c>
      <c r="HU43" s="8">
        <f t="shared" si="285"/>
        <v>30722</v>
      </c>
      <c r="HV43" s="9">
        <f>HU43/1</f>
        <v>30722</v>
      </c>
      <c r="HW43" s="16">
        <v>0.4</v>
      </c>
      <c r="HX43" s="27">
        <v>30721.866666666669</v>
      </c>
      <c r="HY43" s="31">
        <v>0</v>
      </c>
      <c r="HZ43" s="8">
        <f t="shared" si="286"/>
        <v>0</v>
      </c>
      <c r="IA43" s="9">
        <f>HZ43/1</f>
        <v>0</v>
      </c>
      <c r="IB43" s="16">
        <v>0.4</v>
      </c>
      <c r="IC43" s="27">
        <v>30721.866666666669</v>
      </c>
      <c r="ID43" s="31">
        <v>40000</v>
      </c>
      <c r="IE43" s="8">
        <f t="shared" si="287"/>
        <v>40000</v>
      </c>
      <c r="IF43" s="9">
        <f>IE43/1</f>
        <v>40000</v>
      </c>
      <c r="IG43" s="16">
        <v>0.4</v>
      </c>
      <c r="IH43" s="27">
        <v>30721.866666666669</v>
      </c>
      <c r="II43" s="31">
        <v>40000</v>
      </c>
      <c r="IJ43" s="8">
        <f t="shared" si="288"/>
        <v>40000</v>
      </c>
      <c r="IK43" s="9">
        <f>IJ43/1</f>
        <v>40000</v>
      </c>
      <c r="IL43" s="16">
        <v>0.4</v>
      </c>
      <c r="IM43" s="27">
        <v>30721.866666666669</v>
      </c>
      <c r="IN43" s="31">
        <v>40000</v>
      </c>
      <c r="IO43" s="8">
        <f t="shared" si="289"/>
        <v>40000</v>
      </c>
      <c r="IP43" s="9">
        <f>IO43/1</f>
        <v>40000</v>
      </c>
      <c r="IQ43" s="16">
        <v>0.4</v>
      </c>
      <c r="IR43" s="27">
        <v>30721.866666666669</v>
      </c>
      <c r="IS43" s="31">
        <v>40000</v>
      </c>
      <c r="IT43" s="8">
        <f t="shared" si="290"/>
        <v>40000</v>
      </c>
      <c r="IU43" s="9">
        <f>IT43/1</f>
        <v>40000</v>
      </c>
      <c r="IV43" s="16">
        <v>0.4</v>
      </c>
      <c r="IW43" s="27">
        <v>30721.866666666669</v>
      </c>
      <c r="IX43" s="31">
        <v>40000</v>
      </c>
      <c r="IY43" s="8">
        <f t="shared" si="291"/>
        <v>40000</v>
      </c>
      <c r="IZ43" s="9">
        <f>IY43/1</f>
        <v>40000</v>
      </c>
      <c r="JA43" s="16">
        <v>0.4</v>
      </c>
      <c r="JB43" s="27">
        <v>30721.866666666669</v>
      </c>
      <c r="JC43" s="31">
        <v>40000</v>
      </c>
      <c r="JD43" s="8">
        <f t="shared" si="292"/>
        <v>40000</v>
      </c>
      <c r="JE43" s="9">
        <f>JD43/1</f>
        <v>40000</v>
      </c>
      <c r="JF43" s="16">
        <v>0.4</v>
      </c>
      <c r="JG43" s="27">
        <v>30721.866666666669</v>
      </c>
      <c r="JH43" s="31">
        <v>115268</v>
      </c>
      <c r="JI43" s="8">
        <f t="shared" si="293"/>
        <v>115268</v>
      </c>
      <c r="JJ43" s="9">
        <f>JI43/1</f>
        <v>115268</v>
      </c>
      <c r="JK43" s="16">
        <v>0.4</v>
      </c>
      <c r="JL43" s="27">
        <v>30721.866666666669</v>
      </c>
      <c r="JM43" s="31">
        <v>115268</v>
      </c>
      <c r="JN43" s="8">
        <f t="shared" si="294"/>
        <v>115268</v>
      </c>
      <c r="JO43" s="9">
        <f>JN43/1</f>
        <v>115268</v>
      </c>
      <c r="JP43" s="16">
        <v>0.4</v>
      </c>
      <c r="JQ43" s="27">
        <v>30721.866666666669</v>
      </c>
      <c r="JR43" s="31">
        <v>115268</v>
      </c>
      <c r="JS43" s="8">
        <f t="shared" si="295"/>
        <v>115268</v>
      </c>
      <c r="JT43" s="9">
        <f>JS43/1</f>
        <v>115268</v>
      </c>
      <c r="JU43" s="16">
        <v>0.4</v>
      </c>
      <c r="JV43" s="27">
        <v>30721.866666666669</v>
      </c>
      <c r="JW43" s="31">
        <v>115268</v>
      </c>
      <c r="JX43" s="8">
        <f t="shared" si="296"/>
        <v>115268</v>
      </c>
      <c r="JY43" s="9">
        <f>JX43/1</f>
        <v>115268</v>
      </c>
      <c r="JZ43" s="16">
        <v>0.4</v>
      </c>
      <c r="KA43" s="27">
        <v>30721.866666666669</v>
      </c>
      <c r="KB43" s="31">
        <v>115268</v>
      </c>
      <c r="KC43" s="8">
        <f t="shared" si="297"/>
        <v>115268</v>
      </c>
      <c r="KD43" s="9">
        <f>KC43/1</f>
        <v>115268</v>
      </c>
      <c r="KE43" s="16">
        <v>0.4</v>
      </c>
      <c r="KF43" s="27">
        <v>30721.866666666669</v>
      </c>
      <c r="KG43" s="31">
        <v>115268</v>
      </c>
      <c r="KH43" s="8">
        <f t="shared" si="298"/>
        <v>115268</v>
      </c>
      <c r="KI43" s="9">
        <f>KH43/1</f>
        <v>115268</v>
      </c>
      <c r="KJ43" s="16">
        <v>0.4</v>
      </c>
      <c r="KK43" s="27">
        <v>30721.866666666669</v>
      </c>
      <c r="KL43" s="31">
        <v>115268</v>
      </c>
      <c r="KM43" s="8">
        <f t="shared" si="299"/>
        <v>115268</v>
      </c>
      <c r="KN43" s="9">
        <f>KM43/1</f>
        <v>115268</v>
      </c>
      <c r="KO43" s="16">
        <v>0.4</v>
      </c>
      <c r="KP43" s="27">
        <v>30721.866666666669</v>
      </c>
      <c r="KQ43" s="31">
        <v>115268</v>
      </c>
      <c r="KR43" s="8">
        <f t="shared" si="300"/>
        <v>115268</v>
      </c>
      <c r="KS43" s="9">
        <f>KR43/1</f>
        <v>115268</v>
      </c>
      <c r="KT43" s="16">
        <v>0.4</v>
      </c>
      <c r="KU43" s="27">
        <v>30721.866666666669</v>
      </c>
      <c r="KV43" s="31">
        <v>115268</v>
      </c>
      <c r="KW43" s="8">
        <f t="shared" si="301"/>
        <v>115268</v>
      </c>
      <c r="KX43" s="9">
        <f>KW43/1</f>
        <v>115268</v>
      </c>
      <c r="KY43" s="16">
        <v>0.4</v>
      </c>
      <c r="KZ43" s="27">
        <v>30721.866666666669</v>
      </c>
      <c r="LA43" s="31">
        <v>115268</v>
      </c>
      <c r="LB43" s="8">
        <f t="shared" si="302"/>
        <v>115268</v>
      </c>
      <c r="LC43" s="9">
        <f>LB43/1</f>
        <v>115268</v>
      </c>
      <c r="LD43" s="16">
        <v>0.4</v>
      </c>
      <c r="LE43" s="27">
        <v>30721.866666666669</v>
      </c>
      <c r="LF43" s="31">
        <v>115268</v>
      </c>
      <c r="LG43" s="8">
        <f t="shared" si="303"/>
        <v>115268</v>
      </c>
      <c r="LH43" s="9">
        <f>LG43/1</f>
        <v>115268</v>
      </c>
      <c r="LI43" s="16">
        <v>0.4</v>
      </c>
      <c r="LJ43" s="27">
        <v>30721.866666666669</v>
      </c>
      <c r="LK43" s="3">
        <v>115268</v>
      </c>
      <c r="LL43" s="8">
        <f t="shared" si="304"/>
        <v>115268</v>
      </c>
      <c r="LM43" s="9">
        <f>LL43/1</f>
        <v>115268</v>
      </c>
      <c r="LN43" s="16">
        <v>0.4</v>
      </c>
      <c r="LO43" s="27">
        <v>30721.866666666669</v>
      </c>
      <c r="LP43" s="3">
        <v>115268</v>
      </c>
      <c r="LQ43" s="8">
        <f t="shared" si="305"/>
        <v>115268</v>
      </c>
      <c r="LR43" s="9">
        <f>LQ43/1</f>
        <v>115268</v>
      </c>
      <c r="LS43" s="16">
        <v>0.4</v>
      </c>
      <c r="LT43" s="27">
        <v>30721.866666666669</v>
      </c>
      <c r="LU43" s="3">
        <v>115268</v>
      </c>
      <c r="LV43" s="8">
        <f t="shared" si="306"/>
        <v>115268</v>
      </c>
      <c r="LW43" s="9">
        <f>LV43/1</f>
        <v>115268</v>
      </c>
      <c r="LX43" s="16">
        <v>0.4</v>
      </c>
      <c r="LY43" s="27">
        <v>30721.866666666669</v>
      </c>
      <c r="LZ43" s="3">
        <v>115268</v>
      </c>
      <c r="MA43" s="8">
        <f t="shared" si="307"/>
        <v>115268</v>
      </c>
      <c r="MB43" s="9">
        <f>MA43/1</f>
        <v>115268</v>
      </c>
      <c r="MC43" s="16">
        <v>0.4</v>
      </c>
      <c r="MD43" s="27">
        <v>30721.866666666669</v>
      </c>
      <c r="ME43" s="3">
        <v>115268</v>
      </c>
      <c r="MF43" s="8">
        <f t="shared" si="308"/>
        <v>115268</v>
      </c>
      <c r="MG43" s="9">
        <f>MF43/1</f>
        <v>115268</v>
      </c>
      <c r="MH43" s="16">
        <v>0.4</v>
      </c>
      <c r="MI43" s="37">
        <v>30721.866666666669</v>
      </c>
      <c r="MJ43" s="3">
        <v>115268</v>
      </c>
      <c r="MK43" s="8">
        <v>115268</v>
      </c>
      <c r="ML43" s="9">
        <v>115268</v>
      </c>
      <c r="MM43" s="16">
        <v>0.4</v>
      </c>
      <c r="MN43" s="37">
        <v>30721.866666666669</v>
      </c>
      <c r="MO43" s="3">
        <v>115268</v>
      </c>
      <c r="MP43" s="8">
        <v>115268</v>
      </c>
      <c r="MQ43" s="9">
        <v>115268</v>
      </c>
      <c r="MR43" s="16">
        <v>0.4</v>
      </c>
      <c r="MS43" s="37">
        <v>30721.866666666669</v>
      </c>
      <c r="MT43" s="3">
        <v>115268</v>
      </c>
      <c r="MU43">
        <v>115268</v>
      </c>
      <c r="MV43">
        <v>115268</v>
      </c>
      <c r="MW43">
        <v>0.4</v>
      </c>
      <c r="MX43" s="37">
        <v>30721.866666666669</v>
      </c>
      <c r="MY43" s="3">
        <v>115268</v>
      </c>
      <c r="MZ43">
        <v>115268</v>
      </c>
      <c r="NA43">
        <v>115268</v>
      </c>
      <c r="NB43">
        <v>0.4</v>
      </c>
      <c r="ND43" s="3">
        <v>94624</v>
      </c>
      <c r="NE43">
        <v>94624</v>
      </c>
      <c r="NF43">
        <v>94624</v>
      </c>
      <c r="NG43">
        <v>0.4</v>
      </c>
    </row>
    <row r="44" spans="1:371" ht="15" thickBot="1" x14ac:dyDescent="0.35">
      <c r="A44" s="30" t="s">
        <v>40</v>
      </c>
      <c r="B44" s="27"/>
      <c r="C44" s="3"/>
      <c r="D44" s="4"/>
      <c r="E44" s="1"/>
      <c r="F44" s="1"/>
      <c r="G44" s="27"/>
      <c r="H44" s="3"/>
      <c r="I44" s="4"/>
      <c r="J44" s="1"/>
      <c r="K44" s="1"/>
      <c r="L44" s="27"/>
      <c r="M44" s="3"/>
      <c r="N44" s="4"/>
      <c r="O44" s="1"/>
      <c r="P44" s="1"/>
      <c r="Q44" s="27"/>
      <c r="R44" s="3"/>
      <c r="S44" s="4"/>
      <c r="T44" s="1"/>
      <c r="U44" s="1"/>
      <c r="V44" s="27"/>
      <c r="W44" s="3"/>
      <c r="X44" s="4"/>
      <c r="Y44" s="1"/>
      <c r="Z44" s="1"/>
      <c r="AA44" s="27"/>
      <c r="AB44" s="3"/>
      <c r="AC44" s="4"/>
      <c r="AD44" s="1"/>
      <c r="AE44" s="1"/>
      <c r="AF44" s="27"/>
      <c r="AG44" s="3"/>
      <c r="AH44" s="4"/>
      <c r="AI44" s="1"/>
      <c r="AJ44" s="1"/>
      <c r="AK44" s="27"/>
      <c r="AL44" s="3"/>
      <c r="AM44" s="4"/>
      <c r="AN44" s="1"/>
      <c r="AO44" s="1"/>
      <c r="AP44" s="27"/>
      <c r="AQ44" s="3"/>
      <c r="AR44" s="4"/>
      <c r="AS44" s="1"/>
      <c r="AT44" s="1"/>
      <c r="AU44" s="27"/>
      <c r="AV44" s="3"/>
      <c r="AW44" s="4"/>
      <c r="AX44" s="1"/>
      <c r="AY44" s="1"/>
      <c r="AZ44" s="27"/>
      <c r="BA44" s="3"/>
      <c r="BB44" s="4"/>
      <c r="BC44" s="1"/>
      <c r="BD44" s="1"/>
      <c r="BE44" s="27"/>
      <c r="BF44" s="3"/>
      <c r="BG44" s="4"/>
      <c r="BH44" s="1"/>
      <c r="BI44" s="1"/>
      <c r="BJ44" s="27"/>
      <c r="BK44" s="3"/>
      <c r="BL44" s="4"/>
      <c r="BM44" s="1"/>
      <c r="BN44" s="1"/>
      <c r="BO44" s="27"/>
      <c r="BP44" s="3"/>
      <c r="BQ44" s="4"/>
      <c r="BR44" s="1"/>
      <c r="BS44" s="1"/>
      <c r="BT44" s="27"/>
      <c r="BU44" s="3"/>
      <c r="BV44" s="4"/>
      <c r="BW44" s="1"/>
      <c r="BX44" s="1"/>
      <c r="BY44" s="27"/>
      <c r="BZ44" s="3"/>
      <c r="CA44" s="4"/>
      <c r="CB44" s="1"/>
      <c r="CC44" s="1"/>
      <c r="CD44" s="27"/>
      <c r="CE44" s="3"/>
      <c r="CF44" s="4"/>
      <c r="CG44" s="1"/>
      <c r="CH44" s="1"/>
      <c r="CI44" s="27"/>
      <c r="CJ44" s="3"/>
      <c r="CK44" s="4"/>
      <c r="CL44" s="1"/>
      <c r="CM44" s="1"/>
      <c r="CN44" s="27">
        <v>30721.866666666669</v>
      </c>
      <c r="CO44" s="3">
        <v>30722</v>
      </c>
      <c r="CP44" s="8">
        <f t="shared" si="309"/>
        <v>30722</v>
      </c>
      <c r="CQ44" s="9">
        <f>CP44/1</f>
        <v>30722</v>
      </c>
      <c r="CR44" s="16">
        <v>0.4</v>
      </c>
      <c r="CS44" s="27">
        <v>30721.866666666669</v>
      </c>
      <c r="CT44" s="3">
        <v>30722</v>
      </c>
      <c r="CU44" s="8">
        <f t="shared" si="310"/>
        <v>30722</v>
      </c>
      <c r="CV44" s="9">
        <f>CU44/1</f>
        <v>30722</v>
      </c>
      <c r="CW44" s="16">
        <v>0.4</v>
      </c>
      <c r="CX44" s="27">
        <v>30721.866666666669</v>
      </c>
      <c r="CY44" s="3">
        <v>30722</v>
      </c>
      <c r="CZ44" s="8">
        <f t="shared" si="311"/>
        <v>30722</v>
      </c>
      <c r="DA44" s="9">
        <f>CZ44/1</f>
        <v>30722</v>
      </c>
      <c r="DB44" s="16">
        <v>0.4</v>
      </c>
      <c r="DC44" s="27">
        <v>30721.866666666669</v>
      </c>
      <c r="DD44" s="3">
        <v>30722</v>
      </c>
      <c r="DE44" s="8">
        <f t="shared" si="312"/>
        <v>30722</v>
      </c>
      <c r="DF44" s="9">
        <f>DE44/1</f>
        <v>30722</v>
      </c>
      <c r="DG44" s="16">
        <v>0.4</v>
      </c>
      <c r="DH44" s="27">
        <v>30721.866666666669</v>
      </c>
      <c r="DI44" s="3">
        <v>30722</v>
      </c>
      <c r="DJ44" s="8">
        <f t="shared" si="313"/>
        <v>30722</v>
      </c>
      <c r="DK44" s="9">
        <f>DJ44/1</f>
        <v>30722</v>
      </c>
      <c r="DL44" s="16">
        <v>0.4</v>
      </c>
      <c r="DM44" s="27">
        <v>30721.866666666669</v>
      </c>
      <c r="DN44" s="3">
        <v>30722</v>
      </c>
      <c r="DO44" s="8">
        <f t="shared" si="314"/>
        <v>30722</v>
      </c>
      <c r="DP44" s="9">
        <f>DO44/1</f>
        <v>30722</v>
      </c>
      <c r="DQ44" s="16">
        <v>0.4</v>
      </c>
      <c r="DR44" s="27">
        <v>30721.866666666669</v>
      </c>
      <c r="DS44" s="3">
        <v>30722</v>
      </c>
      <c r="DT44" s="8">
        <f t="shared" si="315"/>
        <v>30722</v>
      </c>
      <c r="DU44" s="9">
        <f>DT44/1</f>
        <v>30722</v>
      </c>
      <c r="DV44" s="16">
        <v>0.4</v>
      </c>
      <c r="DW44" s="27">
        <v>30721.866666666669</v>
      </c>
      <c r="DX44" s="3">
        <v>30722</v>
      </c>
      <c r="DY44" s="8">
        <f t="shared" si="316"/>
        <v>30722</v>
      </c>
      <c r="DZ44" s="9">
        <f>DY44/1</f>
        <v>30722</v>
      </c>
      <c r="EA44" s="16">
        <v>0.4</v>
      </c>
      <c r="EB44" s="27">
        <v>30721.866666666669</v>
      </c>
      <c r="EC44" s="3">
        <v>30722</v>
      </c>
      <c r="ED44" s="8">
        <f t="shared" si="317"/>
        <v>30722</v>
      </c>
      <c r="EE44" s="9">
        <f>ED44/1</f>
        <v>30722</v>
      </c>
      <c r="EF44" s="16">
        <v>0.4</v>
      </c>
      <c r="EG44" s="27">
        <v>30721.866666666669</v>
      </c>
      <c r="EH44" s="3">
        <v>30722</v>
      </c>
      <c r="EI44" s="8">
        <f t="shared" si="318"/>
        <v>30722</v>
      </c>
      <c r="EJ44" s="9">
        <f>EI44/1</f>
        <v>30722</v>
      </c>
      <c r="EK44" s="16">
        <v>0.4</v>
      </c>
      <c r="EL44" s="27">
        <v>30721.866666666669</v>
      </c>
      <c r="EM44" s="3">
        <v>30722</v>
      </c>
      <c r="EN44" s="8">
        <f t="shared" si="319"/>
        <v>30722</v>
      </c>
      <c r="EO44" s="9">
        <f>EN44/1</f>
        <v>30722</v>
      </c>
      <c r="EP44" s="16">
        <v>0.4</v>
      </c>
      <c r="EQ44" s="27">
        <v>30721.866666666669</v>
      </c>
      <c r="ER44" s="3">
        <v>30722</v>
      </c>
      <c r="ES44" s="8">
        <f t="shared" si="320"/>
        <v>30722</v>
      </c>
      <c r="ET44" s="9">
        <f>ES44/1</f>
        <v>30722</v>
      </c>
      <c r="EU44" s="16">
        <v>0.4</v>
      </c>
      <c r="EV44" s="27">
        <v>30721.866666666669</v>
      </c>
      <c r="EW44" s="3">
        <v>30722</v>
      </c>
      <c r="EX44" s="8">
        <f t="shared" si="321"/>
        <v>30722</v>
      </c>
      <c r="EY44" s="9">
        <f>EX44/1</f>
        <v>30722</v>
      </c>
      <c r="EZ44" s="16">
        <v>0.4</v>
      </c>
      <c r="FA44" s="27">
        <v>30721.866666666669</v>
      </c>
      <c r="FB44" s="3">
        <v>30722</v>
      </c>
      <c r="FC44" s="8">
        <f t="shared" si="322"/>
        <v>30722</v>
      </c>
      <c r="FD44" s="9">
        <f>FC44/1</f>
        <v>30722</v>
      </c>
      <c r="FE44" s="16">
        <v>0.4</v>
      </c>
      <c r="FF44" s="27">
        <v>30721.866666666669</v>
      </c>
      <c r="FG44" s="3">
        <v>30722</v>
      </c>
      <c r="FH44" s="8">
        <f t="shared" si="323"/>
        <v>30722</v>
      </c>
      <c r="FI44" s="9">
        <f>FH44/1</f>
        <v>30722</v>
      </c>
      <c r="FJ44" s="16">
        <v>0.4</v>
      </c>
      <c r="FK44" s="27">
        <v>30721.866666666669</v>
      </c>
      <c r="FL44" s="3">
        <v>30722</v>
      </c>
      <c r="FM44" s="8">
        <f t="shared" si="324"/>
        <v>30722</v>
      </c>
      <c r="FN44" s="9">
        <f>FM44/1</f>
        <v>30722</v>
      </c>
      <c r="FO44" s="16">
        <v>0.4</v>
      </c>
      <c r="FP44" s="27">
        <v>30721.866666666669</v>
      </c>
      <c r="FQ44" s="3">
        <v>30722</v>
      </c>
      <c r="FR44" s="8">
        <f t="shared" si="325"/>
        <v>30722</v>
      </c>
      <c r="FS44" s="9">
        <f>FR44/1</f>
        <v>30722</v>
      </c>
      <c r="FT44" s="16">
        <v>0.4</v>
      </c>
      <c r="FU44" s="27">
        <v>30721.866666666669</v>
      </c>
      <c r="FV44" s="3">
        <v>30722</v>
      </c>
      <c r="FW44" s="8">
        <f t="shared" si="326"/>
        <v>30722</v>
      </c>
      <c r="FX44" s="9">
        <f>FW44/1</f>
        <v>30722</v>
      </c>
      <c r="FY44" s="16">
        <v>0.4</v>
      </c>
      <c r="FZ44" s="27">
        <v>30721.866666666669</v>
      </c>
      <c r="GA44" s="3">
        <v>30722</v>
      </c>
      <c r="GB44" s="8">
        <f t="shared" si="327"/>
        <v>30722</v>
      </c>
      <c r="GC44" s="9">
        <f>GB44/1</f>
        <v>30722</v>
      </c>
      <c r="GD44" s="16">
        <v>0.4</v>
      </c>
      <c r="GE44" s="27">
        <v>30721.866666666669</v>
      </c>
      <c r="GF44" s="3">
        <v>30722</v>
      </c>
      <c r="GG44" s="8">
        <f t="shared" si="328"/>
        <v>30722</v>
      </c>
      <c r="GH44" s="9">
        <f>GG44/1</f>
        <v>30722</v>
      </c>
      <c r="GI44" s="16">
        <v>0.4</v>
      </c>
      <c r="GJ44" s="27">
        <v>30721.866666666669</v>
      </c>
      <c r="GK44" s="3">
        <v>30722</v>
      </c>
      <c r="GL44" s="8">
        <f t="shared" si="329"/>
        <v>30722</v>
      </c>
      <c r="GM44" s="9">
        <f>GL44/1</f>
        <v>30722</v>
      </c>
      <c r="GN44" s="16">
        <v>0.4</v>
      </c>
      <c r="GO44" s="27">
        <v>30721.866666666669</v>
      </c>
      <c r="GP44" s="3">
        <v>30722</v>
      </c>
      <c r="GQ44" s="8">
        <f t="shared" si="330"/>
        <v>30722</v>
      </c>
      <c r="GR44" s="9">
        <f>GQ44/1</f>
        <v>30722</v>
      </c>
      <c r="GS44" s="16">
        <v>0.4</v>
      </c>
      <c r="GT44" s="27">
        <v>30721.866666666669</v>
      </c>
      <c r="GU44" s="31">
        <v>30722</v>
      </c>
      <c r="GV44" s="8">
        <f t="shared" si="331"/>
        <v>30722</v>
      </c>
      <c r="GW44" s="9">
        <f>GV44/1</f>
        <v>30722</v>
      </c>
      <c r="GX44" s="16">
        <v>0.4</v>
      </c>
      <c r="GY44" s="27">
        <v>30721.866666666669</v>
      </c>
      <c r="GZ44" s="31">
        <v>30722</v>
      </c>
      <c r="HA44" s="8">
        <f t="shared" si="332"/>
        <v>30722</v>
      </c>
      <c r="HB44" s="9">
        <f>HA44/1</f>
        <v>30722</v>
      </c>
      <c r="HC44" s="16">
        <v>0.4</v>
      </c>
      <c r="HD44" s="27">
        <v>63255</v>
      </c>
      <c r="HE44" s="45">
        <v>30000</v>
      </c>
      <c r="HF44" s="8">
        <f t="shared" si="282"/>
        <v>30000</v>
      </c>
      <c r="HG44" s="9">
        <f t="shared" ref="HG44:HG50" si="333">HF44/1</f>
        <v>30000</v>
      </c>
      <c r="HH44" s="16">
        <v>0.6</v>
      </c>
      <c r="HI44" s="27">
        <v>63255</v>
      </c>
      <c r="HJ44" s="45">
        <v>30000</v>
      </c>
      <c r="HK44" s="8">
        <f t="shared" si="283"/>
        <v>30000</v>
      </c>
      <c r="HL44" s="9">
        <f t="shared" ref="HL44:HL50" si="334">HK44/1</f>
        <v>30000</v>
      </c>
      <c r="HM44" s="16">
        <v>0.6</v>
      </c>
      <c r="HN44" s="27">
        <v>63255</v>
      </c>
      <c r="HO44" s="45">
        <v>30000</v>
      </c>
      <c r="HP44" s="8">
        <f t="shared" si="284"/>
        <v>30000</v>
      </c>
      <c r="HQ44" s="9">
        <f t="shared" ref="HQ44:HQ50" si="335">HP44/1</f>
        <v>30000</v>
      </c>
      <c r="HR44" s="16">
        <v>0.6</v>
      </c>
      <c r="HS44" s="27">
        <v>63255</v>
      </c>
      <c r="HT44" s="45">
        <v>30000</v>
      </c>
      <c r="HU44" s="8">
        <f t="shared" si="285"/>
        <v>30000</v>
      </c>
      <c r="HV44" s="9">
        <f t="shared" ref="HV44:HV50" si="336">HU44/1</f>
        <v>30000</v>
      </c>
      <c r="HW44" s="16">
        <v>0.6</v>
      </c>
      <c r="HX44" s="27">
        <v>63255</v>
      </c>
      <c r="HY44" s="45">
        <v>0</v>
      </c>
      <c r="HZ44" s="8">
        <f t="shared" si="286"/>
        <v>0</v>
      </c>
      <c r="IA44" s="9">
        <f t="shared" ref="IA44:IA50" si="337">HZ44/1</f>
        <v>0</v>
      </c>
      <c r="IB44" s="16">
        <v>0.6</v>
      </c>
      <c r="IC44" s="27">
        <v>63255</v>
      </c>
      <c r="ID44" s="45">
        <v>63255</v>
      </c>
      <c r="IE44" s="8">
        <f t="shared" si="287"/>
        <v>63255</v>
      </c>
      <c r="IF44" s="9">
        <f t="shared" ref="IF44:IF50" si="338">IE44/1</f>
        <v>63255</v>
      </c>
      <c r="IG44" s="16">
        <v>0.6</v>
      </c>
      <c r="IH44" s="27">
        <v>63255</v>
      </c>
      <c r="II44" s="45">
        <v>63255</v>
      </c>
      <c r="IJ44" s="8">
        <f t="shared" si="288"/>
        <v>63255</v>
      </c>
      <c r="IK44" s="9">
        <f t="shared" ref="IK44:IK50" si="339">IJ44/1</f>
        <v>63255</v>
      </c>
      <c r="IL44" s="16">
        <v>0.6</v>
      </c>
      <c r="IM44" s="27">
        <v>63255</v>
      </c>
      <c r="IN44" s="45">
        <v>63255</v>
      </c>
      <c r="IO44" s="8">
        <f t="shared" si="289"/>
        <v>63255</v>
      </c>
      <c r="IP44" s="9">
        <f t="shared" ref="IP44:IP50" si="340">IO44/1</f>
        <v>63255</v>
      </c>
      <c r="IQ44" s="16">
        <v>0.6</v>
      </c>
      <c r="IR44" s="27">
        <v>63255</v>
      </c>
      <c r="IS44" s="45">
        <v>63255</v>
      </c>
      <c r="IT44" s="8">
        <f t="shared" si="290"/>
        <v>63255</v>
      </c>
      <c r="IU44" s="9">
        <f t="shared" ref="IU44:IU50" si="341">IT44/1</f>
        <v>63255</v>
      </c>
      <c r="IV44" s="16">
        <v>0.6</v>
      </c>
      <c r="IW44" s="27">
        <v>63255</v>
      </c>
      <c r="IX44" s="45">
        <v>63255</v>
      </c>
      <c r="IY44" s="8">
        <f t="shared" si="291"/>
        <v>63255</v>
      </c>
      <c r="IZ44" s="9">
        <f t="shared" ref="IZ44:IZ50" si="342">IY44/1</f>
        <v>63255</v>
      </c>
      <c r="JA44" s="16">
        <v>0.6</v>
      </c>
      <c r="JB44" s="27">
        <v>63255</v>
      </c>
      <c r="JC44" s="45">
        <v>63255</v>
      </c>
      <c r="JD44" s="8">
        <f t="shared" si="292"/>
        <v>63255</v>
      </c>
      <c r="JE44" s="9">
        <f t="shared" ref="JE44:JE50" si="343">JD44/1</f>
        <v>63255</v>
      </c>
      <c r="JF44" s="16">
        <v>0.6</v>
      </c>
      <c r="JG44" s="27">
        <v>63255</v>
      </c>
      <c r="JH44" s="31">
        <v>74433</v>
      </c>
      <c r="JI44" s="8">
        <f t="shared" si="293"/>
        <v>74433</v>
      </c>
      <c r="JJ44" s="9">
        <f t="shared" ref="JJ44:JJ50" si="344">JI44/1</f>
        <v>74433</v>
      </c>
      <c r="JK44" s="16">
        <v>0.6</v>
      </c>
      <c r="JL44" s="27">
        <v>63255</v>
      </c>
      <c r="JM44" s="31">
        <v>74433</v>
      </c>
      <c r="JN44" s="8">
        <f t="shared" si="294"/>
        <v>74433</v>
      </c>
      <c r="JO44" s="9">
        <f t="shared" ref="JO44:JO50" si="345">JN44/1</f>
        <v>74433</v>
      </c>
      <c r="JP44" s="16">
        <v>0.6</v>
      </c>
      <c r="JQ44" s="27">
        <v>63255</v>
      </c>
      <c r="JR44" s="31">
        <v>74433</v>
      </c>
      <c r="JS44" s="8">
        <f t="shared" si="295"/>
        <v>74433</v>
      </c>
      <c r="JT44" s="9">
        <f t="shared" ref="JT44:JT50" si="346">JS44/1</f>
        <v>74433</v>
      </c>
      <c r="JU44" s="16">
        <v>0.6</v>
      </c>
      <c r="JV44" s="27">
        <v>63255</v>
      </c>
      <c r="JW44" s="31">
        <v>74433</v>
      </c>
      <c r="JX44" s="8">
        <f t="shared" si="296"/>
        <v>74433</v>
      </c>
      <c r="JY44" s="9">
        <f t="shared" ref="JY44:JY50" si="347">JX44/1</f>
        <v>74433</v>
      </c>
      <c r="JZ44" s="16">
        <v>0.6</v>
      </c>
      <c r="KA44" s="27">
        <v>63255</v>
      </c>
      <c r="KB44" s="31">
        <v>74433</v>
      </c>
      <c r="KC44" s="8">
        <f t="shared" si="297"/>
        <v>74433</v>
      </c>
      <c r="KD44" s="9">
        <f t="shared" ref="KD44:KD50" si="348">KC44/1</f>
        <v>74433</v>
      </c>
      <c r="KE44" s="16">
        <v>0.6</v>
      </c>
      <c r="KF44" s="27">
        <v>63255</v>
      </c>
      <c r="KG44" s="31">
        <v>74433</v>
      </c>
      <c r="KH44" s="8">
        <f t="shared" si="298"/>
        <v>74433</v>
      </c>
      <c r="KI44" s="9">
        <f t="shared" ref="KI44:KI50" si="349">KH44/1</f>
        <v>74433</v>
      </c>
      <c r="KJ44" s="16">
        <v>0.6</v>
      </c>
      <c r="KK44" s="27">
        <v>63255</v>
      </c>
      <c r="KL44" s="31">
        <v>74433</v>
      </c>
      <c r="KM44" s="8">
        <f t="shared" si="299"/>
        <v>74433</v>
      </c>
      <c r="KN44" s="9">
        <f t="shared" ref="KN44:KN50" si="350">KM44/1</f>
        <v>74433</v>
      </c>
      <c r="KO44" s="16">
        <v>0.6</v>
      </c>
      <c r="KP44" s="27">
        <v>63255</v>
      </c>
      <c r="KQ44" s="31">
        <v>74433</v>
      </c>
      <c r="KR44" s="8">
        <f t="shared" si="300"/>
        <v>74433</v>
      </c>
      <c r="KS44" s="9">
        <f t="shared" ref="KS44:KS50" si="351">KR44/1</f>
        <v>74433</v>
      </c>
      <c r="KT44" s="16">
        <v>0.6</v>
      </c>
      <c r="KU44" s="27">
        <v>63255</v>
      </c>
      <c r="KV44" s="31">
        <v>74433</v>
      </c>
      <c r="KW44" s="8">
        <f t="shared" si="301"/>
        <v>74433</v>
      </c>
      <c r="KX44" s="9">
        <f t="shared" ref="KX44:KX50" si="352">KW44/1</f>
        <v>74433</v>
      </c>
      <c r="KY44" s="16">
        <v>0.6</v>
      </c>
      <c r="KZ44" s="27">
        <v>63255</v>
      </c>
      <c r="LA44" s="31">
        <v>74433</v>
      </c>
      <c r="LB44" s="8">
        <f t="shared" si="302"/>
        <v>74433</v>
      </c>
      <c r="LC44" s="9">
        <f t="shared" ref="LC44:LC50" si="353">LB44/1</f>
        <v>74433</v>
      </c>
      <c r="LD44" s="16">
        <v>0.6</v>
      </c>
      <c r="LE44" s="27">
        <v>63255</v>
      </c>
      <c r="LF44" s="31">
        <v>74433</v>
      </c>
      <c r="LG44" s="8">
        <f t="shared" si="303"/>
        <v>74433</v>
      </c>
      <c r="LH44" s="9">
        <f t="shared" ref="LH44:LH50" si="354">LG44/1</f>
        <v>74433</v>
      </c>
      <c r="LI44" s="16">
        <v>0.6</v>
      </c>
      <c r="LJ44" s="27">
        <v>63255</v>
      </c>
      <c r="LK44" s="3">
        <v>74433</v>
      </c>
      <c r="LL44" s="8">
        <f t="shared" si="304"/>
        <v>74433</v>
      </c>
      <c r="LM44" s="9">
        <f t="shared" ref="LM44:LM50" si="355">LL44/1</f>
        <v>74433</v>
      </c>
      <c r="LN44" s="16">
        <v>0.6</v>
      </c>
      <c r="LO44" s="27">
        <v>63255</v>
      </c>
      <c r="LP44" s="3">
        <v>74433</v>
      </c>
      <c r="LQ44" s="8">
        <f t="shared" si="305"/>
        <v>74433</v>
      </c>
      <c r="LR44" s="9">
        <f t="shared" ref="LR44:LR50" si="356">LQ44/1</f>
        <v>74433</v>
      </c>
      <c r="LS44" s="16">
        <v>0.6</v>
      </c>
      <c r="LT44" s="27">
        <v>63255</v>
      </c>
      <c r="LU44" s="3">
        <v>74433</v>
      </c>
      <c r="LV44" s="8">
        <f t="shared" si="306"/>
        <v>74433</v>
      </c>
      <c r="LW44" s="9">
        <f t="shared" ref="LW44:LW50" si="357">LV44/1</f>
        <v>74433</v>
      </c>
      <c r="LX44" s="16">
        <v>0.6</v>
      </c>
      <c r="LY44" s="27">
        <v>63255</v>
      </c>
      <c r="LZ44" s="3">
        <v>74433</v>
      </c>
      <c r="MA44" s="8">
        <f t="shared" si="307"/>
        <v>74433</v>
      </c>
      <c r="MB44" s="9">
        <f t="shared" ref="MB44:MB50" si="358">MA44/1</f>
        <v>74433</v>
      </c>
      <c r="MC44" s="16">
        <v>0.6</v>
      </c>
      <c r="MD44" s="27">
        <v>63255</v>
      </c>
      <c r="ME44" s="3">
        <v>74433</v>
      </c>
      <c r="MF44" s="8">
        <f t="shared" si="308"/>
        <v>74433</v>
      </c>
      <c r="MG44" s="9">
        <f t="shared" ref="MG44:MG50" si="359">MF44/1</f>
        <v>74433</v>
      </c>
      <c r="MH44" s="16">
        <v>0.6</v>
      </c>
      <c r="MI44" s="37">
        <v>63255</v>
      </c>
      <c r="MJ44" s="3">
        <v>74433</v>
      </c>
      <c r="MK44" s="8">
        <v>74433</v>
      </c>
      <c r="ML44" s="9">
        <v>74433</v>
      </c>
      <c r="MM44" s="16">
        <v>0.6</v>
      </c>
      <c r="MN44" s="37">
        <v>63255</v>
      </c>
      <c r="MO44" s="3">
        <v>74433</v>
      </c>
      <c r="MP44" s="8">
        <v>74433</v>
      </c>
      <c r="MQ44" s="9">
        <v>74433</v>
      </c>
      <c r="MR44" s="16">
        <v>0.6</v>
      </c>
      <c r="MS44" s="37">
        <v>63255</v>
      </c>
      <c r="MT44" s="3">
        <v>74433</v>
      </c>
      <c r="MU44">
        <v>74433</v>
      </c>
      <c r="MV44">
        <v>74433</v>
      </c>
      <c r="MW44">
        <v>0.6</v>
      </c>
      <c r="MX44" s="37">
        <v>63255</v>
      </c>
      <c r="MY44" s="3">
        <v>74433</v>
      </c>
      <c r="MZ44">
        <v>74433</v>
      </c>
      <c r="NA44">
        <v>74433</v>
      </c>
      <c r="NB44">
        <v>0.6</v>
      </c>
      <c r="ND44" s="3">
        <v>67269</v>
      </c>
      <c r="NE44">
        <v>67269</v>
      </c>
      <c r="NF44">
        <v>67269</v>
      </c>
      <c r="NG44">
        <v>0.6</v>
      </c>
    </row>
    <row r="45" spans="1:371" x14ac:dyDescent="0.3">
      <c r="A45" s="77" t="s">
        <v>41</v>
      </c>
      <c r="B45" s="27">
        <v>0</v>
      </c>
      <c r="C45" s="3">
        <v>0</v>
      </c>
      <c r="D45" s="8">
        <f>C45</f>
        <v>0</v>
      </c>
      <c r="E45" s="9">
        <f>D45/12</f>
        <v>0</v>
      </c>
      <c r="F45" s="16">
        <v>0.6</v>
      </c>
      <c r="G45" s="27">
        <v>0</v>
      </c>
      <c r="H45" s="3">
        <v>0</v>
      </c>
      <c r="I45" s="8">
        <f>H45</f>
        <v>0</v>
      </c>
      <c r="J45" s="9">
        <f>I45/12</f>
        <v>0</v>
      </c>
      <c r="K45" s="16">
        <v>0.6</v>
      </c>
      <c r="L45" s="27">
        <v>0</v>
      </c>
      <c r="M45" s="3">
        <v>0</v>
      </c>
      <c r="N45" s="8">
        <f>M45</f>
        <v>0</v>
      </c>
      <c r="O45" s="9">
        <f>N45/12</f>
        <v>0</v>
      </c>
      <c r="P45" s="16">
        <v>0.6</v>
      </c>
      <c r="Q45" s="27">
        <v>0</v>
      </c>
      <c r="R45" s="3">
        <v>0</v>
      </c>
      <c r="S45" s="8">
        <f>R45</f>
        <v>0</v>
      </c>
      <c r="T45" s="9">
        <f>S45/12</f>
        <v>0</v>
      </c>
      <c r="U45" s="16">
        <v>0.6</v>
      </c>
      <c r="V45" s="27">
        <v>0</v>
      </c>
      <c r="W45" s="3">
        <v>0</v>
      </c>
      <c r="X45" s="8">
        <f>W45</f>
        <v>0</v>
      </c>
      <c r="Y45" s="9">
        <f>X45/12</f>
        <v>0</v>
      </c>
      <c r="Z45" s="16">
        <v>0.6</v>
      </c>
      <c r="AA45" s="27">
        <v>0</v>
      </c>
      <c r="AB45" s="3">
        <v>0</v>
      </c>
      <c r="AC45" s="8">
        <f>AB45</f>
        <v>0</v>
      </c>
      <c r="AD45" s="9">
        <f>AC45/12</f>
        <v>0</v>
      </c>
      <c r="AE45" s="16">
        <v>0.6</v>
      </c>
      <c r="AF45" s="27">
        <v>0</v>
      </c>
      <c r="AG45" s="3">
        <v>0</v>
      </c>
      <c r="AH45" s="8">
        <f>AG45</f>
        <v>0</v>
      </c>
      <c r="AI45" s="9">
        <f>AH45/12</f>
        <v>0</v>
      </c>
      <c r="AJ45" s="16">
        <v>0.6</v>
      </c>
      <c r="AK45" s="27">
        <v>0</v>
      </c>
      <c r="AL45" s="3">
        <v>0</v>
      </c>
      <c r="AM45" s="8">
        <f>AL45</f>
        <v>0</v>
      </c>
      <c r="AN45" s="9">
        <f>AM45/12</f>
        <v>0</v>
      </c>
      <c r="AO45" s="16">
        <v>0.6</v>
      </c>
      <c r="AP45" s="27">
        <v>0</v>
      </c>
      <c r="AQ45" s="3">
        <v>0</v>
      </c>
      <c r="AR45" s="8">
        <f>AQ45</f>
        <v>0</v>
      </c>
      <c r="AS45" s="9">
        <f>AR45/12</f>
        <v>0</v>
      </c>
      <c r="AT45" s="16">
        <v>0.6</v>
      </c>
      <c r="AU45" s="27">
        <v>0</v>
      </c>
      <c r="AV45" s="3">
        <v>0</v>
      </c>
      <c r="AW45" s="8">
        <f t="shared" ref="AW45:AW53" si="360">AV45</f>
        <v>0</v>
      </c>
      <c r="AX45" s="9">
        <f>AW45/12</f>
        <v>0</v>
      </c>
      <c r="AY45" s="16">
        <v>0.6</v>
      </c>
      <c r="AZ45" s="27">
        <v>0</v>
      </c>
      <c r="BA45" s="3">
        <v>0</v>
      </c>
      <c r="BB45" s="8">
        <f t="shared" ref="BB45:BB53" si="361">BA45</f>
        <v>0</v>
      </c>
      <c r="BC45" s="9">
        <f>BB45/12</f>
        <v>0</v>
      </c>
      <c r="BD45" s="16">
        <v>0.6</v>
      </c>
      <c r="BE45" s="27">
        <v>0</v>
      </c>
      <c r="BF45" s="3">
        <v>0</v>
      </c>
      <c r="BG45" s="8">
        <f t="shared" ref="BG45:BG53" si="362">BF45</f>
        <v>0</v>
      </c>
      <c r="BH45" s="9">
        <f>BG45/12</f>
        <v>0</v>
      </c>
      <c r="BI45" s="16">
        <v>0.6</v>
      </c>
      <c r="BJ45" s="27">
        <v>0</v>
      </c>
      <c r="BK45" s="3">
        <v>0</v>
      </c>
      <c r="BL45" s="8">
        <f t="shared" ref="BL45:BL53" si="363">BK45</f>
        <v>0</v>
      </c>
      <c r="BM45" s="9">
        <f>BL45/12</f>
        <v>0</v>
      </c>
      <c r="BN45" s="16">
        <v>0.6</v>
      </c>
      <c r="BO45" s="27">
        <v>0</v>
      </c>
      <c r="BP45" s="3">
        <v>0</v>
      </c>
      <c r="BQ45" s="8">
        <f t="shared" ref="BQ45:BQ53" si="364">BP45</f>
        <v>0</v>
      </c>
      <c r="BR45" s="9">
        <f>BQ45/12</f>
        <v>0</v>
      </c>
      <c r="BS45" s="16">
        <v>0.6</v>
      </c>
      <c r="BT45" s="27">
        <v>0</v>
      </c>
      <c r="BU45" s="3">
        <v>0</v>
      </c>
      <c r="BV45" s="8">
        <f t="shared" ref="BV45:BV53" si="365">BU45</f>
        <v>0</v>
      </c>
      <c r="BW45" s="9">
        <f>BV45/12</f>
        <v>0</v>
      </c>
      <c r="BX45" s="16">
        <v>0.6</v>
      </c>
      <c r="BY45" s="27">
        <v>0</v>
      </c>
      <c r="BZ45" s="3">
        <v>0</v>
      </c>
      <c r="CA45" s="8">
        <f t="shared" ref="CA45:CA53" si="366">BZ45</f>
        <v>0</v>
      </c>
      <c r="CB45" s="9">
        <f>CA45/12</f>
        <v>0</v>
      </c>
      <c r="CC45" s="16">
        <v>0.6</v>
      </c>
      <c r="CD45" s="27">
        <v>0</v>
      </c>
      <c r="CE45" s="3">
        <v>0</v>
      </c>
      <c r="CF45" s="8">
        <f t="shared" ref="CF45:CF53" si="367">CE45</f>
        <v>0</v>
      </c>
      <c r="CG45" s="9">
        <f>CF45/12</f>
        <v>0</v>
      </c>
      <c r="CH45" s="16">
        <v>0.6</v>
      </c>
      <c r="CI45" s="27">
        <v>0</v>
      </c>
      <c r="CJ45" s="3">
        <v>0</v>
      </c>
      <c r="CK45" s="8">
        <f t="shared" ref="CK45:CK53" si="368">CJ45</f>
        <v>0</v>
      </c>
      <c r="CL45" s="9">
        <f>CK45/12</f>
        <v>0</v>
      </c>
      <c r="CM45" s="16">
        <v>0.6</v>
      </c>
      <c r="CN45" s="27">
        <v>63255</v>
      </c>
      <c r="CO45" s="24">
        <v>30000</v>
      </c>
      <c r="CP45" s="8">
        <f t="shared" si="309"/>
        <v>30000</v>
      </c>
      <c r="CQ45" s="9">
        <f t="shared" ref="CQ45:CQ51" si="369">CP45/1</f>
        <v>30000</v>
      </c>
      <c r="CR45" s="16">
        <v>0.6</v>
      </c>
      <c r="CS45" s="27">
        <v>63255</v>
      </c>
      <c r="CT45" s="24">
        <v>30000</v>
      </c>
      <c r="CU45" s="8">
        <f t="shared" si="310"/>
        <v>30000</v>
      </c>
      <c r="CV45" s="9">
        <f t="shared" ref="CV45:CV51" si="370">CU45/1</f>
        <v>30000</v>
      </c>
      <c r="CW45" s="16">
        <v>0.6</v>
      </c>
      <c r="CX45" s="27">
        <v>63255</v>
      </c>
      <c r="CY45" s="24">
        <v>30000</v>
      </c>
      <c r="CZ45" s="8">
        <f t="shared" si="311"/>
        <v>30000</v>
      </c>
      <c r="DA45" s="9">
        <f t="shared" ref="DA45:DA51" si="371">CZ45/1</f>
        <v>30000</v>
      </c>
      <c r="DB45" s="16">
        <v>0.6</v>
      </c>
      <c r="DC45" s="27">
        <v>63255</v>
      </c>
      <c r="DD45" s="24">
        <v>30000</v>
      </c>
      <c r="DE45" s="8">
        <f t="shared" si="312"/>
        <v>30000</v>
      </c>
      <c r="DF45" s="9">
        <f t="shared" ref="DF45:DF51" si="372">DE45/1</f>
        <v>30000</v>
      </c>
      <c r="DG45" s="16">
        <v>0.6</v>
      </c>
      <c r="DH45" s="27">
        <v>63255</v>
      </c>
      <c r="DI45" s="24">
        <v>30000</v>
      </c>
      <c r="DJ45" s="8">
        <f t="shared" si="313"/>
        <v>30000</v>
      </c>
      <c r="DK45" s="9">
        <f t="shared" ref="DK45:DK51" si="373">DJ45/1</f>
        <v>30000</v>
      </c>
      <c r="DL45" s="16">
        <v>0.6</v>
      </c>
      <c r="DM45" s="27">
        <v>63255</v>
      </c>
      <c r="DN45" s="24">
        <v>30000</v>
      </c>
      <c r="DO45" s="8">
        <f t="shared" si="314"/>
        <v>30000</v>
      </c>
      <c r="DP45" s="9">
        <f t="shared" ref="DP45:DP51" si="374">DO45/1</f>
        <v>30000</v>
      </c>
      <c r="DQ45" s="16">
        <v>0.6</v>
      </c>
      <c r="DR45" s="27">
        <v>63255</v>
      </c>
      <c r="DS45" s="24">
        <v>30000</v>
      </c>
      <c r="DT45" s="8">
        <f t="shared" si="315"/>
        <v>30000</v>
      </c>
      <c r="DU45" s="9">
        <f t="shared" ref="DU45:DU51" si="375">DT45/1</f>
        <v>30000</v>
      </c>
      <c r="DV45" s="16">
        <v>0.6</v>
      </c>
      <c r="DW45" s="27">
        <v>63255</v>
      </c>
      <c r="DX45" s="24">
        <v>30000</v>
      </c>
      <c r="DY45" s="8">
        <f t="shared" si="316"/>
        <v>30000</v>
      </c>
      <c r="DZ45" s="9">
        <f t="shared" ref="DZ45:DZ51" si="376">DY45/1</f>
        <v>30000</v>
      </c>
      <c r="EA45" s="16">
        <v>0.6</v>
      </c>
      <c r="EB45" s="27">
        <v>63255</v>
      </c>
      <c r="EC45" s="24">
        <v>30000</v>
      </c>
      <c r="ED45" s="8">
        <f t="shared" si="317"/>
        <v>30000</v>
      </c>
      <c r="EE45" s="9">
        <f t="shared" ref="EE45:EE51" si="377">ED45/1</f>
        <v>30000</v>
      </c>
      <c r="EF45" s="16">
        <v>0.6</v>
      </c>
      <c r="EG45" s="27">
        <v>63255</v>
      </c>
      <c r="EH45" s="24">
        <v>30000</v>
      </c>
      <c r="EI45" s="8">
        <f t="shared" si="318"/>
        <v>30000</v>
      </c>
      <c r="EJ45" s="9">
        <f t="shared" ref="EJ45:EJ51" si="378">EI45/1</f>
        <v>30000</v>
      </c>
      <c r="EK45" s="16">
        <v>0.6</v>
      </c>
      <c r="EL45" s="27">
        <v>63255</v>
      </c>
      <c r="EM45" s="24">
        <v>30000</v>
      </c>
      <c r="EN45" s="8">
        <f t="shared" si="319"/>
        <v>30000</v>
      </c>
      <c r="EO45" s="9">
        <f t="shared" ref="EO45:EO51" si="379">EN45/1</f>
        <v>30000</v>
      </c>
      <c r="EP45" s="16">
        <v>0.6</v>
      </c>
      <c r="EQ45" s="27">
        <v>63255</v>
      </c>
      <c r="ER45" s="24">
        <v>30000</v>
      </c>
      <c r="ES45" s="8">
        <f t="shared" si="320"/>
        <v>30000</v>
      </c>
      <c r="ET45" s="9">
        <f t="shared" ref="ET45:ET51" si="380">ES45/1</f>
        <v>30000</v>
      </c>
      <c r="EU45" s="16">
        <v>0.6</v>
      </c>
      <c r="EV45" s="27">
        <v>63255</v>
      </c>
      <c r="EW45" s="24">
        <v>30000</v>
      </c>
      <c r="EX45" s="8">
        <f t="shared" si="321"/>
        <v>30000</v>
      </c>
      <c r="EY45" s="9">
        <f t="shared" ref="EY45:EY51" si="381">EX45/1</f>
        <v>30000</v>
      </c>
      <c r="EZ45" s="16">
        <v>0.6</v>
      </c>
      <c r="FA45" s="27">
        <v>63255</v>
      </c>
      <c r="FB45" s="24">
        <v>30000</v>
      </c>
      <c r="FC45" s="8">
        <f t="shared" si="322"/>
        <v>30000</v>
      </c>
      <c r="FD45" s="9">
        <f t="shared" ref="FD45:FD51" si="382">FC45/1</f>
        <v>30000</v>
      </c>
      <c r="FE45" s="16">
        <v>0.6</v>
      </c>
      <c r="FF45" s="27">
        <v>63255</v>
      </c>
      <c r="FG45" s="24">
        <v>30000</v>
      </c>
      <c r="FH45" s="8">
        <f t="shared" si="323"/>
        <v>30000</v>
      </c>
      <c r="FI45" s="9">
        <f t="shared" ref="FI45:FI51" si="383">FH45/1</f>
        <v>30000</v>
      </c>
      <c r="FJ45" s="16">
        <v>0.6</v>
      </c>
      <c r="FK45" s="27">
        <v>63255</v>
      </c>
      <c r="FL45" s="24">
        <v>30000</v>
      </c>
      <c r="FM45" s="8">
        <f t="shared" si="324"/>
        <v>30000</v>
      </c>
      <c r="FN45" s="9">
        <f t="shared" ref="FN45:FN51" si="384">FM45/1</f>
        <v>30000</v>
      </c>
      <c r="FO45" s="16">
        <v>0.6</v>
      </c>
      <c r="FP45" s="27">
        <v>63255</v>
      </c>
      <c r="FQ45" s="24">
        <v>30000</v>
      </c>
      <c r="FR45" s="8">
        <f t="shared" si="325"/>
        <v>30000</v>
      </c>
      <c r="FS45" s="9">
        <f t="shared" ref="FS45:FS51" si="385">FR45/1</f>
        <v>30000</v>
      </c>
      <c r="FT45" s="16">
        <v>0.6</v>
      </c>
      <c r="FU45" s="27">
        <v>63255</v>
      </c>
      <c r="FV45" s="24">
        <v>30000</v>
      </c>
      <c r="FW45" s="8">
        <f t="shared" si="326"/>
        <v>30000</v>
      </c>
      <c r="FX45" s="9">
        <f t="shared" ref="FX45:FX51" si="386">FW45/1</f>
        <v>30000</v>
      </c>
      <c r="FY45" s="16">
        <v>0.6</v>
      </c>
      <c r="FZ45" s="27">
        <v>63255</v>
      </c>
      <c r="GA45" s="24">
        <v>30000</v>
      </c>
      <c r="GB45" s="8">
        <f t="shared" si="327"/>
        <v>30000</v>
      </c>
      <c r="GC45" s="9">
        <f t="shared" ref="GC45:GC51" si="387">GB45/1</f>
        <v>30000</v>
      </c>
      <c r="GD45" s="16">
        <v>0.6</v>
      </c>
      <c r="GE45" s="27">
        <v>63255</v>
      </c>
      <c r="GF45" s="24">
        <v>30000</v>
      </c>
      <c r="GG45" s="8">
        <f t="shared" si="328"/>
        <v>30000</v>
      </c>
      <c r="GH45" s="9">
        <f t="shared" ref="GH45:GH51" si="388">GG45/1</f>
        <v>30000</v>
      </c>
      <c r="GI45" s="16">
        <v>0.6</v>
      </c>
      <c r="GJ45" s="27">
        <v>63255</v>
      </c>
      <c r="GK45" s="24">
        <v>30000</v>
      </c>
      <c r="GL45" s="8">
        <f t="shared" si="329"/>
        <v>30000</v>
      </c>
      <c r="GM45" s="9">
        <f t="shared" ref="GM45:GM51" si="389">GL45/1</f>
        <v>30000</v>
      </c>
      <c r="GN45" s="16">
        <v>0.6</v>
      </c>
      <c r="GO45" s="27">
        <v>63255</v>
      </c>
      <c r="GP45" s="24">
        <v>30000</v>
      </c>
      <c r="GQ45" s="8">
        <f t="shared" si="330"/>
        <v>30000</v>
      </c>
      <c r="GR45" s="9">
        <f t="shared" ref="GR45:GR51" si="390">GQ45/1</f>
        <v>30000</v>
      </c>
      <c r="GS45" s="16">
        <v>0.6</v>
      </c>
      <c r="GT45" s="27">
        <v>63255</v>
      </c>
      <c r="GU45" s="45">
        <v>30000</v>
      </c>
      <c r="GV45" s="8">
        <f t="shared" si="331"/>
        <v>30000</v>
      </c>
      <c r="GW45" s="9">
        <f t="shared" ref="GW45:GW51" si="391">GV45/1</f>
        <v>30000</v>
      </c>
      <c r="GX45" s="16">
        <v>0.6</v>
      </c>
      <c r="GY45" s="27">
        <v>63255</v>
      </c>
      <c r="GZ45" s="45">
        <v>30000</v>
      </c>
      <c r="HA45" s="8">
        <f t="shared" si="332"/>
        <v>30000</v>
      </c>
      <c r="HB45" s="9">
        <f t="shared" ref="HB45:HB51" si="392">HA45/1</f>
        <v>30000</v>
      </c>
      <c r="HC45" s="16">
        <v>0.6</v>
      </c>
      <c r="HD45" s="27">
        <v>113263.29999999999</v>
      </c>
      <c r="HE45" s="43">
        <v>0</v>
      </c>
      <c r="HF45" s="8">
        <f t="shared" si="282"/>
        <v>0</v>
      </c>
      <c r="HG45" s="9">
        <f t="shared" si="333"/>
        <v>0</v>
      </c>
      <c r="HH45" s="16">
        <v>0.6</v>
      </c>
      <c r="HI45" s="27">
        <v>113263.29999999999</v>
      </c>
      <c r="HJ45" s="43">
        <v>0</v>
      </c>
      <c r="HK45" s="8">
        <f t="shared" si="283"/>
        <v>0</v>
      </c>
      <c r="HL45" s="9">
        <f t="shared" si="334"/>
        <v>0</v>
      </c>
      <c r="HM45" s="16">
        <v>0.6</v>
      </c>
      <c r="HN45" s="27">
        <v>113263.29999999999</v>
      </c>
      <c r="HO45" s="43">
        <v>0</v>
      </c>
      <c r="HP45" s="8">
        <f t="shared" si="284"/>
        <v>0</v>
      </c>
      <c r="HQ45" s="9">
        <f t="shared" si="335"/>
        <v>0</v>
      </c>
      <c r="HR45" s="16">
        <v>0.6</v>
      </c>
      <c r="HS45" s="27">
        <v>113263.29999999999</v>
      </c>
      <c r="HT45" s="43">
        <v>0</v>
      </c>
      <c r="HU45" s="8">
        <f t="shared" si="285"/>
        <v>0</v>
      </c>
      <c r="HV45" s="9">
        <f t="shared" si="336"/>
        <v>0</v>
      </c>
      <c r="HW45" s="16">
        <v>0.6</v>
      </c>
      <c r="HX45" s="27">
        <v>113263.29999999999</v>
      </c>
      <c r="HY45" s="43">
        <v>0</v>
      </c>
      <c r="HZ45" s="8">
        <f t="shared" si="286"/>
        <v>0</v>
      </c>
      <c r="IA45" s="9">
        <f t="shared" si="337"/>
        <v>0</v>
      </c>
      <c r="IB45" s="16">
        <v>0.6</v>
      </c>
      <c r="IC45" s="27">
        <v>113263.29999999999</v>
      </c>
      <c r="ID45" s="43">
        <v>113263.29999999999</v>
      </c>
      <c r="IE45" s="8">
        <f t="shared" si="287"/>
        <v>113263.29999999999</v>
      </c>
      <c r="IF45" s="9">
        <f t="shared" si="338"/>
        <v>113263.29999999999</v>
      </c>
      <c r="IG45" s="16">
        <v>0.6</v>
      </c>
      <c r="IH45" s="27">
        <v>113263.29999999999</v>
      </c>
      <c r="II45" s="43">
        <v>113263.29999999999</v>
      </c>
      <c r="IJ45" s="8">
        <f t="shared" si="288"/>
        <v>113263.29999999999</v>
      </c>
      <c r="IK45" s="9">
        <f t="shared" si="339"/>
        <v>113263.29999999999</v>
      </c>
      <c r="IL45" s="16">
        <v>0.6</v>
      </c>
      <c r="IM45" s="27">
        <v>113263.29999999999</v>
      </c>
      <c r="IN45" s="43">
        <v>113263.29999999999</v>
      </c>
      <c r="IO45" s="8">
        <f t="shared" si="289"/>
        <v>113263.29999999999</v>
      </c>
      <c r="IP45" s="9">
        <f t="shared" si="340"/>
        <v>113263.29999999999</v>
      </c>
      <c r="IQ45" s="16">
        <v>0.6</v>
      </c>
      <c r="IR45" s="27">
        <v>113263.29999999999</v>
      </c>
      <c r="IS45" s="43">
        <v>113263.29999999999</v>
      </c>
      <c r="IT45" s="8">
        <f t="shared" si="290"/>
        <v>113263.29999999999</v>
      </c>
      <c r="IU45" s="9">
        <f t="shared" si="341"/>
        <v>113263.29999999999</v>
      </c>
      <c r="IV45" s="16">
        <v>0.6</v>
      </c>
      <c r="IW45" s="27">
        <v>113263.29999999999</v>
      </c>
      <c r="IX45" s="43">
        <v>113263.29999999999</v>
      </c>
      <c r="IY45" s="8">
        <f t="shared" si="291"/>
        <v>113263.29999999999</v>
      </c>
      <c r="IZ45" s="9">
        <f t="shared" si="342"/>
        <v>113263.29999999999</v>
      </c>
      <c r="JA45" s="16">
        <v>0.6</v>
      </c>
      <c r="JB45" s="27">
        <v>113263.29999999999</v>
      </c>
      <c r="JC45" s="43">
        <v>113263.29999999999</v>
      </c>
      <c r="JD45" s="8">
        <f t="shared" si="292"/>
        <v>113263.29999999999</v>
      </c>
      <c r="JE45" s="9">
        <f t="shared" si="343"/>
        <v>113263.29999999999</v>
      </c>
      <c r="JF45" s="16">
        <v>0.6</v>
      </c>
      <c r="JG45" s="27">
        <v>113263.29999999999</v>
      </c>
      <c r="JH45" s="44">
        <v>165000</v>
      </c>
      <c r="JI45" s="8">
        <f t="shared" si="293"/>
        <v>165000</v>
      </c>
      <c r="JJ45" s="9">
        <f t="shared" si="344"/>
        <v>165000</v>
      </c>
      <c r="JK45" s="16">
        <v>0.6</v>
      </c>
      <c r="JL45" s="27">
        <v>113263.29999999999</v>
      </c>
      <c r="JM45" s="44">
        <v>165000</v>
      </c>
      <c r="JN45" s="8">
        <f t="shared" si="294"/>
        <v>165000</v>
      </c>
      <c r="JO45" s="9">
        <f t="shared" si="345"/>
        <v>165000</v>
      </c>
      <c r="JP45" s="16">
        <v>0.6</v>
      </c>
      <c r="JQ45" s="27">
        <v>113263.29999999999</v>
      </c>
      <c r="JR45" s="44">
        <v>165000</v>
      </c>
      <c r="JS45" s="8">
        <f t="shared" si="295"/>
        <v>165000</v>
      </c>
      <c r="JT45" s="9">
        <f t="shared" si="346"/>
        <v>165000</v>
      </c>
      <c r="JU45" s="16">
        <v>0.6</v>
      </c>
      <c r="JV45" s="27">
        <v>113263.29999999999</v>
      </c>
      <c r="JW45" s="44">
        <v>165000</v>
      </c>
      <c r="JX45" s="8">
        <f t="shared" si="296"/>
        <v>165000</v>
      </c>
      <c r="JY45" s="9">
        <f t="shared" si="347"/>
        <v>165000</v>
      </c>
      <c r="JZ45" s="16">
        <v>0.6</v>
      </c>
      <c r="KA45" s="27">
        <v>113263.29999999999</v>
      </c>
      <c r="KB45" s="44">
        <v>165000</v>
      </c>
      <c r="KC45" s="8">
        <f t="shared" si="297"/>
        <v>165000</v>
      </c>
      <c r="KD45" s="9">
        <f t="shared" si="348"/>
        <v>165000</v>
      </c>
      <c r="KE45" s="16">
        <v>0.6</v>
      </c>
      <c r="KF45" s="27">
        <v>113263.29999999999</v>
      </c>
      <c r="KG45" s="44">
        <v>165000</v>
      </c>
      <c r="KH45" s="8">
        <f t="shared" si="298"/>
        <v>165000</v>
      </c>
      <c r="KI45" s="9">
        <f t="shared" si="349"/>
        <v>165000</v>
      </c>
      <c r="KJ45" s="16">
        <v>0.6</v>
      </c>
      <c r="KK45" s="27">
        <v>113263.29999999999</v>
      </c>
      <c r="KL45" s="44">
        <v>165000</v>
      </c>
      <c r="KM45" s="8">
        <f t="shared" si="299"/>
        <v>165000</v>
      </c>
      <c r="KN45" s="9">
        <f t="shared" si="350"/>
        <v>165000</v>
      </c>
      <c r="KO45" s="16">
        <v>0.6</v>
      </c>
      <c r="KP45" s="27">
        <v>113263.29999999999</v>
      </c>
      <c r="KQ45" s="44">
        <v>165000</v>
      </c>
      <c r="KR45" s="8">
        <f t="shared" si="300"/>
        <v>165000</v>
      </c>
      <c r="KS45" s="9">
        <f t="shared" si="351"/>
        <v>165000</v>
      </c>
      <c r="KT45" s="16">
        <v>0.6</v>
      </c>
      <c r="KU45" s="27">
        <v>113263.29999999999</v>
      </c>
      <c r="KV45" s="44">
        <v>165000</v>
      </c>
      <c r="KW45" s="8">
        <f t="shared" si="301"/>
        <v>165000</v>
      </c>
      <c r="KX45" s="9">
        <f t="shared" si="352"/>
        <v>165000</v>
      </c>
      <c r="KY45" s="16">
        <v>0.6</v>
      </c>
      <c r="KZ45" s="27">
        <v>113263.29999999999</v>
      </c>
      <c r="LA45" s="44">
        <v>165000</v>
      </c>
      <c r="LB45" s="8">
        <f t="shared" si="302"/>
        <v>165000</v>
      </c>
      <c r="LC45" s="9">
        <f t="shared" si="353"/>
        <v>165000</v>
      </c>
      <c r="LD45" s="16">
        <v>0.6</v>
      </c>
      <c r="LE45" s="27">
        <v>113263.29999999999</v>
      </c>
      <c r="LF45" s="44">
        <v>165000</v>
      </c>
      <c r="LG45" s="8">
        <f t="shared" si="303"/>
        <v>165000</v>
      </c>
      <c r="LH45" s="9">
        <f t="shared" si="354"/>
        <v>165000</v>
      </c>
      <c r="LI45" s="16">
        <v>0.6</v>
      </c>
      <c r="LJ45" s="27">
        <v>113263.29999999999</v>
      </c>
      <c r="LK45" s="14">
        <v>165000</v>
      </c>
      <c r="LL45" s="8">
        <f t="shared" si="304"/>
        <v>165000</v>
      </c>
      <c r="LM45" s="9">
        <f t="shared" si="355"/>
        <v>165000</v>
      </c>
      <c r="LN45" s="16">
        <v>0.6</v>
      </c>
      <c r="LO45" s="27">
        <v>113263.29999999999</v>
      </c>
      <c r="LP45" s="14">
        <v>165000</v>
      </c>
      <c r="LQ45" s="8">
        <f t="shared" si="305"/>
        <v>165000</v>
      </c>
      <c r="LR45" s="9">
        <f t="shared" si="356"/>
        <v>165000</v>
      </c>
      <c r="LS45" s="16">
        <v>0.6</v>
      </c>
      <c r="LT45" s="27">
        <v>113263.29999999999</v>
      </c>
      <c r="LU45" s="14">
        <v>165000</v>
      </c>
      <c r="LV45" s="8">
        <f t="shared" si="306"/>
        <v>165000</v>
      </c>
      <c r="LW45" s="9">
        <f t="shared" si="357"/>
        <v>165000</v>
      </c>
      <c r="LX45" s="16">
        <v>0.6</v>
      </c>
      <c r="LY45" s="27">
        <v>113263.29999999999</v>
      </c>
      <c r="LZ45" s="14">
        <v>165000</v>
      </c>
      <c r="MA45" s="8">
        <f t="shared" si="307"/>
        <v>165000</v>
      </c>
      <c r="MB45" s="9">
        <f t="shared" si="358"/>
        <v>165000</v>
      </c>
      <c r="MC45" s="16">
        <v>0.6</v>
      </c>
      <c r="MD45" s="27">
        <v>113263.29999999999</v>
      </c>
      <c r="ME45" s="14">
        <v>165000</v>
      </c>
      <c r="MF45" s="8">
        <f t="shared" si="308"/>
        <v>165000</v>
      </c>
      <c r="MG45" s="9">
        <f t="shared" si="359"/>
        <v>165000</v>
      </c>
      <c r="MH45" s="16">
        <v>0.6</v>
      </c>
      <c r="MI45" s="37">
        <v>113263.29999999999</v>
      </c>
      <c r="MJ45" s="19">
        <v>165000</v>
      </c>
      <c r="MK45" s="8">
        <v>165000</v>
      </c>
      <c r="ML45" s="9">
        <v>165000</v>
      </c>
      <c r="MM45" s="16">
        <v>0.6</v>
      </c>
      <c r="MN45" s="37">
        <v>113263.29999999999</v>
      </c>
      <c r="MO45" s="19">
        <v>165000</v>
      </c>
      <c r="MP45" s="8">
        <v>165000</v>
      </c>
      <c r="MQ45" s="9">
        <v>165000</v>
      </c>
      <c r="MR45" s="16">
        <v>0.6</v>
      </c>
      <c r="MS45" s="37">
        <v>113263.29999999999</v>
      </c>
      <c r="MT45" s="19">
        <v>165000</v>
      </c>
      <c r="MU45">
        <v>165000</v>
      </c>
      <c r="MV45">
        <v>165000</v>
      </c>
      <c r="MW45">
        <v>0.6</v>
      </c>
      <c r="MX45" s="37">
        <v>113263.29999999999</v>
      </c>
      <c r="MY45" s="19">
        <v>165000</v>
      </c>
      <c r="MZ45">
        <v>165000</v>
      </c>
      <c r="NA45">
        <v>165000</v>
      </c>
      <c r="NB45">
        <v>0.6</v>
      </c>
      <c r="ND45" s="19">
        <v>165000</v>
      </c>
      <c r="NE45">
        <v>165000</v>
      </c>
      <c r="NF45">
        <v>165000</v>
      </c>
      <c r="NG45">
        <v>0.6</v>
      </c>
    </row>
    <row r="46" spans="1:371" x14ac:dyDescent="0.3">
      <c r="A46" s="3" t="s">
        <v>42</v>
      </c>
      <c r="B46" s="27">
        <v>30721.866666666669</v>
      </c>
      <c r="C46" s="3">
        <v>30722</v>
      </c>
      <c r="D46" s="8">
        <f>+C46*F46</f>
        <v>12288.800000000001</v>
      </c>
      <c r="E46" s="9">
        <f>D46/1</f>
        <v>12288.800000000001</v>
      </c>
      <c r="F46" s="16">
        <v>0.4</v>
      </c>
      <c r="G46" s="27">
        <v>30721.866666666669</v>
      </c>
      <c r="H46" s="3">
        <v>30722</v>
      </c>
      <c r="I46" s="8">
        <f>+H46*K46</f>
        <v>12288.800000000001</v>
      </c>
      <c r="J46" s="9">
        <f>I46/1</f>
        <v>12288.800000000001</v>
      </c>
      <c r="K46" s="16">
        <v>0.4</v>
      </c>
      <c r="L46" s="27">
        <v>30721.866666666669</v>
      </c>
      <c r="M46" s="3">
        <v>30722</v>
      </c>
      <c r="N46" s="8">
        <f>+M46*P46</f>
        <v>12288.800000000001</v>
      </c>
      <c r="O46" s="9">
        <f>N46/1</f>
        <v>12288.800000000001</v>
      </c>
      <c r="P46" s="16">
        <v>0.4</v>
      </c>
      <c r="Q46" s="27">
        <v>30721.866666666669</v>
      </c>
      <c r="R46" s="3">
        <v>30722</v>
      </c>
      <c r="S46" s="8">
        <f>+R46*U46</f>
        <v>12288.800000000001</v>
      </c>
      <c r="T46" s="9">
        <f>S46/1</f>
        <v>12288.800000000001</v>
      </c>
      <c r="U46" s="16">
        <v>0.4</v>
      </c>
      <c r="V46" s="27">
        <v>30721.866666666669</v>
      </c>
      <c r="W46" s="3">
        <v>30722</v>
      </c>
      <c r="X46" s="8">
        <f>+W46*Z46</f>
        <v>12288.800000000001</v>
      </c>
      <c r="Y46" s="9">
        <f>X46/1</f>
        <v>12288.800000000001</v>
      </c>
      <c r="Z46" s="16">
        <v>0.4</v>
      </c>
      <c r="AA46" s="27">
        <v>30721.866666666669</v>
      </c>
      <c r="AB46" s="3">
        <v>30722</v>
      </c>
      <c r="AC46" s="8">
        <f>+AB46*AE46</f>
        <v>12288.800000000001</v>
      </c>
      <c r="AD46" s="9">
        <f>AC46/1</f>
        <v>12288.800000000001</v>
      </c>
      <c r="AE46" s="16">
        <v>0.4</v>
      </c>
      <c r="AF46" s="27">
        <v>30721.866666666669</v>
      </c>
      <c r="AG46" s="3">
        <v>30722</v>
      </c>
      <c r="AH46" s="8">
        <f>+AG46*AJ46</f>
        <v>12288.800000000001</v>
      </c>
      <c r="AI46" s="9">
        <f>AH46/1</f>
        <v>12288.800000000001</v>
      </c>
      <c r="AJ46" s="16">
        <v>0.4</v>
      </c>
      <c r="AK46" s="27">
        <v>30721.866666666669</v>
      </c>
      <c r="AL46" s="3">
        <v>30722</v>
      </c>
      <c r="AM46" s="8">
        <f>+AL46*AO46</f>
        <v>12288.800000000001</v>
      </c>
      <c r="AN46" s="9">
        <f>AM46/1</f>
        <v>12288.800000000001</v>
      </c>
      <c r="AO46" s="16">
        <v>0.4</v>
      </c>
      <c r="AP46" s="27">
        <v>30721.866666666669</v>
      </c>
      <c r="AQ46" s="3">
        <v>30722</v>
      </c>
      <c r="AR46" s="8">
        <f>+AQ46*AT46</f>
        <v>12288.800000000001</v>
      </c>
      <c r="AS46" s="9">
        <f>AR46/1</f>
        <v>12288.800000000001</v>
      </c>
      <c r="AT46" s="16">
        <v>0.4</v>
      </c>
      <c r="AU46" s="27">
        <v>30721.866666666669</v>
      </c>
      <c r="AV46" s="3">
        <v>30722</v>
      </c>
      <c r="AW46" s="8">
        <f t="shared" si="360"/>
        <v>30722</v>
      </c>
      <c r="AX46" s="9">
        <f>AW46/1</f>
        <v>30722</v>
      </c>
      <c r="AY46" s="16">
        <v>0.4</v>
      </c>
      <c r="AZ46" s="27">
        <v>30721.866666666669</v>
      </c>
      <c r="BA46" s="3">
        <v>30722</v>
      </c>
      <c r="BB46" s="8">
        <f t="shared" si="361"/>
        <v>30722</v>
      </c>
      <c r="BC46" s="9">
        <f>BB46/1</f>
        <v>30722</v>
      </c>
      <c r="BD46" s="16">
        <v>0.4</v>
      </c>
      <c r="BE46" s="27">
        <v>30721.866666666669</v>
      </c>
      <c r="BF46" s="3">
        <v>30722</v>
      </c>
      <c r="BG46" s="8">
        <f t="shared" si="362"/>
        <v>30722</v>
      </c>
      <c r="BH46" s="9">
        <f>BG46/1</f>
        <v>30722</v>
      </c>
      <c r="BI46" s="16">
        <v>0.4</v>
      </c>
      <c r="BJ46" s="27">
        <v>30721.866666666669</v>
      </c>
      <c r="BK46" s="3">
        <v>30722</v>
      </c>
      <c r="BL46" s="8">
        <f t="shared" si="363"/>
        <v>30722</v>
      </c>
      <c r="BM46" s="9">
        <f>BL46/1</f>
        <v>30722</v>
      </c>
      <c r="BN46" s="16">
        <v>0.4</v>
      </c>
      <c r="BO46" s="27">
        <v>30721.866666666669</v>
      </c>
      <c r="BP46" s="3">
        <v>30722</v>
      </c>
      <c r="BQ46" s="8">
        <f t="shared" si="364"/>
        <v>30722</v>
      </c>
      <c r="BR46" s="9">
        <f>BQ46/1</f>
        <v>30722</v>
      </c>
      <c r="BS46" s="16">
        <v>0.4</v>
      </c>
      <c r="BT46" s="27">
        <v>30721.866666666669</v>
      </c>
      <c r="BU46" s="3">
        <v>30722</v>
      </c>
      <c r="BV46" s="8">
        <f t="shared" si="365"/>
        <v>30722</v>
      </c>
      <c r="BW46" s="9">
        <f>BV46/1</f>
        <v>30722</v>
      </c>
      <c r="BX46" s="16">
        <v>0.4</v>
      </c>
      <c r="BY46" s="27">
        <v>30721.866666666669</v>
      </c>
      <c r="BZ46" s="3">
        <v>30722</v>
      </c>
      <c r="CA46" s="8">
        <f t="shared" si="366"/>
        <v>30722</v>
      </c>
      <c r="CB46" s="9">
        <f>CA46/1</f>
        <v>30722</v>
      </c>
      <c r="CC46" s="16">
        <v>0.4</v>
      </c>
      <c r="CD46" s="27">
        <v>30721.866666666669</v>
      </c>
      <c r="CE46" s="3">
        <v>30722</v>
      </c>
      <c r="CF46" s="8">
        <f t="shared" si="367"/>
        <v>30722</v>
      </c>
      <c r="CG46" s="9">
        <f>CF46/1</f>
        <v>30722</v>
      </c>
      <c r="CH46" s="16">
        <v>0.4</v>
      </c>
      <c r="CI46" s="27">
        <v>30721.866666666669</v>
      </c>
      <c r="CJ46" s="3">
        <v>30722</v>
      </c>
      <c r="CK46" s="8">
        <f t="shared" si="368"/>
        <v>30722</v>
      </c>
      <c r="CL46" s="9">
        <f>CK46/1</f>
        <v>30722</v>
      </c>
      <c r="CM46" s="16">
        <v>0.4</v>
      </c>
      <c r="CN46" s="27">
        <v>113263.29999999999</v>
      </c>
      <c r="CO46" s="20">
        <v>0</v>
      </c>
      <c r="CP46" s="8">
        <f t="shared" si="309"/>
        <v>0</v>
      </c>
      <c r="CQ46" s="9">
        <f t="shared" si="369"/>
        <v>0</v>
      </c>
      <c r="CR46" s="16">
        <v>0.6</v>
      </c>
      <c r="CS46" s="27">
        <v>113263.29999999999</v>
      </c>
      <c r="CT46" s="20">
        <v>0</v>
      </c>
      <c r="CU46" s="8">
        <f t="shared" si="310"/>
        <v>0</v>
      </c>
      <c r="CV46" s="9">
        <f t="shared" si="370"/>
        <v>0</v>
      </c>
      <c r="CW46" s="16">
        <v>0.6</v>
      </c>
      <c r="CX46" s="27">
        <v>113263.29999999999</v>
      </c>
      <c r="CY46" s="20">
        <v>0</v>
      </c>
      <c r="CZ46" s="8">
        <f t="shared" si="311"/>
        <v>0</v>
      </c>
      <c r="DA46" s="9">
        <f t="shared" si="371"/>
        <v>0</v>
      </c>
      <c r="DB46" s="16">
        <v>0.6</v>
      </c>
      <c r="DC46" s="27">
        <v>113263.29999999999</v>
      </c>
      <c r="DD46" s="20">
        <v>0</v>
      </c>
      <c r="DE46" s="8">
        <f t="shared" si="312"/>
        <v>0</v>
      </c>
      <c r="DF46" s="9">
        <f t="shared" si="372"/>
        <v>0</v>
      </c>
      <c r="DG46" s="16">
        <v>0.6</v>
      </c>
      <c r="DH46" s="27">
        <v>113263.29999999999</v>
      </c>
      <c r="DI46" s="20">
        <v>0</v>
      </c>
      <c r="DJ46" s="8">
        <f t="shared" si="313"/>
        <v>0</v>
      </c>
      <c r="DK46" s="9">
        <f t="shared" si="373"/>
        <v>0</v>
      </c>
      <c r="DL46" s="16">
        <v>0.6</v>
      </c>
      <c r="DM46" s="27">
        <v>113263.29999999999</v>
      </c>
      <c r="DN46" s="20">
        <v>0</v>
      </c>
      <c r="DO46" s="8">
        <f t="shared" si="314"/>
        <v>0</v>
      </c>
      <c r="DP46" s="9">
        <f t="shared" si="374"/>
        <v>0</v>
      </c>
      <c r="DQ46" s="16">
        <v>0.6</v>
      </c>
      <c r="DR46" s="27">
        <v>113263.29999999999</v>
      </c>
      <c r="DS46" s="20">
        <v>0</v>
      </c>
      <c r="DT46" s="8">
        <f t="shared" si="315"/>
        <v>0</v>
      </c>
      <c r="DU46" s="9">
        <f t="shared" si="375"/>
        <v>0</v>
      </c>
      <c r="DV46" s="16">
        <v>0.6</v>
      </c>
      <c r="DW46" s="27">
        <v>113263.29999999999</v>
      </c>
      <c r="DX46" s="20">
        <v>0</v>
      </c>
      <c r="DY46" s="8">
        <f t="shared" si="316"/>
        <v>0</v>
      </c>
      <c r="DZ46" s="9">
        <f t="shared" si="376"/>
        <v>0</v>
      </c>
      <c r="EA46" s="16">
        <v>0.6</v>
      </c>
      <c r="EB46" s="27">
        <v>113263.29999999999</v>
      </c>
      <c r="EC46" s="20">
        <v>0</v>
      </c>
      <c r="ED46" s="8">
        <f t="shared" si="317"/>
        <v>0</v>
      </c>
      <c r="EE46" s="9">
        <f t="shared" si="377"/>
        <v>0</v>
      </c>
      <c r="EF46" s="16">
        <v>0.6</v>
      </c>
      <c r="EG46" s="27">
        <v>113263.29999999999</v>
      </c>
      <c r="EH46" s="20">
        <v>0</v>
      </c>
      <c r="EI46" s="8">
        <f t="shared" si="318"/>
        <v>0</v>
      </c>
      <c r="EJ46" s="9">
        <f t="shared" si="378"/>
        <v>0</v>
      </c>
      <c r="EK46" s="16">
        <v>0.6</v>
      </c>
      <c r="EL46" s="27">
        <v>113263.29999999999</v>
      </c>
      <c r="EM46" s="20">
        <v>0</v>
      </c>
      <c r="EN46" s="8">
        <f t="shared" si="319"/>
        <v>0</v>
      </c>
      <c r="EO46" s="9">
        <f t="shared" si="379"/>
        <v>0</v>
      </c>
      <c r="EP46" s="16">
        <v>0.6</v>
      </c>
      <c r="EQ46" s="27">
        <v>113263.29999999999</v>
      </c>
      <c r="ER46" s="20">
        <v>0</v>
      </c>
      <c r="ES46" s="8">
        <f t="shared" si="320"/>
        <v>0</v>
      </c>
      <c r="ET46" s="9">
        <f t="shared" si="380"/>
        <v>0</v>
      </c>
      <c r="EU46" s="16">
        <v>0.6</v>
      </c>
      <c r="EV46" s="27">
        <v>113263.29999999999</v>
      </c>
      <c r="EW46" s="20">
        <v>0</v>
      </c>
      <c r="EX46" s="8">
        <f t="shared" si="321"/>
        <v>0</v>
      </c>
      <c r="EY46" s="9">
        <f t="shared" si="381"/>
        <v>0</v>
      </c>
      <c r="EZ46" s="16">
        <v>0.6</v>
      </c>
      <c r="FA46" s="27">
        <v>113263.29999999999</v>
      </c>
      <c r="FB46" s="20">
        <v>0</v>
      </c>
      <c r="FC46" s="8">
        <f t="shared" si="322"/>
        <v>0</v>
      </c>
      <c r="FD46" s="9">
        <f t="shared" si="382"/>
        <v>0</v>
      </c>
      <c r="FE46" s="16">
        <v>0.6</v>
      </c>
      <c r="FF46" s="27">
        <v>113263.29999999999</v>
      </c>
      <c r="FG46" s="20">
        <v>0</v>
      </c>
      <c r="FH46" s="8">
        <f t="shared" si="323"/>
        <v>0</v>
      </c>
      <c r="FI46" s="9">
        <f t="shared" si="383"/>
        <v>0</v>
      </c>
      <c r="FJ46" s="16">
        <v>0.6</v>
      </c>
      <c r="FK46" s="27">
        <v>113263.29999999999</v>
      </c>
      <c r="FL46" s="20">
        <v>0</v>
      </c>
      <c r="FM46" s="8">
        <f t="shared" si="324"/>
        <v>0</v>
      </c>
      <c r="FN46" s="9">
        <f t="shared" si="384"/>
        <v>0</v>
      </c>
      <c r="FO46" s="16">
        <v>0.6</v>
      </c>
      <c r="FP46" s="27">
        <v>113263.29999999999</v>
      </c>
      <c r="FQ46" s="20">
        <v>0</v>
      </c>
      <c r="FR46" s="8">
        <f t="shared" si="325"/>
        <v>0</v>
      </c>
      <c r="FS46" s="9">
        <f t="shared" si="385"/>
        <v>0</v>
      </c>
      <c r="FT46" s="16">
        <v>0.6</v>
      </c>
      <c r="FU46" s="27">
        <v>113263.29999999999</v>
      </c>
      <c r="FV46" s="20">
        <v>0</v>
      </c>
      <c r="FW46" s="8">
        <f t="shared" si="326"/>
        <v>0</v>
      </c>
      <c r="FX46" s="9">
        <f t="shared" si="386"/>
        <v>0</v>
      </c>
      <c r="FY46" s="16">
        <v>0.6</v>
      </c>
      <c r="FZ46" s="27">
        <v>113263.29999999999</v>
      </c>
      <c r="GA46" s="20">
        <v>0</v>
      </c>
      <c r="GB46" s="8">
        <f t="shared" si="327"/>
        <v>0</v>
      </c>
      <c r="GC46" s="9">
        <f t="shared" si="387"/>
        <v>0</v>
      </c>
      <c r="GD46" s="16">
        <v>0.6</v>
      </c>
      <c r="GE46" s="27">
        <v>113263.29999999999</v>
      </c>
      <c r="GF46" s="20">
        <v>0</v>
      </c>
      <c r="GG46" s="8">
        <f t="shared" si="328"/>
        <v>0</v>
      </c>
      <c r="GH46" s="9">
        <f t="shared" si="388"/>
        <v>0</v>
      </c>
      <c r="GI46" s="16">
        <v>0.6</v>
      </c>
      <c r="GJ46" s="27">
        <v>113263.29999999999</v>
      </c>
      <c r="GK46" s="20">
        <v>0</v>
      </c>
      <c r="GL46" s="8">
        <f t="shared" si="329"/>
        <v>0</v>
      </c>
      <c r="GM46" s="9">
        <f t="shared" si="389"/>
        <v>0</v>
      </c>
      <c r="GN46" s="16">
        <v>0.6</v>
      </c>
      <c r="GO46" s="27">
        <v>113263.29999999999</v>
      </c>
      <c r="GP46" s="20">
        <v>0</v>
      </c>
      <c r="GQ46" s="8">
        <f t="shared" si="330"/>
        <v>0</v>
      </c>
      <c r="GR46" s="9">
        <f t="shared" si="390"/>
        <v>0</v>
      </c>
      <c r="GS46" s="16">
        <v>0.6</v>
      </c>
      <c r="GT46" s="27">
        <v>113263.29999999999</v>
      </c>
      <c r="GU46" s="43">
        <v>0</v>
      </c>
      <c r="GV46" s="8">
        <f t="shared" si="331"/>
        <v>0</v>
      </c>
      <c r="GW46" s="9">
        <f t="shared" si="391"/>
        <v>0</v>
      </c>
      <c r="GX46" s="16">
        <v>0.6</v>
      </c>
      <c r="GY46" s="27">
        <v>113263.29999999999</v>
      </c>
      <c r="GZ46" s="43">
        <v>0</v>
      </c>
      <c r="HA46" s="8">
        <f t="shared" si="332"/>
        <v>0</v>
      </c>
      <c r="HB46" s="9">
        <f t="shared" si="392"/>
        <v>0</v>
      </c>
      <c r="HC46" s="16">
        <v>0.6</v>
      </c>
      <c r="HD46" s="27">
        <v>53706.916666666664</v>
      </c>
      <c r="HE46" s="43">
        <v>10000</v>
      </c>
      <c r="HF46" s="8">
        <f t="shared" si="282"/>
        <v>10000</v>
      </c>
      <c r="HG46" s="9">
        <f t="shared" si="333"/>
        <v>10000</v>
      </c>
      <c r="HH46" s="16">
        <v>0.7</v>
      </c>
      <c r="HI46" s="27">
        <v>53706.916666666664</v>
      </c>
      <c r="HJ46" s="43">
        <v>10000</v>
      </c>
      <c r="HK46" s="8">
        <f t="shared" si="283"/>
        <v>10000</v>
      </c>
      <c r="HL46" s="9">
        <f t="shared" si="334"/>
        <v>10000</v>
      </c>
      <c r="HM46" s="16">
        <v>0.7</v>
      </c>
      <c r="HN46" s="27">
        <v>53706.916666666664</v>
      </c>
      <c r="HO46" s="43">
        <v>10000</v>
      </c>
      <c r="HP46" s="8">
        <f t="shared" si="284"/>
        <v>10000</v>
      </c>
      <c r="HQ46" s="9">
        <f t="shared" si="335"/>
        <v>10000</v>
      </c>
      <c r="HR46" s="16">
        <v>0.7</v>
      </c>
      <c r="HS46" s="27">
        <v>53706.916666666664</v>
      </c>
      <c r="HT46" s="43">
        <v>10000</v>
      </c>
      <c r="HU46" s="8">
        <f t="shared" si="285"/>
        <v>10000</v>
      </c>
      <c r="HV46" s="9">
        <f t="shared" si="336"/>
        <v>10000</v>
      </c>
      <c r="HW46" s="16">
        <v>0.7</v>
      </c>
      <c r="HX46" s="27">
        <v>53706.916666666664</v>
      </c>
      <c r="HY46" s="43">
        <v>0</v>
      </c>
      <c r="HZ46" s="8">
        <f t="shared" si="286"/>
        <v>0</v>
      </c>
      <c r="IA46" s="9">
        <f t="shared" si="337"/>
        <v>0</v>
      </c>
      <c r="IB46" s="16">
        <v>0.7</v>
      </c>
      <c r="IC46" s="27">
        <v>53706.916666666664</v>
      </c>
      <c r="ID46" s="43">
        <v>53706.916666666664</v>
      </c>
      <c r="IE46" s="8">
        <f t="shared" si="287"/>
        <v>53706.916666666664</v>
      </c>
      <c r="IF46" s="9">
        <f t="shared" si="338"/>
        <v>53706.916666666664</v>
      </c>
      <c r="IG46" s="16">
        <v>0.7</v>
      </c>
      <c r="IH46" s="27">
        <v>53706.916666666664</v>
      </c>
      <c r="II46" s="43">
        <v>53706.916666666664</v>
      </c>
      <c r="IJ46" s="8">
        <f t="shared" si="288"/>
        <v>53706.916666666664</v>
      </c>
      <c r="IK46" s="9">
        <f t="shared" si="339"/>
        <v>53706.916666666664</v>
      </c>
      <c r="IL46" s="16">
        <v>0.7</v>
      </c>
      <c r="IM46" s="27">
        <v>53706.916666666664</v>
      </c>
      <c r="IN46" s="43">
        <v>53706.916666666664</v>
      </c>
      <c r="IO46" s="8">
        <f t="shared" si="289"/>
        <v>53706.916666666664</v>
      </c>
      <c r="IP46" s="9">
        <f t="shared" si="340"/>
        <v>53706.916666666664</v>
      </c>
      <c r="IQ46" s="16">
        <v>0.7</v>
      </c>
      <c r="IR46" s="27">
        <v>53706.916666666664</v>
      </c>
      <c r="IS46" s="43">
        <v>53706.916666666664</v>
      </c>
      <c r="IT46" s="8">
        <f t="shared" si="290"/>
        <v>53706.916666666664</v>
      </c>
      <c r="IU46" s="9">
        <f t="shared" si="341"/>
        <v>53706.916666666664</v>
      </c>
      <c r="IV46" s="16">
        <v>0.7</v>
      </c>
      <c r="IW46" s="27">
        <v>53706.916666666664</v>
      </c>
      <c r="IX46" s="43">
        <v>53706.916666666664</v>
      </c>
      <c r="IY46" s="8">
        <f t="shared" si="291"/>
        <v>53706.916666666664</v>
      </c>
      <c r="IZ46" s="9">
        <f t="shared" si="342"/>
        <v>53706.916666666664</v>
      </c>
      <c r="JA46" s="16">
        <v>0.7</v>
      </c>
      <c r="JB46" s="27">
        <v>53706.916666666664</v>
      </c>
      <c r="JC46" s="43">
        <v>53706.916666666664</v>
      </c>
      <c r="JD46" s="8">
        <f t="shared" si="292"/>
        <v>53706.916666666664</v>
      </c>
      <c r="JE46" s="9">
        <f t="shared" si="343"/>
        <v>53706.916666666664</v>
      </c>
      <c r="JF46" s="16">
        <v>0.7</v>
      </c>
      <c r="JG46" s="27">
        <v>53706.916666666664</v>
      </c>
      <c r="JH46" s="44">
        <v>89652</v>
      </c>
      <c r="JI46" s="8">
        <f t="shared" si="293"/>
        <v>89652</v>
      </c>
      <c r="JJ46" s="9">
        <f t="shared" si="344"/>
        <v>89652</v>
      </c>
      <c r="JK46" s="16">
        <v>0.7</v>
      </c>
      <c r="JL46" s="27">
        <v>53706.916666666664</v>
      </c>
      <c r="JM46" s="44">
        <v>89652</v>
      </c>
      <c r="JN46" s="8">
        <f t="shared" si="294"/>
        <v>89652</v>
      </c>
      <c r="JO46" s="9">
        <f t="shared" si="345"/>
        <v>89652</v>
      </c>
      <c r="JP46" s="16">
        <v>0.7</v>
      </c>
      <c r="JQ46" s="27">
        <v>53706.916666666664</v>
      </c>
      <c r="JR46" s="44">
        <v>89652</v>
      </c>
      <c r="JS46" s="8">
        <f t="shared" si="295"/>
        <v>89652</v>
      </c>
      <c r="JT46" s="9">
        <f t="shared" si="346"/>
        <v>89652</v>
      </c>
      <c r="JU46" s="16">
        <v>0.7</v>
      </c>
      <c r="JV46" s="27">
        <v>53706.916666666664</v>
      </c>
      <c r="JW46" s="44">
        <v>89652</v>
      </c>
      <c r="JX46" s="8">
        <f t="shared" si="296"/>
        <v>89652</v>
      </c>
      <c r="JY46" s="9">
        <f t="shared" si="347"/>
        <v>89652</v>
      </c>
      <c r="JZ46" s="16">
        <v>0.7</v>
      </c>
      <c r="KA46" s="27">
        <v>53706.916666666664</v>
      </c>
      <c r="KB46" s="44">
        <v>89652</v>
      </c>
      <c r="KC46" s="8">
        <f t="shared" si="297"/>
        <v>89652</v>
      </c>
      <c r="KD46" s="9">
        <f t="shared" si="348"/>
        <v>89652</v>
      </c>
      <c r="KE46" s="16">
        <v>0.7</v>
      </c>
      <c r="KF46" s="27">
        <v>53706.916666666664</v>
      </c>
      <c r="KG46" s="44">
        <v>89652</v>
      </c>
      <c r="KH46" s="8">
        <f t="shared" si="298"/>
        <v>89652</v>
      </c>
      <c r="KI46" s="9">
        <f t="shared" si="349"/>
        <v>89652</v>
      </c>
      <c r="KJ46" s="16">
        <v>0.7</v>
      </c>
      <c r="KK46" s="27">
        <v>53706.916666666664</v>
      </c>
      <c r="KL46" s="44">
        <v>89652</v>
      </c>
      <c r="KM46" s="8">
        <f t="shared" si="299"/>
        <v>89652</v>
      </c>
      <c r="KN46" s="9">
        <f t="shared" si="350"/>
        <v>89652</v>
      </c>
      <c r="KO46" s="16">
        <v>0.7</v>
      </c>
      <c r="KP46" s="27">
        <v>53706.916666666664</v>
      </c>
      <c r="KQ46" s="44">
        <v>89652</v>
      </c>
      <c r="KR46" s="8">
        <f t="shared" si="300"/>
        <v>89652</v>
      </c>
      <c r="KS46" s="9">
        <f t="shared" si="351"/>
        <v>89652</v>
      </c>
      <c r="KT46" s="16">
        <v>0.7</v>
      </c>
      <c r="KU46" s="27">
        <v>53706.916666666664</v>
      </c>
      <c r="KV46" s="44">
        <v>89652</v>
      </c>
      <c r="KW46" s="8">
        <f t="shared" si="301"/>
        <v>89652</v>
      </c>
      <c r="KX46" s="9">
        <f t="shared" si="352"/>
        <v>89652</v>
      </c>
      <c r="KY46" s="16">
        <v>0.7</v>
      </c>
      <c r="KZ46" s="27">
        <v>53706.916666666664</v>
      </c>
      <c r="LA46" s="44">
        <v>89652</v>
      </c>
      <c r="LB46" s="8">
        <f t="shared" si="302"/>
        <v>89652</v>
      </c>
      <c r="LC46" s="9">
        <f t="shared" si="353"/>
        <v>89652</v>
      </c>
      <c r="LD46" s="16">
        <v>0.7</v>
      </c>
      <c r="LE46" s="27">
        <v>53706.916666666664</v>
      </c>
      <c r="LF46" s="44">
        <v>89652</v>
      </c>
      <c r="LG46" s="8">
        <f t="shared" si="303"/>
        <v>89652</v>
      </c>
      <c r="LH46" s="9">
        <f t="shared" si="354"/>
        <v>89652</v>
      </c>
      <c r="LI46" s="16">
        <v>0.7</v>
      </c>
      <c r="LJ46" s="27">
        <v>53706.916666666664</v>
      </c>
      <c r="LK46" s="14">
        <v>89652</v>
      </c>
      <c r="LL46" s="8">
        <f t="shared" si="304"/>
        <v>89652</v>
      </c>
      <c r="LM46" s="9">
        <f t="shared" si="355"/>
        <v>89652</v>
      </c>
      <c r="LN46" s="16">
        <v>0.7</v>
      </c>
      <c r="LO46" s="27">
        <v>53706.916666666664</v>
      </c>
      <c r="LP46" s="14">
        <v>89652</v>
      </c>
      <c r="LQ46" s="8">
        <f t="shared" si="305"/>
        <v>89652</v>
      </c>
      <c r="LR46" s="9">
        <f t="shared" si="356"/>
        <v>89652</v>
      </c>
      <c r="LS46" s="16">
        <v>0.7</v>
      </c>
      <c r="LT46" s="27">
        <v>53706.916666666664</v>
      </c>
      <c r="LU46" s="14">
        <v>89652</v>
      </c>
      <c r="LV46" s="8">
        <f t="shared" si="306"/>
        <v>89652</v>
      </c>
      <c r="LW46" s="9">
        <f t="shared" si="357"/>
        <v>89652</v>
      </c>
      <c r="LX46" s="16">
        <v>0.7</v>
      </c>
      <c r="LY46" s="27">
        <v>53706.916666666664</v>
      </c>
      <c r="LZ46" s="19">
        <v>89652</v>
      </c>
      <c r="MA46" s="8">
        <f t="shared" si="307"/>
        <v>89652</v>
      </c>
      <c r="MB46" s="9">
        <f t="shared" si="358"/>
        <v>89652</v>
      </c>
      <c r="MC46" s="16">
        <v>0.7</v>
      </c>
      <c r="MD46" s="27">
        <v>53706.916666666664</v>
      </c>
      <c r="ME46" s="19">
        <v>89652</v>
      </c>
      <c r="MF46" s="8">
        <f t="shared" si="308"/>
        <v>89652</v>
      </c>
      <c r="MG46" s="9">
        <f t="shared" si="359"/>
        <v>89652</v>
      </c>
      <c r="MH46" s="16">
        <v>0.7</v>
      </c>
      <c r="MI46" s="37">
        <v>53706.916666666664</v>
      </c>
      <c r="MJ46" s="19">
        <v>89652</v>
      </c>
      <c r="MK46" s="8">
        <v>89652</v>
      </c>
      <c r="ML46" s="9">
        <v>89652</v>
      </c>
      <c r="MM46" s="16">
        <v>0.7</v>
      </c>
      <c r="MN46" s="37">
        <v>53706.916666666664</v>
      </c>
      <c r="MO46" s="19">
        <v>89652</v>
      </c>
      <c r="MP46" s="8">
        <v>89652</v>
      </c>
      <c r="MQ46" s="9">
        <v>89652</v>
      </c>
      <c r="MR46" s="16">
        <v>0.7</v>
      </c>
      <c r="MS46" s="37">
        <v>53706.916666666664</v>
      </c>
      <c r="MT46" s="19">
        <v>89652</v>
      </c>
      <c r="MU46">
        <v>89652</v>
      </c>
      <c r="MV46">
        <v>89652</v>
      </c>
      <c r="MW46">
        <v>0.7</v>
      </c>
      <c r="MX46" s="37">
        <v>53706.916666666664</v>
      </c>
      <c r="MY46" s="19">
        <v>89652</v>
      </c>
      <c r="MZ46">
        <v>89652</v>
      </c>
      <c r="NA46">
        <v>89652</v>
      </c>
      <c r="NB46">
        <v>0.7</v>
      </c>
      <c r="ND46" s="19">
        <v>89652</v>
      </c>
      <c r="NE46">
        <v>89652</v>
      </c>
      <c r="NF46">
        <v>89652</v>
      </c>
      <c r="NG46">
        <v>0.7</v>
      </c>
    </row>
    <row r="47" spans="1:371" x14ac:dyDescent="0.3">
      <c r="A47" s="3" t="s">
        <v>43</v>
      </c>
      <c r="B47" s="24">
        <v>30000</v>
      </c>
      <c r="C47" s="24">
        <v>30000</v>
      </c>
      <c r="D47" s="8">
        <f>+C47*F47</f>
        <v>18000</v>
      </c>
      <c r="E47" s="9">
        <f t="shared" ref="E47:E53" si="393">D47/1</f>
        <v>18000</v>
      </c>
      <c r="F47" s="16">
        <v>0.6</v>
      </c>
      <c r="G47" s="24">
        <v>30000</v>
      </c>
      <c r="H47" s="24">
        <v>30000</v>
      </c>
      <c r="I47" s="8">
        <f>+H47*K47</f>
        <v>18000</v>
      </c>
      <c r="J47" s="9">
        <f t="shared" ref="J47:J53" si="394">I47/1</f>
        <v>18000</v>
      </c>
      <c r="K47" s="16">
        <v>0.6</v>
      </c>
      <c r="L47" s="24">
        <v>30000</v>
      </c>
      <c r="M47" s="24">
        <v>30000</v>
      </c>
      <c r="N47" s="8">
        <f>+M47*P47</f>
        <v>18000</v>
      </c>
      <c r="O47" s="9">
        <f t="shared" ref="O47:O53" si="395">N47/1</f>
        <v>18000</v>
      </c>
      <c r="P47" s="16">
        <v>0.6</v>
      </c>
      <c r="Q47" s="27">
        <v>63255</v>
      </c>
      <c r="R47" s="24">
        <v>30000</v>
      </c>
      <c r="S47" s="8">
        <f>+R47*U47</f>
        <v>18000</v>
      </c>
      <c r="T47" s="9">
        <f t="shared" ref="T47:T53" si="396">S47/1</f>
        <v>18000</v>
      </c>
      <c r="U47" s="16">
        <v>0.6</v>
      </c>
      <c r="V47" s="27">
        <v>63255</v>
      </c>
      <c r="W47" s="24">
        <v>30000</v>
      </c>
      <c r="X47" s="8">
        <f>+W47*Z47</f>
        <v>18000</v>
      </c>
      <c r="Y47" s="9">
        <f t="shared" ref="Y47:Y53" si="397">X47/1</f>
        <v>18000</v>
      </c>
      <c r="Z47" s="16">
        <v>0.6</v>
      </c>
      <c r="AA47" s="27">
        <v>63255</v>
      </c>
      <c r="AB47" s="24">
        <v>30000</v>
      </c>
      <c r="AC47" s="8">
        <f>+AB47*AE47</f>
        <v>18000</v>
      </c>
      <c r="AD47" s="9">
        <f t="shared" ref="AD47:AD53" si="398">AC47/1</f>
        <v>18000</v>
      </c>
      <c r="AE47" s="16">
        <v>0.6</v>
      </c>
      <c r="AF47" s="27">
        <v>63255</v>
      </c>
      <c r="AG47" s="24">
        <v>30000</v>
      </c>
      <c r="AH47" s="8">
        <f>+AG47*AJ47</f>
        <v>18000</v>
      </c>
      <c r="AI47" s="9">
        <f t="shared" ref="AI47:AI53" si="399">AH47/1</f>
        <v>18000</v>
      </c>
      <c r="AJ47" s="16">
        <v>0.6</v>
      </c>
      <c r="AK47" s="27">
        <v>63255</v>
      </c>
      <c r="AL47" s="24">
        <v>30000</v>
      </c>
      <c r="AM47" s="8">
        <f>+AL47*AO47</f>
        <v>18000</v>
      </c>
      <c r="AN47" s="9">
        <f t="shared" ref="AN47:AN53" si="400">AM47/1</f>
        <v>18000</v>
      </c>
      <c r="AO47" s="16">
        <v>0.6</v>
      </c>
      <c r="AP47" s="27">
        <v>63255</v>
      </c>
      <c r="AQ47" s="24">
        <v>30000</v>
      </c>
      <c r="AR47" s="8">
        <f>+AQ47*AT47</f>
        <v>18000</v>
      </c>
      <c r="AS47" s="9">
        <f t="shared" ref="AS47:AS53" si="401">AR47/1</f>
        <v>18000</v>
      </c>
      <c r="AT47" s="16">
        <v>0.6</v>
      </c>
      <c r="AU47" s="27">
        <v>63255</v>
      </c>
      <c r="AV47" s="24">
        <v>30000</v>
      </c>
      <c r="AW47" s="8">
        <f t="shared" si="360"/>
        <v>30000</v>
      </c>
      <c r="AX47" s="9">
        <f t="shared" ref="AX47:AX53" si="402">AW47/1</f>
        <v>30000</v>
      </c>
      <c r="AY47" s="16">
        <v>0.6</v>
      </c>
      <c r="AZ47" s="27">
        <v>63255</v>
      </c>
      <c r="BA47" s="24">
        <v>30000</v>
      </c>
      <c r="BB47" s="8">
        <f t="shared" si="361"/>
        <v>30000</v>
      </c>
      <c r="BC47" s="9">
        <f t="shared" ref="BC47:BC53" si="403">BB47/1</f>
        <v>30000</v>
      </c>
      <c r="BD47" s="16">
        <v>0.6</v>
      </c>
      <c r="BE47" s="27">
        <v>63255</v>
      </c>
      <c r="BF47" s="24">
        <v>30000</v>
      </c>
      <c r="BG47" s="8">
        <f t="shared" si="362"/>
        <v>30000</v>
      </c>
      <c r="BH47" s="9">
        <f t="shared" ref="BH47:BH53" si="404">BG47/1</f>
        <v>30000</v>
      </c>
      <c r="BI47" s="16">
        <v>0.6</v>
      </c>
      <c r="BJ47" s="27">
        <v>63255</v>
      </c>
      <c r="BK47" s="24">
        <v>30000</v>
      </c>
      <c r="BL47" s="8">
        <f t="shared" si="363"/>
        <v>30000</v>
      </c>
      <c r="BM47" s="9">
        <f t="shared" ref="BM47:BM53" si="405">BL47/1</f>
        <v>30000</v>
      </c>
      <c r="BN47" s="16">
        <v>0.6</v>
      </c>
      <c r="BO47" s="27">
        <v>63255</v>
      </c>
      <c r="BP47" s="24">
        <v>30000</v>
      </c>
      <c r="BQ47" s="8">
        <f t="shared" si="364"/>
        <v>30000</v>
      </c>
      <c r="BR47" s="9">
        <f t="shared" ref="BR47:BR53" si="406">BQ47/1</f>
        <v>30000</v>
      </c>
      <c r="BS47" s="16">
        <v>0.6</v>
      </c>
      <c r="BT47" s="27">
        <v>63255</v>
      </c>
      <c r="BU47" s="24">
        <v>30000</v>
      </c>
      <c r="BV47" s="8">
        <f t="shared" si="365"/>
        <v>30000</v>
      </c>
      <c r="BW47" s="9">
        <f t="shared" ref="BW47:BW53" si="407">BV47/1</f>
        <v>30000</v>
      </c>
      <c r="BX47" s="16">
        <v>0.6</v>
      </c>
      <c r="BY47" s="27">
        <v>63255</v>
      </c>
      <c r="BZ47" s="24">
        <v>30000</v>
      </c>
      <c r="CA47" s="8">
        <f t="shared" si="366"/>
        <v>30000</v>
      </c>
      <c r="CB47" s="9">
        <f t="shared" ref="CB47:CB53" si="408">CA47/1</f>
        <v>30000</v>
      </c>
      <c r="CC47" s="16">
        <v>0.6</v>
      </c>
      <c r="CD47" s="27">
        <v>63255</v>
      </c>
      <c r="CE47" s="24">
        <v>30000</v>
      </c>
      <c r="CF47" s="8">
        <f t="shared" si="367"/>
        <v>30000</v>
      </c>
      <c r="CG47" s="9">
        <f t="shared" ref="CG47:CG53" si="409">CF47/1</f>
        <v>30000</v>
      </c>
      <c r="CH47" s="16">
        <v>0.6</v>
      </c>
      <c r="CI47" s="27">
        <v>63255</v>
      </c>
      <c r="CJ47" s="24">
        <v>30000</v>
      </c>
      <c r="CK47" s="8">
        <f t="shared" si="368"/>
        <v>30000</v>
      </c>
      <c r="CL47" s="9">
        <f t="shared" ref="CL47:CL53" si="410">CK47/1</f>
        <v>30000</v>
      </c>
      <c r="CM47" s="16">
        <v>0.6</v>
      </c>
      <c r="CN47" s="27">
        <v>53706.916666666664</v>
      </c>
      <c r="CO47" s="20">
        <v>10000</v>
      </c>
      <c r="CP47" s="8">
        <f t="shared" si="309"/>
        <v>10000</v>
      </c>
      <c r="CQ47" s="9">
        <f t="shared" si="369"/>
        <v>10000</v>
      </c>
      <c r="CR47" s="16">
        <v>0.7</v>
      </c>
      <c r="CS47" s="27">
        <v>53706.916666666664</v>
      </c>
      <c r="CT47" s="20">
        <v>10000</v>
      </c>
      <c r="CU47" s="8">
        <f t="shared" si="310"/>
        <v>10000</v>
      </c>
      <c r="CV47" s="9">
        <f t="shared" si="370"/>
        <v>10000</v>
      </c>
      <c r="CW47" s="16">
        <v>0.7</v>
      </c>
      <c r="CX47" s="27">
        <v>53706.916666666664</v>
      </c>
      <c r="CY47" s="20">
        <v>10000</v>
      </c>
      <c r="CZ47" s="8">
        <f t="shared" si="311"/>
        <v>10000</v>
      </c>
      <c r="DA47" s="9">
        <f t="shared" si="371"/>
        <v>10000</v>
      </c>
      <c r="DB47" s="16">
        <v>0.7</v>
      </c>
      <c r="DC47" s="27">
        <v>53706.916666666664</v>
      </c>
      <c r="DD47" s="20">
        <v>10000</v>
      </c>
      <c r="DE47" s="8">
        <f t="shared" si="312"/>
        <v>10000</v>
      </c>
      <c r="DF47" s="9">
        <f t="shared" si="372"/>
        <v>10000</v>
      </c>
      <c r="DG47" s="16">
        <v>0.7</v>
      </c>
      <c r="DH47" s="27">
        <v>53706.916666666664</v>
      </c>
      <c r="DI47" s="20">
        <v>10000</v>
      </c>
      <c r="DJ47" s="8">
        <f t="shared" si="313"/>
        <v>10000</v>
      </c>
      <c r="DK47" s="9">
        <f t="shared" si="373"/>
        <v>10000</v>
      </c>
      <c r="DL47" s="16">
        <v>0.7</v>
      </c>
      <c r="DM47" s="27">
        <v>53706.916666666664</v>
      </c>
      <c r="DN47" s="20">
        <v>10000</v>
      </c>
      <c r="DO47" s="8">
        <f t="shared" si="314"/>
        <v>10000</v>
      </c>
      <c r="DP47" s="9">
        <f t="shared" si="374"/>
        <v>10000</v>
      </c>
      <c r="DQ47" s="16">
        <v>0.7</v>
      </c>
      <c r="DR47" s="27">
        <v>53706.916666666664</v>
      </c>
      <c r="DS47" s="20">
        <v>10000</v>
      </c>
      <c r="DT47" s="8">
        <f t="shared" si="315"/>
        <v>10000</v>
      </c>
      <c r="DU47" s="9">
        <f t="shared" si="375"/>
        <v>10000</v>
      </c>
      <c r="DV47" s="16">
        <v>0.7</v>
      </c>
      <c r="DW47" s="27">
        <v>53706.916666666664</v>
      </c>
      <c r="DX47" s="20">
        <v>10000</v>
      </c>
      <c r="DY47" s="8">
        <f t="shared" si="316"/>
        <v>10000</v>
      </c>
      <c r="DZ47" s="9">
        <f t="shared" si="376"/>
        <v>10000</v>
      </c>
      <c r="EA47" s="16">
        <v>0.7</v>
      </c>
      <c r="EB47" s="27">
        <v>53706.916666666664</v>
      </c>
      <c r="EC47" s="20">
        <v>10000</v>
      </c>
      <c r="ED47" s="8">
        <f t="shared" si="317"/>
        <v>10000</v>
      </c>
      <c r="EE47" s="9">
        <f t="shared" si="377"/>
        <v>10000</v>
      </c>
      <c r="EF47" s="16">
        <v>0.7</v>
      </c>
      <c r="EG47" s="27">
        <v>53706.916666666664</v>
      </c>
      <c r="EH47" s="20">
        <v>10000</v>
      </c>
      <c r="EI47" s="8">
        <f t="shared" si="318"/>
        <v>10000</v>
      </c>
      <c r="EJ47" s="9">
        <f t="shared" si="378"/>
        <v>10000</v>
      </c>
      <c r="EK47" s="16">
        <v>0.7</v>
      </c>
      <c r="EL47" s="27">
        <v>53706.916666666664</v>
      </c>
      <c r="EM47" s="20">
        <v>10000</v>
      </c>
      <c r="EN47" s="8">
        <f t="shared" si="319"/>
        <v>10000</v>
      </c>
      <c r="EO47" s="9">
        <f t="shared" si="379"/>
        <v>10000</v>
      </c>
      <c r="EP47" s="16">
        <v>0.7</v>
      </c>
      <c r="EQ47" s="27">
        <v>53706.916666666664</v>
      </c>
      <c r="ER47" s="20">
        <v>10000</v>
      </c>
      <c r="ES47" s="8">
        <f t="shared" si="320"/>
        <v>10000</v>
      </c>
      <c r="ET47" s="9">
        <f t="shared" si="380"/>
        <v>10000</v>
      </c>
      <c r="EU47" s="16">
        <v>0.7</v>
      </c>
      <c r="EV47" s="27">
        <v>53706.916666666664</v>
      </c>
      <c r="EW47" s="20">
        <v>10000</v>
      </c>
      <c r="EX47" s="8">
        <f t="shared" si="321"/>
        <v>10000</v>
      </c>
      <c r="EY47" s="9">
        <f t="shared" si="381"/>
        <v>10000</v>
      </c>
      <c r="EZ47" s="16">
        <v>0.7</v>
      </c>
      <c r="FA47" s="27">
        <v>53706.916666666664</v>
      </c>
      <c r="FB47" s="20">
        <v>10000</v>
      </c>
      <c r="FC47" s="8">
        <f t="shared" si="322"/>
        <v>10000</v>
      </c>
      <c r="FD47" s="9">
        <f t="shared" si="382"/>
        <v>10000</v>
      </c>
      <c r="FE47" s="16">
        <v>0.7</v>
      </c>
      <c r="FF47" s="27">
        <v>53706.916666666664</v>
      </c>
      <c r="FG47" s="20">
        <v>10000</v>
      </c>
      <c r="FH47" s="8">
        <f t="shared" si="323"/>
        <v>10000</v>
      </c>
      <c r="FI47" s="9">
        <f t="shared" si="383"/>
        <v>10000</v>
      </c>
      <c r="FJ47" s="16">
        <v>0.7</v>
      </c>
      <c r="FK47" s="27">
        <v>53706.916666666664</v>
      </c>
      <c r="FL47" s="20">
        <v>10000</v>
      </c>
      <c r="FM47" s="8">
        <f t="shared" si="324"/>
        <v>10000</v>
      </c>
      <c r="FN47" s="9">
        <f t="shared" si="384"/>
        <v>10000</v>
      </c>
      <c r="FO47" s="16">
        <v>0.7</v>
      </c>
      <c r="FP47" s="27">
        <v>53706.916666666664</v>
      </c>
      <c r="FQ47" s="20">
        <v>10000</v>
      </c>
      <c r="FR47" s="8">
        <f t="shared" si="325"/>
        <v>10000</v>
      </c>
      <c r="FS47" s="9">
        <f t="shared" si="385"/>
        <v>10000</v>
      </c>
      <c r="FT47" s="16">
        <v>0.7</v>
      </c>
      <c r="FU47" s="27">
        <v>53706.916666666664</v>
      </c>
      <c r="FV47" s="20">
        <v>10000</v>
      </c>
      <c r="FW47" s="8">
        <f t="shared" si="326"/>
        <v>10000</v>
      </c>
      <c r="FX47" s="9">
        <f t="shared" si="386"/>
        <v>10000</v>
      </c>
      <c r="FY47" s="16">
        <v>0.7</v>
      </c>
      <c r="FZ47" s="27">
        <v>53706.916666666664</v>
      </c>
      <c r="GA47" s="20">
        <v>10000</v>
      </c>
      <c r="GB47" s="8">
        <f t="shared" si="327"/>
        <v>10000</v>
      </c>
      <c r="GC47" s="9">
        <f t="shared" si="387"/>
        <v>10000</v>
      </c>
      <c r="GD47" s="16">
        <v>0.7</v>
      </c>
      <c r="GE47" s="27">
        <v>53706.916666666664</v>
      </c>
      <c r="GF47" s="20">
        <v>10000</v>
      </c>
      <c r="GG47" s="8">
        <f t="shared" si="328"/>
        <v>10000</v>
      </c>
      <c r="GH47" s="9">
        <f t="shared" si="388"/>
        <v>10000</v>
      </c>
      <c r="GI47" s="16">
        <v>0.7</v>
      </c>
      <c r="GJ47" s="27">
        <v>53706.916666666664</v>
      </c>
      <c r="GK47" s="20">
        <v>10000</v>
      </c>
      <c r="GL47" s="8">
        <f t="shared" si="329"/>
        <v>10000</v>
      </c>
      <c r="GM47" s="9">
        <f t="shared" si="389"/>
        <v>10000</v>
      </c>
      <c r="GN47" s="16">
        <v>0.7</v>
      </c>
      <c r="GO47" s="27">
        <v>53706.916666666664</v>
      </c>
      <c r="GP47" s="20">
        <v>10000</v>
      </c>
      <c r="GQ47" s="8">
        <f t="shared" si="330"/>
        <v>10000</v>
      </c>
      <c r="GR47" s="9">
        <f t="shared" si="390"/>
        <v>10000</v>
      </c>
      <c r="GS47" s="16">
        <v>0.7</v>
      </c>
      <c r="GT47" s="27">
        <v>53706.916666666664</v>
      </c>
      <c r="GU47" s="43">
        <v>10000</v>
      </c>
      <c r="GV47" s="8">
        <f t="shared" si="331"/>
        <v>10000</v>
      </c>
      <c r="GW47" s="9">
        <f t="shared" si="391"/>
        <v>10000</v>
      </c>
      <c r="GX47" s="16">
        <v>0.7</v>
      </c>
      <c r="GY47" s="27">
        <v>53706.916666666664</v>
      </c>
      <c r="GZ47" s="43">
        <v>10000</v>
      </c>
      <c r="HA47" s="8">
        <f t="shared" si="332"/>
        <v>10000</v>
      </c>
      <c r="HB47" s="9">
        <f t="shared" si="392"/>
        <v>10000</v>
      </c>
      <c r="HC47" s="16">
        <v>0.7</v>
      </c>
      <c r="HD47" s="27">
        <v>180938</v>
      </c>
      <c r="HE47" s="43">
        <v>178153</v>
      </c>
      <c r="HF47" s="8">
        <f t="shared" si="282"/>
        <v>178153</v>
      </c>
      <c r="HG47" s="9">
        <f t="shared" si="333"/>
        <v>178153</v>
      </c>
      <c r="HH47" s="16">
        <v>1</v>
      </c>
      <c r="HI47" s="27">
        <v>180938</v>
      </c>
      <c r="HJ47" s="43">
        <v>178153</v>
      </c>
      <c r="HK47" s="8">
        <f t="shared" si="283"/>
        <v>178153</v>
      </c>
      <c r="HL47" s="9">
        <f t="shared" si="334"/>
        <v>178153</v>
      </c>
      <c r="HM47" s="16">
        <v>1</v>
      </c>
      <c r="HN47" s="27">
        <v>180938</v>
      </c>
      <c r="HO47" s="43">
        <v>178153</v>
      </c>
      <c r="HP47" s="8">
        <f t="shared" si="284"/>
        <v>178153</v>
      </c>
      <c r="HQ47" s="9">
        <f t="shared" si="335"/>
        <v>178153</v>
      </c>
      <c r="HR47" s="16">
        <v>1</v>
      </c>
      <c r="HS47" s="27">
        <v>180938</v>
      </c>
      <c r="HT47" s="43">
        <v>178153</v>
      </c>
      <c r="HU47" s="8">
        <f t="shared" si="285"/>
        <v>178153</v>
      </c>
      <c r="HV47" s="9">
        <f t="shared" si="336"/>
        <v>178153</v>
      </c>
      <c r="HW47" s="16">
        <v>1</v>
      </c>
      <c r="HX47" s="27">
        <v>180938</v>
      </c>
      <c r="HY47" s="43">
        <v>0</v>
      </c>
      <c r="HZ47" s="8">
        <f t="shared" si="286"/>
        <v>0</v>
      </c>
      <c r="IA47" s="9">
        <f t="shared" si="337"/>
        <v>0</v>
      </c>
      <c r="IB47" s="16">
        <v>1</v>
      </c>
      <c r="IC47" s="27">
        <v>180938</v>
      </c>
      <c r="ID47" s="43">
        <v>178153</v>
      </c>
      <c r="IE47" s="8">
        <f t="shared" si="287"/>
        <v>178153</v>
      </c>
      <c r="IF47" s="9">
        <f t="shared" si="338"/>
        <v>178153</v>
      </c>
      <c r="IG47" s="16">
        <v>1</v>
      </c>
      <c r="IH47" s="27">
        <v>180938</v>
      </c>
      <c r="II47" s="43">
        <v>178153</v>
      </c>
      <c r="IJ47" s="8">
        <f t="shared" si="288"/>
        <v>178153</v>
      </c>
      <c r="IK47" s="9">
        <f t="shared" si="339"/>
        <v>178153</v>
      </c>
      <c r="IL47" s="16">
        <v>1</v>
      </c>
      <c r="IM47" s="27">
        <v>180938</v>
      </c>
      <c r="IN47" s="43">
        <v>178153</v>
      </c>
      <c r="IO47" s="8">
        <f t="shared" si="289"/>
        <v>178153</v>
      </c>
      <c r="IP47" s="9">
        <f t="shared" si="340"/>
        <v>178153</v>
      </c>
      <c r="IQ47" s="16">
        <v>1</v>
      </c>
      <c r="IR47" s="27">
        <v>180938</v>
      </c>
      <c r="IS47" s="43">
        <v>178153</v>
      </c>
      <c r="IT47" s="8">
        <f t="shared" si="290"/>
        <v>178153</v>
      </c>
      <c r="IU47" s="9">
        <f t="shared" si="341"/>
        <v>178153</v>
      </c>
      <c r="IV47" s="16">
        <v>1</v>
      </c>
      <c r="IW47" s="27">
        <v>180938</v>
      </c>
      <c r="IX47" s="43">
        <v>178153</v>
      </c>
      <c r="IY47" s="8">
        <f t="shared" si="291"/>
        <v>178153</v>
      </c>
      <c r="IZ47" s="9">
        <f t="shared" si="342"/>
        <v>178153</v>
      </c>
      <c r="JA47" s="16">
        <v>1</v>
      </c>
      <c r="JB47" s="27">
        <v>180938</v>
      </c>
      <c r="JC47" s="43">
        <v>178153</v>
      </c>
      <c r="JD47" s="8">
        <f t="shared" si="292"/>
        <v>178153</v>
      </c>
      <c r="JE47" s="9">
        <f t="shared" si="343"/>
        <v>178153</v>
      </c>
      <c r="JF47" s="16">
        <v>1</v>
      </c>
      <c r="JG47" s="27">
        <v>180938</v>
      </c>
      <c r="JH47" s="44">
        <v>178153</v>
      </c>
      <c r="JI47" s="8">
        <f t="shared" si="293"/>
        <v>178153</v>
      </c>
      <c r="JJ47" s="9">
        <f t="shared" si="344"/>
        <v>178153</v>
      </c>
      <c r="JK47" s="16">
        <v>1</v>
      </c>
      <c r="JL47" s="27">
        <v>180938</v>
      </c>
      <c r="JM47" s="44">
        <v>178153</v>
      </c>
      <c r="JN47" s="8">
        <f t="shared" si="294"/>
        <v>178153</v>
      </c>
      <c r="JO47" s="9">
        <f t="shared" si="345"/>
        <v>178153</v>
      </c>
      <c r="JP47" s="16">
        <v>1</v>
      </c>
      <c r="JQ47" s="27">
        <v>180938</v>
      </c>
      <c r="JR47" s="44">
        <v>178153</v>
      </c>
      <c r="JS47" s="8">
        <f t="shared" si="295"/>
        <v>178153</v>
      </c>
      <c r="JT47" s="9">
        <f t="shared" si="346"/>
        <v>178153</v>
      </c>
      <c r="JU47" s="16">
        <v>1</v>
      </c>
      <c r="JV47" s="27">
        <v>180938</v>
      </c>
      <c r="JW47" s="44">
        <v>178153</v>
      </c>
      <c r="JX47" s="8">
        <f t="shared" si="296"/>
        <v>178153</v>
      </c>
      <c r="JY47" s="9">
        <f t="shared" si="347"/>
        <v>178153</v>
      </c>
      <c r="JZ47" s="16">
        <v>1</v>
      </c>
      <c r="KA47" s="27">
        <v>180938</v>
      </c>
      <c r="KB47" s="44">
        <v>178153</v>
      </c>
      <c r="KC47" s="8">
        <f t="shared" si="297"/>
        <v>178153</v>
      </c>
      <c r="KD47" s="9">
        <f t="shared" si="348"/>
        <v>178153</v>
      </c>
      <c r="KE47" s="16">
        <v>1</v>
      </c>
      <c r="KF47" s="27">
        <v>180938</v>
      </c>
      <c r="KG47" s="44">
        <v>178153</v>
      </c>
      <c r="KH47" s="8">
        <f t="shared" si="298"/>
        <v>178153</v>
      </c>
      <c r="KI47" s="9">
        <f t="shared" si="349"/>
        <v>178153</v>
      </c>
      <c r="KJ47" s="16">
        <v>1</v>
      </c>
      <c r="KK47" s="27">
        <v>180938</v>
      </c>
      <c r="KL47" s="44">
        <v>178153</v>
      </c>
      <c r="KM47" s="8">
        <f t="shared" si="299"/>
        <v>178153</v>
      </c>
      <c r="KN47" s="9">
        <f t="shared" si="350"/>
        <v>178153</v>
      </c>
      <c r="KO47" s="16">
        <v>1</v>
      </c>
      <c r="KP47" s="27">
        <v>180938</v>
      </c>
      <c r="KQ47" s="44">
        <v>178153</v>
      </c>
      <c r="KR47" s="8">
        <f t="shared" si="300"/>
        <v>178153</v>
      </c>
      <c r="KS47" s="9">
        <f t="shared" si="351"/>
        <v>178153</v>
      </c>
      <c r="KT47" s="16">
        <v>1</v>
      </c>
      <c r="KU47" s="27">
        <v>180938</v>
      </c>
      <c r="KV47" s="44">
        <v>178153</v>
      </c>
      <c r="KW47" s="8">
        <f t="shared" si="301"/>
        <v>178153</v>
      </c>
      <c r="KX47" s="9">
        <f t="shared" si="352"/>
        <v>178153</v>
      </c>
      <c r="KY47" s="16">
        <v>1</v>
      </c>
      <c r="KZ47" s="27">
        <v>180938</v>
      </c>
      <c r="LA47" s="44">
        <v>178153</v>
      </c>
      <c r="LB47" s="8">
        <f t="shared" si="302"/>
        <v>178153</v>
      </c>
      <c r="LC47" s="9">
        <f t="shared" si="353"/>
        <v>178153</v>
      </c>
      <c r="LD47" s="16">
        <v>1</v>
      </c>
      <c r="LE47" s="27">
        <v>180938</v>
      </c>
      <c r="LF47" s="44">
        <v>178153</v>
      </c>
      <c r="LG47" s="8">
        <f t="shared" si="303"/>
        <v>178153</v>
      </c>
      <c r="LH47" s="9">
        <f t="shared" si="354"/>
        <v>178153</v>
      </c>
      <c r="LI47" s="16">
        <v>1</v>
      </c>
      <c r="LJ47" s="27">
        <v>180938</v>
      </c>
      <c r="LK47" s="14">
        <v>178153</v>
      </c>
      <c r="LL47" s="8">
        <f t="shared" si="304"/>
        <v>178153</v>
      </c>
      <c r="LM47" s="9">
        <f t="shared" si="355"/>
        <v>178153</v>
      </c>
      <c r="LN47" s="16">
        <v>1</v>
      </c>
      <c r="LO47" s="27">
        <v>180938</v>
      </c>
      <c r="LP47" s="14">
        <v>178153</v>
      </c>
      <c r="LQ47" s="8">
        <f t="shared" si="305"/>
        <v>178153</v>
      </c>
      <c r="LR47" s="9">
        <f t="shared" si="356"/>
        <v>178153</v>
      </c>
      <c r="LS47" s="16">
        <v>1</v>
      </c>
      <c r="LT47" s="27">
        <v>180938</v>
      </c>
      <c r="LU47" s="14">
        <v>178153</v>
      </c>
      <c r="LV47" s="8">
        <f t="shared" si="306"/>
        <v>178153</v>
      </c>
      <c r="LW47" s="9">
        <f t="shared" si="357"/>
        <v>178153</v>
      </c>
      <c r="LX47" s="16">
        <v>1</v>
      </c>
      <c r="LY47" s="27">
        <v>180938</v>
      </c>
      <c r="LZ47" s="19">
        <v>178153</v>
      </c>
      <c r="MA47" s="8">
        <f t="shared" si="307"/>
        <v>178153</v>
      </c>
      <c r="MB47" s="9">
        <f t="shared" si="358"/>
        <v>178153</v>
      </c>
      <c r="MC47" s="16">
        <v>1</v>
      </c>
      <c r="MD47" s="27">
        <v>180938</v>
      </c>
      <c r="ME47" s="19">
        <v>178153</v>
      </c>
      <c r="MF47" s="8">
        <f t="shared" si="308"/>
        <v>178153</v>
      </c>
      <c r="MG47" s="9">
        <f t="shared" si="359"/>
        <v>178153</v>
      </c>
      <c r="MH47" s="16">
        <v>1</v>
      </c>
      <c r="MI47" s="37">
        <v>180938</v>
      </c>
      <c r="MJ47" s="19">
        <v>178153</v>
      </c>
      <c r="MK47" s="8">
        <v>178153</v>
      </c>
      <c r="ML47" s="9">
        <v>178153</v>
      </c>
      <c r="MM47" s="16">
        <v>1</v>
      </c>
      <c r="MN47" s="37">
        <v>180938</v>
      </c>
      <c r="MO47" s="19">
        <v>178153</v>
      </c>
      <c r="MP47" s="8">
        <v>178153</v>
      </c>
      <c r="MQ47" s="9">
        <v>178153</v>
      </c>
      <c r="MR47" s="16">
        <v>1</v>
      </c>
      <c r="MS47" s="37">
        <v>180938</v>
      </c>
      <c r="MT47" s="19">
        <v>178153</v>
      </c>
      <c r="MU47">
        <v>178153</v>
      </c>
      <c r="MV47">
        <v>178153</v>
      </c>
      <c r="MW47">
        <v>1</v>
      </c>
      <c r="MX47" s="37">
        <v>180938</v>
      </c>
      <c r="MY47" s="19">
        <v>178153</v>
      </c>
      <c r="MZ47">
        <v>178153</v>
      </c>
      <c r="NA47">
        <v>178153</v>
      </c>
      <c r="NB47">
        <v>1</v>
      </c>
      <c r="ND47" s="19">
        <v>178153</v>
      </c>
      <c r="NE47">
        <v>178153</v>
      </c>
      <c r="NF47">
        <v>178153</v>
      </c>
      <c r="NG47">
        <v>1</v>
      </c>
    </row>
    <row r="48" spans="1:371" x14ac:dyDescent="0.3">
      <c r="A48" s="3" t="s">
        <v>43</v>
      </c>
      <c r="B48" s="27">
        <v>0</v>
      </c>
      <c r="C48" s="20">
        <v>0</v>
      </c>
      <c r="D48" s="8">
        <f>C48</f>
        <v>0</v>
      </c>
      <c r="E48" s="9">
        <f t="shared" si="393"/>
        <v>0</v>
      </c>
      <c r="F48" s="16">
        <v>0.6</v>
      </c>
      <c r="G48" s="27">
        <v>0</v>
      </c>
      <c r="H48" s="20">
        <v>0</v>
      </c>
      <c r="I48" s="8">
        <f>H48</f>
        <v>0</v>
      </c>
      <c r="J48" s="9">
        <f t="shared" si="394"/>
        <v>0</v>
      </c>
      <c r="K48" s="16">
        <v>0.6</v>
      </c>
      <c r="L48" s="27">
        <v>0</v>
      </c>
      <c r="M48" s="20">
        <v>0</v>
      </c>
      <c r="N48" s="8">
        <f>M48</f>
        <v>0</v>
      </c>
      <c r="O48" s="9">
        <f t="shared" si="395"/>
        <v>0</v>
      </c>
      <c r="P48" s="16">
        <v>0.6</v>
      </c>
      <c r="Q48" s="27">
        <v>113263.29999999999</v>
      </c>
      <c r="R48" s="20">
        <v>0</v>
      </c>
      <c r="S48" s="8">
        <f>R48</f>
        <v>0</v>
      </c>
      <c r="T48" s="9">
        <f t="shared" si="396"/>
        <v>0</v>
      </c>
      <c r="U48" s="16">
        <v>0.6</v>
      </c>
      <c r="V48" s="27">
        <v>113263.29999999999</v>
      </c>
      <c r="W48" s="20">
        <v>0</v>
      </c>
      <c r="X48" s="8">
        <f>W48</f>
        <v>0</v>
      </c>
      <c r="Y48" s="9">
        <f t="shared" si="397"/>
        <v>0</v>
      </c>
      <c r="Z48" s="16">
        <v>0.6</v>
      </c>
      <c r="AA48" s="27">
        <v>113263.29999999999</v>
      </c>
      <c r="AB48" s="20">
        <v>0</v>
      </c>
      <c r="AC48" s="8">
        <f>AB48</f>
        <v>0</v>
      </c>
      <c r="AD48" s="9">
        <f t="shared" si="398"/>
        <v>0</v>
      </c>
      <c r="AE48" s="16">
        <v>0.6</v>
      </c>
      <c r="AF48" s="27">
        <v>113263.29999999999</v>
      </c>
      <c r="AG48" s="20">
        <v>0</v>
      </c>
      <c r="AH48" s="8">
        <f>AG48</f>
        <v>0</v>
      </c>
      <c r="AI48" s="9">
        <f t="shared" si="399"/>
        <v>0</v>
      </c>
      <c r="AJ48" s="16">
        <v>0.6</v>
      </c>
      <c r="AK48" s="27">
        <v>113263.29999999999</v>
      </c>
      <c r="AL48" s="20">
        <v>0</v>
      </c>
      <c r="AM48" s="8">
        <f>AL48</f>
        <v>0</v>
      </c>
      <c r="AN48" s="9">
        <f t="shared" si="400"/>
        <v>0</v>
      </c>
      <c r="AO48" s="16">
        <v>0.6</v>
      </c>
      <c r="AP48" s="27">
        <v>113263.29999999999</v>
      </c>
      <c r="AQ48" s="20">
        <v>0</v>
      </c>
      <c r="AR48" s="8">
        <f>AQ48</f>
        <v>0</v>
      </c>
      <c r="AS48" s="9">
        <f t="shared" si="401"/>
        <v>0</v>
      </c>
      <c r="AT48" s="16">
        <v>0.6</v>
      </c>
      <c r="AU48" s="27">
        <v>113263.29999999999</v>
      </c>
      <c r="AV48" s="20">
        <v>0</v>
      </c>
      <c r="AW48" s="8">
        <f t="shared" si="360"/>
        <v>0</v>
      </c>
      <c r="AX48" s="9">
        <f t="shared" si="402"/>
        <v>0</v>
      </c>
      <c r="AY48" s="16">
        <v>0.6</v>
      </c>
      <c r="AZ48" s="27">
        <v>113263.29999999999</v>
      </c>
      <c r="BA48" s="20">
        <v>0</v>
      </c>
      <c r="BB48" s="8">
        <f t="shared" si="361"/>
        <v>0</v>
      </c>
      <c r="BC48" s="9">
        <f t="shared" si="403"/>
        <v>0</v>
      </c>
      <c r="BD48" s="16">
        <v>0.6</v>
      </c>
      <c r="BE48" s="27">
        <v>113263.29999999999</v>
      </c>
      <c r="BF48" s="20">
        <v>0</v>
      </c>
      <c r="BG48" s="8">
        <f t="shared" si="362"/>
        <v>0</v>
      </c>
      <c r="BH48" s="9">
        <f t="shared" si="404"/>
        <v>0</v>
      </c>
      <c r="BI48" s="16">
        <v>0.6</v>
      </c>
      <c r="BJ48" s="27">
        <v>113263.29999999999</v>
      </c>
      <c r="BK48" s="20">
        <v>0</v>
      </c>
      <c r="BL48" s="8">
        <f t="shared" si="363"/>
        <v>0</v>
      </c>
      <c r="BM48" s="9">
        <f t="shared" si="405"/>
        <v>0</v>
      </c>
      <c r="BN48" s="16">
        <v>0.6</v>
      </c>
      <c r="BO48" s="27">
        <v>113263.29999999999</v>
      </c>
      <c r="BP48" s="20">
        <v>0</v>
      </c>
      <c r="BQ48" s="8">
        <f t="shared" si="364"/>
        <v>0</v>
      </c>
      <c r="BR48" s="9">
        <f t="shared" si="406"/>
        <v>0</v>
      </c>
      <c r="BS48" s="16">
        <v>0.6</v>
      </c>
      <c r="BT48" s="27">
        <v>113263.29999999999</v>
      </c>
      <c r="BU48" s="20">
        <v>0</v>
      </c>
      <c r="BV48" s="8">
        <f t="shared" si="365"/>
        <v>0</v>
      </c>
      <c r="BW48" s="9">
        <f t="shared" si="407"/>
        <v>0</v>
      </c>
      <c r="BX48" s="16">
        <v>0.6</v>
      </c>
      <c r="BY48" s="27">
        <v>113263.29999999999</v>
      </c>
      <c r="BZ48" s="20">
        <v>0</v>
      </c>
      <c r="CA48" s="8">
        <f t="shared" si="366"/>
        <v>0</v>
      </c>
      <c r="CB48" s="9">
        <f t="shared" si="408"/>
        <v>0</v>
      </c>
      <c r="CC48" s="16">
        <v>0.6</v>
      </c>
      <c r="CD48" s="27">
        <v>113263.29999999999</v>
      </c>
      <c r="CE48" s="20">
        <v>0</v>
      </c>
      <c r="CF48" s="8">
        <f t="shared" si="367"/>
        <v>0</v>
      </c>
      <c r="CG48" s="9">
        <f t="shared" si="409"/>
        <v>0</v>
      </c>
      <c r="CH48" s="16">
        <v>0.6</v>
      </c>
      <c r="CI48" s="27">
        <v>113263.29999999999</v>
      </c>
      <c r="CJ48" s="20">
        <v>0</v>
      </c>
      <c r="CK48" s="8">
        <f t="shared" si="368"/>
        <v>0</v>
      </c>
      <c r="CL48" s="9">
        <f t="shared" si="410"/>
        <v>0</v>
      </c>
      <c r="CM48" s="16">
        <v>0.6</v>
      </c>
      <c r="CN48" s="27">
        <v>180938</v>
      </c>
      <c r="CO48" s="20">
        <v>178153</v>
      </c>
      <c r="CP48" s="8">
        <f t="shared" si="309"/>
        <v>178153</v>
      </c>
      <c r="CQ48" s="9">
        <f t="shared" si="369"/>
        <v>178153</v>
      </c>
      <c r="CR48" s="16">
        <v>1</v>
      </c>
      <c r="CS48" s="27">
        <v>180938</v>
      </c>
      <c r="CT48" s="20">
        <v>178153</v>
      </c>
      <c r="CU48" s="8">
        <f t="shared" si="310"/>
        <v>178153</v>
      </c>
      <c r="CV48" s="9">
        <f t="shared" si="370"/>
        <v>178153</v>
      </c>
      <c r="CW48" s="16">
        <v>1</v>
      </c>
      <c r="CX48" s="27">
        <v>180938</v>
      </c>
      <c r="CY48" s="20">
        <v>178153</v>
      </c>
      <c r="CZ48" s="8">
        <f t="shared" si="311"/>
        <v>178153</v>
      </c>
      <c r="DA48" s="9">
        <f t="shared" si="371"/>
        <v>178153</v>
      </c>
      <c r="DB48" s="16">
        <v>1</v>
      </c>
      <c r="DC48" s="27">
        <v>180938</v>
      </c>
      <c r="DD48" s="20">
        <v>178153</v>
      </c>
      <c r="DE48" s="8">
        <f t="shared" si="312"/>
        <v>178153</v>
      </c>
      <c r="DF48" s="9">
        <f t="shared" si="372"/>
        <v>178153</v>
      </c>
      <c r="DG48" s="16">
        <v>1</v>
      </c>
      <c r="DH48" s="27">
        <v>180938</v>
      </c>
      <c r="DI48" s="20">
        <v>178153</v>
      </c>
      <c r="DJ48" s="8">
        <f t="shared" si="313"/>
        <v>178153</v>
      </c>
      <c r="DK48" s="9">
        <f t="shared" si="373"/>
        <v>178153</v>
      </c>
      <c r="DL48" s="16">
        <v>1</v>
      </c>
      <c r="DM48" s="27">
        <v>180938</v>
      </c>
      <c r="DN48" s="20">
        <v>178153</v>
      </c>
      <c r="DO48" s="8">
        <f t="shared" si="314"/>
        <v>178153</v>
      </c>
      <c r="DP48" s="9">
        <f t="shared" si="374"/>
        <v>178153</v>
      </c>
      <c r="DQ48" s="16">
        <v>1</v>
      </c>
      <c r="DR48" s="27">
        <v>180938</v>
      </c>
      <c r="DS48" s="20">
        <v>178153</v>
      </c>
      <c r="DT48" s="8">
        <f t="shared" si="315"/>
        <v>178153</v>
      </c>
      <c r="DU48" s="9">
        <f t="shared" si="375"/>
        <v>178153</v>
      </c>
      <c r="DV48" s="16">
        <v>1</v>
      </c>
      <c r="DW48" s="27">
        <v>180938</v>
      </c>
      <c r="DX48" s="20">
        <v>178153</v>
      </c>
      <c r="DY48" s="8">
        <f t="shared" si="316"/>
        <v>178153</v>
      </c>
      <c r="DZ48" s="9">
        <f t="shared" si="376"/>
        <v>178153</v>
      </c>
      <c r="EA48" s="16">
        <v>1</v>
      </c>
      <c r="EB48" s="27">
        <v>180938</v>
      </c>
      <c r="EC48" s="20">
        <v>178153</v>
      </c>
      <c r="ED48" s="8">
        <f t="shared" si="317"/>
        <v>178153</v>
      </c>
      <c r="EE48" s="9">
        <f t="shared" si="377"/>
        <v>178153</v>
      </c>
      <c r="EF48" s="16">
        <v>1</v>
      </c>
      <c r="EG48" s="27">
        <v>180938</v>
      </c>
      <c r="EH48" s="20">
        <v>178153</v>
      </c>
      <c r="EI48" s="8">
        <f t="shared" si="318"/>
        <v>178153</v>
      </c>
      <c r="EJ48" s="9">
        <f t="shared" si="378"/>
        <v>178153</v>
      </c>
      <c r="EK48" s="16">
        <v>1</v>
      </c>
      <c r="EL48" s="27">
        <v>180938</v>
      </c>
      <c r="EM48" s="20">
        <v>178153</v>
      </c>
      <c r="EN48" s="8">
        <f t="shared" si="319"/>
        <v>178153</v>
      </c>
      <c r="EO48" s="9">
        <f t="shared" si="379"/>
        <v>178153</v>
      </c>
      <c r="EP48" s="16">
        <v>1</v>
      </c>
      <c r="EQ48" s="27">
        <v>180938</v>
      </c>
      <c r="ER48" s="20">
        <v>178153</v>
      </c>
      <c r="ES48" s="8">
        <f t="shared" si="320"/>
        <v>178153</v>
      </c>
      <c r="ET48" s="9">
        <f t="shared" si="380"/>
        <v>178153</v>
      </c>
      <c r="EU48" s="16">
        <v>1</v>
      </c>
      <c r="EV48" s="27">
        <v>180938</v>
      </c>
      <c r="EW48" s="20">
        <v>178153</v>
      </c>
      <c r="EX48" s="8">
        <f t="shared" si="321"/>
        <v>178153</v>
      </c>
      <c r="EY48" s="9">
        <f t="shared" si="381"/>
        <v>178153</v>
      </c>
      <c r="EZ48" s="16">
        <v>1</v>
      </c>
      <c r="FA48" s="27">
        <v>180938</v>
      </c>
      <c r="FB48" s="20">
        <v>178153</v>
      </c>
      <c r="FC48" s="8">
        <f t="shared" si="322"/>
        <v>178153</v>
      </c>
      <c r="FD48" s="9">
        <f t="shared" si="382"/>
        <v>178153</v>
      </c>
      <c r="FE48" s="16">
        <v>1</v>
      </c>
      <c r="FF48" s="27">
        <v>180938</v>
      </c>
      <c r="FG48" s="20">
        <v>178153</v>
      </c>
      <c r="FH48" s="8">
        <f t="shared" si="323"/>
        <v>178153</v>
      </c>
      <c r="FI48" s="9">
        <f t="shared" si="383"/>
        <v>178153</v>
      </c>
      <c r="FJ48" s="16">
        <v>1</v>
      </c>
      <c r="FK48" s="27">
        <v>180938</v>
      </c>
      <c r="FL48" s="20">
        <v>178153</v>
      </c>
      <c r="FM48" s="8">
        <f t="shared" si="324"/>
        <v>178153</v>
      </c>
      <c r="FN48" s="9">
        <f t="shared" si="384"/>
        <v>178153</v>
      </c>
      <c r="FO48" s="16">
        <v>1</v>
      </c>
      <c r="FP48" s="27">
        <v>180938</v>
      </c>
      <c r="FQ48" s="20">
        <v>178153</v>
      </c>
      <c r="FR48" s="8">
        <f t="shared" si="325"/>
        <v>178153</v>
      </c>
      <c r="FS48" s="9">
        <f t="shared" si="385"/>
        <v>178153</v>
      </c>
      <c r="FT48" s="16">
        <v>1</v>
      </c>
      <c r="FU48" s="27">
        <v>180938</v>
      </c>
      <c r="FV48" s="20">
        <v>178153</v>
      </c>
      <c r="FW48" s="8">
        <f t="shared" si="326"/>
        <v>178153</v>
      </c>
      <c r="FX48" s="9">
        <f t="shared" si="386"/>
        <v>178153</v>
      </c>
      <c r="FY48" s="16">
        <v>1</v>
      </c>
      <c r="FZ48" s="27">
        <v>180938</v>
      </c>
      <c r="GA48" s="20">
        <v>178153</v>
      </c>
      <c r="GB48" s="8">
        <f t="shared" si="327"/>
        <v>178153</v>
      </c>
      <c r="GC48" s="9">
        <f t="shared" si="387"/>
        <v>178153</v>
      </c>
      <c r="GD48" s="16">
        <v>1</v>
      </c>
      <c r="GE48" s="27">
        <v>180938</v>
      </c>
      <c r="GF48" s="20">
        <v>178153</v>
      </c>
      <c r="GG48" s="8">
        <f t="shared" si="328"/>
        <v>178153</v>
      </c>
      <c r="GH48" s="9">
        <f t="shared" si="388"/>
        <v>178153</v>
      </c>
      <c r="GI48" s="16">
        <v>1</v>
      </c>
      <c r="GJ48" s="27">
        <v>180938</v>
      </c>
      <c r="GK48" s="20">
        <v>178153</v>
      </c>
      <c r="GL48" s="8">
        <f t="shared" si="329"/>
        <v>178153</v>
      </c>
      <c r="GM48" s="9">
        <f t="shared" si="389"/>
        <v>178153</v>
      </c>
      <c r="GN48" s="16">
        <v>1</v>
      </c>
      <c r="GO48" s="27">
        <v>180938</v>
      </c>
      <c r="GP48" s="20">
        <v>178153</v>
      </c>
      <c r="GQ48" s="8">
        <f t="shared" si="330"/>
        <v>178153</v>
      </c>
      <c r="GR48" s="9">
        <f t="shared" si="390"/>
        <v>178153</v>
      </c>
      <c r="GS48" s="16">
        <v>1</v>
      </c>
      <c r="GT48" s="27">
        <v>180938</v>
      </c>
      <c r="GU48" s="43">
        <v>178153</v>
      </c>
      <c r="GV48" s="8">
        <f t="shared" si="331"/>
        <v>178153</v>
      </c>
      <c r="GW48" s="9">
        <f t="shared" si="391"/>
        <v>178153</v>
      </c>
      <c r="GX48" s="16">
        <v>1</v>
      </c>
      <c r="GY48" s="27">
        <v>180938</v>
      </c>
      <c r="GZ48" s="43">
        <v>178153</v>
      </c>
      <c r="HA48" s="8">
        <f t="shared" si="332"/>
        <v>178153</v>
      </c>
      <c r="HB48" s="9">
        <f t="shared" si="392"/>
        <v>178153</v>
      </c>
      <c r="HC48" s="16">
        <v>1</v>
      </c>
      <c r="HD48" s="27">
        <v>110020.75</v>
      </c>
      <c r="HE48" s="43">
        <v>110020.75</v>
      </c>
      <c r="HF48" s="8">
        <f t="shared" si="282"/>
        <v>110020.75</v>
      </c>
      <c r="HG48" s="9">
        <f t="shared" si="333"/>
        <v>110020.75</v>
      </c>
      <c r="HH48" s="16">
        <v>0.25</v>
      </c>
      <c r="HI48" s="27">
        <v>110020.75</v>
      </c>
      <c r="HJ48" s="43">
        <v>110020.75</v>
      </c>
      <c r="HK48" s="8">
        <f t="shared" si="283"/>
        <v>110020.75</v>
      </c>
      <c r="HL48" s="9">
        <f t="shared" si="334"/>
        <v>110020.75</v>
      </c>
      <c r="HM48" s="16">
        <v>0.25</v>
      </c>
      <c r="HN48" s="27">
        <v>110020.75</v>
      </c>
      <c r="HO48" s="43">
        <v>110020.75</v>
      </c>
      <c r="HP48" s="8">
        <f t="shared" si="284"/>
        <v>110020.75</v>
      </c>
      <c r="HQ48" s="9">
        <f t="shared" si="335"/>
        <v>110020.75</v>
      </c>
      <c r="HR48" s="16">
        <v>0.25</v>
      </c>
      <c r="HS48" s="27">
        <v>110020.75</v>
      </c>
      <c r="HT48" s="43">
        <v>110020.75</v>
      </c>
      <c r="HU48" s="8">
        <f t="shared" si="285"/>
        <v>110020.75</v>
      </c>
      <c r="HV48" s="9">
        <f t="shared" si="336"/>
        <v>110020.75</v>
      </c>
      <c r="HW48" s="16">
        <v>0.25</v>
      </c>
      <c r="HX48" s="27">
        <v>110020.75</v>
      </c>
      <c r="HY48" s="43">
        <v>0</v>
      </c>
      <c r="HZ48" s="8">
        <f t="shared" si="286"/>
        <v>0</v>
      </c>
      <c r="IA48" s="9">
        <f t="shared" si="337"/>
        <v>0</v>
      </c>
      <c r="IB48" s="16">
        <v>0.25</v>
      </c>
      <c r="IC48" s="27">
        <v>110020.75</v>
      </c>
      <c r="ID48" s="43">
        <v>110020.75</v>
      </c>
      <c r="IE48" s="8">
        <f t="shared" si="287"/>
        <v>110020.75</v>
      </c>
      <c r="IF48" s="9">
        <f t="shared" si="338"/>
        <v>110020.75</v>
      </c>
      <c r="IG48" s="16">
        <v>0.25</v>
      </c>
      <c r="IH48" s="27">
        <v>110020.75</v>
      </c>
      <c r="II48" s="43">
        <v>110020.75</v>
      </c>
      <c r="IJ48" s="8">
        <f t="shared" si="288"/>
        <v>110020.75</v>
      </c>
      <c r="IK48" s="9">
        <f t="shared" si="339"/>
        <v>110020.75</v>
      </c>
      <c r="IL48" s="16">
        <v>0.25</v>
      </c>
      <c r="IM48" s="27">
        <v>110020.75</v>
      </c>
      <c r="IN48" s="43">
        <v>110020.75</v>
      </c>
      <c r="IO48" s="8">
        <f t="shared" si="289"/>
        <v>110020.75</v>
      </c>
      <c r="IP48" s="9">
        <f t="shared" si="340"/>
        <v>110020.75</v>
      </c>
      <c r="IQ48" s="16">
        <v>0.25</v>
      </c>
      <c r="IR48" s="27">
        <v>110020.75</v>
      </c>
      <c r="IS48" s="43">
        <v>110020.75</v>
      </c>
      <c r="IT48" s="8">
        <f t="shared" si="290"/>
        <v>110020.75</v>
      </c>
      <c r="IU48" s="9">
        <f t="shared" si="341"/>
        <v>110020.75</v>
      </c>
      <c r="IV48" s="16">
        <v>0.25</v>
      </c>
      <c r="IW48" s="27">
        <v>110020.75</v>
      </c>
      <c r="IX48" s="43">
        <v>110020.75</v>
      </c>
      <c r="IY48" s="8">
        <f t="shared" si="291"/>
        <v>110020.75</v>
      </c>
      <c r="IZ48" s="9">
        <f t="shared" si="342"/>
        <v>110020.75</v>
      </c>
      <c r="JA48" s="16">
        <v>0.25</v>
      </c>
      <c r="JB48" s="27">
        <v>110020.75</v>
      </c>
      <c r="JC48" s="43">
        <v>110020.75</v>
      </c>
      <c r="JD48" s="8">
        <f t="shared" si="292"/>
        <v>110020.75</v>
      </c>
      <c r="JE48" s="9">
        <f t="shared" si="343"/>
        <v>110020.75</v>
      </c>
      <c r="JF48" s="16">
        <v>0.25</v>
      </c>
      <c r="JG48" s="27">
        <v>110020.75</v>
      </c>
      <c r="JH48" s="44">
        <v>440083</v>
      </c>
      <c r="JI48" s="8">
        <f t="shared" si="293"/>
        <v>440083</v>
      </c>
      <c r="JJ48" s="9">
        <f t="shared" si="344"/>
        <v>440083</v>
      </c>
      <c r="JK48" s="16">
        <v>0.25</v>
      </c>
      <c r="JL48" s="27">
        <v>110020.75</v>
      </c>
      <c r="JM48" s="44">
        <v>440083</v>
      </c>
      <c r="JN48" s="8">
        <f t="shared" si="294"/>
        <v>440083</v>
      </c>
      <c r="JO48" s="9">
        <f t="shared" si="345"/>
        <v>440083</v>
      </c>
      <c r="JP48" s="16">
        <v>0.25</v>
      </c>
      <c r="JQ48" s="27">
        <v>110020.75</v>
      </c>
      <c r="JR48" s="44">
        <v>440083</v>
      </c>
      <c r="JS48" s="8">
        <f t="shared" si="295"/>
        <v>440083</v>
      </c>
      <c r="JT48" s="9">
        <f t="shared" si="346"/>
        <v>440083</v>
      </c>
      <c r="JU48" s="16">
        <v>0.25</v>
      </c>
      <c r="JV48" s="27">
        <v>110020.75</v>
      </c>
      <c r="JW48" s="44">
        <v>440083</v>
      </c>
      <c r="JX48" s="8">
        <f t="shared" si="296"/>
        <v>440083</v>
      </c>
      <c r="JY48" s="9">
        <f t="shared" si="347"/>
        <v>440083</v>
      </c>
      <c r="JZ48" s="16">
        <v>0.25</v>
      </c>
      <c r="KA48" s="27">
        <v>110020.75</v>
      </c>
      <c r="KB48" s="44">
        <v>440083</v>
      </c>
      <c r="KC48" s="8">
        <f t="shared" si="297"/>
        <v>440083</v>
      </c>
      <c r="KD48" s="9">
        <f t="shared" si="348"/>
        <v>440083</v>
      </c>
      <c r="KE48" s="16">
        <v>0.25</v>
      </c>
      <c r="KF48" s="27">
        <v>110020.75</v>
      </c>
      <c r="KG48" s="44">
        <v>440083</v>
      </c>
      <c r="KH48" s="8">
        <f t="shared" si="298"/>
        <v>440083</v>
      </c>
      <c r="KI48" s="9">
        <f t="shared" si="349"/>
        <v>440083</v>
      </c>
      <c r="KJ48" s="16">
        <v>0.25</v>
      </c>
      <c r="KK48" s="27">
        <v>110020.75</v>
      </c>
      <c r="KL48" s="44">
        <v>440083</v>
      </c>
      <c r="KM48" s="8">
        <f t="shared" si="299"/>
        <v>440083</v>
      </c>
      <c r="KN48" s="9">
        <f t="shared" si="350"/>
        <v>440083</v>
      </c>
      <c r="KO48" s="16">
        <v>0.25</v>
      </c>
      <c r="KP48" s="27">
        <v>110020.75</v>
      </c>
      <c r="KQ48" s="44">
        <v>440083</v>
      </c>
      <c r="KR48" s="8">
        <f t="shared" si="300"/>
        <v>440083</v>
      </c>
      <c r="KS48" s="9">
        <f t="shared" si="351"/>
        <v>440083</v>
      </c>
      <c r="KT48" s="16">
        <v>0.25</v>
      </c>
      <c r="KU48" s="27">
        <v>110020.75</v>
      </c>
      <c r="KV48" s="44">
        <v>440083</v>
      </c>
      <c r="KW48" s="8">
        <f t="shared" si="301"/>
        <v>440083</v>
      </c>
      <c r="KX48" s="9">
        <f t="shared" si="352"/>
        <v>440083</v>
      </c>
      <c r="KY48" s="16">
        <v>0.25</v>
      </c>
      <c r="KZ48" s="27">
        <v>110020.75</v>
      </c>
      <c r="LA48" s="44">
        <v>440083</v>
      </c>
      <c r="LB48" s="8">
        <f t="shared" si="302"/>
        <v>440083</v>
      </c>
      <c r="LC48" s="9">
        <f t="shared" si="353"/>
        <v>440083</v>
      </c>
      <c r="LD48" s="16">
        <v>0.25</v>
      </c>
      <c r="LE48" s="27">
        <v>110020.75</v>
      </c>
      <c r="LF48" s="44">
        <v>440083</v>
      </c>
      <c r="LG48" s="8">
        <f t="shared" si="303"/>
        <v>440083</v>
      </c>
      <c r="LH48" s="9">
        <f t="shared" si="354"/>
        <v>440083</v>
      </c>
      <c r="LI48" s="16">
        <v>0.25</v>
      </c>
      <c r="LJ48" s="27">
        <v>110020.75</v>
      </c>
      <c r="LK48" s="14">
        <v>440083</v>
      </c>
      <c r="LL48" s="8">
        <f t="shared" si="304"/>
        <v>440083</v>
      </c>
      <c r="LM48" s="9">
        <f t="shared" si="355"/>
        <v>440083</v>
      </c>
      <c r="LN48" s="16">
        <v>0.25</v>
      </c>
      <c r="LO48" s="27">
        <v>110020.75</v>
      </c>
      <c r="LP48" s="14">
        <v>440083</v>
      </c>
      <c r="LQ48" s="8">
        <f t="shared" si="305"/>
        <v>440083</v>
      </c>
      <c r="LR48" s="9">
        <f t="shared" si="356"/>
        <v>440083</v>
      </c>
      <c r="LS48" s="16">
        <v>0.25</v>
      </c>
      <c r="LT48" s="27">
        <v>110020.75</v>
      </c>
      <c r="LU48" s="14">
        <v>440083</v>
      </c>
      <c r="LV48" s="8">
        <f t="shared" si="306"/>
        <v>440083</v>
      </c>
      <c r="LW48" s="9">
        <f t="shared" si="357"/>
        <v>440083</v>
      </c>
      <c r="LX48" s="16">
        <v>0.25</v>
      </c>
      <c r="LY48" s="27">
        <v>110020.75</v>
      </c>
      <c r="LZ48" s="19">
        <v>440083</v>
      </c>
      <c r="MA48" s="8">
        <f t="shared" si="307"/>
        <v>440083</v>
      </c>
      <c r="MB48" s="9">
        <f t="shared" si="358"/>
        <v>440083</v>
      </c>
      <c r="MC48" s="16">
        <v>0.25</v>
      </c>
      <c r="MD48" s="27">
        <v>110020.75</v>
      </c>
      <c r="ME48" s="19">
        <v>440083</v>
      </c>
      <c r="MF48" s="8">
        <f t="shared" si="308"/>
        <v>440083</v>
      </c>
      <c r="MG48" s="9">
        <f t="shared" si="359"/>
        <v>440083</v>
      </c>
      <c r="MH48" s="16">
        <v>0.25</v>
      </c>
      <c r="MI48" s="37">
        <v>110020.75</v>
      </c>
      <c r="MJ48" s="19">
        <v>440083</v>
      </c>
      <c r="MK48" s="8">
        <v>440083</v>
      </c>
      <c r="ML48" s="9">
        <v>440083</v>
      </c>
      <c r="MM48" s="16">
        <v>0.25</v>
      </c>
      <c r="MN48" s="37">
        <v>110020.75</v>
      </c>
      <c r="MO48" s="19">
        <v>440083</v>
      </c>
      <c r="MP48" s="8">
        <v>440083</v>
      </c>
      <c r="MQ48" s="9">
        <v>440083</v>
      </c>
      <c r="MR48" s="16">
        <v>0.25</v>
      </c>
      <c r="MS48" s="37">
        <v>110020.75</v>
      </c>
      <c r="MT48" s="19">
        <v>440083</v>
      </c>
      <c r="MU48">
        <v>440083</v>
      </c>
      <c r="MV48">
        <v>440083</v>
      </c>
      <c r="MW48">
        <v>0.25</v>
      </c>
      <c r="MX48" s="37">
        <v>110020.75</v>
      </c>
      <c r="MY48" s="19">
        <v>440083</v>
      </c>
      <c r="MZ48">
        <v>440083</v>
      </c>
      <c r="NA48">
        <v>440083</v>
      </c>
      <c r="NB48">
        <v>0.25</v>
      </c>
      <c r="ND48" s="19">
        <v>440083</v>
      </c>
      <c r="NE48">
        <v>440083</v>
      </c>
      <c r="NF48">
        <v>440083</v>
      </c>
      <c r="NG48">
        <v>0.25</v>
      </c>
    </row>
    <row r="49" spans="1:371" x14ac:dyDescent="0.3">
      <c r="A49" s="3" t="s">
        <v>45</v>
      </c>
      <c r="B49" s="20">
        <v>10000</v>
      </c>
      <c r="C49" s="20">
        <v>10000</v>
      </c>
      <c r="D49" s="8">
        <f>+C49*F49</f>
        <v>2000</v>
      </c>
      <c r="E49" s="9">
        <f t="shared" si="393"/>
        <v>2000</v>
      </c>
      <c r="F49" s="16">
        <v>0.2</v>
      </c>
      <c r="G49" s="20">
        <v>10000</v>
      </c>
      <c r="H49" s="20">
        <v>10000</v>
      </c>
      <c r="I49" s="8">
        <f>+H49*K49</f>
        <v>2000</v>
      </c>
      <c r="J49" s="9">
        <f t="shared" si="394"/>
        <v>2000</v>
      </c>
      <c r="K49" s="16">
        <v>0.2</v>
      </c>
      <c r="L49" s="20">
        <v>10000</v>
      </c>
      <c r="M49" s="20">
        <v>10000</v>
      </c>
      <c r="N49" s="8">
        <f>+M49*P49</f>
        <v>2000</v>
      </c>
      <c r="O49" s="9">
        <f t="shared" si="395"/>
        <v>2000</v>
      </c>
      <c r="P49" s="16">
        <v>0.2</v>
      </c>
      <c r="Q49" s="27">
        <v>53706.916666666664</v>
      </c>
      <c r="R49" s="20">
        <v>10000</v>
      </c>
      <c r="S49" s="8">
        <f>+R49*U49</f>
        <v>2000</v>
      </c>
      <c r="T49" s="9">
        <f t="shared" si="396"/>
        <v>2000</v>
      </c>
      <c r="U49" s="16">
        <v>0.2</v>
      </c>
      <c r="V49" s="27">
        <v>53706.916666666664</v>
      </c>
      <c r="W49" s="20">
        <v>10000</v>
      </c>
      <c r="X49" s="8">
        <f>+W49*Z49</f>
        <v>2000</v>
      </c>
      <c r="Y49" s="9">
        <f t="shared" si="397"/>
        <v>2000</v>
      </c>
      <c r="Z49" s="16">
        <v>0.2</v>
      </c>
      <c r="AA49" s="27">
        <v>53706.916666666664</v>
      </c>
      <c r="AB49" s="20">
        <v>10000</v>
      </c>
      <c r="AC49" s="8">
        <f>+AB49*AE49</f>
        <v>2000</v>
      </c>
      <c r="AD49" s="9">
        <f t="shared" si="398"/>
        <v>2000</v>
      </c>
      <c r="AE49" s="16">
        <v>0.2</v>
      </c>
      <c r="AF49" s="27">
        <v>53706.916666666664</v>
      </c>
      <c r="AG49" s="20">
        <v>10000</v>
      </c>
      <c r="AH49" s="8">
        <f>+AG49*AJ49</f>
        <v>2000</v>
      </c>
      <c r="AI49" s="9">
        <f t="shared" si="399"/>
        <v>2000</v>
      </c>
      <c r="AJ49" s="16">
        <v>0.2</v>
      </c>
      <c r="AK49" s="27">
        <v>53706.916666666664</v>
      </c>
      <c r="AL49" s="20">
        <v>10000</v>
      </c>
      <c r="AM49" s="8">
        <f>+AL49*AO49</f>
        <v>2000</v>
      </c>
      <c r="AN49" s="9">
        <f t="shared" si="400"/>
        <v>2000</v>
      </c>
      <c r="AO49" s="16">
        <v>0.2</v>
      </c>
      <c r="AP49" s="27">
        <v>53706.916666666664</v>
      </c>
      <c r="AQ49" s="20">
        <v>10000</v>
      </c>
      <c r="AR49" s="8">
        <f>+AQ49*AT49</f>
        <v>2000</v>
      </c>
      <c r="AS49" s="9">
        <f t="shared" si="401"/>
        <v>2000</v>
      </c>
      <c r="AT49" s="16">
        <v>0.2</v>
      </c>
      <c r="AU49" s="27">
        <v>53706.916666666664</v>
      </c>
      <c r="AV49" s="20">
        <v>10000</v>
      </c>
      <c r="AW49" s="8">
        <f t="shared" si="360"/>
        <v>10000</v>
      </c>
      <c r="AX49" s="9">
        <f t="shared" si="402"/>
        <v>10000</v>
      </c>
      <c r="AY49" s="16">
        <v>0.7</v>
      </c>
      <c r="AZ49" s="27">
        <v>53706.916666666664</v>
      </c>
      <c r="BA49" s="20">
        <v>10000</v>
      </c>
      <c r="BB49" s="8">
        <f t="shared" si="361"/>
        <v>10000</v>
      </c>
      <c r="BC49" s="9">
        <f t="shared" si="403"/>
        <v>10000</v>
      </c>
      <c r="BD49" s="16">
        <v>0.7</v>
      </c>
      <c r="BE49" s="27">
        <v>53706.916666666664</v>
      </c>
      <c r="BF49" s="20">
        <v>10000</v>
      </c>
      <c r="BG49" s="8">
        <f t="shared" si="362"/>
        <v>10000</v>
      </c>
      <c r="BH49" s="9">
        <f t="shared" si="404"/>
        <v>10000</v>
      </c>
      <c r="BI49" s="16">
        <v>0.7</v>
      </c>
      <c r="BJ49" s="27">
        <v>53706.916666666664</v>
      </c>
      <c r="BK49" s="20">
        <v>10000</v>
      </c>
      <c r="BL49" s="8">
        <f t="shared" si="363"/>
        <v>10000</v>
      </c>
      <c r="BM49" s="9">
        <f t="shared" si="405"/>
        <v>10000</v>
      </c>
      <c r="BN49" s="16">
        <v>0.7</v>
      </c>
      <c r="BO49" s="27">
        <v>53706.916666666664</v>
      </c>
      <c r="BP49" s="20">
        <v>10000</v>
      </c>
      <c r="BQ49" s="8">
        <f t="shared" si="364"/>
        <v>10000</v>
      </c>
      <c r="BR49" s="9">
        <f t="shared" si="406"/>
        <v>10000</v>
      </c>
      <c r="BS49" s="16">
        <v>0.7</v>
      </c>
      <c r="BT49" s="27">
        <v>53706.916666666664</v>
      </c>
      <c r="BU49" s="20">
        <v>10000</v>
      </c>
      <c r="BV49" s="8">
        <f t="shared" si="365"/>
        <v>10000</v>
      </c>
      <c r="BW49" s="9">
        <f t="shared" si="407"/>
        <v>10000</v>
      </c>
      <c r="BX49" s="16">
        <v>0.7</v>
      </c>
      <c r="BY49" s="27">
        <v>53706.916666666664</v>
      </c>
      <c r="BZ49" s="20">
        <v>10000</v>
      </c>
      <c r="CA49" s="8">
        <f t="shared" si="366"/>
        <v>10000</v>
      </c>
      <c r="CB49" s="9">
        <f t="shared" si="408"/>
        <v>10000</v>
      </c>
      <c r="CC49" s="16">
        <v>0.7</v>
      </c>
      <c r="CD49" s="27">
        <v>53706.916666666664</v>
      </c>
      <c r="CE49" s="20">
        <v>10000</v>
      </c>
      <c r="CF49" s="8">
        <f t="shared" si="367"/>
        <v>10000</v>
      </c>
      <c r="CG49" s="9">
        <f t="shared" si="409"/>
        <v>10000</v>
      </c>
      <c r="CH49" s="16">
        <v>0.7</v>
      </c>
      <c r="CI49" s="27">
        <v>53706.916666666664</v>
      </c>
      <c r="CJ49" s="20">
        <v>10000</v>
      </c>
      <c r="CK49" s="8">
        <f t="shared" si="368"/>
        <v>10000</v>
      </c>
      <c r="CL49" s="9">
        <f t="shared" si="410"/>
        <v>10000</v>
      </c>
      <c r="CM49" s="16">
        <v>0.7</v>
      </c>
      <c r="CN49" s="27">
        <v>110020.75</v>
      </c>
      <c r="CO49" s="20">
        <v>110020.75</v>
      </c>
      <c r="CP49" s="8">
        <f t="shared" si="309"/>
        <v>110020.75</v>
      </c>
      <c r="CQ49" s="9">
        <f t="shared" si="369"/>
        <v>110020.75</v>
      </c>
      <c r="CR49" s="16">
        <v>0.25</v>
      </c>
      <c r="CS49" s="27">
        <v>110020.75</v>
      </c>
      <c r="CT49" s="20">
        <v>110020.75</v>
      </c>
      <c r="CU49" s="8">
        <f t="shared" si="310"/>
        <v>110020.75</v>
      </c>
      <c r="CV49" s="9">
        <f t="shared" si="370"/>
        <v>110020.75</v>
      </c>
      <c r="CW49" s="16">
        <v>0.25</v>
      </c>
      <c r="CX49" s="27">
        <v>110020.75</v>
      </c>
      <c r="CY49" s="20">
        <v>110020.75</v>
      </c>
      <c r="CZ49" s="8">
        <f t="shared" si="311"/>
        <v>110020.75</v>
      </c>
      <c r="DA49" s="9">
        <f t="shared" si="371"/>
        <v>110020.75</v>
      </c>
      <c r="DB49" s="16">
        <v>0.25</v>
      </c>
      <c r="DC49" s="27">
        <v>110020.75</v>
      </c>
      <c r="DD49" s="20">
        <v>110020.75</v>
      </c>
      <c r="DE49" s="8">
        <f t="shared" si="312"/>
        <v>110020.75</v>
      </c>
      <c r="DF49" s="9">
        <f t="shared" si="372"/>
        <v>110020.75</v>
      </c>
      <c r="DG49" s="16">
        <v>0.25</v>
      </c>
      <c r="DH49" s="27">
        <v>110020.75</v>
      </c>
      <c r="DI49" s="20">
        <v>110020.75</v>
      </c>
      <c r="DJ49" s="8">
        <f t="shared" si="313"/>
        <v>110020.75</v>
      </c>
      <c r="DK49" s="9">
        <f t="shared" si="373"/>
        <v>110020.75</v>
      </c>
      <c r="DL49" s="16">
        <v>0.25</v>
      </c>
      <c r="DM49" s="27">
        <v>110020.75</v>
      </c>
      <c r="DN49" s="20">
        <v>110020.75</v>
      </c>
      <c r="DO49" s="8">
        <f t="shared" si="314"/>
        <v>110020.75</v>
      </c>
      <c r="DP49" s="9">
        <f t="shared" si="374"/>
        <v>110020.75</v>
      </c>
      <c r="DQ49" s="16">
        <v>0.25</v>
      </c>
      <c r="DR49" s="27">
        <v>110020.75</v>
      </c>
      <c r="DS49" s="20">
        <v>110020.75</v>
      </c>
      <c r="DT49" s="8">
        <f t="shared" si="315"/>
        <v>110020.75</v>
      </c>
      <c r="DU49" s="9">
        <f t="shared" si="375"/>
        <v>110020.75</v>
      </c>
      <c r="DV49" s="16">
        <v>0.25</v>
      </c>
      <c r="DW49" s="27">
        <v>110020.75</v>
      </c>
      <c r="DX49" s="20">
        <v>110020.75</v>
      </c>
      <c r="DY49" s="8">
        <f t="shared" si="316"/>
        <v>110020.75</v>
      </c>
      <c r="DZ49" s="9">
        <f t="shared" si="376"/>
        <v>110020.75</v>
      </c>
      <c r="EA49" s="16">
        <v>0.25</v>
      </c>
      <c r="EB49" s="27">
        <v>110020.75</v>
      </c>
      <c r="EC49" s="20">
        <v>110020.75</v>
      </c>
      <c r="ED49" s="8">
        <f t="shared" si="317"/>
        <v>110020.75</v>
      </c>
      <c r="EE49" s="9">
        <f t="shared" si="377"/>
        <v>110020.75</v>
      </c>
      <c r="EF49" s="16">
        <v>0.25</v>
      </c>
      <c r="EG49" s="27">
        <v>110020.75</v>
      </c>
      <c r="EH49" s="20">
        <v>110020.75</v>
      </c>
      <c r="EI49" s="8">
        <f t="shared" si="318"/>
        <v>110020.75</v>
      </c>
      <c r="EJ49" s="9">
        <f t="shared" si="378"/>
        <v>110020.75</v>
      </c>
      <c r="EK49" s="16">
        <v>0.25</v>
      </c>
      <c r="EL49" s="27">
        <v>110020.75</v>
      </c>
      <c r="EM49" s="20">
        <v>110020.75</v>
      </c>
      <c r="EN49" s="8">
        <f t="shared" si="319"/>
        <v>110020.75</v>
      </c>
      <c r="EO49" s="9">
        <f t="shared" si="379"/>
        <v>110020.75</v>
      </c>
      <c r="EP49" s="16">
        <v>0.25</v>
      </c>
      <c r="EQ49" s="27">
        <v>110020.75</v>
      </c>
      <c r="ER49" s="20">
        <v>110020.75</v>
      </c>
      <c r="ES49" s="8">
        <f t="shared" si="320"/>
        <v>110020.75</v>
      </c>
      <c r="ET49" s="9">
        <f t="shared" si="380"/>
        <v>110020.75</v>
      </c>
      <c r="EU49" s="16">
        <v>0.25</v>
      </c>
      <c r="EV49" s="27">
        <v>110020.75</v>
      </c>
      <c r="EW49" s="20">
        <v>110020.75</v>
      </c>
      <c r="EX49" s="8">
        <f t="shared" si="321"/>
        <v>110020.75</v>
      </c>
      <c r="EY49" s="9">
        <f t="shared" si="381"/>
        <v>110020.75</v>
      </c>
      <c r="EZ49" s="16">
        <v>0.25</v>
      </c>
      <c r="FA49" s="27">
        <v>110020.75</v>
      </c>
      <c r="FB49" s="20">
        <v>110020.75</v>
      </c>
      <c r="FC49" s="8">
        <f t="shared" si="322"/>
        <v>110020.75</v>
      </c>
      <c r="FD49" s="9">
        <f t="shared" si="382"/>
        <v>110020.75</v>
      </c>
      <c r="FE49" s="16">
        <v>0.25</v>
      </c>
      <c r="FF49" s="27">
        <v>110020.75</v>
      </c>
      <c r="FG49" s="20">
        <v>110020.75</v>
      </c>
      <c r="FH49" s="8">
        <f t="shared" si="323"/>
        <v>110020.75</v>
      </c>
      <c r="FI49" s="9">
        <f t="shared" si="383"/>
        <v>110020.75</v>
      </c>
      <c r="FJ49" s="16">
        <v>0.25</v>
      </c>
      <c r="FK49" s="27">
        <v>110020.75</v>
      </c>
      <c r="FL49" s="20">
        <v>110020.75</v>
      </c>
      <c r="FM49" s="8">
        <f t="shared" si="324"/>
        <v>110020.75</v>
      </c>
      <c r="FN49" s="9">
        <f t="shared" si="384"/>
        <v>110020.75</v>
      </c>
      <c r="FO49" s="16">
        <v>0.25</v>
      </c>
      <c r="FP49" s="27">
        <v>110020.75</v>
      </c>
      <c r="FQ49" s="20">
        <v>110020.75</v>
      </c>
      <c r="FR49" s="8">
        <f t="shared" si="325"/>
        <v>110020.75</v>
      </c>
      <c r="FS49" s="9">
        <f t="shared" si="385"/>
        <v>110020.75</v>
      </c>
      <c r="FT49" s="16">
        <v>0.25</v>
      </c>
      <c r="FU49" s="27">
        <v>110020.75</v>
      </c>
      <c r="FV49" s="20">
        <v>110020.75</v>
      </c>
      <c r="FW49" s="8">
        <f t="shared" si="326"/>
        <v>110020.75</v>
      </c>
      <c r="FX49" s="9">
        <f t="shared" si="386"/>
        <v>110020.75</v>
      </c>
      <c r="FY49" s="16">
        <v>0.25</v>
      </c>
      <c r="FZ49" s="27">
        <v>110020.75</v>
      </c>
      <c r="GA49" s="20">
        <v>110020.75</v>
      </c>
      <c r="GB49" s="8">
        <f t="shared" si="327"/>
        <v>110020.75</v>
      </c>
      <c r="GC49" s="9">
        <f t="shared" si="387"/>
        <v>110020.75</v>
      </c>
      <c r="GD49" s="16">
        <v>0.25</v>
      </c>
      <c r="GE49" s="27">
        <v>110020.75</v>
      </c>
      <c r="GF49" s="20">
        <v>110020.75</v>
      </c>
      <c r="GG49" s="8">
        <f t="shared" si="328"/>
        <v>110020.75</v>
      </c>
      <c r="GH49" s="9">
        <f t="shared" si="388"/>
        <v>110020.75</v>
      </c>
      <c r="GI49" s="16">
        <v>0.25</v>
      </c>
      <c r="GJ49" s="27">
        <v>110020.75</v>
      </c>
      <c r="GK49" s="20">
        <v>110020.75</v>
      </c>
      <c r="GL49" s="8">
        <f t="shared" si="329"/>
        <v>110020.75</v>
      </c>
      <c r="GM49" s="9">
        <f t="shared" si="389"/>
        <v>110020.75</v>
      </c>
      <c r="GN49" s="16">
        <v>0.25</v>
      </c>
      <c r="GO49" s="27">
        <v>110020.75</v>
      </c>
      <c r="GP49" s="20">
        <v>110020.75</v>
      </c>
      <c r="GQ49" s="8">
        <f t="shared" si="330"/>
        <v>110020.75</v>
      </c>
      <c r="GR49" s="9">
        <f t="shared" si="390"/>
        <v>110020.75</v>
      </c>
      <c r="GS49" s="16">
        <v>0.25</v>
      </c>
      <c r="GT49" s="27">
        <v>110020.75</v>
      </c>
      <c r="GU49" s="43">
        <v>110020.75</v>
      </c>
      <c r="GV49" s="8">
        <f t="shared" si="331"/>
        <v>110020.75</v>
      </c>
      <c r="GW49" s="9">
        <f t="shared" si="391"/>
        <v>110020.75</v>
      </c>
      <c r="GX49" s="16">
        <v>0.25</v>
      </c>
      <c r="GY49" s="27">
        <v>110020.75</v>
      </c>
      <c r="GZ49" s="43">
        <v>110020.75</v>
      </c>
      <c r="HA49" s="8">
        <f t="shared" si="332"/>
        <v>110020.75</v>
      </c>
      <c r="HB49" s="9">
        <f t="shared" si="392"/>
        <v>110020.75</v>
      </c>
      <c r="HC49" s="16">
        <v>0.25</v>
      </c>
      <c r="HD49" s="27">
        <v>159854.25</v>
      </c>
      <c r="HE49" s="43">
        <v>159854.25</v>
      </c>
      <c r="HF49" s="8">
        <f t="shared" si="282"/>
        <v>159854.25</v>
      </c>
      <c r="HG49" s="9">
        <f t="shared" si="333"/>
        <v>159854.25</v>
      </c>
      <c r="HH49" s="16">
        <v>0.25</v>
      </c>
      <c r="HI49" s="27">
        <v>159854.25</v>
      </c>
      <c r="HJ49" s="43">
        <v>159854.25</v>
      </c>
      <c r="HK49" s="8">
        <f t="shared" si="283"/>
        <v>159854.25</v>
      </c>
      <c r="HL49" s="9">
        <f t="shared" si="334"/>
        <v>159854.25</v>
      </c>
      <c r="HM49" s="16">
        <v>0.25</v>
      </c>
      <c r="HN49" s="27">
        <v>159854.25</v>
      </c>
      <c r="HO49" s="43">
        <v>159854.25</v>
      </c>
      <c r="HP49" s="8">
        <f t="shared" si="284"/>
        <v>159854.25</v>
      </c>
      <c r="HQ49" s="9">
        <f t="shared" si="335"/>
        <v>159854.25</v>
      </c>
      <c r="HR49" s="16">
        <v>0.25</v>
      </c>
      <c r="HS49" s="27">
        <v>159854.25</v>
      </c>
      <c r="HT49" s="43">
        <v>159854.25</v>
      </c>
      <c r="HU49" s="8">
        <f t="shared" si="285"/>
        <v>159854.25</v>
      </c>
      <c r="HV49" s="9">
        <f t="shared" si="336"/>
        <v>159854.25</v>
      </c>
      <c r="HW49" s="16">
        <v>0.25</v>
      </c>
      <c r="HX49" s="27">
        <v>159854.25</v>
      </c>
      <c r="HY49" s="43">
        <v>0</v>
      </c>
      <c r="HZ49" s="8">
        <f t="shared" si="286"/>
        <v>0</v>
      </c>
      <c r="IA49" s="9">
        <f t="shared" si="337"/>
        <v>0</v>
      </c>
      <c r="IB49" s="16">
        <v>0.25</v>
      </c>
      <c r="IC49" s="27">
        <v>159854.25</v>
      </c>
      <c r="ID49" s="43">
        <v>159854.25</v>
      </c>
      <c r="IE49" s="8">
        <f t="shared" si="287"/>
        <v>159854.25</v>
      </c>
      <c r="IF49" s="9">
        <f t="shared" si="338"/>
        <v>159854.25</v>
      </c>
      <c r="IG49" s="16">
        <v>0.25</v>
      </c>
      <c r="IH49" s="27">
        <v>159854.25</v>
      </c>
      <c r="II49" s="43">
        <v>159854.25</v>
      </c>
      <c r="IJ49" s="8">
        <f t="shared" si="288"/>
        <v>159854.25</v>
      </c>
      <c r="IK49" s="9">
        <f t="shared" si="339"/>
        <v>159854.25</v>
      </c>
      <c r="IL49" s="16">
        <v>0.25</v>
      </c>
      <c r="IM49" s="27">
        <v>159854.25</v>
      </c>
      <c r="IN49" s="43">
        <v>159854.25</v>
      </c>
      <c r="IO49" s="8">
        <f t="shared" si="289"/>
        <v>159854.25</v>
      </c>
      <c r="IP49" s="9">
        <f t="shared" si="340"/>
        <v>159854.25</v>
      </c>
      <c r="IQ49" s="16">
        <v>0.25</v>
      </c>
      <c r="IR49" s="27">
        <v>159854.25</v>
      </c>
      <c r="IS49" s="43">
        <v>159854.25</v>
      </c>
      <c r="IT49" s="8">
        <f t="shared" si="290"/>
        <v>159854.25</v>
      </c>
      <c r="IU49" s="9">
        <f t="shared" si="341"/>
        <v>159854.25</v>
      </c>
      <c r="IV49" s="16">
        <v>0.25</v>
      </c>
      <c r="IW49" s="27">
        <v>159854.25</v>
      </c>
      <c r="IX49" s="43">
        <v>159854.25</v>
      </c>
      <c r="IY49" s="8">
        <f t="shared" si="291"/>
        <v>159854.25</v>
      </c>
      <c r="IZ49" s="9">
        <f t="shared" si="342"/>
        <v>159854.25</v>
      </c>
      <c r="JA49" s="16">
        <v>0.25</v>
      </c>
      <c r="JB49" s="27">
        <v>159854.25</v>
      </c>
      <c r="JC49" s="43">
        <v>159854.25</v>
      </c>
      <c r="JD49" s="8">
        <f t="shared" si="292"/>
        <v>159854.25</v>
      </c>
      <c r="JE49" s="9">
        <f t="shared" si="343"/>
        <v>159854.25</v>
      </c>
      <c r="JF49" s="16">
        <v>0.25</v>
      </c>
      <c r="JG49" s="27">
        <v>159854.25</v>
      </c>
      <c r="JH49" s="44">
        <v>639417</v>
      </c>
      <c r="JI49" s="8">
        <f t="shared" si="293"/>
        <v>639417</v>
      </c>
      <c r="JJ49" s="9">
        <f t="shared" si="344"/>
        <v>639417</v>
      </c>
      <c r="JK49" s="16">
        <v>0.25</v>
      </c>
      <c r="JL49" s="27">
        <v>159854.25</v>
      </c>
      <c r="JM49" s="44">
        <v>639417</v>
      </c>
      <c r="JN49" s="8">
        <f t="shared" si="294"/>
        <v>639417</v>
      </c>
      <c r="JO49" s="9">
        <f t="shared" si="345"/>
        <v>639417</v>
      </c>
      <c r="JP49" s="16">
        <v>0.25</v>
      </c>
      <c r="JQ49" s="27">
        <v>159854.25</v>
      </c>
      <c r="JR49" s="44">
        <v>639417</v>
      </c>
      <c r="JS49" s="8">
        <f t="shared" si="295"/>
        <v>639417</v>
      </c>
      <c r="JT49" s="9">
        <f t="shared" si="346"/>
        <v>639417</v>
      </c>
      <c r="JU49" s="16">
        <v>0.25</v>
      </c>
      <c r="JV49" s="27">
        <v>159854.25</v>
      </c>
      <c r="JW49" s="44">
        <v>639417</v>
      </c>
      <c r="JX49" s="8">
        <f t="shared" si="296"/>
        <v>639417</v>
      </c>
      <c r="JY49" s="9">
        <f t="shared" si="347"/>
        <v>639417</v>
      </c>
      <c r="JZ49" s="16">
        <v>0.25</v>
      </c>
      <c r="KA49" s="27">
        <v>159854.25</v>
      </c>
      <c r="KB49" s="44">
        <v>639417</v>
      </c>
      <c r="KC49" s="8">
        <f t="shared" si="297"/>
        <v>639417</v>
      </c>
      <c r="KD49" s="9">
        <f t="shared" si="348"/>
        <v>639417</v>
      </c>
      <c r="KE49" s="16">
        <v>0.25</v>
      </c>
      <c r="KF49" s="27">
        <v>159854.25</v>
      </c>
      <c r="KG49" s="44">
        <v>639417</v>
      </c>
      <c r="KH49" s="8">
        <f t="shared" si="298"/>
        <v>639417</v>
      </c>
      <c r="KI49" s="9">
        <f t="shared" si="349"/>
        <v>639417</v>
      </c>
      <c r="KJ49" s="16">
        <v>0.25</v>
      </c>
      <c r="KK49" s="27">
        <v>159854.25</v>
      </c>
      <c r="KL49" s="44">
        <v>639417</v>
      </c>
      <c r="KM49" s="8">
        <f t="shared" si="299"/>
        <v>639417</v>
      </c>
      <c r="KN49" s="9">
        <f t="shared" si="350"/>
        <v>639417</v>
      </c>
      <c r="KO49" s="16">
        <v>0.25</v>
      </c>
      <c r="KP49" s="27">
        <v>159854.25</v>
      </c>
      <c r="KQ49" s="44">
        <v>639417</v>
      </c>
      <c r="KR49" s="8">
        <f t="shared" si="300"/>
        <v>639417</v>
      </c>
      <c r="KS49" s="9">
        <f t="shared" si="351"/>
        <v>639417</v>
      </c>
      <c r="KT49" s="16">
        <v>0.25</v>
      </c>
      <c r="KU49" s="27">
        <v>159854.25</v>
      </c>
      <c r="KV49" s="44">
        <v>639417</v>
      </c>
      <c r="KW49" s="8">
        <f t="shared" si="301"/>
        <v>639417</v>
      </c>
      <c r="KX49" s="9">
        <f t="shared" si="352"/>
        <v>639417</v>
      </c>
      <c r="KY49" s="16">
        <v>0.25</v>
      </c>
      <c r="KZ49" s="27">
        <v>159854.25</v>
      </c>
      <c r="LA49" s="44">
        <v>639417</v>
      </c>
      <c r="LB49" s="8">
        <f t="shared" si="302"/>
        <v>639417</v>
      </c>
      <c r="LC49" s="9">
        <f t="shared" si="353"/>
        <v>639417</v>
      </c>
      <c r="LD49" s="16">
        <v>0.25</v>
      </c>
      <c r="LE49" s="27">
        <v>159854.25</v>
      </c>
      <c r="LF49" s="44">
        <v>639417</v>
      </c>
      <c r="LG49" s="8">
        <f t="shared" si="303"/>
        <v>639417</v>
      </c>
      <c r="LH49" s="9">
        <f t="shared" si="354"/>
        <v>639417</v>
      </c>
      <c r="LI49" s="16">
        <v>0.25</v>
      </c>
      <c r="LJ49" s="27">
        <v>159854.25</v>
      </c>
      <c r="LK49" s="14">
        <v>639417</v>
      </c>
      <c r="LL49" s="8">
        <f t="shared" si="304"/>
        <v>639417</v>
      </c>
      <c r="LM49" s="9">
        <f t="shared" si="355"/>
        <v>639417</v>
      </c>
      <c r="LN49" s="16">
        <v>0.25</v>
      </c>
      <c r="LO49" s="27">
        <v>159854.25</v>
      </c>
      <c r="LP49" s="14">
        <v>639417</v>
      </c>
      <c r="LQ49" s="8">
        <f t="shared" si="305"/>
        <v>639417</v>
      </c>
      <c r="LR49" s="9">
        <f t="shared" si="356"/>
        <v>639417</v>
      </c>
      <c r="LS49" s="16">
        <v>0.25</v>
      </c>
      <c r="LT49" s="27">
        <v>159854.25</v>
      </c>
      <c r="LU49" s="14">
        <v>639417</v>
      </c>
      <c r="LV49" s="8">
        <f t="shared" si="306"/>
        <v>639417</v>
      </c>
      <c r="LW49" s="9">
        <f t="shared" si="357"/>
        <v>639417</v>
      </c>
      <c r="LX49" s="16">
        <v>0.25</v>
      </c>
      <c r="LY49" s="27">
        <v>159854.25</v>
      </c>
      <c r="LZ49" s="19">
        <v>639417</v>
      </c>
      <c r="MA49" s="8">
        <f t="shared" si="307"/>
        <v>639417</v>
      </c>
      <c r="MB49" s="9">
        <f t="shared" si="358"/>
        <v>639417</v>
      </c>
      <c r="MC49" s="16">
        <v>0.25</v>
      </c>
      <c r="MD49" s="27">
        <v>159854.25</v>
      </c>
      <c r="ME49" s="19">
        <v>639417</v>
      </c>
      <c r="MF49" s="8">
        <f t="shared" si="308"/>
        <v>639417</v>
      </c>
      <c r="MG49" s="9">
        <f t="shared" si="359"/>
        <v>639417</v>
      </c>
      <c r="MH49" s="16">
        <v>0.25</v>
      </c>
      <c r="MI49" s="37">
        <v>159854.25</v>
      </c>
      <c r="MJ49" s="19">
        <v>639417</v>
      </c>
      <c r="MK49" s="8">
        <v>639417</v>
      </c>
      <c r="ML49" s="9">
        <v>639417</v>
      </c>
      <c r="MM49" s="16">
        <v>0.25</v>
      </c>
      <c r="MN49" s="37">
        <v>159854.25</v>
      </c>
      <c r="MO49" s="19">
        <v>639417</v>
      </c>
      <c r="MP49" s="8">
        <v>639417</v>
      </c>
      <c r="MQ49" s="9">
        <v>639417</v>
      </c>
      <c r="MR49" s="16">
        <v>0.25</v>
      </c>
      <c r="MS49" s="37">
        <v>159854.25</v>
      </c>
      <c r="MT49" s="19">
        <v>639417</v>
      </c>
      <c r="MU49">
        <v>639417</v>
      </c>
      <c r="MV49">
        <v>639417</v>
      </c>
      <c r="MW49">
        <v>0.25</v>
      </c>
      <c r="MX49" s="37">
        <v>159854.25</v>
      </c>
      <c r="MY49" s="19">
        <v>639417</v>
      </c>
      <c r="MZ49">
        <v>639417</v>
      </c>
      <c r="NA49">
        <v>639417</v>
      </c>
      <c r="NB49">
        <v>0.25</v>
      </c>
      <c r="ND49" s="19">
        <v>639417</v>
      </c>
      <c r="NE49">
        <v>639417</v>
      </c>
      <c r="NF49">
        <v>639417</v>
      </c>
      <c r="NG49">
        <v>0.25</v>
      </c>
    </row>
    <row r="50" spans="1:371" x14ac:dyDescent="0.3">
      <c r="A50" s="3" t="s">
        <v>46</v>
      </c>
      <c r="B50" s="20">
        <v>178153</v>
      </c>
      <c r="C50" s="20">
        <v>178153</v>
      </c>
      <c r="D50" s="8">
        <f>C50</f>
        <v>178153</v>
      </c>
      <c r="E50" s="9">
        <f t="shared" si="393"/>
        <v>178153</v>
      </c>
      <c r="F50" s="16">
        <v>1</v>
      </c>
      <c r="G50" s="20">
        <v>178153</v>
      </c>
      <c r="H50" s="20">
        <v>178153</v>
      </c>
      <c r="I50" s="8">
        <f>H50</f>
        <v>178153</v>
      </c>
      <c r="J50" s="9">
        <f t="shared" si="394"/>
        <v>178153</v>
      </c>
      <c r="K50" s="16">
        <v>1</v>
      </c>
      <c r="L50" s="20">
        <v>178153</v>
      </c>
      <c r="M50" s="20">
        <v>178153</v>
      </c>
      <c r="N50" s="8">
        <f>M50</f>
        <v>178153</v>
      </c>
      <c r="O50" s="9">
        <f t="shared" si="395"/>
        <v>178153</v>
      </c>
      <c r="P50" s="16">
        <v>1</v>
      </c>
      <c r="Q50" s="27">
        <v>180938</v>
      </c>
      <c r="R50" s="20">
        <v>178153</v>
      </c>
      <c r="S50" s="8">
        <f>R50</f>
        <v>178153</v>
      </c>
      <c r="T50" s="9">
        <f t="shared" si="396"/>
        <v>178153</v>
      </c>
      <c r="U50" s="16">
        <v>1</v>
      </c>
      <c r="V50" s="27">
        <v>180938</v>
      </c>
      <c r="W50" s="20">
        <v>178153</v>
      </c>
      <c r="X50" s="8">
        <f>W50</f>
        <v>178153</v>
      </c>
      <c r="Y50" s="9">
        <f t="shared" si="397"/>
        <v>178153</v>
      </c>
      <c r="Z50" s="16">
        <v>1</v>
      </c>
      <c r="AA50" s="27">
        <v>180938</v>
      </c>
      <c r="AB50" s="20">
        <v>178153</v>
      </c>
      <c r="AC50" s="8">
        <f>AB50</f>
        <v>178153</v>
      </c>
      <c r="AD50" s="9">
        <f t="shared" si="398"/>
        <v>178153</v>
      </c>
      <c r="AE50" s="16">
        <v>1</v>
      </c>
      <c r="AF50" s="27">
        <v>180938</v>
      </c>
      <c r="AG50" s="20">
        <v>178153</v>
      </c>
      <c r="AH50" s="8">
        <f>AG50</f>
        <v>178153</v>
      </c>
      <c r="AI50" s="9">
        <f t="shared" si="399"/>
        <v>178153</v>
      </c>
      <c r="AJ50" s="16">
        <v>1</v>
      </c>
      <c r="AK50" s="27">
        <v>180938</v>
      </c>
      <c r="AL50" s="20">
        <v>178153</v>
      </c>
      <c r="AM50" s="8">
        <f>AL50</f>
        <v>178153</v>
      </c>
      <c r="AN50" s="9">
        <f t="shared" si="400"/>
        <v>178153</v>
      </c>
      <c r="AO50" s="16">
        <v>1</v>
      </c>
      <c r="AP50" s="27">
        <v>180938</v>
      </c>
      <c r="AQ50" s="20">
        <v>178153</v>
      </c>
      <c r="AR50" s="8">
        <f>AQ50</f>
        <v>178153</v>
      </c>
      <c r="AS50" s="9">
        <f t="shared" si="401"/>
        <v>178153</v>
      </c>
      <c r="AT50" s="16">
        <v>1</v>
      </c>
      <c r="AU50" s="27">
        <v>180938</v>
      </c>
      <c r="AV50" s="20">
        <v>178153</v>
      </c>
      <c r="AW50" s="8">
        <f t="shared" si="360"/>
        <v>178153</v>
      </c>
      <c r="AX50" s="9">
        <f t="shared" si="402"/>
        <v>178153</v>
      </c>
      <c r="AY50" s="16">
        <v>1</v>
      </c>
      <c r="AZ50" s="27">
        <v>180938</v>
      </c>
      <c r="BA50" s="20">
        <v>178153</v>
      </c>
      <c r="BB50" s="8">
        <f t="shared" si="361"/>
        <v>178153</v>
      </c>
      <c r="BC50" s="9">
        <f t="shared" si="403"/>
        <v>178153</v>
      </c>
      <c r="BD50" s="16">
        <v>1</v>
      </c>
      <c r="BE50" s="27">
        <v>180938</v>
      </c>
      <c r="BF50" s="20">
        <v>178153</v>
      </c>
      <c r="BG50" s="8">
        <f t="shared" si="362"/>
        <v>178153</v>
      </c>
      <c r="BH50" s="9">
        <f t="shared" si="404"/>
        <v>178153</v>
      </c>
      <c r="BI50" s="16">
        <v>1</v>
      </c>
      <c r="BJ50" s="27">
        <v>180938</v>
      </c>
      <c r="BK50" s="20">
        <v>178153</v>
      </c>
      <c r="BL50" s="8">
        <f t="shared" si="363"/>
        <v>178153</v>
      </c>
      <c r="BM50" s="9">
        <f t="shared" si="405"/>
        <v>178153</v>
      </c>
      <c r="BN50" s="16">
        <v>1</v>
      </c>
      <c r="BO50" s="27">
        <v>180938</v>
      </c>
      <c r="BP50" s="20">
        <v>178153</v>
      </c>
      <c r="BQ50" s="8">
        <f t="shared" si="364"/>
        <v>178153</v>
      </c>
      <c r="BR50" s="9">
        <f t="shared" si="406"/>
        <v>178153</v>
      </c>
      <c r="BS50" s="16">
        <v>1</v>
      </c>
      <c r="BT50" s="27">
        <v>180938</v>
      </c>
      <c r="BU50" s="20">
        <v>178153</v>
      </c>
      <c r="BV50" s="8">
        <f t="shared" si="365"/>
        <v>178153</v>
      </c>
      <c r="BW50" s="9">
        <f t="shared" si="407"/>
        <v>178153</v>
      </c>
      <c r="BX50" s="16">
        <v>1</v>
      </c>
      <c r="BY50" s="27">
        <v>180938</v>
      </c>
      <c r="BZ50" s="20">
        <v>178153</v>
      </c>
      <c r="CA50" s="8">
        <f t="shared" si="366"/>
        <v>178153</v>
      </c>
      <c r="CB50" s="9">
        <f t="shared" si="408"/>
        <v>178153</v>
      </c>
      <c r="CC50" s="16">
        <v>1</v>
      </c>
      <c r="CD50" s="27">
        <v>180938</v>
      </c>
      <c r="CE50" s="20">
        <v>178153</v>
      </c>
      <c r="CF50" s="8">
        <f t="shared" si="367"/>
        <v>178153</v>
      </c>
      <c r="CG50" s="9">
        <f t="shared" si="409"/>
        <v>178153</v>
      </c>
      <c r="CH50" s="16">
        <v>1</v>
      </c>
      <c r="CI50" s="27">
        <v>180938</v>
      </c>
      <c r="CJ50" s="20">
        <v>178153</v>
      </c>
      <c r="CK50" s="8">
        <f t="shared" si="368"/>
        <v>178153</v>
      </c>
      <c r="CL50" s="9">
        <f t="shared" si="410"/>
        <v>178153</v>
      </c>
      <c r="CM50" s="16">
        <v>1</v>
      </c>
      <c r="CN50" s="27">
        <v>159854.25</v>
      </c>
      <c r="CO50" s="20">
        <v>159854.25</v>
      </c>
      <c r="CP50" s="8">
        <f t="shared" si="309"/>
        <v>159854.25</v>
      </c>
      <c r="CQ50" s="9">
        <f t="shared" si="369"/>
        <v>159854.25</v>
      </c>
      <c r="CR50" s="16">
        <v>0.25</v>
      </c>
      <c r="CS50" s="27">
        <v>159854.25</v>
      </c>
      <c r="CT50" s="20">
        <v>159854.25</v>
      </c>
      <c r="CU50" s="8">
        <f t="shared" si="310"/>
        <v>159854.25</v>
      </c>
      <c r="CV50" s="9">
        <f t="shared" si="370"/>
        <v>159854.25</v>
      </c>
      <c r="CW50" s="16">
        <v>0.25</v>
      </c>
      <c r="CX50" s="27">
        <v>159854.25</v>
      </c>
      <c r="CY50" s="20">
        <v>159854.25</v>
      </c>
      <c r="CZ50" s="8">
        <f t="shared" si="311"/>
        <v>159854.25</v>
      </c>
      <c r="DA50" s="9">
        <f t="shared" si="371"/>
        <v>159854.25</v>
      </c>
      <c r="DB50" s="16">
        <v>0.25</v>
      </c>
      <c r="DC50" s="27">
        <v>159854.25</v>
      </c>
      <c r="DD50" s="20">
        <v>159854.25</v>
      </c>
      <c r="DE50" s="8">
        <f t="shared" si="312"/>
        <v>159854.25</v>
      </c>
      <c r="DF50" s="9">
        <f t="shared" si="372"/>
        <v>159854.25</v>
      </c>
      <c r="DG50" s="16">
        <v>0.25</v>
      </c>
      <c r="DH50" s="27">
        <v>159854.25</v>
      </c>
      <c r="DI50" s="20">
        <v>159854.25</v>
      </c>
      <c r="DJ50" s="8">
        <f t="shared" si="313"/>
        <v>159854.25</v>
      </c>
      <c r="DK50" s="9">
        <f t="shared" si="373"/>
        <v>159854.25</v>
      </c>
      <c r="DL50" s="16">
        <v>0.25</v>
      </c>
      <c r="DM50" s="27">
        <v>159854.25</v>
      </c>
      <c r="DN50" s="20">
        <v>159854.25</v>
      </c>
      <c r="DO50" s="8">
        <f t="shared" si="314"/>
        <v>159854.25</v>
      </c>
      <c r="DP50" s="9">
        <f t="shared" si="374"/>
        <v>159854.25</v>
      </c>
      <c r="DQ50" s="16">
        <v>0.25</v>
      </c>
      <c r="DR50" s="27">
        <v>159854.25</v>
      </c>
      <c r="DS50" s="20">
        <v>159854.25</v>
      </c>
      <c r="DT50" s="8">
        <f t="shared" si="315"/>
        <v>159854.25</v>
      </c>
      <c r="DU50" s="9">
        <f t="shared" si="375"/>
        <v>159854.25</v>
      </c>
      <c r="DV50" s="16">
        <v>0.25</v>
      </c>
      <c r="DW50" s="27">
        <v>159854.25</v>
      </c>
      <c r="DX50" s="20">
        <v>159854.25</v>
      </c>
      <c r="DY50" s="8">
        <f t="shared" si="316"/>
        <v>159854.25</v>
      </c>
      <c r="DZ50" s="9">
        <f t="shared" si="376"/>
        <v>159854.25</v>
      </c>
      <c r="EA50" s="16">
        <v>0.25</v>
      </c>
      <c r="EB50" s="27">
        <v>159854.25</v>
      </c>
      <c r="EC50" s="20">
        <v>159854.25</v>
      </c>
      <c r="ED50" s="8">
        <f t="shared" si="317"/>
        <v>159854.25</v>
      </c>
      <c r="EE50" s="9">
        <f t="shared" si="377"/>
        <v>159854.25</v>
      </c>
      <c r="EF50" s="16">
        <v>0.25</v>
      </c>
      <c r="EG50" s="27">
        <v>159854.25</v>
      </c>
      <c r="EH50" s="20">
        <v>159854.25</v>
      </c>
      <c r="EI50" s="8">
        <f t="shared" si="318"/>
        <v>159854.25</v>
      </c>
      <c r="EJ50" s="9">
        <f t="shared" si="378"/>
        <v>159854.25</v>
      </c>
      <c r="EK50" s="16">
        <v>0.25</v>
      </c>
      <c r="EL50" s="27">
        <v>159854.25</v>
      </c>
      <c r="EM50" s="20">
        <v>159854.25</v>
      </c>
      <c r="EN50" s="8">
        <f t="shared" si="319"/>
        <v>159854.25</v>
      </c>
      <c r="EO50" s="9">
        <f t="shared" si="379"/>
        <v>159854.25</v>
      </c>
      <c r="EP50" s="16">
        <v>0.25</v>
      </c>
      <c r="EQ50" s="27">
        <v>159854.25</v>
      </c>
      <c r="ER50" s="20">
        <v>159854.25</v>
      </c>
      <c r="ES50" s="8">
        <f t="shared" si="320"/>
        <v>159854.25</v>
      </c>
      <c r="ET50" s="9">
        <f t="shared" si="380"/>
        <v>159854.25</v>
      </c>
      <c r="EU50" s="16">
        <v>0.25</v>
      </c>
      <c r="EV50" s="27">
        <v>159854.25</v>
      </c>
      <c r="EW50" s="20">
        <v>159854.25</v>
      </c>
      <c r="EX50" s="8">
        <f t="shared" si="321"/>
        <v>159854.25</v>
      </c>
      <c r="EY50" s="9">
        <f t="shared" si="381"/>
        <v>159854.25</v>
      </c>
      <c r="EZ50" s="16">
        <v>0.25</v>
      </c>
      <c r="FA50" s="27">
        <v>159854.25</v>
      </c>
      <c r="FB50" s="20">
        <v>159854.25</v>
      </c>
      <c r="FC50" s="8">
        <f t="shared" si="322"/>
        <v>159854.25</v>
      </c>
      <c r="FD50" s="9">
        <f t="shared" si="382"/>
        <v>159854.25</v>
      </c>
      <c r="FE50" s="16">
        <v>0.25</v>
      </c>
      <c r="FF50" s="27">
        <v>159854.25</v>
      </c>
      <c r="FG50" s="20">
        <v>159854.25</v>
      </c>
      <c r="FH50" s="8">
        <f t="shared" si="323"/>
        <v>159854.25</v>
      </c>
      <c r="FI50" s="9">
        <f t="shared" si="383"/>
        <v>159854.25</v>
      </c>
      <c r="FJ50" s="16">
        <v>0.25</v>
      </c>
      <c r="FK50" s="27">
        <v>159854.25</v>
      </c>
      <c r="FL50" s="20">
        <v>159854.25</v>
      </c>
      <c r="FM50" s="8">
        <f t="shared" si="324"/>
        <v>159854.25</v>
      </c>
      <c r="FN50" s="9">
        <f t="shared" si="384"/>
        <v>159854.25</v>
      </c>
      <c r="FO50" s="16">
        <v>0.25</v>
      </c>
      <c r="FP50" s="27">
        <v>159854.25</v>
      </c>
      <c r="FQ50" s="20">
        <v>159854.25</v>
      </c>
      <c r="FR50" s="8">
        <f t="shared" si="325"/>
        <v>159854.25</v>
      </c>
      <c r="FS50" s="9">
        <f t="shared" si="385"/>
        <v>159854.25</v>
      </c>
      <c r="FT50" s="16">
        <v>0.25</v>
      </c>
      <c r="FU50" s="27">
        <v>159854.25</v>
      </c>
      <c r="FV50" s="20">
        <v>159854.25</v>
      </c>
      <c r="FW50" s="8">
        <f t="shared" si="326"/>
        <v>159854.25</v>
      </c>
      <c r="FX50" s="9">
        <f t="shared" si="386"/>
        <v>159854.25</v>
      </c>
      <c r="FY50" s="16">
        <v>0.25</v>
      </c>
      <c r="FZ50" s="27">
        <v>159854.25</v>
      </c>
      <c r="GA50" s="20">
        <v>159854.25</v>
      </c>
      <c r="GB50" s="8">
        <f t="shared" si="327"/>
        <v>159854.25</v>
      </c>
      <c r="GC50" s="9">
        <f t="shared" si="387"/>
        <v>159854.25</v>
      </c>
      <c r="GD50" s="16">
        <v>0.25</v>
      </c>
      <c r="GE50" s="27">
        <v>159854.25</v>
      </c>
      <c r="GF50" s="20">
        <v>159854.25</v>
      </c>
      <c r="GG50" s="8">
        <f t="shared" si="328"/>
        <v>159854.25</v>
      </c>
      <c r="GH50" s="9">
        <f t="shared" si="388"/>
        <v>159854.25</v>
      </c>
      <c r="GI50" s="16">
        <v>0.25</v>
      </c>
      <c r="GJ50" s="27">
        <v>159854.25</v>
      </c>
      <c r="GK50" s="20">
        <v>159854.25</v>
      </c>
      <c r="GL50" s="8">
        <f t="shared" si="329"/>
        <v>159854.25</v>
      </c>
      <c r="GM50" s="9">
        <f t="shared" si="389"/>
        <v>159854.25</v>
      </c>
      <c r="GN50" s="16">
        <v>0.25</v>
      </c>
      <c r="GO50" s="27">
        <v>159854.25</v>
      </c>
      <c r="GP50" s="20">
        <v>159854.25</v>
      </c>
      <c r="GQ50" s="8">
        <f t="shared" si="330"/>
        <v>159854.25</v>
      </c>
      <c r="GR50" s="9">
        <f t="shared" si="390"/>
        <v>159854.25</v>
      </c>
      <c r="GS50" s="16">
        <v>0.25</v>
      </c>
      <c r="GT50" s="27">
        <v>159854.25</v>
      </c>
      <c r="GU50" s="43">
        <v>159854.25</v>
      </c>
      <c r="GV50" s="8">
        <f t="shared" si="331"/>
        <v>159854.25</v>
      </c>
      <c r="GW50" s="9">
        <f t="shared" si="391"/>
        <v>159854.25</v>
      </c>
      <c r="GX50" s="16">
        <v>0.25</v>
      </c>
      <c r="GY50" s="27">
        <v>159854.25</v>
      </c>
      <c r="GZ50" s="43">
        <v>159854.25</v>
      </c>
      <c r="HA50" s="8">
        <f t="shared" si="332"/>
        <v>159854.25</v>
      </c>
      <c r="HB50" s="9">
        <f t="shared" si="392"/>
        <v>159854.25</v>
      </c>
      <c r="HC50" s="16">
        <v>0.25</v>
      </c>
      <c r="HD50" s="27">
        <v>300000</v>
      </c>
      <c r="HE50" s="44">
        <v>360000</v>
      </c>
      <c r="HF50" s="8">
        <f t="shared" si="282"/>
        <v>360000</v>
      </c>
      <c r="HG50" s="9">
        <f t="shared" si="333"/>
        <v>360000</v>
      </c>
      <c r="HH50" s="16">
        <v>0.5</v>
      </c>
      <c r="HI50" s="27">
        <v>300000</v>
      </c>
      <c r="HJ50" s="44">
        <v>360000</v>
      </c>
      <c r="HK50" s="8">
        <f t="shared" si="283"/>
        <v>360000</v>
      </c>
      <c r="HL50" s="9">
        <f t="shared" si="334"/>
        <v>360000</v>
      </c>
      <c r="HM50" s="16">
        <v>0.5</v>
      </c>
      <c r="HN50" s="27">
        <v>300000</v>
      </c>
      <c r="HO50" s="44">
        <v>360000</v>
      </c>
      <c r="HP50" s="8">
        <f t="shared" si="284"/>
        <v>360000</v>
      </c>
      <c r="HQ50" s="9">
        <f t="shared" si="335"/>
        <v>360000</v>
      </c>
      <c r="HR50" s="16">
        <v>0.5</v>
      </c>
      <c r="HS50" s="27">
        <v>300000</v>
      </c>
      <c r="HT50" s="44">
        <v>360000</v>
      </c>
      <c r="HU50" s="8">
        <f t="shared" si="285"/>
        <v>360000</v>
      </c>
      <c r="HV50" s="9">
        <f t="shared" si="336"/>
        <v>360000</v>
      </c>
      <c r="HW50" s="16">
        <v>0.5</v>
      </c>
      <c r="HX50" s="27">
        <v>300000</v>
      </c>
      <c r="HY50" s="44">
        <v>0</v>
      </c>
      <c r="HZ50" s="8">
        <f t="shared" si="286"/>
        <v>0</v>
      </c>
      <c r="IA50" s="9">
        <f t="shared" si="337"/>
        <v>0</v>
      </c>
      <c r="IB50" s="16">
        <v>0.5</v>
      </c>
      <c r="IC50" s="27">
        <v>300000</v>
      </c>
      <c r="ID50" s="44">
        <v>600000</v>
      </c>
      <c r="IE50" s="8">
        <f t="shared" si="287"/>
        <v>600000</v>
      </c>
      <c r="IF50" s="9">
        <f t="shared" si="338"/>
        <v>600000</v>
      </c>
      <c r="IG50" s="16">
        <v>0.5</v>
      </c>
      <c r="IH50" s="27">
        <v>300000</v>
      </c>
      <c r="II50" s="44">
        <v>600000</v>
      </c>
      <c r="IJ50" s="8">
        <f t="shared" si="288"/>
        <v>600000</v>
      </c>
      <c r="IK50" s="9">
        <f t="shared" si="339"/>
        <v>600000</v>
      </c>
      <c r="IL50" s="16">
        <v>0.5</v>
      </c>
      <c r="IM50" s="27">
        <v>300000</v>
      </c>
      <c r="IN50" s="44">
        <v>600000</v>
      </c>
      <c r="IO50" s="8">
        <f t="shared" si="289"/>
        <v>600000</v>
      </c>
      <c r="IP50" s="9">
        <f t="shared" si="340"/>
        <v>600000</v>
      </c>
      <c r="IQ50" s="16">
        <v>0.5</v>
      </c>
      <c r="IR50" s="27">
        <v>300000</v>
      </c>
      <c r="IS50" s="44">
        <v>600000</v>
      </c>
      <c r="IT50" s="8">
        <f t="shared" si="290"/>
        <v>600000</v>
      </c>
      <c r="IU50" s="9">
        <f t="shared" si="341"/>
        <v>600000</v>
      </c>
      <c r="IV50" s="16">
        <v>0.5</v>
      </c>
      <c r="IW50" s="27">
        <v>300000</v>
      </c>
      <c r="IX50" s="44">
        <v>600000</v>
      </c>
      <c r="IY50" s="8">
        <f t="shared" si="291"/>
        <v>600000</v>
      </c>
      <c r="IZ50" s="9">
        <f t="shared" si="342"/>
        <v>600000</v>
      </c>
      <c r="JA50" s="16">
        <v>0.5</v>
      </c>
      <c r="JB50" s="27">
        <v>300000</v>
      </c>
      <c r="JC50" s="44">
        <v>600000</v>
      </c>
      <c r="JD50" s="8">
        <f t="shared" si="292"/>
        <v>600000</v>
      </c>
      <c r="JE50" s="9">
        <f t="shared" si="343"/>
        <v>600000</v>
      </c>
      <c r="JF50" s="16">
        <v>0.5</v>
      </c>
      <c r="JG50" s="27">
        <v>300000</v>
      </c>
      <c r="JH50" s="44">
        <v>600000</v>
      </c>
      <c r="JI50" s="8">
        <f t="shared" si="293"/>
        <v>600000</v>
      </c>
      <c r="JJ50" s="9">
        <f t="shared" si="344"/>
        <v>600000</v>
      </c>
      <c r="JK50" s="16">
        <v>0.5</v>
      </c>
      <c r="JL50" s="27">
        <v>300000</v>
      </c>
      <c r="JM50" s="44">
        <v>600000</v>
      </c>
      <c r="JN50" s="8">
        <f t="shared" si="294"/>
        <v>600000</v>
      </c>
      <c r="JO50" s="9">
        <f t="shared" si="345"/>
        <v>600000</v>
      </c>
      <c r="JP50" s="16">
        <v>0.5</v>
      </c>
      <c r="JQ50" s="27">
        <v>300000</v>
      </c>
      <c r="JR50" s="44">
        <v>600000</v>
      </c>
      <c r="JS50" s="8">
        <f t="shared" si="295"/>
        <v>600000</v>
      </c>
      <c r="JT50" s="9">
        <f t="shared" si="346"/>
        <v>600000</v>
      </c>
      <c r="JU50" s="16">
        <v>0.5</v>
      </c>
      <c r="JV50" s="27">
        <v>300000</v>
      </c>
      <c r="JW50" s="44">
        <v>600000</v>
      </c>
      <c r="JX50" s="8">
        <f t="shared" si="296"/>
        <v>600000</v>
      </c>
      <c r="JY50" s="9">
        <f t="shared" si="347"/>
        <v>600000</v>
      </c>
      <c r="JZ50" s="16">
        <v>0.5</v>
      </c>
      <c r="KA50" s="27">
        <v>300000</v>
      </c>
      <c r="KB50" s="44">
        <v>600000</v>
      </c>
      <c r="KC50" s="8">
        <f t="shared" si="297"/>
        <v>600000</v>
      </c>
      <c r="KD50" s="9">
        <f t="shared" si="348"/>
        <v>600000</v>
      </c>
      <c r="KE50" s="16">
        <v>0.5</v>
      </c>
      <c r="KF50" s="27">
        <v>300000</v>
      </c>
      <c r="KG50" s="44">
        <v>600000</v>
      </c>
      <c r="KH50" s="8">
        <f t="shared" si="298"/>
        <v>600000</v>
      </c>
      <c r="KI50" s="9">
        <f t="shared" si="349"/>
        <v>600000</v>
      </c>
      <c r="KJ50" s="16">
        <v>0.5</v>
      </c>
      <c r="KK50" s="27">
        <v>300000</v>
      </c>
      <c r="KL50" s="44">
        <v>600000</v>
      </c>
      <c r="KM50" s="8">
        <f t="shared" si="299"/>
        <v>600000</v>
      </c>
      <c r="KN50" s="9">
        <f t="shared" si="350"/>
        <v>600000</v>
      </c>
      <c r="KO50" s="16">
        <v>0.5</v>
      </c>
      <c r="KP50" s="27">
        <v>300000</v>
      </c>
      <c r="KQ50" s="44">
        <v>600000</v>
      </c>
      <c r="KR50" s="8">
        <f t="shared" si="300"/>
        <v>600000</v>
      </c>
      <c r="KS50" s="9">
        <f t="shared" si="351"/>
        <v>600000</v>
      </c>
      <c r="KT50" s="16">
        <v>0.5</v>
      </c>
      <c r="KU50" s="27">
        <v>300000</v>
      </c>
      <c r="KV50" s="44">
        <v>600000</v>
      </c>
      <c r="KW50" s="8">
        <f t="shared" si="301"/>
        <v>600000</v>
      </c>
      <c r="KX50" s="9">
        <f t="shared" si="352"/>
        <v>600000</v>
      </c>
      <c r="KY50" s="16">
        <v>0.5</v>
      </c>
      <c r="KZ50" s="27">
        <v>300000</v>
      </c>
      <c r="LA50" s="44">
        <v>600000</v>
      </c>
      <c r="LB50" s="8">
        <f t="shared" si="302"/>
        <v>600000</v>
      </c>
      <c r="LC50" s="9">
        <f t="shared" si="353"/>
        <v>600000</v>
      </c>
      <c r="LD50" s="16">
        <v>0.5</v>
      </c>
      <c r="LE50" s="27">
        <v>300000</v>
      </c>
      <c r="LF50" s="44">
        <v>600000</v>
      </c>
      <c r="LG50" s="8">
        <f t="shared" si="303"/>
        <v>600000</v>
      </c>
      <c r="LH50" s="9">
        <f t="shared" si="354"/>
        <v>600000</v>
      </c>
      <c r="LI50" s="16">
        <v>0.5</v>
      </c>
      <c r="LJ50" s="27">
        <v>300000</v>
      </c>
      <c r="LK50" s="14">
        <v>600000</v>
      </c>
      <c r="LL50" s="8">
        <f t="shared" si="304"/>
        <v>600000</v>
      </c>
      <c r="LM50" s="9">
        <f t="shared" si="355"/>
        <v>600000</v>
      </c>
      <c r="LN50" s="16">
        <v>0.5</v>
      </c>
      <c r="LO50" s="27">
        <v>300000</v>
      </c>
      <c r="LP50" s="14">
        <v>600000</v>
      </c>
      <c r="LQ50" s="8">
        <f t="shared" si="305"/>
        <v>600000</v>
      </c>
      <c r="LR50" s="9">
        <f t="shared" si="356"/>
        <v>600000</v>
      </c>
      <c r="LS50" s="16">
        <v>0.5</v>
      </c>
      <c r="LT50" s="27">
        <v>300000</v>
      </c>
      <c r="LU50" s="14">
        <v>600000</v>
      </c>
      <c r="LV50" s="8">
        <f t="shared" si="306"/>
        <v>600000</v>
      </c>
      <c r="LW50" s="9">
        <f t="shared" si="357"/>
        <v>600000</v>
      </c>
      <c r="LX50" s="16">
        <v>0.5</v>
      </c>
      <c r="LY50" s="27">
        <v>300000</v>
      </c>
      <c r="LZ50" s="19">
        <v>600000</v>
      </c>
      <c r="MA50" s="8">
        <f t="shared" si="307"/>
        <v>600000</v>
      </c>
      <c r="MB50" s="9">
        <f t="shared" si="358"/>
        <v>600000</v>
      </c>
      <c r="MC50" s="16">
        <v>0.5</v>
      </c>
      <c r="MD50" s="27">
        <v>300000</v>
      </c>
      <c r="ME50" s="19">
        <v>600000</v>
      </c>
      <c r="MF50" s="8">
        <f t="shared" si="308"/>
        <v>600000</v>
      </c>
      <c r="MG50" s="9">
        <f t="shared" si="359"/>
        <v>600000</v>
      </c>
      <c r="MH50" s="16">
        <v>0.5</v>
      </c>
      <c r="MI50" s="37">
        <v>300000</v>
      </c>
      <c r="MJ50" s="19">
        <v>600000</v>
      </c>
      <c r="MK50" s="8">
        <v>600000</v>
      </c>
      <c r="ML50" s="9">
        <v>600000</v>
      </c>
      <c r="MM50" s="16">
        <v>0.5</v>
      </c>
      <c r="MN50" s="37">
        <v>300000</v>
      </c>
      <c r="MO50" s="19">
        <v>600000</v>
      </c>
      <c r="MP50" s="8">
        <v>600000</v>
      </c>
      <c r="MQ50" s="9">
        <v>600000</v>
      </c>
      <c r="MR50" s="16">
        <v>0.5</v>
      </c>
      <c r="MS50" s="37">
        <v>300000</v>
      </c>
      <c r="MT50" s="19">
        <v>600000</v>
      </c>
      <c r="MU50">
        <v>600000</v>
      </c>
      <c r="MV50">
        <v>600000</v>
      </c>
      <c r="MW50">
        <v>0.5</v>
      </c>
      <c r="MX50" s="37">
        <v>300000</v>
      </c>
      <c r="MY50" s="19">
        <v>600000</v>
      </c>
      <c r="MZ50">
        <v>600000</v>
      </c>
      <c r="NA50">
        <v>600000</v>
      </c>
      <c r="NB50">
        <v>0.5</v>
      </c>
      <c r="ND50" s="19">
        <v>600000</v>
      </c>
      <c r="NE50">
        <v>600000</v>
      </c>
      <c r="NF50">
        <v>600000</v>
      </c>
      <c r="NG50">
        <v>0.5</v>
      </c>
    </row>
    <row r="51" spans="1:371" x14ac:dyDescent="0.3">
      <c r="A51" s="3" t="s">
        <v>47</v>
      </c>
      <c r="B51" s="27">
        <v>110020.75</v>
      </c>
      <c r="C51" s="20">
        <v>110020.75</v>
      </c>
      <c r="D51" s="8">
        <f>C51</f>
        <v>110020.75</v>
      </c>
      <c r="E51" s="9">
        <f t="shared" si="393"/>
        <v>110020.75</v>
      </c>
      <c r="F51" s="16">
        <v>0.25</v>
      </c>
      <c r="G51" s="27">
        <v>110020.75</v>
      </c>
      <c r="H51" s="20">
        <v>110020.75</v>
      </c>
      <c r="I51" s="8">
        <f>H51</f>
        <v>110020.75</v>
      </c>
      <c r="J51" s="9">
        <f t="shared" si="394"/>
        <v>110020.75</v>
      </c>
      <c r="K51" s="16">
        <v>0.25</v>
      </c>
      <c r="L51" s="27">
        <v>110020.75</v>
      </c>
      <c r="M51" s="20">
        <v>110020.75</v>
      </c>
      <c r="N51" s="8">
        <f>M51</f>
        <v>110020.75</v>
      </c>
      <c r="O51" s="9">
        <f t="shared" si="395"/>
        <v>110020.75</v>
      </c>
      <c r="P51" s="16">
        <v>0.25</v>
      </c>
      <c r="Q51" s="27">
        <v>110020.75</v>
      </c>
      <c r="R51" s="20">
        <v>110020.75</v>
      </c>
      <c r="S51" s="8">
        <f>R51</f>
        <v>110020.75</v>
      </c>
      <c r="T51" s="9">
        <f t="shared" si="396"/>
        <v>110020.75</v>
      </c>
      <c r="U51" s="16">
        <v>0.25</v>
      </c>
      <c r="V51" s="27">
        <v>110020.75</v>
      </c>
      <c r="W51" s="20">
        <v>110020.75</v>
      </c>
      <c r="X51" s="8">
        <f>W51</f>
        <v>110020.75</v>
      </c>
      <c r="Y51" s="9">
        <f t="shared" si="397"/>
        <v>110020.75</v>
      </c>
      <c r="Z51" s="16">
        <v>0.25</v>
      </c>
      <c r="AA51" s="27">
        <v>110020.75</v>
      </c>
      <c r="AB51" s="20">
        <v>110020.75</v>
      </c>
      <c r="AC51" s="8">
        <f>AB51</f>
        <v>110020.75</v>
      </c>
      <c r="AD51" s="9">
        <f t="shared" si="398"/>
        <v>110020.75</v>
      </c>
      <c r="AE51" s="16">
        <v>0.25</v>
      </c>
      <c r="AF51" s="27">
        <v>110020.75</v>
      </c>
      <c r="AG51" s="20">
        <v>110020.75</v>
      </c>
      <c r="AH51" s="8">
        <f>AG51</f>
        <v>110020.75</v>
      </c>
      <c r="AI51" s="9">
        <f t="shared" si="399"/>
        <v>110020.75</v>
      </c>
      <c r="AJ51" s="16">
        <v>0.25</v>
      </c>
      <c r="AK51" s="27">
        <v>110020.75</v>
      </c>
      <c r="AL51" s="20">
        <v>110020.75</v>
      </c>
      <c r="AM51" s="8">
        <f>AL51</f>
        <v>110020.75</v>
      </c>
      <c r="AN51" s="9">
        <f t="shared" si="400"/>
        <v>110020.75</v>
      </c>
      <c r="AO51" s="16">
        <v>0.25</v>
      </c>
      <c r="AP51" s="27">
        <v>110020.75</v>
      </c>
      <c r="AQ51" s="20">
        <v>110020.75</v>
      </c>
      <c r="AR51" s="8">
        <f>AQ51</f>
        <v>110020.75</v>
      </c>
      <c r="AS51" s="9">
        <f t="shared" si="401"/>
        <v>110020.75</v>
      </c>
      <c r="AT51" s="16">
        <v>0.25</v>
      </c>
      <c r="AU51" s="27">
        <v>110020.75</v>
      </c>
      <c r="AV51" s="20">
        <v>110020.75</v>
      </c>
      <c r="AW51" s="8">
        <f t="shared" si="360"/>
        <v>110020.75</v>
      </c>
      <c r="AX51" s="9">
        <f t="shared" si="402"/>
        <v>110020.75</v>
      </c>
      <c r="AY51" s="16">
        <v>0.25</v>
      </c>
      <c r="AZ51" s="27">
        <v>110020.75</v>
      </c>
      <c r="BA51" s="20">
        <v>110020.75</v>
      </c>
      <c r="BB51" s="8">
        <f t="shared" si="361"/>
        <v>110020.75</v>
      </c>
      <c r="BC51" s="9">
        <f t="shared" si="403"/>
        <v>110020.75</v>
      </c>
      <c r="BD51" s="16">
        <v>0.25</v>
      </c>
      <c r="BE51" s="27">
        <v>110020.75</v>
      </c>
      <c r="BF51" s="20">
        <v>110020.75</v>
      </c>
      <c r="BG51" s="8">
        <f t="shared" si="362"/>
        <v>110020.75</v>
      </c>
      <c r="BH51" s="9">
        <f t="shared" si="404"/>
        <v>110020.75</v>
      </c>
      <c r="BI51" s="16">
        <v>0.25</v>
      </c>
      <c r="BJ51" s="27">
        <v>110020.75</v>
      </c>
      <c r="BK51" s="20">
        <v>110020.75</v>
      </c>
      <c r="BL51" s="8">
        <f t="shared" si="363"/>
        <v>110020.75</v>
      </c>
      <c r="BM51" s="9">
        <f t="shared" si="405"/>
        <v>110020.75</v>
      </c>
      <c r="BN51" s="16">
        <v>0.25</v>
      </c>
      <c r="BO51" s="27">
        <v>110020.75</v>
      </c>
      <c r="BP51" s="20">
        <v>110020.75</v>
      </c>
      <c r="BQ51" s="8">
        <f t="shared" si="364"/>
        <v>110020.75</v>
      </c>
      <c r="BR51" s="9">
        <f t="shared" si="406"/>
        <v>110020.75</v>
      </c>
      <c r="BS51" s="16">
        <v>0.25</v>
      </c>
      <c r="BT51" s="27">
        <v>110020.75</v>
      </c>
      <c r="BU51" s="20">
        <v>110020.75</v>
      </c>
      <c r="BV51" s="8">
        <f t="shared" si="365"/>
        <v>110020.75</v>
      </c>
      <c r="BW51" s="9">
        <f t="shared" si="407"/>
        <v>110020.75</v>
      </c>
      <c r="BX51" s="16">
        <v>0.25</v>
      </c>
      <c r="BY51" s="27">
        <v>110020.75</v>
      </c>
      <c r="BZ51" s="20">
        <v>110020.75</v>
      </c>
      <c r="CA51" s="8">
        <f t="shared" si="366"/>
        <v>110020.75</v>
      </c>
      <c r="CB51" s="9">
        <f t="shared" si="408"/>
        <v>110020.75</v>
      </c>
      <c r="CC51" s="16">
        <v>0.25</v>
      </c>
      <c r="CD51" s="27">
        <v>110020.75</v>
      </c>
      <c r="CE51" s="20">
        <v>110020.75</v>
      </c>
      <c r="CF51" s="8">
        <f t="shared" si="367"/>
        <v>110020.75</v>
      </c>
      <c r="CG51" s="9">
        <f t="shared" si="409"/>
        <v>110020.75</v>
      </c>
      <c r="CH51" s="16">
        <v>0.25</v>
      </c>
      <c r="CI51" s="27">
        <v>110020.75</v>
      </c>
      <c r="CJ51" s="20">
        <v>110020.75</v>
      </c>
      <c r="CK51" s="8">
        <f t="shared" si="368"/>
        <v>110020.75</v>
      </c>
      <c r="CL51" s="9">
        <f t="shared" si="410"/>
        <v>110020.75</v>
      </c>
      <c r="CM51" s="16">
        <v>0.25</v>
      </c>
      <c r="CN51" s="27">
        <v>300000</v>
      </c>
      <c r="CO51" s="14">
        <v>360000</v>
      </c>
      <c r="CP51" s="8">
        <f t="shared" si="309"/>
        <v>360000</v>
      </c>
      <c r="CQ51" s="9">
        <f t="shared" si="369"/>
        <v>360000</v>
      </c>
      <c r="CR51" s="16">
        <v>0.5</v>
      </c>
      <c r="CS51" s="27">
        <v>300000</v>
      </c>
      <c r="CT51" s="14">
        <v>360000</v>
      </c>
      <c r="CU51" s="8">
        <f t="shared" si="310"/>
        <v>360000</v>
      </c>
      <c r="CV51" s="9">
        <f t="shared" si="370"/>
        <v>360000</v>
      </c>
      <c r="CW51" s="16">
        <v>0.5</v>
      </c>
      <c r="CX51" s="27">
        <v>300000</v>
      </c>
      <c r="CY51" s="14">
        <v>360000</v>
      </c>
      <c r="CZ51" s="8">
        <f t="shared" si="311"/>
        <v>360000</v>
      </c>
      <c r="DA51" s="9">
        <f t="shared" si="371"/>
        <v>360000</v>
      </c>
      <c r="DB51" s="16">
        <v>0.5</v>
      </c>
      <c r="DC51" s="27">
        <v>300000</v>
      </c>
      <c r="DD51" s="14">
        <v>360000</v>
      </c>
      <c r="DE51" s="8">
        <f t="shared" si="312"/>
        <v>360000</v>
      </c>
      <c r="DF51" s="9">
        <f t="shared" si="372"/>
        <v>360000</v>
      </c>
      <c r="DG51" s="16">
        <v>0.5</v>
      </c>
      <c r="DH51" s="27">
        <v>300000</v>
      </c>
      <c r="DI51" s="14">
        <v>360000</v>
      </c>
      <c r="DJ51" s="8">
        <f t="shared" si="313"/>
        <v>360000</v>
      </c>
      <c r="DK51" s="9">
        <f t="shared" si="373"/>
        <v>360000</v>
      </c>
      <c r="DL51" s="16">
        <v>0.5</v>
      </c>
      <c r="DM51" s="27">
        <v>300000</v>
      </c>
      <c r="DN51" s="14">
        <v>360000</v>
      </c>
      <c r="DO51" s="8">
        <f t="shared" si="314"/>
        <v>360000</v>
      </c>
      <c r="DP51" s="9">
        <f t="shared" si="374"/>
        <v>360000</v>
      </c>
      <c r="DQ51" s="16">
        <v>0.5</v>
      </c>
      <c r="DR51" s="27">
        <v>300000</v>
      </c>
      <c r="DS51" s="14">
        <v>360000</v>
      </c>
      <c r="DT51" s="8">
        <f t="shared" si="315"/>
        <v>360000</v>
      </c>
      <c r="DU51" s="9">
        <f t="shared" si="375"/>
        <v>360000</v>
      </c>
      <c r="DV51" s="16">
        <v>0.5</v>
      </c>
      <c r="DW51" s="27">
        <v>300000</v>
      </c>
      <c r="DX51" s="14">
        <v>360000</v>
      </c>
      <c r="DY51" s="8">
        <f t="shared" si="316"/>
        <v>360000</v>
      </c>
      <c r="DZ51" s="9">
        <f t="shared" si="376"/>
        <v>360000</v>
      </c>
      <c r="EA51" s="16">
        <v>0.5</v>
      </c>
      <c r="EB51" s="27">
        <v>300000</v>
      </c>
      <c r="EC51" s="14">
        <v>360000</v>
      </c>
      <c r="ED51" s="8">
        <f t="shared" si="317"/>
        <v>360000</v>
      </c>
      <c r="EE51" s="9">
        <f t="shared" si="377"/>
        <v>360000</v>
      </c>
      <c r="EF51" s="16">
        <v>0.5</v>
      </c>
      <c r="EG51" s="27">
        <v>300000</v>
      </c>
      <c r="EH51" s="14">
        <v>360000</v>
      </c>
      <c r="EI51" s="8">
        <f t="shared" si="318"/>
        <v>360000</v>
      </c>
      <c r="EJ51" s="9">
        <f t="shared" si="378"/>
        <v>360000</v>
      </c>
      <c r="EK51" s="16">
        <v>0.5</v>
      </c>
      <c r="EL51" s="27">
        <v>300000</v>
      </c>
      <c r="EM51" s="14">
        <v>360000</v>
      </c>
      <c r="EN51" s="8">
        <f t="shared" si="319"/>
        <v>360000</v>
      </c>
      <c r="EO51" s="9">
        <f t="shared" si="379"/>
        <v>360000</v>
      </c>
      <c r="EP51" s="16">
        <v>0.5</v>
      </c>
      <c r="EQ51" s="27">
        <v>300000</v>
      </c>
      <c r="ER51" s="14">
        <v>360000</v>
      </c>
      <c r="ES51" s="8">
        <f t="shared" si="320"/>
        <v>360000</v>
      </c>
      <c r="ET51" s="9">
        <f t="shared" si="380"/>
        <v>360000</v>
      </c>
      <c r="EU51" s="16">
        <v>0.5</v>
      </c>
      <c r="EV51" s="27">
        <v>300000</v>
      </c>
      <c r="EW51" s="14">
        <v>360000</v>
      </c>
      <c r="EX51" s="8">
        <f t="shared" si="321"/>
        <v>360000</v>
      </c>
      <c r="EY51" s="9">
        <f t="shared" si="381"/>
        <v>360000</v>
      </c>
      <c r="EZ51" s="16">
        <v>0.5</v>
      </c>
      <c r="FA51" s="27">
        <v>300000</v>
      </c>
      <c r="FB51" s="14">
        <v>360000</v>
      </c>
      <c r="FC51" s="8">
        <f t="shared" si="322"/>
        <v>360000</v>
      </c>
      <c r="FD51" s="9">
        <f t="shared" si="382"/>
        <v>360000</v>
      </c>
      <c r="FE51" s="16">
        <v>0.5</v>
      </c>
      <c r="FF51" s="27">
        <v>300000</v>
      </c>
      <c r="FG51" s="14">
        <v>360000</v>
      </c>
      <c r="FH51" s="8">
        <f t="shared" si="323"/>
        <v>360000</v>
      </c>
      <c r="FI51" s="9">
        <f t="shared" si="383"/>
        <v>360000</v>
      </c>
      <c r="FJ51" s="16">
        <v>0.5</v>
      </c>
      <c r="FK51" s="27">
        <v>300000</v>
      </c>
      <c r="FL51" s="14">
        <v>360000</v>
      </c>
      <c r="FM51" s="8">
        <f t="shared" si="324"/>
        <v>360000</v>
      </c>
      <c r="FN51" s="9">
        <f t="shared" si="384"/>
        <v>360000</v>
      </c>
      <c r="FO51" s="16">
        <v>0.5</v>
      </c>
      <c r="FP51" s="27">
        <v>300000</v>
      </c>
      <c r="FQ51" s="14">
        <v>360000</v>
      </c>
      <c r="FR51" s="8">
        <f t="shared" si="325"/>
        <v>360000</v>
      </c>
      <c r="FS51" s="9">
        <f t="shared" si="385"/>
        <v>360000</v>
      </c>
      <c r="FT51" s="16">
        <v>0.5</v>
      </c>
      <c r="FU51" s="27">
        <v>300000</v>
      </c>
      <c r="FV51" s="14">
        <v>360000</v>
      </c>
      <c r="FW51" s="8">
        <f t="shared" si="326"/>
        <v>360000</v>
      </c>
      <c r="FX51" s="9">
        <f t="shared" si="386"/>
        <v>360000</v>
      </c>
      <c r="FY51" s="16">
        <v>0.5</v>
      </c>
      <c r="FZ51" s="27">
        <v>300000</v>
      </c>
      <c r="GA51" s="14">
        <v>360000</v>
      </c>
      <c r="GB51" s="8">
        <f t="shared" si="327"/>
        <v>360000</v>
      </c>
      <c r="GC51" s="9">
        <f t="shared" si="387"/>
        <v>360000</v>
      </c>
      <c r="GD51" s="16">
        <v>0.5</v>
      </c>
      <c r="GE51" s="27">
        <v>300000</v>
      </c>
      <c r="GF51" s="14">
        <v>360000</v>
      </c>
      <c r="GG51" s="8">
        <f t="shared" si="328"/>
        <v>360000</v>
      </c>
      <c r="GH51" s="9">
        <f t="shared" si="388"/>
        <v>360000</v>
      </c>
      <c r="GI51" s="16">
        <v>0.5</v>
      </c>
      <c r="GJ51" s="27">
        <v>300000</v>
      </c>
      <c r="GK51" s="14">
        <v>360000</v>
      </c>
      <c r="GL51" s="8">
        <f t="shared" si="329"/>
        <v>360000</v>
      </c>
      <c r="GM51" s="9">
        <f t="shared" si="389"/>
        <v>360000</v>
      </c>
      <c r="GN51" s="16">
        <v>0.5</v>
      </c>
      <c r="GO51" s="27">
        <v>300000</v>
      </c>
      <c r="GP51" s="14">
        <v>360000</v>
      </c>
      <c r="GQ51" s="8">
        <f t="shared" si="330"/>
        <v>360000</v>
      </c>
      <c r="GR51" s="9">
        <f t="shared" si="390"/>
        <v>360000</v>
      </c>
      <c r="GS51" s="16">
        <v>0.5</v>
      </c>
      <c r="GT51" s="27">
        <v>300000</v>
      </c>
      <c r="GU51" s="44">
        <v>360000</v>
      </c>
      <c r="GV51" s="8">
        <f t="shared" si="331"/>
        <v>360000</v>
      </c>
      <c r="GW51" s="9">
        <f t="shared" si="391"/>
        <v>360000</v>
      </c>
      <c r="GX51" s="16">
        <v>0.5</v>
      </c>
      <c r="GY51" s="27">
        <v>300000</v>
      </c>
      <c r="GZ51" s="44">
        <v>360000</v>
      </c>
      <c r="HA51" s="8">
        <f t="shared" si="332"/>
        <v>360000</v>
      </c>
      <c r="HB51" s="9">
        <f t="shared" si="392"/>
        <v>360000</v>
      </c>
      <c r="HC51" s="16">
        <v>0.5</v>
      </c>
      <c r="HD51" s="27">
        <f>SUM(HD42:HD50)</f>
        <v>1011760.0833333333</v>
      </c>
      <c r="HE51" s="26">
        <f>SUM(HE42:HE50)</f>
        <v>878750</v>
      </c>
      <c r="HF51" s="8">
        <f>HE51/1</f>
        <v>878750</v>
      </c>
      <c r="HG51" s="8"/>
      <c r="HH51" s="4"/>
      <c r="HI51" s="27">
        <f>SUM(HI42:HI50)</f>
        <v>1011760.0833333333</v>
      </c>
      <c r="HJ51" s="26">
        <f>SUM(HJ42:HJ50)</f>
        <v>878750</v>
      </c>
      <c r="HK51" s="8">
        <f>HJ51/1</f>
        <v>878750</v>
      </c>
      <c r="HL51" s="8"/>
      <c r="HM51" s="4"/>
      <c r="HN51" s="27">
        <f>SUM(HN42:HN50)</f>
        <v>1011760.0833333333</v>
      </c>
      <c r="HO51" s="26">
        <f>SUM(HO42:HO50)</f>
        <v>878750</v>
      </c>
      <c r="HP51" s="8">
        <f>HO51/1</f>
        <v>878750</v>
      </c>
      <c r="HQ51" s="8"/>
      <c r="HR51" s="4"/>
      <c r="HS51" s="27">
        <f>SUM(HS42:HS50)</f>
        <v>1011760.0833333333</v>
      </c>
      <c r="HT51" s="26">
        <f>SUM(HT42:HT50)</f>
        <v>878750</v>
      </c>
      <c r="HU51" s="8">
        <f>HT51/1</f>
        <v>878750</v>
      </c>
      <c r="HV51" s="8"/>
      <c r="HW51" s="4"/>
      <c r="HX51" s="27">
        <f>SUM(HX42:HX50)</f>
        <v>1011760.0833333333</v>
      </c>
      <c r="HY51" s="26">
        <f>SUM(HY42:HY50)</f>
        <v>0</v>
      </c>
      <c r="HZ51" s="8">
        <f>HY51/1</f>
        <v>0</v>
      </c>
      <c r="IA51" s="8"/>
      <c r="IB51" s="4"/>
      <c r="IC51" s="27">
        <f>SUM(IC42:IC50)</f>
        <v>1011760.0833333333</v>
      </c>
      <c r="ID51" s="26">
        <f>SUM(ID42:ID50)</f>
        <v>1326353.2166666668</v>
      </c>
      <c r="IE51" s="8">
        <f>ID51/1</f>
        <v>1326353.2166666668</v>
      </c>
      <c r="IF51" s="8"/>
      <c r="IG51" s="4"/>
      <c r="IH51" s="27">
        <f>SUM(IH42:IH50)</f>
        <v>1011760.0833333333</v>
      </c>
      <c r="II51" s="26">
        <f>SUM(II42:II50)</f>
        <v>1326353.2166666668</v>
      </c>
      <c r="IJ51" s="8">
        <f>II51/1</f>
        <v>1326353.2166666668</v>
      </c>
      <c r="IK51" s="8"/>
      <c r="IL51" s="4"/>
      <c r="IM51" s="27">
        <f>SUM(IM42:IM50)</f>
        <v>1011760.0833333333</v>
      </c>
      <c r="IN51" s="26">
        <f>SUM(IN42:IN50)</f>
        <v>1326353.2166666668</v>
      </c>
      <c r="IO51" s="8">
        <f>IN51/1</f>
        <v>1326353.2166666668</v>
      </c>
      <c r="IP51" s="8"/>
      <c r="IQ51" s="4"/>
      <c r="IR51" s="27">
        <f>SUM(IR42:IR50)</f>
        <v>1011760.0833333333</v>
      </c>
      <c r="IS51" s="26">
        <f>SUM(IS42:IS50)</f>
        <v>1326353.2166666668</v>
      </c>
      <c r="IT51" s="8">
        <f>IS51/1</f>
        <v>1326353.2166666668</v>
      </c>
      <c r="IU51" s="8"/>
      <c r="IV51" s="4"/>
      <c r="IW51" s="27">
        <f>SUM(IW42:IW50)</f>
        <v>1011760.0833333333</v>
      </c>
      <c r="IX51" s="26">
        <f>SUM(IX42:IX50)</f>
        <v>1326353.2166666668</v>
      </c>
      <c r="IY51" s="8">
        <f>IX51/1</f>
        <v>1326353.2166666668</v>
      </c>
      <c r="IZ51" s="8"/>
      <c r="JA51" s="4"/>
      <c r="JB51" s="27">
        <f>SUM(JB42:JB50)</f>
        <v>1011760.0833333333</v>
      </c>
      <c r="JC51" s="26">
        <f>SUM(JC42:JC50)</f>
        <v>1326353.2166666668</v>
      </c>
      <c r="JD51" s="8">
        <f>JC51/1</f>
        <v>1326353.2166666668</v>
      </c>
      <c r="JE51" s="8"/>
      <c r="JF51" s="4"/>
      <c r="JG51" s="27">
        <f>SUM(JG42:JG50)</f>
        <v>1011760.0833333333</v>
      </c>
      <c r="JH51" s="34">
        <f>SUM(JH42:JH50)</f>
        <v>2310106</v>
      </c>
      <c r="JI51" s="8">
        <f>JH51/1</f>
        <v>2310106</v>
      </c>
      <c r="JJ51" s="8"/>
      <c r="JK51" s="4"/>
      <c r="JL51" s="27">
        <f>SUM(JL42:JL50)</f>
        <v>1011760.0833333333</v>
      </c>
      <c r="JM51" s="34">
        <f>SUM(JM42:JM50)</f>
        <v>2310106</v>
      </c>
      <c r="JN51" s="8">
        <f>JM51/1</f>
        <v>2310106</v>
      </c>
      <c r="JO51" s="8"/>
      <c r="JP51" s="4"/>
      <c r="JQ51" s="27">
        <f>SUM(JQ42:JQ50)</f>
        <v>1011760.0833333333</v>
      </c>
      <c r="JR51" s="34">
        <f>SUM(JR42:JR50)</f>
        <v>2310106</v>
      </c>
      <c r="JS51" s="8">
        <f>JR51/1</f>
        <v>2310106</v>
      </c>
      <c r="JT51" s="8"/>
      <c r="JU51" s="4"/>
      <c r="JV51" s="27">
        <f>SUM(JV42:JV50)</f>
        <v>1011760.0833333333</v>
      </c>
      <c r="JW51" s="34">
        <f>SUM(JW42:JW50)</f>
        <v>2310106</v>
      </c>
      <c r="JX51" s="8">
        <f>JW51/1</f>
        <v>2310106</v>
      </c>
      <c r="JY51" s="8"/>
      <c r="JZ51" s="4"/>
      <c r="KA51" s="27">
        <f>SUM(KA42:KA50)</f>
        <v>1011760.0833333333</v>
      </c>
      <c r="KB51" s="34">
        <f>SUM(KB42:KB50)</f>
        <v>2310106</v>
      </c>
      <c r="KC51" s="8">
        <f>KB51/1</f>
        <v>2310106</v>
      </c>
      <c r="KD51" s="8"/>
      <c r="KE51" s="4"/>
      <c r="KF51" s="27">
        <f>SUM(KF42:KF50)</f>
        <v>1011760.0833333333</v>
      </c>
      <c r="KG51" s="34">
        <f>SUM(KG42:KG50)</f>
        <v>2310106</v>
      </c>
      <c r="KH51" s="8">
        <f>KG51/1</f>
        <v>2310106</v>
      </c>
      <c r="KI51" s="8"/>
      <c r="KJ51" s="4"/>
      <c r="KK51" s="27">
        <f>SUM(KK42:KK50)</f>
        <v>1011760.0833333333</v>
      </c>
      <c r="KL51" s="34">
        <f>SUM(KL42:KL50)</f>
        <v>2310106</v>
      </c>
      <c r="KM51" s="8">
        <f>KL51/1</f>
        <v>2310106</v>
      </c>
      <c r="KN51" s="8"/>
      <c r="KO51" s="4"/>
      <c r="KP51" s="27">
        <f>SUM(KP42:KP50)</f>
        <v>1011760.0833333333</v>
      </c>
      <c r="KQ51" s="34">
        <f>SUM(KQ42:KQ50)</f>
        <v>2310106</v>
      </c>
      <c r="KR51" s="8">
        <f>KQ51/1</f>
        <v>2310106</v>
      </c>
      <c r="KS51" s="8"/>
      <c r="KT51" s="4"/>
      <c r="KU51" s="27">
        <f>SUM(KU42:KU50)</f>
        <v>1011760.0833333333</v>
      </c>
      <c r="KV51" s="34">
        <f>SUM(KV42:KV50)</f>
        <v>2310106</v>
      </c>
      <c r="KW51" s="8">
        <f>KV51/1</f>
        <v>2310106</v>
      </c>
      <c r="KX51" s="8"/>
      <c r="KY51" s="4"/>
      <c r="KZ51" s="27">
        <f>SUM(KZ42:KZ50)</f>
        <v>1011760.0833333333</v>
      </c>
      <c r="LA51" s="34">
        <f>SUM(LA42:LA50)</f>
        <v>2310106</v>
      </c>
      <c r="LB51" s="8">
        <f>LA51/1</f>
        <v>2310106</v>
      </c>
      <c r="LC51" s="8"/>
      <c r="LD51" s="4"/>
      <c r="LE51" s="27">
        <f>SUM(LE42:LE50)</f>
        <v>1011760.0833333333</v>
      </c>
      <c r="LF51" s="34">
        <f>SUM(LF42:LF50)</f>
        <v>2310106</v>
      </c>
      <c r="LG51" s="8">
        <f>LF51/1</f>
        <v>2310106</v>
      </c>
      <c r="LH51" s="8"/>
      <c r="LI51" s="4"/>
      <c r="LJ51" s="27">
        <f>SUM(LJ42:LJ50)</f>
        <v>1011760.0833333333</v>
      </c>
      <c r="LK51" s="4">
        <f>SUM(LK42:LK50)</f>
        <v>2310106</v>
      </c>
      <c r="LL51" s="8">
        <f>LK51/1</f>
        <v>2310106</v>
      </c>
      <c r="LM51" s="8"/>
      <c r="LN51" s="4"/>
      <c r="LO51" s="27">
        <f>SUM(LO42:LO50)</f>
        <v>1011760.0833333333</v>
      </c>
      <c r="LP51" s="4">
        <f>SUM(LP42:LP50)</f>
        <v>2310106</v>
      </c>
      <c r="LQ51" s="8">
        <f>LP51/1</f>
        <v>2310106</v>
      </c>
      <c r="LR51" s="8"/>
      <c r="LS51" s="4"/>
      <c r="LT51" s="27">
        <f>SUM(LT42:LT50)</f>
        <v>1011760.0833333333</v>
      </c>
      <c r="LU51" s="4">
        <f>SUM(LU42:LU50)</f>
        <v>2310106</v>
      </c>
      <c r="LV51" s="8">
        <f>LU51/1</f>
        <v>2310106</v>
      </c>
      <c r="LW51" s="8"/>
      <c r="LX51" s="4"/>
      <c r="LY51" s="27">
        <f>SUM(LY42:LY50)</f>
        <v>1011760.0833333333</v>
      </c>
      <c r="LZ51" s="4">
        <f>SUM(LZ42:LZ50)</f>
        <v>2310106</v>
      </c>
      <c r="MA51" s="8">
        <f>LZ51/1</f>
        <v>2310106</v>
      </c>
      <c r="MB51" s="8"/>
      <c r="MC51" s="4"/>
      <c r="MD51" s="27">
        <f>SUM(MD42:MD50)</f>
        <v>1011760.0833333333</v>
      </c>
      <c r="ME51" s="4">
        <f>SUM(ME42:ME50)</f>
        <v>2310106</v>
      </c>
      <c r="MF51" s="8">
        <f>ME51/1</f>
        <v>2310106</v>
      </c>
      <c r="MG51" s="8"/>
      <c r="MH51" s="4"/>
      <c r="MI51" s="37">
        <f t="shared" ref="MI51:MJ51" si="411">SUM(MI42:MI50)</f>
        <v>1011760.0833333333</v>
      </c>
      <c r="MJ51" s="4">
        <f t="shared" si="411"/>
        <v>2310999</v>
      </c>
      <c r="MK51" s="8">
        <v>256777.66666666666</v>
      </c>
      <c r="ML51" s="8"/>
      <c r="MM51" s="4"/>
      <c r="MN51" s="37">
        <f t="shared" ref="MN51:MO51" si="412">SUM(MN42:MN50)</f>
        <v>1011760.0833333333</v>
      </c>
      <c r="MO51" s="4">
        <f t="shared" si="412"/>
        <v>2310999</v>
      </c>
      <c r="MP51" s="8">
        <v>256777.66666666666</v>
      </c>
      <c r="MQ51" s="8"/>
      <c r="MR51" s="4"/>
      <c r="MS51" s="37">
        <f t="shared" ref="MS51:MT51" si="413">SUM(MS42:MS50)</f>
        <v>1011760.0833333333</v>
      </c>
      <c r="MT51" s="4">
        <f t="shared" si="413"/>
        <v>2310999</v>
      </c>
      <c r="MU51">
        <v>256777.66666666666</v>
      </c>
      <c r="MX51" s="37">
        <f t="shared" ref="MX51:MY51" si="414">SUM(MX42:MX50)</f>
        <v>1011760.0833333333</v>
      </c>
      <c r="MY51" s="4">
        <f t="shared" si="414"/>
        <v>2310999</v>
      </c>
      <c r="MZ51">
        <v>256777.66666666666</v>
      </c>
      <c r="ND51" s="4">
        <f t="shared" ref="ND51" si="415">SUM(ND42:ND50)</f>
        <v>2274198</v>
      </c>
      <c r="NE51">
        <v>252688.66666666666</v>
      </c>
    </row>
    <row r="52" spans="1:371" x14ac:dyDescent="0.3">
      <c r="A52" s="3" t="s">
        <v>48</v>
      </c>
      <c r="B52" s="27">
        <v>159854.25</v>
      </c>
      <c r="C52" s="20">
        <v>159854.25</v>
      </c>
      <c r="D52" s="8">
        <f>C52</f>
        <v>159854.25</v>
      </c>
      <c r="E52" s="9">
        <f t="shared" si="393"/>
        <v>159854.25</v>
      </c>
      <c r="F52" s="16">
        <v>0.25</v>
      </c>
      <c r="G52" s="27">
        <v>159854.25</v>
      </c>
      <c r="H52" s="20">
        <v>159854.25</v>
      </c>
      <c r="I52" s="8">
        <f>H52</f>
        <v>159854.25</v>
      </c>
      <c r="J52" s="9">
        <f t="shared" si="394"/>
        <v>159854.25</v>
      </c>
      <c r="K52" s="16">
        <v>0.25</v>
      </c>
      <c r="L52" s="27">
        <v>159854.25</v>
      </c>
      <c r="M52" s="20">
        <v>159854.25</v>
      </c>
      <c r="N52" s="8">
        <f>M52</f>
        <v>159854.25</v>
      </c>
      <c r="O52" s="9">
        <f t="shared" si="395"/>
        <v>159854.25</v>
      </c>
      <c r="P52" s="16">
        <v>0.25</v>
      </c>
      <c r="Q52" s="27">
        <v>159854.25</v>
      </c>
      <c r="R52" s="20">
        <v>159854.25</v>
      </c>
      <c r="S52" s="8">
        <f>R52</f>
        <v>159854.25</v>
      </c>
      <c r="T52" s="9">
        <f t="shared" si="396"/>
        <v>159854.25</v>
      </c>
      <c r="U52" s="16">
        <v>0.25</v>
      </c>
      <c r="V52" s="27">
        <v>159854.25</v>
      </c>
      <c r="W52" s="20">
        <v>159854.25</v>
      </c>
      <c r="X52" s="8">
        <f>W52</f>
        <v>159854.25</v>
      </c>
      <c r="Y52" s="9">
        <f t="shared" si="397"/>
        <v>159854.25</v>
      </c>
      <c r="Z52" s="16">
        <v>0.25</v>
      </c>
      <c r="AA52" s="27">
        <v>159854.25</v>
      </c>
      <c r="AB52" s="20">
        <v>159854.25</v>
      </c>
      <c r="AC52" s="8">
        <f>AB52</f>
        <v>159854.25</v>
      </c>
      <c r="AD52" s="9">
        <f t="shared" si="398"/>
        <v>159854.25</v>
      </c>
      <c r="AE52" s="16">
        <v>0.25</v>
      </c>
      <c r="AF52" s="27">
        <v>159854.25</v>
      </c>
      <c r="AG52" s="20">
        <v>159854.25</v>
      </c>
      <c r="AH52" s="8">
        <f>AG52</f>
        <v>159854.25</v>
      </c>
      <c r="AI52" s="9">
        <f t="shared" si="399"/>
        <v>159854.25</v>
      </c>
      <c r="AJ52" s="16">
        <v>0.25</v>
      </c>
      <c r="AK52" s="27">
        <v>159854.25</v>
      </c>
      <c r="AL52" s="20">
        <v>159854.25</v>
      </c>
      <c r="AM52" s="8">
        <f>AL52</f>
        <v>159854.25</v>
      </c>
      <c r="AN52" s="9">
        <f t="shared" si="400"/>
        <v>159854.25</v>
      </c>
      <c r="AO52" s="16">
        <v>0.25</v>
      </c>
      <c r="AP52" s="27">
        <v>159854.25</v>
      </c>
      <c r="AQ52" s="20">
        <v>159854.25</v>
      </c>
      <c r="AR52" s="8">
        <f>AQ52</f>
        <v>159854.25</v>
      </c>
      <c r="AS52" s="9">
        <f t="shared" si="401"/>
        <v>159854.25</v>
      </c>
      <c r="AT52" s="16">
        <v>0.25</v>
      </c>
      <c r="AU52" s="27">
        <v>159854.25</v>
      </c>
      <c r="AV52" s="20">
        <v>159854.25</v>
      </c>
      <c r="AW52" s="8">
        <f t="shared" si="360"/>
        <v>159854.25</v>
      </c>
      <c r="AX52" s="9">
        <f t="shared" si="402"/>
        <v>159854.25</v>
      </c>
      <c r="AY52" s="16">
        <v>0.25</v>
      </c>
      <c r="AZ52" s="27">
        <v>159854.25</v>
      </c>
      <c r="BA52" s="20">
        <v>159854.25</v>
      </c>
      <c r="BB52" s="8">
        <f t="shared" si="361"/>
        <v>159854.25</v>
      </c>
      <c r="BC52" s="9">
        <f t="shared" si="403"/>
        <v>159854.25</v>
      </c>
      <c r="BD52" s="16">
        <v>0.25</v>
      </c>
      <c r="BE52" s="27">
        <v>159854.25</v>
      </c>
      <c r="BF52" s="20">
        <v>159854.25</v>
      </c>
      <c r="BG52" s="8">
        <f t="shared" si="362"/>
        <v>159854.25</v>
      </c>
      <c r="BH52" s="9">
        <f t="shared" si="404"/>
        <v>159854.25</v>
      </c>
      <c r="BI52" s="16">
        <v>0.25</v>
      </c>
      <c r="BJ52" s="27">
        <v>159854.25</v>
      </c>
      <c r="BK52" s="20">
        <v>159854.25</v>
      </c>
      <c r="BL52" s="8">
        <f t="shared" si="363"/>
        <v>159854.25</v>
      </c>
      <c r="BM52" s="9">
        <f t="shared" si="405"/>
        <v>159854.25</v>
      </c>
      <c r="BN52" s="16">
        <v>0.25</v>
      </c>
      <c r="BO52" s="27">
        <v>159854.25</v>
      </c>
      <c r="BP52" s="20">
        <v>159854.25</v>
      </c>
      <c r="BQ52" s="8">
        <f t="shared" si="364"/>
        <v>159854.25</v>
      </c>
      <c r="BR52" s="9">
        <f t="shared" si="406"/>
        <v>159854.25</v>
      </c>
      <c r="BS52" s="16">
        <v>0.25</v>
      </c>
      <c r="BT52" s="27">
        <v>159854.25</v>
      </c>
      <c r="BU52" s="20">
        <v>159854.25</v>
      </c>
      <c r="BV52" s="8">
        <f t="shared" si="365"/>
        <v>159854.25</v>
      </c>
      <c r="BW52" s="9">
        <f t="shared" si="407"/>
        <v>159854.25</v>
      </c>
      <c r="BX52" s="16">
        <v>0.25</v>
      </c>
      <c r="BY52" s="27">
        <v>159854.25</v>
      </c>
      <c r="BZ52" s="20">
        <v>159854.25</v>
      </c>
      <c r="CA52" s="8">
        <f t="shared" si="366"/>
        <v>159854.25</v>
      </c>
      <c r="CB52" s="9">
        <f t="shared" si="408"/>
        <v>159854.25</v>
      </c>
      <c r="CC52" s="16">
        <v>0.25</v>
      </c>
      <c r="CD52" s="27">
        <v>159854.25</v>
      </c>
      <c r="CE52" s="20">
        <v>159854.25</v>
      </c>
      <c r="CF52" s="8">
        <f t="shared" si="367"/>
        <v>159854.25</v>
      </c>
      <c r="CG52" s="9">
        <f t="shared" si="409"/>
        <v>159854.25</v>
      </c>
      <c r="CH52" s="16">
        <v>0.25</v>
      </c>
      <c r="CI52" s="27">
        <v>159854.25</v>
      </c>
      <c r="CJ52" s="20">
        <v>159854.25</v>
      </c>
      <c r="CK52" s="8">
        <f t="shared" si="368"/>
        <v>159854.25</v>
      </c>
      <c r="CL52" s="9">
        <f t="shared" si="410"/>
        <v>159854.25</v>
      </c>
      <c r="CM52" s="16">
        <v>0.25</v>
      </c>
      <c r="CN52" s="27">
        <f>SUM(CN43:CN51)</f>
        <v>1011760.0833333333</v>
      </c>
      <c r="CO52" s="8">
        <f>SUM(CO43:CO51)</f>
        <v>878750</v>
      </c>
      <c r="CP52" s="8">
        <f>CO52/1</f>
        <v>878750</v>
      </c>
      <c r="CQ52" s="8"/>
      <c r="CR52" s="4"/>
      <c r="CS52" s="27">
        <f>SUM(CS43:CS51)</f>
        <v>1011760.0833333333</v>
      </c>
      <c r="CT52" s="8">
        <f>SUM(CT43:CT51)</f>
        <v>878750</v>
      </c>
      <c r="CU52" s="8">
        <f>CT52/1</f>
        <v>878750</v>
      </c>
      <c r="CV52" s="8"/>
      <c r="CW52" s="4"/>
      <c r="CX52" s="27">
        <f>SUM(CX43:CX51)</f>
        <v>1011760.0833333333</v>
      </c>
      <c r="CY52" s="8">
        <f>SUM(CY43:CY51)</f>
        <v>878750</v>
      </c>
      <c r="CZ52" s="8">
        <f>CY52/1</f>
        <v>878750</v>
      </c>
      <c r="DA52" s="8"/>
      <c r="DB52" s="4"/>
      <c r="DC52" s="27">
        <f>SUM(DC43:DC51)</f>
        <v>1011760.0833333333</v>
      </c>
      <c r="DD52" s="8">
        <f>SUM(DD43:DD51)</f>
        <v>878750</v>
      </c>
      <c r="DE52" s="8">
        <f>DD52/1</f>
        <v>878750</v>
      </c>
      <c r="DF52" s="8"/>
      <c r="DG52" s="4"/>
      <c r="DH52" s="27">
        <f>SUM(DH43:DH51)</f>
        <v>1011760.0833333333</v>
      </c>
      <c r="DI52" s="8">
        <f>SUM(DI43:DI51)</f>
        <v>878750</v>
      </c>
      <c r="DJ52" s="8">
        <f>DI52/1</f>
        <v>878750</v>
      </c>
      <c r="DK52" s="8"/>
      <c r="DL52" s="4"/>
      <c r="DM52" s="27">
        <f>SUM(DM43:DM51)</f>
        <v>1011760.0833333333</v>
      </c>
      <c r="DN52" s="8">
        <f>SUM(DN43:DN51)</f>
        <v>878750</v>
      </c>
      <c r="DO52" s="8">
        <f>DN52/1</f>
        <v>878750</v>
      </c>
      <c r="DP52" s="8"/>
      <c r="DQ52" s="4"/>
      <c r="DR52" s="27">
        <f>SUM(DR43:DR51)</f>
        <v>1011760.0833333333</v>
      </c>
      <c r="DS52" s="8">
        <f>SUM(DS43:DS51)</f>
        <v>878750</v>
      </c>
      <c r="DT52" s="8">
        <f>DS52/1</f>
        <v>878750</v>
      </c>
      <c r="DU52" s="8"/>
      <c r="DV52" s="4"/>
      <c r="DW52" s="27">
        <f>SUM(DW43:DW51)</f>
        <v>1011760.0833333333</v>
      </c>
      <c r="DX52" s="8">
        <f>SUM(DX43:DX51)</f>
        <v>878750</v>
      </c>
      <c r="DY52" s="8">
        <f>DX52/1</f>
        <v>878750</v>
      </c>
      <c r="DZ52" s="8"/>
      <c r="EA52" s="4"/>
      <c r="EB52" s="27">
        <f>SUM(EB43:EB51)</f>
        <v>1011760.0833333333</v>
      </c>
      <c r="EC52" s="8">
        <f>SUM(EC43:EC51)</f>
        <v>878750</v>
      </c>
      <c r="ED52" s="8">
        <f>EC52/1</f>
        <v>878750</v>
      </c>
      <c r="EE52" s="8"/>
      <c r="EF52" s="4"/>
      <c r="EG52" s="27">
        <f>SUM(EG43:EG51)</f>
        <v>1011760.0833333333</v>
      </c>
      <c r="EH52" s="8">
        <f>SUM(EH43:EH51)</f>
        <v>878750</v>
      </c>
      <c r="EI52" s="8">
        <f>EH52/1</f>
        <v>878750</v>
      </c>
      <c r="EJ52" s="8"/>
      <c r="EK52" s="4"/>
      <c r="EL52" s="27">
        <f>SUM(EL43:EL51)</f>
        <v>1011760.0833333333</v>
      </c>
      <c r="EM52" s="8">
        <f>SUM(EM43:EM51)</f>
        <v>878750</v>
      </c>
      <c r="EN52" s="8">
        <f>EM52/1</f>
        <v>878750</v>
      </c>
      <c r="EO52" s="8"/>
      <c r="EP52" s="4"/>
      <c r="EQ52" s="27">
        <f>SUM(EQ43:EQ51)</f>
        <v>1011760.0833333333</v>
      </c>
      <c r="ER52" s="8">
        <f>SUM(ER43:ER51)</f>
        <v>878750</v>
      </c>
      <c r="ES52" s="8">
        <f>ER52/1</f>
        <v>878750</v>
      </c>
      <c r="ET52" s="8"/>
      <c r="EU52" s="4"/>
      <c r="EV52" s="27">
        <f>SUM(EV43:EV51)</f>
        <v>1011760.0833333333</v>
      </c>
      <c r="EW52" s="8">
        <f>SUM(EW43:EW51)</f>
        <v>878750</v>
      </c>
      <c r="EX52" s="8">
        <f>EW52/1</f>
        <v>878750</v>
      </c>
      <c r="EY52" s="8"/>
      <c r="EZ52" s="4"/>
      <c r="FA52" s="27">
        <f>SUM(FA43:FA51)</f>
        <v>1011760.0833333333</v>
      </c>
      <c r="FB52" s="8">
        <f>SUM(FB43:FB51)</f>
        <v>878750</v>
      </c>
      <c r="FC52" s="8">
        <f>FB52/1</f>
        <v>878750</v>
      </c>
      <c r="FD52" s="8"/>
      <c r="FE52" s="4"/>
      <c r="FF52" s="27">
        <f>SUM(FF43:FF51)</f>
        <v>1011760.0833333333</v>
      </c>
      <c r="FG52" s="8">
        <f>SUM(FG43:FG51)</f>
        <v>878750</v>
      </c>
      <c r="FH52" s="8">
        <f>FG52/1</f>
        <v>878750</v>
      </c>
      <c r="FI52" s="8"/>
      <c r="FJ52" s="4"/>
      <c r="FK52" s="27">
        <f>SUM(FK43:FK51)</f>
        <v>1011760.0833333333</v>
      </c>
      <c r="FL52" s="8">
        <f>SUM(FL43:FL51)</f>
        <v>878750</v>
      </c>
      <c r="FM52" s="8">
        <f>FL52/1</f>
        <v>878750</v>
      </c>
      <c r="FN52" s="8"/>
      <c r="FO52" s="4"/>
      <c r="FP52" s="27">
        <f>SUM(FP43:FP51)</f>
        <v>1011760.0833333333</v>
      </c>
      <c r="FQ52" s="8">
        <f>SUM(FQ43:FQ51)</f>
        <v>878750</v>
      </c>
      <c r="FR52" s="8">
        <f>FQ52/1</f>
        <v>878750</v>
      </c>
      <c r="FS52" s="8"/>
      <c r="FT52" s="4"/>
      <c r="FU52" s="27">
        <f>SUM(FU43:FU51)</f>
        <v>1011760.0833333333</v>
      </c>
      <c r="FV52" s="8">
        <f>SUM(FV43:FV51)</f>
        <v>878750</v>
      </c>
      <c r="FW52" s="8">
        <f>FV52/1</f>
        <v>878750</v>
      </c>
      <c r="FX52" s="8"/>
      <c r="FY52" s="4"/>
      <c r="FZ52" s="27">
        <f>SUM(FZ43:FZ51)</f>
        <v>1011760.0833333333</v>
      </c>
      <c r="GA52" s="8">
        <f>SUM(GA43:GA51)</f>
        <v>878750</v>
      </c>
      <c r="GB52" s="8">
        <f>GA52/1</f>
        <v>878750</v>
      </c>
      <c r="GC52" s="8"/>
      <c r="GD52" s="4"/>
      <c r="GE52" s="27">
        <f>SUM(GE43:GE51)</f>
        <v>1011760.0833333333</v>
      </c>
      <c r="GF52" s="8">
        <f>SUM(GF43:GF51)</f>
        <v>878750</v>
      </c>
      <c r="GG52" s="8">
        <f>GF52/1</f>
        <v>878750</v>
      </c>
      <c r="GH52" s="8"/>
      <c r="GI52" s="4"/>
      <c r="GJ52" s="27">
        <f>SUM(GJ43:GJ51)</f>
        <v>1011760.0833333333</v>
      </c>
      <c r="GK52" s="8">
        <f>SUM(GK43:GK51)</f>
        <v>878750</v>
      </c>
      <c r="GL52" s="8">
        <f>GK52/1</f>
        <v>878750</v>
      </c>
      <c r="GM52" s="8"/>
      <c r="GN52" s="4"/>
      <c r="GO52" s="27">
        <f>SUM(GO43:GO51)</f>
        <v>1011760.0833333333</v>
      </c>
      <c r="GP52" s="8">
        <f>SUM(GP43:GP51)</f>
        <v>878750</v>
      </c>
      <c r="GQ52" s="8">
        <f>GP52/1</f>
        <v>878750</v>
      </c>
      <c r="GR52" s="8"/>
      <c r="GS52" s="4"/>
      <c r="GT52" s="27">
        <f>SUM(GT43:GT51)</f>
        <v>1011760.0833333333</v>
      </c>
      <c r="GU52" s="26">
        <f>SUM(GU43:GU51)</f>
        <v>878750</v>
      </c>
      <c r="GV52" s="8">
        <f>GU52/1</f>
        <v>878750</v>
      </c>
      <c r="GW52" s="8"/>
      <c r="GX52" s="4"/>
      <c r="GY52" s="27">
        <f>SUM(GY43:GY51)</f>
        <v>1011760.0833333333</v>
      </c>
      <c r="GZ52" s="26">
        <f>SUM(GZ43:GZ51)</f>
        <v>878750</v>
      </c>
      <c r="HA52" s="8">
        <f>GZ52/1</f>
        <v>878750</v>
      </c>
      <c r="HB52" s="8"/>
      <c r="HC52" s="4"/>
      <c r="HD52" s="2"/>
      <c r="HE52" s="31"/>
      <c r="HF52" s="8"/>
      <c r="HG52" s="1"/>
      <c r="HH52" s="1"/>
      <c r="HI52" s="2"/>
      <c r="HJ52" s="31"/>
      <c r="HK52" s="8"/>
      <c r="HL52" s="1"/>
      <c r="HM52" s="1"/>
      <c r="HN52" s="2"/>
      <c r="HO52" s="31"/>
      <c r="HP52" s="8"/>
      <c r="HQ52" s="1"/>
      <c r="HR52" s="1"/>
      <c r="HS52" s="2"/>
      <c r="HT52" s="31"/>
      <c r="HU52" s="8"/>
      <c r="HV52" s="1"/>
      <c r="HW52" s="1"/>
      <c r="HX52" s="2"/>
      <c r="HY52" s="31"/>
      <c r="HZ52" s="8"/>
      <c r="IA52" s="1"/>
      <c r="IB52" s="1"/>
      <c r="IC52" s="2"/>
      <c r="ID52" s="31"/>
      <c r="IE52" s="8"/>
      <c r="IF52" s="1"/>
      <c r="IG52" s="1"/>
      <c r="IH52" s="2"/>
      <c r="II52" s="31"/>
      <c r="IJ52" s="8"/>
      <c r="IK52" s="1"/>
      <c r="IL52" s="1"/>
      <c r="IM52" s="2"/>
      <c r="IN52" s="31"/>
      <c r="IO52" s="8"/>
      <c r="IP52" s="1"/>
      <c r="IQ52" s="1"/>
      <c r="IR52" s="2"/>
      <c r="IS52" s="31"/>
      <c r="IT52" s="8"/>
      <c r="IU52" s="1"/>
      <c r="IV52" s="1"/>
      <c r="IW52" s="2"/>
      <c r="IX52" s="31"/>
      <c r="IY52" s="8"/>
      <c r="IZ52" s="1"/>
      <c r="JA52" s="1"/>
      <c r="JB52" s="2"/>
      <c r="JC52" s="35"/>
      <c r="JD52" s="48"/>
      <c r="JE52" s="10"/>
      <c r="JF52" s="10"/>
      <c r="JG52" s="2"/>
      <c r="JH52" s="35"/>
      <c r="JI52" s="29"/>
      <c r="JJ52" s="10"/>
      <c r="JK52" s="10"/>
      <c r="JL52" s="2"/>
      <c r="JM52" s="35"/>
      <c r="JN52" s="29"/>
      <c r="JO52" s="10"/>
      <c r="JP52" s="10"/>
      <c r="JQ52" s="2"/>
      <c r="JR52" s="35"/>
      <c r="JS52" s="29"/>
      <c r="JT52" s="10"/>
      <c r="JU52" s="10"/>
      <c r="JV52" s="2"/>
      <c r="JW52" s="35"/>
      <c r="JX52" s="29"/>
      <c r="JY52" s="10"/>
      <c r="JZ52" s="10"/>
      <c r="KA52" s="2"/>
      <c r="KB52" s="35"/>
      <c r="KC52" s="29"/>
      <c r="KD52" s="10"/>
      <c r="KE52" s="10"/>
      <c r="KF52" s="2"/>
      <c r="KG52" s="35"/>
      <c r="KH52" s="29"/>
      <c r="KI52" s="10"/>
      <c r="KJ52" s="10"/>
      <c r="KK52" s="2"/>
      <c r="KL52" s="35"/>
      <c r="KM52" s="29"/>
      <c r="KN52" s="10"/>
      <c r="KO52" s="10"/>
      <c r="KP52" s="2"/>
      <c r="KQ52" s="35"/>
      <c r="KR52" s="29"/>
      <c r="KS52" s="10"/>
      <c r="KT52" s="10"/>
      <c r="KU52" s="2"/>
      <c r="KV52" s="35"/>
      <c r="KW52" s="29"/>
      <c r="KX52" s="10"/>
      <c r="KY52" s="10"/>
      <c r="KZ52" s="2"/>
      <c r="LA52" s="35"/>
      <c r="LB52" s="29"/>
      <c r="LC52" s="10"/>
      <c r="LD52" s="10"/>
      <c r="LE52" s="2"/>
      <c r="LF52" s="35"/>
      <c r="LG52" s="29"/>
      <c r="LH52" s="10"/>
      <c r="LI52" s="10"/>
      <c r="LJ52" s="2"/>
      <c r="LL52" s="29"/>
      <c r="LM52" s="10"/>
      <c r="LN52" s="10"/>
      <c r="LO52" s="2"/>
      <c r="LQ52" s="29"/>
      <c r="LR52" s="10"/>
      <c r="LS52" s="10"/>
      <c r="LT52" s="2"/>
      <c r="LV52" s="29"/>
      <c r="LW52" s="10"/>
      <c r="LX52" s="10"/>
      <c r="LY52" s="2"/>
      <c r="MA52" s="29"/>
      <c r="MB52" s="10"/>
      <c r="MC52" s="10"/>
      <c r="MD52" s="2"/>
      <c r="MF52" s="29"/>
      <c r="MG52" s="10"/>
      <c r="MH52" s="10"/>
      <c r="MK52" s="29"/>
      <c r="ML52" s="10"/>
      <c r="MM52" s="10"/>
    </row>
    <row r="53" spans="1:371" x14ac:dyDescent="0.3">
      <c r="A53" s="3" t="s">
        <v>49</v>
      </c>
      <c r="B53" s="14">
        <v>360000</v>
      </c>
      <c r="C53" s="14">
        <v>360000</v>
      </c>
      <c r="D53" s="8">
        <f>C53</f>
        <v>360000</v>
      </c>
      <c r="E53" s="9">
        <f t="shared" si="393"/>
        <v>360000</v>
      </c>
      <c r="F53" s="16">
        <v>0.5</v>
      </c>
      <c r="G53" s="14">
        <v>360000</v>
      </c>
      <c r="H53" s="14">
        <v>360000</v>
      </c>
      <c r="I53" s="8">
        <f>H53</f>
        <v>360000</v>
      </c>
      <c r="J53" s="9">
        <f t="shared" si="394"/>
        <v>360000</v>
      </c>
      <c r="K53" s="16">
        <v>0.5</v>
      </c>
      <c r="L53" s="14">
        <v>360000</v>
      </c>
      <c r="M53" s="14">
        <v>360000</v>
      </c>
      <c r="N53" s="8">
        <f>M53</f>
        <v>360000</v>
      </c>
      <c r="O53" s="9">
        <f t="shared" si="395"/>
        <v>360000</v>
      </c>
      <c r="P53" s="16">
        <v>0.5</v>
      </c>
      <c r="Q53" s="27">
        <v>300000</v>
      </c>
      <c r="R53" s="14">
        <v>360000</v>
      </c>
      <c r="S53" s="8">
        <f>R53</f>
        <v>360000</v>
      </c>
      <c r="T53" s="9">
        <f t="shared" si="396"/>
        <v>360000</v>
      </c>
      <c r="U53" s="16">
        <v>0.5</v>
      </c>
      <c r="V53" s="27">
        <v>300000</v>
      </c>
      <c r="W53" s="14">
        <v>360000</v>
      </c>
      <c r="X53" s="8">
        <f>W53</f>
        <v>360000</v>
      </c>
      <c r="Y53" s="9">
        <f t="shared" si="397"/>
        <v>360000</v>
      </c>
      <c r="Z53" s="16">
        <v>0.5</v>
      </c>
      <c r="AA53" s="27">
        <v>300000</v>
      </c>
      <c r="AB53" s="14">
        <v>360000</v>
      </c>
      <c r="AC53" s="8">
        <f>AB53</f>
        <v>360000</v>
      </c>
      <c r="AD53" s="9">
        <f t="shared" si="398"/>
        <v>360000</v>
      </c>
      <c r="AE53" s="16">
        <v>0.5</v>
      </c>
      <c r="AF53" s="27">
        <v>300000</v>
      </c>
      <c r="AG53" s="14">
        <v>360000</v>
      </c>
      <c r="AH53" s="8">
        <f>AG53</f>
        <v>360000</v>
      </c>
      <c r="AI53" s="9">
        <f t="shared" si="399"/>
        <v>360000</v>
      </c>
      <c r="AJ53" s="16">
        <v>0.5</v>
      </c>
      <c r="AK53" s="27">
        <v>300000</v>
      </c>
      <c r="AL53" s="14">
        <v>360000</v>
      </c>
      <c r="AM53" s="8">
        <f>AL53</f>
        <v>360000</v>
      </c>
      <c r="AN53" s="9">
        <f t="shared" si="400"/>
        <v>360000</v>
      </c>
      <c r="AO53" s="16">
        <v>0.5</v>
      </c>
      <c r="AP53" s="27">
        <v>300000</v>
      </c>
      <c r="AQ53" s="14">
        <v>360000</v>
      </c>
      <c r="AR53" s="8">
        <f>AQ53</f>
        <v>360000</v>
      </c>
      <c r="AS53" s="9">
        <f t="shared" si="401"/>
        <v>360000</v>
      </c>
      <c r="AT53" s="16">
        <v>0.5</v>
      </c>
      <c r="AU53" s="27">
        <v>300000</v>
      </c>
      <c r="AV53" s="14">
        <v>360000</v>
      </c>
      <c r="AW53" s="8">
        <f t="shared" si="360"/>
        <v>360000</v>
      </c>
      <c r="AX53" s="9">
        <f t="shared" si="402"/>
        <v>360000</v>
      </c>
      <c r="AY53" s="16">
        <v>0.5</v>
      </c>
      <c r="AZ53" s="27">
        <v>300000</v>
      </c>
      <c r="BA53" s="14">
        <v>360000</v>
      </c>
      <c r="BB53" s="8">
        <f t="shared" si="361"/>
        <v>360000</v>
      </c>
      <c r="BC53" s="9">
        <f t="shared" si="403"/>
        <v>360000</v>
      </c>
      <c r="BD53" s="16">
        <v>0.5</v>
      </c>
      <c r="BE53" s="27">
        <v>300000</v>
      </c>
      <c r="BF53" s="14">
        <v>360000</v>
      </c>
      <c r="BG53" s="8">
        <f t="shared" si="362"/>
        <v>360000</v>
      </c>
      <c r="BH53" s="9">
        <f t="shared" si="404"/>
        <v>360000</v>
      </c>
      <c r="BI53" s="16">
        <v>0.5</v>
      </c>
      <c r="BJ53" s="27">
        <v>300000</v>
      </c>
      <c r="BK53" s="14">
        <v>360000</v>
      </c>
      <c r="BL53" s="8">
        <f t="shared" si="363"/>
        <v>360000</v>
      </c>
      <c r="BM53" s="9">
        <f t="shared" si="405"/>
        <v>360000</v>
      </c>
      <c r="BN53" s="16">
        <v>0.5</v>
      </c>
      <c r="BO53" s="27">
        <v>300000</v>
      </c>
      <c r="BP53" s="14">
        <v>360000</v>
      </c>
      <c r="BQ53" s="8">
        <f t="shared" si="364"/>
        <v>360000</v>
      </c>
      <c r="BR53" s="9">
        <f t="shared" si="406"/>
        <v>360000</v>
      </c>
      <c r="BS53" s="16">
        <v>0.5</v>
      </c>
      <c r="BT53" s="27">
        <v>300000</v>
      </c>
      <c r="BU53" s="14">
        <v>360000</v>
      </c>
      <c r="BV53" s="8">
        <f t="shared" si="365"/>
        <v>360000</v>
      </c>
      <c r="BW53" s="9">
        <f t="shared" si="407"/>
        <v>360000</v>
      </c>
      <c r="BX53" s="16">
        <v>0.5</v>
      </c>
      <c r="BY53" s="27">
        <v>300000</v>
      </c>
      <c r="BZ53" s="14">
        <v>360000</v>
      </c>
      <c r="CA53" s="8">
        <f t="shared" si="366"/>
        <v>360000</v>
      </c>
      <c r="CB53" s="9">
        <f t="shared" si="408"/>
        <v>360000</v>
      </c>
      <c r="CC53" s="16">
        <v>0.5</v>
      </c>
      <c r="CD53" s="27">
        <v>300000</v>
      </c>
      <c r="CE53" s="14">
        <v>360000</v>
      </c>
      <c r="CF53" s="8">
        <f t="shared" si="367"/>
        <v>360000</v>
      </c>
      <c r="CG53" s="9">
        <f t="shared" si="409"/>
        <v>360000</v>
      </c>
      <c r="CH53" s="16">
        <v>0.5</v>
      </c>
      <c r="CI53" s="27">
        <v>300000</v>
      </c>
      <c r="CJ53" s="14">
        <v>360000</v>
      </c>
      <c r="CK53" s="8">
        <f t="shared" si="368"/>
        <v>360000</v>
      </c>
      <c r="CL53" s="9">
        <f t="shared" si="410"/>
        <v>360000</v>
      </c>
      <c r="CM53" s="16">
        <v>0.5</v>
      </c>
      <c r="CN53" s="2"/>
      <c r="CO53" s="3"/>
      <c r="CP53" s="8"/>
      <c r="CQ53" s="1"/>
      <c r="CR53" s="1"/>
      <c r="CS53" s="2"/>
      <c r="CT53" s="3"/>
      <c r="CU53" s="8"/>
      <c r="CV53" s="1"/>
      <c r="CW53" s="1"/>
      <c r="CX53" s="2"/>
      <c r="CY53" s="3"/>
      <c r="CZ53" s="8"/>
      <c r="DA53" s="1"/>
      <c r="DB53" s="1"/>
      <c r="DC53" s="2"/>
      <c r="DD53" s="3"/>
      <c r="DE53" s="8"/>
      <c r="DF53" s="1"/>
      <c r="DG53" s="1"/>
      <c r="DH53" s="2"/>
      <c r="DI53" s="3"/>
      <c r="DJ53" s="8"/>
      <c r="DK53" s="1"/>
      <c r="DL53" s="1"/>
      <c r="DM53" s="2"/>
      <c r="DN53" s="3"/>
      <c r="DO53" s="8"/>
      <c r="DP53" s="1"/>
      <c r="DQ53" s="1"/>
      <c r="DR53" s="2"/>
      <c r="DS53" s="3"/>
      <c r="DT53" s="8"/>
      <c r="DU53" s="1"/>
      <c r="DV53" s="1"/>
      <c r="DW53" s="2"/>
      <c r="DX53" s="3"/>
      <c r="DY53" s="8"/>
      <c r="DZ53" s="1"/>
      <c r="EA53" s="1"/>
      <c r="EB53" s="2"/>
      <c r="EC53" s="3"/>
      <c r="ED53" s="8"/>
      <c r="EE53" s="1"/>
      <c r="EF53" s="1"/>
      <c r="EG53" s="2"/>
      <c r="EH53" s="3"/>
      <c r="EI53" s="8"/>
      <c r="EJ53" s="1"/>
      <c r="EK53" s="1"/>
      <c r="EL53" s="2"/>
      <c r="EM53" s="3"/>
      <c r="EN53" s="8"/>
      <c r="EO53" s="1"/>
      <c r="EP53" s="1"/>
      <c r="EQ53" s="2"/>
      <c r="ER53" s="3"/>
      <c r="ES53" s="8"/>
      <c r="ET53" s="1"/>
      <c r="EU53" s="1"/>
      <c r="EV53" s="2"/>
      <c r="EW53" s="3"/>
      <c r="EX53" s="8"/>
      <c r="EY53" s="1"/>
      <c r="EZ53" s="1"/>
      <c r="FA53" s="2"/>
      <c r="FB53" s="3"/>
      <c r="FC53" s="8"/>
      <c r="FD53" s="1"/>
      <c r="FE53" s="1"/>
      <c r="FF53" s="2"/>
      <c r="FG53" s="3"/>
      <c r="FH53" s="8"/>
      <c r="FI53" s="1"/>
      <c r="FJ53" s="1"/>
      <c r="FK53" s="2"/>
      <c r="FL53" s="3"/>
      <c r="FM53" s="8"/>
      <c r="FN53" s="1"/>
      <c r="FO53" s="1"/>
      <c r="FP53" s="2"/>
      <c r="FQ53" s="3"/>
      <c r="FR53" s="8"/>
      <c r="FS53" s="1"/>
      <c r="FT53" s="1"/>
      <c r="FU53" s="2"/>
      <c r="FV53" s="3"/>
      <c r="FW53" s="8"/>
      <c r="FX53" s="1"/>
      <c r="FY53" s="1"/>
      <c r="FZ53" s="2"/>
      <c r="GA53" s="3"/>
      <c r="GB53" s="8"/>
      <c r="GC53" s="1"/>
      <c r="GD53" s="1"/>
      <c r="GE53" s="2"/>
      <c r="GF53" s="3"/>
      <c r="GG53" s="8"/>
      <c r="GH53" s="1"/>
      <c r="GI53" s="1"/>
      <c r="GJ53" s="2"/>
      <c r="GK53" s="3"/>
      <c r="GL53" s="8"/>
      <c r="GM53" s="1"/>
      <c r="GN53" s="1"/>
      <c r="GO53" s="2"/>
      <c r="GP53" s="3"/>
      <c r="GQ53" s="8"/>
      <c r="GR53" s="1"/>
      <c r="GS53" s="1"/>
      <c r="GT53" s="2"/>
      <c r="GU53" s="31"/>
      <c r="GV53" s="8"/>
      <c r="GW53" s="1"/>
      <c r="GX53" s="1"/>
      <c r="GY53" s="2"/>
      <c r="GZ53" s="31"/>
      <c r="HA53" s="8"/>
      <c r="HB53" s="1"/>
      <c r="HC53" s="1"/>
      <c r="HD53" s="2"/>
      <c r="HE53" s="31"/>
      <c r="HF53" s="8">
        <f>HF51+HF39+HF27</f>
        <v>7266781.1767000007</v>
      </c>
      <c r="HG53" s="1"/>
      <c r="HH53" s="1"/>
      <c r="HI53" s="2"/>
      <c r="HJ53" s="31"/>
      <c r="HK53" s="8">
        <f>HK51+HK39+HK27</f>
        <v>4494558.8131999997</v>
      </c>
      <c r="HL53" s="1"/>
      <c r="HM53" s="1"/>
      <c r="HN53" s="2"/>
      <c r="HO53" s="31"/>
      <c r="HP53" s="8">
        <f>HP51+HP39+HP27</f>
        <v>5018481.4368000003</v>
      </c>
      <c r="HQ53" s="1"/>
      <c r="HR53" s="1"/>
      <c r="HS53" s="2"/>
      <c r="HT53" s="31"/>
      <c r="HU53" s="8">
        <f>HU51+HU39+HU27</f>
        <v>5262597.3939000005</v>
      </c>
      <c r="HV53" s="1"/>
      <c r="HW53" s="1"/>
      <c r="HX53" s="2"/>
      <c r="HY53" s="31"/>
      <c r="HZ53" s="8">
        <f>HZ51+HZ39+HZ27</f>
        <v>1135594</v>
      </c>
      <c r="IA53" s="1"/>
      <c r="IB53" s="1"/>
      <c r="IC53" s="2"/>
      <c r="ID53" s="31"/>
      <c r="IE53" s="8">
        <f>IE51+IE39+IE27</f>
        <v>8747421.893066667</v>
      </c>
      <c r="IF53" s="1"/>
      <c r="IG53" s="1"/>
      <c r="IH53" s="2"/>
      <c r="II53" s="31"/>
      <c r="IJ53" s="8">
        <f>IJ51+IJ39+IJ27</f>
        <v>10573192.849266667</v>
      </c>
      <c r="IK53" s="1"/>
      <c r="IL53" s="1"/>
      <c r="IM53" s="2"/>
      <c r="IN53" s="31"/>
      <c r="IO53" s="8">
        <f>IO51+IO39+IO27</f>
        <v>10731852.134466667</v>
      </c>
      <c r="IP53" s="1"/>
      <c r="IQ53" s="1"/>
      <c r="IR53" s="2"/>
      <c r="IS53" s="31"/>
      <c r="IT53" s="8">
        <f>IT51+IT39+IT27</f>
        <v>10779022.791866668</v>
      </c>
      <c r="IU53" s="1"/>
      <c r="IV53" s="1"/>
      <c r="IW53" s="2"/>
      <c r="IX53" s="31"/>
      <c r="IY53" s="8">
        <f>IY51+IY39+IY27</f>
        <v>11744040.652466666</v>
      </c>
      <c r="IZ53" s="1"/>
      <c r="JA53" s="1"/>
      <c r="JB53" s="2"/>
      <c r="JC53" s="35"/>
      <c r="JD53" s="48">
        <f>JD51+JD39+JD27</f>
        <v>11819497.122566666</v>
      </c>
      <c r="JE53" s="10"/>
      <c r="JF53" s="10"/>
      <c r="JG53" s="2"/>
      <c r="JH53" s="35"/>
      <c r="JI53" s="29"/>
      <c r="JJ53" s="10"/>
      <c r="JK53" s="10"/>
      <c r="JL53" s="2"/>
      <c r="JM53" s="35"/>
      <c r="JN53" s="29"/>
      <c r="JO53" s="10"/>
      <c r="JP53" s="10"/>
      <c r="JQ53" s="2"/>
      <c r="JR53" s="35"/>
      <c r="JS53" s="29"/>
      <c r="JT53" s="10"/>
      <c r="JU53" s="10"/>
      <c r="JV53" s="2"/>
      <c r="JW53" s="35"/>
      <c r="JX53" s="29"/>
      <c r="JY53" s="10"/>
      <c r="JZ53" s="10"/>
      <c r="KA53" s="2"/>
      <c r="KB53" s="35"/>
      <c r="KC53" s="29"/>
      <c r="KD53" s="10"/>
      <c r="KE53" s="10"/>
      <c r="KF53" s="2"/>
      <c r="KG53" s="35"/>
      <c r="KH53" s="29"/>
      <c r="KI53" s="10"/>
      <c r="KJ53" s="10"/>
      <c r="KK53" s="2"/>
      <c r="KL53" s="35"/>
      <c r="KM53" s="29"/>
      <c r="KN53" s="10"/>
      <c r="KO53" s="10"/>
      <c r="KP53" s="2"/>
      <c r="KQ53" s="35"/>
      <c r="KR53" s="29"/>
      <c r="KS53" s="10"/>
      <c r="KT53" s="10"/>
      <c r="KU53" s="2"/>
      <c r="KV53" s="35"/>
      <c r="KW53" s="29"/>
      <c r="KX53" s="10"/>
      <c r="KY53" s="10"/>
      <c r="KZ53" s="2"/>
      <c r="LA53" s="35"/>
      <c r="LB53" s="29"/>
      <c r="LC53" s="10"/>
      <c r="LD53" s="10"/>
      <c r="LE53" s="2"/>
      <c r="LF53" s="35"/>
      <c r="LG53" s="29"/>
      <c r="LH53" s="10"/>
      <c r="LI53" s="10"/>
      <c r="LJ53" s="2"/>
      <c r="LL53" s="29"/>
      <c r="LM53" s="10"/>
      <c r="LN53" s="10"/>
      <c r="LO53" s="2"/>
      <c r="LQ53" s="29"/>
      <c r="LR53" s="10"/>
      <c r="LS53" s="10"/>
      <c r="LT53" s="2"/>
      <c r="LV53" s="29"/>
      <c r="LW53" s="10"/>
      <c r="LX53" s="10"/>
      <c r="LY53" s="2"/>
      <c r="MA53" s="29"/>
      <c r="MB53" s="10"/>
      <c r="MC53" s="10"/>
      <c r="MD53" s="2"/>
      <c r="MF53" s="29"/>
      <c r="MG53" s="10"/>
      <c r="MH53" s="10"/>
      <c r="MK53" s="29"/>
      <c r="ML53" s="10"/>
      <c r="MM53" s="10"/>
    </row>
    <row r="54" spans="1:371" x14ac:dyDescent="0.3">
      <c r="A54" s="4" t="s">
        <v>130</v>
      </c>
      <c r="B54" s="27">
        <f>SUM(B45:B53)</f>
        <v>878749.8666666667</v>
      </c>
      <c r="C54" s="8">
        <f>SUM(C45:C53)</f>
        <v>878750</v>
      </c>
      <c r="D54" s="8">
        <f>C54/1</f>
        <v>878750</v>
      </c>
      <c r="E54" s="8"/>
      <c r="F54" s="4"/>
      <c r="G54" s="27">
        <f>SUM(G45:G53)</f>
        <v>878749.8666666667</v>
      </c>
      <c r="H54" s="8">
        <f>SUM(H45:H53)</f>
        <v>878750</v>
      </c>
      <c r="I54" s="8">
        <f>H54/1</f>
        <v>878750</v>
      </c>
      <c r="J54" s="8"/>
      <c r="K54" s="4"/>
      <c r="L54" s="27">
        <f>SUM(L45:L53)</f>
        <v>878749.8666666667</v>
      </c>
      <c r="M54" s="8">
        <f>SUM(M45:M53)</f>
        <v>878750</v>
      </c>
      <c r="N54" s="8">
        <f>M54/1</f>
        <v>878750</v>
      </c>
      <c r="O54" s="8"/>
      <c r="P54" s="4"/>
      <c r="Q54" s="27">
        <f>SUM(Q45:Q53)</f>
        <v>1011760.0833333333</v>
      </c>
      <c r="R54" s="8">
        <f>SUM(R45:R53)</f>
        <v>878750</v>
      </c>
      <c r="S54" s="8">
        <f>R54/1</f>
        <v>878750</v>
      </c>
      <c r="T54" s="8"/>
      <c r="U54" s="4"/>
      <c r="V54" s="27">
        <f>SUM(V45:V53)</f>
        <v>1011760.0833333333</v>
      </c>
      <c r="W54" s="8">
        <f>SUM(W45:W53)</f>
        <v>878750</v>
      </c>
      <c r="X54" s="8">
        <f>W54/1</f>
        <v>878750</v>
      </c>
      <c r="Y54" s="8"/>
      <c r="Z54" s="4"/>
      <c r="AA54" s="27">
        <f>SUM(AA45:AA53)</f>
        <v>1011760.0833333333</v>
      </c>
      <c r="AB54" s="8">
        <f>SUM(AB45:AB53)</f>
        <v>878750</v>
      </c>
      <c r="AC54" s="8">
        <f>AB54/1</f>
        <v>878750</v>
      </c>
      <c r="AD54" s="8"/>
      <c r="AE54" s="4"/>
      <c r="AF54" s="27">
        <f>SUM(AF45:AF53)</f>
        <v>1011760.0833333333</v>
      </c>
      <c r="AG54" s="8">
        <f>SUM(AG45:AG53)</f>
        <v>878750</v>
      </c>
      <c r="AH54" s="8">
        <f>AG54/1</f>
        <v>878750</v>
      </c>
      <c r="AI54" s="8"/>
      <c r="AJ54" s="4"/>
      <c r="AK54" s="27">
        <f>SUM(AK45:AK53)</f>
        <v>1011760.0833333333</v>
      </c>
      <c r="AL54" s="8">
        <f>SUM(AL45:AL53)</f>
        <v>878750</v>
      </c>
      <c r="AM54" s="8">
        <f>AL54/1</f>
        <v>878750</v>
      </c>
      <c r="AN54" s="8"/>
      <c r="AO54" s="4"/>
      <c r="AP54" s="27">
        <f>SUM(AP45:AP53)</f>
        <v>1011760.0833333333</v>
      </c>
      <c r="AQ54" s="8">
        <f>SUM(AQ45:AQ53)</f>
        <v>878750</v>
      </c>
      <c r="AR54" s="8">
        <f>AQ54/1</f>
        <v>878750</v>
      </c>
      <c r="AS54" s="8"/>
      <c r="AT54" s="4"/>
      <c r="AU54" s="27">
        <f>SUM(AU45:AU53)</f>
        <v>1011760.0833333333</v>
      </c>
      <c r="AV54" s="8">
        <f>SUM(AV45:AV53)</f>
        <v>878750</v>
      </c>
      <c r="AW54" s="8">
        <f>AV54/1</f>
        <v>878750</v>
      </c>
      <c r="AX54" s="8"/>
      <c r="AY54" s="4"/>
      <c r="AZ54" s="27">
        <f>SUM(AZ45:AZ53)</f>
        <v>1011760.0833333333</v>
      </c>
      <c r="BA54" s="8">
        <f>SUM(BA45:BA53)</f>
        <v>878750</v>
      </c>
      <c r="BB54" s="8">
        <f>BA54/1</f>
        <v>878750</v>
      </c>
      <c r="BC54" s="8"/>
      <c r="BD54" s="4"/>
      <c r="BE54" s="27">
        <f>SUM(BE45:BE53)</f>
        <v>1011760.0833333333</v>
      </c>
      <c r="BF54" s="8">
        <f>SUM(BF45:BF53)</f>
        <v>878750</v>
      </c>
      <c r="BG54" s="8">
        <f>BF54/1</f>
        <v>878750</v>
      </c>
      <c r="BH54" s="8"/>
      <c r="BI54" s="4"/>
      <c r="BJ54" s="27">
        <f>SUM(BJ45:BJ53)</f>
        <v>1011760.0833333333</v>
      </c>
      <c r="BK54" s="8">
        <f>SUM(BK45:BK53)</f>
        <v>878750</v>
      </c>
      <c r="BL54" s="8">
        <f>BK54/1</f>
        <v>878750</v>
      </c>
      <c r="BM54" s="8"/>
      <c r="BN54" s="4"/>
      <c r="BO54" s="27">
        <f>SUM(BO45:BO53)</f>
        <v>1011760.0833333333</v>
      </c>
      <c r="BP54" s="8">
        <f>SUM(BP45:BP53)</f>
        <v>878750</v>
      </c>
      <c r="BQ54" s="8">
        <f>BP54/1</f>
        <v>878750</v>
      </c>
      <c r="BR54" s="8"/>
      <c r="BS54" s="4"/>
      <c r="BT54" s="27">
        <f>SUM(BT45:BT53)</f>
        <v>1011760.0833333333</v>
      </c>
      <c r="BU54" s="8">
        <f>SUM(BU45:BU53)</f>
        <v>878750</v>
      </c>
      <c r="BV54" s="8">
        <f>BU54/1</f>
        <v>878750</v>
      </c>
      <c r="BW54" s="8"/>
      <c r="BX54" s="4"/>
      <c r="BY54" s="27">
        <f>SUM(BY45:BY53)</f>
        <v>1011760.0833333333</v>
      </c>
      <c r="BZ54" s="8">
        <f>SUM(BZ45:BZ53)</f>
        <v>878750</v>
      </c>
      <c r="CA54" s="8">
        <f>BZ54/1</f>
        <v>878750</v>
      </c>
      <c r="CB54" s="8"/>
      <c r="CC54" s="4"/>
      <c r="CD54" s="27">
        <f>SUM(CD45:CD53)</f>
        <v>1011760.0833333333</v>
      </c>
      <c r="CE54" s="8">
        <f>SUM(CE45:CE53)</f>
        <v>878750</v>
      </c>
      <c r="CF54" s="8">
        <f>CE54/1</f>
        <v>878750</v>
      </c>
      <c r="CG54" s="8"/>
      <c r="CH54" s="4"/>
      <c r="CI54" s="27">
        <f>SUM(CI45:CI53)</f>
        <v>1011760.0833333333</v>
      </c>
      <c r="CJ54" s="8">
        <f>SUM(CJ45:CJ53)</f>
        <v>878750</v>
      </c>
      <c r="CK54" s="8">
        <f>CJ54/1</f>
        <v>878750</v>
      </c>
      <c r="CL54" s="8"/>
      <c r="CM54" s="4"/>
      <c r="CN54" s="2"/>
      <c r="CO54" s="3"/>
      <c r="CP54" s="8">
        <f>CP52+CP40+CP28</f>
        <v>11033871.900799999</v>
      </c>
      <c r="CQ54" s="1"/>
      <c r="CR54" s="1"/>
      <c r="CS54" s="2"/>
      <c r="CT54" s="3"/>
      <c r="CU54" s="8">
        <f>CU52+CU40+CU28</f>
        <v>10467690.208000001</v>
      </c>
      <c r="CV54" s="1"/>
      <c r="CW54" s="1"/>
      <c r="CX54" s="2"/>
      <c r="CY54" s="3"/>
      <c r="CZ54" s="8">
        <f>CZ52+CZ40+CZ28</f>
        <v>10405728.477399999</v>
      </c>
      <c r="DA54" s="1"/>
      <c r="DB54" s="1"/>
      <c r="DC54" s="2"/>
      <c r="DD54" s="3"/>
      <c r="DE54" s="8">
        <f>DE52+DE40+DE28</f>
        <v>9598067.5192000009</v>
      </c>
      <c r="DF54" s="1"/>
      <c r="DG54" s="1"/>
      <c r="DH54" s="2"/>
      <c r="DI54" s="3"/>
      <c r="DJ54" s="8">
        <f>DJ52+DJ40+DJ28</f>
        <v>9439861.2925000004</v>
      </c>
      <c r="DK54" s="1"/>
      <c r="DL54" s="1"/>
      <c r="DM54" s="2"/>
      <c r="DN54" s="3"/>
      <c r="DO54" s="8">
        <f>DO52+DO40+DO28</f>
        <v>9574549.1607999988</v>
      </c>
      <c r="DP54" s="1"/>
      <c r="DQ54" s="1"/>
      <c r="DR54" s="2"/>
      <c r="DS54" s="3"/>
      <c r="DT54" s="8">
        <f>DT52+DT40+DT28</f>
        <v>9480801.1600000001</v>
      </c>
      <c r="DU54" s="1"/>
      <c r="DV54" s="1"/>
      <c r="DW54" s="2"/>
      <c r="DX54" s="3"/>
      <c r="DY54" s="8">
        <f>DY52+DY40+DY28</f>
        <v>9207400.5026999991</v>
      </c>
      <c r="DZ54" s="1"/>
      <c r="EA54" s="1"/>
      <c r="EB54" s="2"/>
      <c r="EC54" s="3"/>
      <c r="ED54" s="8">
        <f>ED52+ED40+ED28</f>
        <v>9466103.9475999996</v>
      </c>
      <c r="EE54" s="1"/>
      <c r="EF54" s="1"/>
      <c r="EG54" s="2"/>
      <c r="EH54" s="3"/>
      <c r="EI54" s="8">
        <f>EI52+EI40+EI28</f>
        <v>9520848.3493000008</v>
      </c>
      <c r="EJ54" s="1"/>
      <c r="EK54" s="1"/>
      <c r="EL54" s="2"/>
      <c r="EM54" s="3"/>
      <c r="EN54" s="8">
        <f>EN52+EN40+EN28</f>
        <v>9234035.3461000025</v>
      </c>
      <c r="EO54" s="1"/>
      <c r="EP54" s="1"/>
      <c r="EQ54" s="2"/>
      <c r="ER54" s="3"/>
      <c r="ES54" s="8">
        <f>ES52+ES40+ES28</f>
        <v>9307971.3937999997</v>
      </c>
      <c r="ET54" s="1"/>
      <c r="EU54" s="1"/>
      <c r="EV54" s="2"/>
      <c r="EW54" s="3"/>
      <c r="EX54" s="8">
        <f>EX52+EX40+EX28</f>
        <v>9101590.6240999997</v>
      </c>
      <c r="EY54" s="1"/>
      <c r="EZ54" s="1"/>
      <c r="FA54" s="2"/>
      <c r="FB54" s="3"/>
      <c r="FC54" s="8">
        <f>FC52+FC40+FC28</f>
        <v>9147444.436900001</v>
      </c>
      <c r="FD54" s="1"/>
      <c r="FE54" s="1"/>
      <c r="FF54" s="2"/>
      <c r="FG54" s="3"/>
      <c r="FH54" s="8">
        <f>FH52+FH40+FH28</f>
        <v>7905706.3679</v>
      </c>
      <c r="FI54" s="1"/>
      <c r="FJ54" s="1"/>
      <c r="FK54" s="2"/>
      <c r="FL54" s="3"/>
      <c r="FM54" s="8">
        <f>FM52+FM40+FM28</f>
        <v>4283637.1660000002</v>
      </c>
      <c r="FN54" s="1"/>
      <c r="FO54" s="1"/>
      <c r="FP54" s="2"/>
      <c r="FQ54" s="3"/>
      <c r="FR54" s="8">
        <f>FR52+FR40+FR28</f>
        <v>8283247.7173999995</v>
      </c>
      <c r="FS54" s="1"/>
      <c r="FT54" s="1"/>
      <c r="FU54" s="2"/>
      <c r="FV54" s="3"/>
      <c r="FW54" s="8">
        <f>FW52+FW40+FW28</f>
        <v>9084412.384800002</v>
      </c>
      <c r="FX54" s="1"/>
      <c r="FY54" s="1"/>
      <c r="FZ54" s="2"/>
      <c r="GA54" s="3"/>
      <c r="GB54" s="8">
        <f>GB52+GB40+GB28</f>
        <v>9111902.0636</v>
      </c>
      <c r="GC54" s="1"/>
      <c r="GD54" s="1"/>
      <c r="GE54" s="2"/>
      <c r="GF54" s="3"/>
      <c r="GG54" s="8">
        <f>GG52+GG40+GG28</f>
        <v>8651796.3144000005</v>
      </c>
      <c r="GH54" s="1"/>
      <c r="GI54" s="1"/>
      <c r="GJ54" s="2"/>
      <c r="GK54" s="3"/>
      <c r="GL54" s="8">
        <f>GL52+GL40+GL28</f>
        <v>8652884.3114</v>
      </c>
      <c r="GM54" s="1"/>
      <c r="GN54" s="1"/>
      <c r="GO54" s="2"/>
      <c r="GP54" s="3"/>
      <c r="GQ54" s="8">
        <f>GQ52+GQ40+GQ28</f>
        <v>8538369.3110999987</v>
      </c>
      <c r="GR54" s="1"/>
      <c r="GS54" s="1"/>
      <c r="GT54" s="2"/>
      <c r="GU54" s="31"/>
      <c r="GV54" s="8">
        <f>GV52+GV40+GV28</f>
        <v>8357006.6494999994</v>
      </c>
      <c r="GW54" s="1"/>
      <c r="GX54" s="1"/>
      <c r="GY54" s="2"/>
      <c r="GZ54" s="31"/>
      <c r="HA54" s="8">
        <f>HA52+HA40+HA28</f>
        <v>8158287.4074000008</v>
      </c>
      <c r="HB54" s="1"/>
      <c r="HC54" s="1"/>
      <c r="HD54" s="9">
        <f>HK27</f>
        <v>3101808.8131999997</v>
      </c>
      <c r="HE54" s="31" t="s">
        <v>51</v>
      </c>
      <c r="HF54" s="9">
        <f>HI51</f>
        <v>1011760.0833333333</v>
      </c>
      <c r="HG54" s="1"/>
      <c r="HH54" s="1"/>
      <c r="HI54" s="9">
        <f>HP27</f>
        <v>3625731.4368000003</v>
      </c>
      <c r="HJ54" s="31" t="s">
        <v>51</v>
      </c>
      <c r="HK54" s="9">
        <f>HN51</f>
        <v>1011760.0833333333</v>
      </c>
      <c r="HL54" s="1"/>
      <c r="HM54" s="1"/>
      <c r="HN54" s="9">
        <f>HU27</f>
        <v>3869847.3939000005</v>
      </c>
      <c r="HO54" s="31" t="s">
        <v>51</v>
      </c>
      <c r="HP54" s="9">
        <f>HS51</f>
        <v>1011760.0833333333</v>
      </c>
      <c r="HQ54" s="1"/>
      <c r="HR54" s="1"/>
      <c r="HS54" s="9">
        <f>HZ27</f>
        <v>1135594</v>
      </c>
      <c r="HT54" s="31" t="s">
        <v>51</v>
      </c>
      <c r="HU54" s="9">
        <f>HX51</f>
        <v>1011760.0833333333</v>
      </c>
      <c r="HV54" s="1"/>
      <c r="HW54" s="1"/>
      <c r="HX54" s="9">
        <f>IE27</f>
        <v>6797304.6764000002</v>
      </c>
      <c r="HY54" s="31" t="s">
        <v>51</v>
      </c>
      <c r="HZ54" s="9">
        <f>IC51</f>
        <v>1011760.0833333333</v>
      </c>
      <c r="IA54" s="1"/>
      <c r="IB54" s="1"/>
      <c r="IC54" s="9">
        <f>IJ27</f>
        <v>8623075.6326000001</v>
      </c>
      <c r="ID54" s="31" t="s">
        <v>51</v>
      </c>
      <c r="IE54" s="9">
        <f>IH51</f>
        <v>1011760.0833333333</v>
      </c>
      <c r="IF54" s="1"/>
      <c r="IG54" s="1"/>
      <c r="IH54" s="9">
        <f>IO27</f>
        <v>8781734.9177999999</v>
      </c>
      <c r="II54" s="31" t="s">
        <v>51</v>
      </c>
      <c r="IJ54" s="9">
        <f>IM51</f>
        <v>1011760.0833333333</v>
      </c>
      <c r="IK54" s="1"/>
      <c r="IL54" s="1"/>
      <c r="IM54" s="9">
        <f>IT27</f>
        <v>8828905.5752000008</v>
      </c>
      <c r="IN54" s="31" t="s">
        <v>51</v>
      </c>
      <c r="IO54" s="9">
        <f>IR51</f>
        <v>1011760.0833333333</v>
      </c>
      <c r="IP54" s="1"/>
      <c r="IQ54" s="1"/>
      <c r="IR54" s="9">
        <f>IY27</f>
        <v>9793923.4357999992</v>
      </c>
      <c r="IS54" s="31" t="s">
        <v>51</v>
      </c>
      <c r="IT54" s="9">
        <f>IW51</f>
        <v>1011760.0833333333</v>
      </c>
      <c r="IU54" s="1"/>
      <c r="IV54" s="1"/>
      <c r="IW54" s="9">
        <f>JD27</f>
        <v>9869379.9058999997</v>
      </c>
      <c r="IX54" s="31" t="s">
        <v>51</v>
      </c>
      <c r="IY54" s="9">
        <f>JB51</f>
        <v>1011760.0833333333</v>
      </c>
      <c r="IZ54" s="1"/>
      <c r="JA54" s="1"/>
      <c r="JB54" s="18">
        <f>JI27</f>
        <v>10657124.495399999</v>
      </c>
      <c r="JC54" s="35" t="s">
        <v>51</v>
      </c>
      <c r="JD54" s="40">
        <f>JG51</f>
        <v>1011760.0833333333</v>
      </c>
      <c r="JE54" s="10"/>
      <c r="JF54" s="10"/>
      <c r="JG54" s="18">
        <f>JN27</f>
        <v>10130340.624000002</v>
      </c>
      <c r="JH54" s="35" t="s">
        <v>51</v>
      </c>
      <c r="JI54" s="40">
        <f>JL51</f>
        <v>1011760.0833333333</v>
      </c>
      <c r="JJ54" s="10"/>
      <c r="JK54" s="10"/>
      <c r="JL54" s="18">
        <f>JS27</f>
        <v>9713300.7563000005</v>
      </c>
      <c r="JM54" s="35" t="s">
        <v>51</v>
      </c>
      <c r="JN54" s="40">
        <f>JQ51</f>
        <v>1011760.0833333333</v>
      </c>
      <c r="JO54" s="10"/>
      <c r="JP54" s="10"/>
      <c r="JQ54" s="18">
        <f>JX27</f>
        <v>9760459.6237000003</v>
      </c>
      <c r="JR54" s="35" t="s">
        <v>51</v>
      </c>
      <c r="JS54" s="40">
        <f>JV51</f>
        <v>1011760.0833333333</v>
      </c>
      <c r="JT54" s="10"/>
      <c r="JU54" s="10"/>
      <c r="JV54" s="18">
        <f>KC27</f>
        <v>10313764.790699998</v>
      </c>
      <c r="JW54" s="35" t="s">
        <v>51</v>
      </c>
      <c r="JX54" s="40">
        <f>KA51</f>
        <v>1011760.0833333333</v>
      </c>
      <c r="JY54" s="10"/>
      <c r="JZ54" s="10"/>
      <c r="KA54" s="18">
        <f>KH27</f>
        <v>9923143.8510999996</v>
      </c>
      <c r="KB54" s="35" t="s">
        <v>51</v>
      </c>
      <c r="KC54" s="40">
        <f>KF51</f>
        <v>1011760.0833333333</v>
      </c>
      <c r="KD54" s="10"/>
      <c r="KE54" s="10"/>
      <c r="KF54" s="18">
        <f>KM27</f>
        <v>10286857.6831</v>
      </c>
      <c r="KG54" s="35" t="s">
        <v>51</v>
      </c>
      <c r="KH54" s="40">
        <f>KK51</f>
        <v>1011760.0833333333</v>
      </c>
      <c r="KI54" s="10"/>
      <c r="KJ54" s="10"/>
      <c r="KK54" s="18">
        <f>KR27</f>
        <v>10456591.8144</v>
      </c>
      <c r="KL54" s="35" t="s">
        <v>51</v>
      </c>
      <c r="KM54" s="40">
        <f>KP51</f>
        <v>1011760.0833333333</v>
      </c>
      <c r="KN54" s="10"/>
      <c r="KO54" s="10"/>
      <c r="KP54" s="18">
        <f>KW27</f>
        <v>10420431.728599999</v>
      </c>
      <c r="KQ54" s="35" t="s">
        <v>51</v>
      </c>
      <c r="KR54" s="40">
        <f>KU51</f>
        <v>1011760.0833333333</v>
      </c>
      <c r="KS54" s="10"/>
      <c r="KT54" s="10"/>
      <c r="KU54" s="18">
        <f>LB27</f>
        <v>9776676.1786000002</v>
      </c>
      <c r="KV54" s="35" t="s">
        <v>51</v>
      </c>
      <c r="KW54" s="40">
        <f>KZ51</f>
        <v>1011760.0833333333</v>
      </c>
      <c r="KX54" s="10"/>
      <c r="KY54" s="10"/>
      <c r="KZ54" s="18">
        <f>LG27</f>
        <v>9593427.8859000001</v>
      </c>
      <c r="LA54" s="35" t="s">
        <v>51</v>
      </c>
      <c r="LB54" s="40">
        <f>LE51</f>
        <v>1011760.0833333333</v>
      </c>
      <c r="LC54" s="10"/>
      <c r="LD54" s="10"/>
      <c r="LE54" s="18">
        <f>LL27</f>
        <v>9653054.4842000008</v>
      </c>
      <c r="LF54" s="35" t="s">
        <v>51</v>
      </c>
      <c r="LG54" s="40">
        <f>LJ51</f>
        <v>1011760.0833333333</v>
      </c>
      <c r="LH54" s="10"/>
      <c r="LI54" s="10"/>
      <c r="LJ54" s="18">
        <f>LQ27</f>
        <v>9202968.8553000018</v>
      </c>
      <c r="LK54" t="s">
        <v>51</v>
      </c>
      <c r="LL54" s="40">
        <f>LO51</f>
        <v>1011760.0833333333</v>
      </c>
      <c r="LM54" s="10"/>
      <c r="LN54" s="10"/>
      <c r="LO54" s="18">
        <f>LV27</f>
        <v>9476961.2228999995</v>
      </c>
      <c r="LP54" t="s">
        <v>51</v>
      </c>
      <c r="LQ54" s="40">
        <f>LT51</f>
        <v>1011760.0833333333</v>
      </c>
      <c r="LR54" s="10"/>
      <c r="LS54" s="10"/>
      <c r="LT54" s="18">
        <f>MA27</f>
        <v>9999175.2583999988</v>
      </c>
      <c r="LU54" t="s">
        <v>51</v>
      </c>
      <c r="LV54" s="40">
        <f>LY51</f>
        <v>1011760.0833333333</v>
      </c>
      <c r="LW54" s="10"/>
      <c r="LX54" s="10"/>
      <c r="LY54" s="18">
        <f>MF27</f>
        <v>9846030.2638000008</v>
      </c>
      <c r="LZ54" t="s">
        <v>51</v>
      </c>
      <c r="MA54" s="40">
        <f>MD51</f>
        <v>1011760.0833333333</v>
      </c>
      <c r="MB54" s="10"/>
      <c r="MC54" s="10"/>
      <c r="MD54" s="18" t="e">
        <f>#REF!</f>
        <v>#REF!</v>
      </c>
      <c r="ME54" t="s">
        <v>51</v>
      </c>
      <c r="MF54" s="40">
        <f>MI51</f>
        <v>1011760.0833333333</v>
      </c>
      <c r="MG54" s="10"/>
      <c r="MH54" s="10"/>
      <c r="MK54" s="29"/>
      <c r="ML54" s="10"/>
      <c r="MM54" s="10"/>
    </row>
    <row r="55" spans="1:371" x14ac:dyDescent="0.3">
      <c r="A55" s="1"/>
      <c r="B55" s="2"/>
      <c r="C55" s="3"/>
      <c r="D55" s="8"/>
      <c r="E55" s="1"/>
      <c r="F55" s="1"/>
      <c r="G55" s="2"/>
      <c r="H55" s="3"/>
      <c r="I55" s="8"/>
      <c r="J55" s="1"/>
      <c r="K55" s="1"/>
      <c r="L55" s="2"/>
      <c r="M55" s="3"/>
      <c r="N55" s="8"/>
      <c r="O55" s="1"/>
      <c r="P55" s="1"/>
      <c r="Q55" s="2"/>
      <c r="R55" s="3"/>
      <c r="S55" s="8"/>
      <c r="T55" s="1"/>
      <c r="U55" s="1"/>
      <c r="V55" s="2"/>
      <c r="W55" s="3"/>
      <c r="X55" s="8"/>
      <c r="Y55" s="1"/>
      <c r="Z55" s="1"/>
      <c r="AA55" s="2"/>
      <c r="AB55" s="3"/>
      <c r="AC55" s="8"/>
      <c r="AD55" s="1"/>
      <c r="AE55" s="1"/>
      <c r="AF55" s="2"/>
      <c r="AG55" s="3"/>
      <c r="AH55" s="8"/>
      <c r="AI55" s="1"/>
      <c r="AJ55" s="1"/>
      <c r="AK55" s="2"/>
      <c r="AL55" s="3"/>
      <c r="AM55" s="8"/>
      <c r="AN55" s="1"/>
      <c r="AO55" s="1"/>
      <c r="AP55" s="2"/>
      <c r="AQ55" s="3"/>
      <c r="AR55" s="8"/>
      <c r="AS55" s="1"/>
      <c r="AT55" s="1"/>
      <c r="AU55" s="2"/>
      <c r="AV55" s="3"/>
      <c r="AW55" s="8"/>
      <c r="AX55" s="1"/>
      <c r="AY55" s="1"/>
      <c r="AZ55" s="2"/>
      <c r="BA55" s="3"/>
      <c r="BB55" s="8"/>
      <c r="BC55" s="1"/>
      <c r="BD55" s="1"/>
      <c r="BE55" s="2"/>
      <c r="BF55" s="3"/>
      <c r="BG55" s="8"/>
      <c r="BH55" s="1"/>
      <c r="BI55" s="1"/>
      <c r="BJ55" s="2"/>
      <c r="BK55" s="3"/>
      <c r="BL55" s="8"/>
      <c r="BM55" s="1"/>
      <c r="BN55" s="1"/>
      <c r="BO55" s="2"/>
      <c r="BP55" s="3"/>
      <c r="BQ55" s="8"/>
      <c r="BR55" s="1"/>
      <c r="BS55" s="1"/>
      <c r="BT55" s="2"/>
      <c r="BU55" s="3"/>
      <c r="BV55" s="8"/>
      <c r="BW55" s="1"/>
      <c r="BX55" s="1"/>
      <c r="BY55" s="2"/>
      <c r="BZ55" s="3"/>
      <c r="CA55" s="8"/>
      <c r="CB55" s="1"/>
      <c r="CC55" s="1"/>
      <c r="CD55" s="2"/>
      <c r="CE55" s="3"/>
      <c r="CF55" s="8"/>
      <c r="CG55" s="1"/>
      <c r="CH55" s="1"/>
      <c r="CI55" s="2"/>
      <c r="CJ55" s="3"/>
      <c r="CK55" s="8"/>
      <c r="CL55" s="1"/>
      <c r="CM55" s="1"/>
      <c r="CN55" s="9">
        <f>CT28</f>
        <v>9086762.2080000006</v>
      </c>
      <c r="CO55" s="3" t="s">
        <v>51</v>
      </c>
      <c r="CP55" s="9">
        <f>CS52</f>
        <v>1011760.0833333333</v>
      </c>
      <c r="CQ55" s="1"/>
      <c r="CR55" s="1"/>
      <c r="CS55" s="9">
        <f>CY28</f>
        <v>9054954.4773999993</v>
      </c>
      <c r="CT55" s="3" t="s">
        <v>51</v>
      </c>
      <c r="CU55" s="9">
        <f>CX52</f>
        <v>1011760.0833333333</v>
      </c>
      <c r="CV55" s="1"/>
      <c r="CW55" s="1"/>
      <c r="CX55" s="9">
        <f>DD28</f>
        <v>8022849.5192000009</v>
      </c>
      <c r="CY55" s="3" t="s">
        <v>51</v>
      </c>
      <c r="CZ55" s="9">
        <f>DC52</f>
        <v>1011760.0833333333</v>
      </c>
      <c r="DA55" s="1"/>
      <c r="DB55" s="1"/>
      <c r="DC55" s="9">
        <f>DS28</f>
        <v>8088051.1600000001</v>
      </c>
      <c r="DD55" s="3" t="s">
        <v>51</v>
      </c>
      <c r="DE55" s="9">
        <f>DR52</f>
        <v>1011760.0833333333</v>
      </c>
      <c r="DF55" s="1"/>
      <c r="DG55" s="1"/>
      <c r="DH55" s="9">
        <f>DO28</f>
        <v>8181799.1607999997</v>
      </c>
      <c r="DI55" s="3" t="s">
        <v>51</v>
      </c>
      <c r="DJ55" s="9">
        <f>DM52</f>
        <v>1011760.0833333333</v>
      </c>
      <c r="DK55" s="1"/>
      <c r="DL55" s="1"/>
      <c r="DM55" s="9" t="e">
        <f>#REF!</f>
        <v>#REF!</v>
      </c>
      <c r="DN55" s="3" t="s">
        <v>51</v>
      </c>
      <c r="DO55" s="9" t="e">
        <f>#REF!</f>
        <v>#REF!</v>
      </c>
      <c r="DP55" s="1"/>
      <c r="DQ55" s="1"/>
      <c r="DR55" s="9">
        <f>DX28</f>
        <v>7814650.5026999991</v>
      </c>
      <c r="DS55" s="3" t="s">
        <v>51</v>
      </c>
      <c r="DT55" s="9">
        <f>DW52</f>
        <v>1011760.0833333333</v>
      </c>
      <c r="DU55" s="1"/>
      <c r="DV55" s="1"/>
      <c r="DW55" s="9">
        <f>EC28</f>
        <v>8073353.9475999996</v>
      </c>
      <c r="DX55" s="3" t="s">
        <v>51</v>
      </c>
      <c r="DY55" s="9">
        <f>EB52</f>
        <v>1011760.0833333333</v>
      </c>
      <c r="DZ55" s="1"/>
      <c r="EA55" s="1"/>
      <c r="EB55" s="9">
        <f>EH28</f>
        <v>8128098.3492999999</v>
      </c>
      <c r="EC55" s="3" t="s">
        <v>51</v>
      </c>
      <c r="ED55" s="9">
        <f>EG52</f>
        <v>1011760.0833333333</v>
      </c>
      <c r="EE55" s="1"/>
      <c r="EF55" s="1"/>
      <c r="EG55" s="9">
        <f>EM28</f>
        <v>7841285.3461000016</v>
      </c>
      <c r="EH55" s="3" t="s">
        <v>51</v>
      </c>
      <c r="EI55" s="9">
        <f>EL52</f>
        <v>1011760.0833333333</v>
      </c>
      <c r="EJ55" s="1"/>
      <c r="EK55" s="1"/>
      <c r="EL55" s="9">
        <f>ER28</f>
        <v>7915221.3937999997</v>
      </c>
      <c r="EM55" s="3" t="s">
        <v>51</v>
      </c>
      <c r="EN55" s="9">
        <f>EQ52</f>
        <v>1011760.0833333333</v>
      </c>
      <c r="EO55" s="1"/>
      <c r="EP55" s="1"/>
      <c r="EQ55" s="9">
        <f>EW28</f>
        <v>7708840.6240999997</v>
      </c>
      <c r="ER55" s="3" t="s">
        <v>51</v>
      </c>
      <c r="ES55" s="9">
        <f>EV52</f>
        <v>1011760.0833333333</v>
      </c>
      <c r="ET55" s="1"/>
      <c r="EU55" s="1"/>
      <c r="EV55" s="9">
        <f>FB28</f>
        <v>7754694.436900001</v>
      </c>
      <c r="EW55" s="3" t="s">
        <v>51</v>
      </c>
      <c r="EX55" s="9">
        <f>FA52</f>
        <v>1011760.0833333333</v>
      </c>
      <c r="EY55" s="1"/>
      <c r="EZ55" s="1"/>
      <c r="FA55" s="9">
        <f>FG28</f>
        <v>6512956.3679</v>
      </c>
      <c r="FB55" s="3" t="s">
        <v>51</v>
      </c>
      <c r="FC55" s="9">
        <f>FF52</f>
        <v>1011760.0833333333</v>
      </c>
      <c r="FD55" s="1"/>
      <c r="FE55" s="1"/>
      <c r="FF55" s="9">
        <f>FM28</f>
        <v>2890887.1660000002</v>
      </c>
      <c r="FG55" s="3" t="s">
        <v>51</v>
      </c>
      <c r="FH55" s="9">
        <f>FK52</f>
        <v>1011760.0833333333</v>
      </c>
      <c r="FI55" s="1"/>
      <c r="FJ55" s="1"/>
      <c r="FK55" s="9">
        <f>FR28</f>
        <v>6890497.7173999995</v>
      </c>
      <c r="FL55" s="3" t="s">
        <v>51</v>
      </c>
      <c r="FM55" s="9">
        <f>FP52</f>
        <v>1011760.0833333333</v>
      </c>
      <c r="FN55" s="1"/>
      <c r="FO55" s="1"/>
      <c r="FP55" s="9">
        <f>FW28</f>
        <v>7691662.384800001</v>
      </c>
      <c r="FQ55" s="3" t="s">
        <v>51</v>
      </c>
      <c r="FR55" s="9">
        <f>FU52</f>
        <v>1011760.0833333333</v>
      </c>
      <c r="FS55" s="1"/>
      <c r="FT55" s="1"/>
      <c r="FU55" s="9">
        <f>GB28</f>
        <v>7719152.0635999991</v>
      </c>
      <c r="FV55" s="3" t="s">
        <v>51</v>
      </c>
      <c r="FW55" s="9">
        <f>FZ52</f>
        <v>1011760.0833333333</v>
      </c>
      <c r="FX55" s="1"/>
      <c r="FY55" s="1"/>
      <c r="FZ55" s="9">
        <f>GG28</f>
        <v>7259046.3144000005</v>
      </c>
      <c r="GA55" s="3" t="s">
        <v>51</v>
      </c>
      <c r="GB55" s="9">
        <f>GE52</f>
        <v>1011760.0833333333</v>
      </c>
      <c r="GC55" s="1"/>
      <c r="GD55" s="1"/>
      <c r="GE55" s="9">
        <f>GL28</f>
        <v>7260134.3113999991</v>
      </c>
      <c r="GF55" s="3" t="s">
        <v>51</v>
      </c>
      <c r="GG55" s="9">
        <f>GJ52</f>
        <v>1011760.0833333333</v>
      </c>
      <c r="GH55" s="1"/>
      <c r="GI55" s="1"/>
      <c r="GJ55" s="9">
        <f>GQ28</f>
        <v>7145619.3110999996</v>
      </c>
      <c r="GK55" s="3" t="s">
        <v>51</v>
      </c>
      <c r="GL55" s="9">
        <f>GO52</f>
        <v>1011760.0833333333</v>
      </c>
      <c r="GM55" s="1"/>
      <c r="GN55" s="1"/>
      <c r="GO55" s="9">
        <f>GV28</f>
        <v>6964256.6494999994</v>
      </c>
      <c r="GP55" s="3" t="s">
        <v>51</v>
      </c>
      <c r="GQ55" s="9">
        <f>GT52</f>
        <v>1011760.0833333333</v>
      </c>
      <c r="GR55" s="1"/>
      <c r="GS55" s="1"/>
      <c r="GT55" s="9">
        <f>HA28</f>
        <v>6765537.4074000008</v>
      </c>
      <c r="GU55" s="31" t="s">
        <v>51</v>
      </c>
      <c r="GV55" s="9">
        <f>GY52</f>
        <v>1011760.0833333333</v>
      </c>
      <c r="GW55" s="1"/>
      <c r="GX55" s="1"/>
      <c r="GY55" s="9">
        <f>HF28</f>
        <v>0</v>
      </c>
      <c r="GZ55" s="31" t="s">
        <v>51</v>
      </c>
      <c r="HA55" s="9">
        <f>HD52</f>
        <v>0</v>
      </c>
      <c r="HB55" s="1"/>
      <c r="HC55" s="1"/>
      <c r="HD55" s="9">
        <f>HI27</f>
        <v>7633235.5500833346</v>
      </c>
      <c r="HE55" s="31"/>
      <c r="HF55" s="4"/>
      <c r="HG55" s="1"/>
      <c r="HH55" s="1"/>
      <c r="HI55" s="9">
        <f>HN27</f>
        <v>7633235.5500833346</v>
      </c>
      <c r="HJ55" s="31"/>
      <c r="HK55" s="4"/>
      <c r="HL55" s="1"/>
      <c r="HM55" s="1"/>
      <c r="HN55" s="9">
        <f>HS27</f>
        <v>7633235.5500833346</v>
      </c>
      <c r="HO55" s="31"/>
      <c r="HP55" s="4"/>
      <c r="HQ55" s="1"/>
      <c r="HR55" s="1"/>
      <c r="HS55" s="9">
        <f>HX27</f>
        <v>9060813.5500833336</v>
      </c>
      <c r="HT55" s="31"/>
      <c r="HU55" s="4"/>
      <c r="HV55" s="1"/>
      <c r="HW55" s="1"/>
      <c r="HX55" s="9">
        <f>IC27</f>
        <v>7633235.5500833346</v>
      </c>
      <c r="HY55" s="31"/>
      <c r="HZ55" s="4"/>
      <c r="IA55" s="1"/>
      <c r="IB55" s="1"/>
      <c r="IC55" s="9">
        <f>IH27</f>
        <v>9060813.5500833336</v>
      </c>
      <c r="ID55" s="31"/>
      <c r="IE55" s="4"/>
      <c r="IF55" s="1"/>
      <c r="IG55" s="1"/>
      <c r="IH55" s="9">
        <f>IM27</f>
        <v>9060813.5500833336</v>
      </c>
      <c r="II55" s="31"/>
      <c r="IJ55" s="4"/>
      <c r="IK55" s="1"/>
      <c r="IL55" s="1"/>
      <c r="IM55" s="9">
        <f>IR27</f>
        <v>9060813.5500833336</v>
      </c>
      <c r="IN55" s="31"/>
      <c r="IO55" s="4"/>
      <c r="IP55" s="1"/>
      <c r="IQ55" s="1"/>
      <c r="IR55" s="9">
        <f>IW27</f>
        <v>9060813.5500833336</v>
      </c>
      <c r="IS55" s="31"/>
      <c r="IT55" s="4"/>
      <c r="IU55" s="1"/>
      <c r="IV55" s="1"/>
      <c r="IW55" s="9">
        <f>JB27</f>
        <v>9060813.5500833336</v>
      </c>
      <c r="IX55" s="31"/>
      <c r="IY55" s="4"/>
      <c r="IZ55" s="1"/>
      <c r="JA55" s="1"/>
      <c r="JB55" s="18">
        <f>JG27</f>
        <v>9060813.5500833336</v>
      </c>
      <c r="JC55" s="35"/>
      <c r="JD55" s="29"/>
      <c r="JE55" s="10"/>
      <c r="JF55" s="10"/>
      <c r="JG55" s="18">
        <f>JL27</f>
        <v>9060813.5500833336</v>
      </c>
      <c r="JH55" s="35"/>
      <c r="JI55" s="29"/>
      <c r="JJ55" s="10"/>
      <c r="JK55" s="10"/>
      <c r="JL55" s="18">
        <f>JQ27</f>
        <v>9060813.5500833336</v>
      </c>
      <c r="JM55" s="35"/>
      <c r="JN55" s="29"/>
      <c r="JO55" s="10"/>
      <c r="JP55" s="10"/>
      <c r="JQ55" s="18">
        <f>JV27</f>
        <v>9060813.5500833336</v>
      </c>
      <c r="JR55" s="35"/>
      <c r="JS55" s="29"/>
      <c r="JT55" s="10"/>
      <c r="JU55" s="10"/>
      <c r="JV55" s="18">
        <f>KA27</f>
        <v>9060813.5500833336</v>
      </c>
      <c r="JW55" s="35"/>
      <c r="JX55" s="29"/>
      <c r="JY55" s="10"/>
      <c r="JZ55" s="10"/>
      <c r="KA55" s="18">
        <f>KF27</f>
        <v>9060813.5500833336</v>
      </c>
      <c r="KB55" s="35"/>
      <c r="KC55" s="29"/>
      <c r="KD55" s="10"/>
      <c r="KE55" s="10"/>
      <c r="KF55" s="18">
        <f>KK27</f>
        <v>9060813.5500833336</v>
      </c>
      <c r="KG55" s="35"/>
      <c r="KH55" s="29"/>
      <c r="KI55" s="10"/>
      <c r="KJ55" s="10"/>
      <c r="KK55" s="18">
        <f>KP27</f>
        <v>9060813.5500833336</v>
      </c>
      <c r="KL55" s="35"/>
      <c r="KM55" s="29"/>
      <c r="KN55" s="10"/>
      <c r="KO55" s="10"/>
      <c r="KP55" s="18">
        <f>KU27</f>
        <v>9060813.5500833336</v>
      </c>
      <c r="KQ55" s="35"/>
      <c r="KR55" s="29"/>
      <c r="KS55" s="10"/>
      <c r="KT55" s="10"/>
      <c r="KU55" s="18">
        <f>KZ27</f>
        <v>9060813.5500833336</v>
      </c>
      <c r="KV55" s="35"/>
      <c r="KW55" s="29"/>
      <c r="KX55" s="10"/>
      <c r="KY55" s="10"/>
      <c r="KZ55" s="18">
        <f>LE27</f>
        <v>9060813.5500833336</v>
      </c>
      <c r="LA55" s="35"/>
      <c r="LB55" s="29"/>
      <c r="LC55" s="10"/>
      <c r="LD55" s="10"/>
      <c r="LE55" s="18">
        <f>LJ27</f>
        <v>9060813.5500833336</v>
      </c>
      <c r="LF55" s="35"/>
      <c r="LG55" s="29"/>
      <c r="LH55" s="10"/>
      <c r="LI55" s="10"/>
      <c r="LJ55" s="18">
        <f>LO27</f>
        <v>9060813.5500833336</v>
      </c>
      <c r="LL55" s="29"/>
      <c r="LM55" s="10"/>
      <c r="LN55" s="10"/>
      <c r="LO55" s="18">
        <f>LT27</f>
        <v>9060813.5500833336</v>
      </c>
      <c r="LQ55" s="29"/>
      <c r="LR55" s="10"/>
      <c r="LS55" s="10"/>
      <c r="LT55" s="18">
        <f>LY27</f>
        <v>9060813.5500833336</v>
      </c>
      <c r="LV55" s="29"/>
      <c r="LW55" s="10"/>
      <c r="LX55" s="10"/>
      <c r="LY55" s="18">
        <f>MD27</f>
        <v>9060813.5500833336</v>
      </c>
      <c r="MA55" s="29"/>
      <c r="MB55" s="10"/>
      <c r="MC55" s="10"/>
      <c r="MD55" s="18">
        <f>MI27</f>
        <v>9060813.5500833336</v>
      </c>
      <c r="MF55" s="29"/>
      <c r="MG55" s="10"/>
      <c r="MH55" s="10"/>
      <c r="MK55" s="29"/>
      <c r="ML55" s="10"/>
      <c r="MM55" s="10"/>
    </row>
    <row r="56" spans="1:371" x14ac:dyDescent="0.3">
      <c r="A56" s="1" t="s">
        <v>138</v>
      </c>
      <c r="B56" s="2"/>
      <c r="C56" s="3"/>
      <c r="D56" s="8">
        <f>D54+D42+D28</f>
        <v>3782893.0102734803</v>
      </c>
      <c r="E56" s="1"/>
      <c r="F56" s="1"/>
      <c r="G56" s="2"/>
      <c r="H56" s="3"/>
      <c r="I56" s="8">
        <f>I54+I42+I28</f>
        <v>6148432.2000000002</v>
      </c>
      <c r="J56" s="1"/>
      <c r="K56" s="1"/>
      <c r="L56" s="2"/>
      <c r="M56" s="3"/>
      <c r="N56" s="8">
        <f>N54+N42+N28</f>
        <v>5065478.2</v>
      </c>
      <c r="O56" s="1"/>
      <c r="P56" s="1"/>
      <c r="Q56" s="2"/>
      <c r="R56" s="3"/>
      <c r="S56" s="8">
        <f>S54+S42+S28</f>
        <v>8056987.3019000003</v>
      </c>
      <c r="T56" s="1"/>
      <c r="U56" s="1"/>
      <c r="V56" s="2"/>
      <c r="W56" s="3"/>
      <c r="X56" s="8">
        <f>X54+X42+X28</f>
        <v>9022520.0078999996</v>
      </c>
      <c r="Y56" s="1"/>
      <c r="Z56" s="1"/>
      <c r="AA56" s="2"/>
      <c r="AB56" s="3"/>
      <c r="AC56" s="8">
        <f>AC54+AC42+AC28</f>
        <v>9522069.6082333326</v>
      </c>
      <c r="AD56" s="1"/>
      <c r="AE56" s="1"/>
      <c r="AF56" s="2"/>
      <c r="AG56" s="3"/>
      <c r="AH56" s="8">
        <f>AH54+AH42+AH28</f>
        <v>9500708.1752333343</v>
      </c>
      <c r="AI56" s="1"/>
      <c r="AJ56" s="1"/>
      <c r="AK56" s="2"/>
      <c r="AL56" s="3"/>
      <c r="AM56" s="8">
        <f>AM54+AM42+AM28</f>
        <v>9201794.3667000011</v>
      </c>
      <c r="AN56" s="1"/>
      <c r="AO56" s="1"/>
      <c r="AP56" s="2"/>
      <c r="AQ56" s="3"/>
      <c r="AR56" s="8">
        <f>AR54+AR42+AR28</f>
        <v>8877634.1068000011</v>
      </c>
      <c r="AS56" s="1"/>
      <c r="AT56" s="1"/>
      <c r="AU56" s="2"/>
      <c r="AV56" s="3"/>
      <c r="AW56" s="8">
        <f>AW54+AW42+AW28</f>
        <v>8288754.8592000008</v>
      </c>
      <c r="AX56" s="1"/>
      <c r="AY56" s="1"/>
      <c r="AZ56" s="2"/>
      <c r="BA56" s="3"/>
      <c r="BB56" s="8">
        <f>BB54+BB42+BB28</f>
        <v>6334980.8026999999</v>
      </c>
      <c r="BC56" s="1"/>
      <c r="BD56" s="1"/>
      <c r="BE56" s="2"/>
      <c r="BF56" s="3"/>
      <c r="BG56" s="8">
        <f>BG54+BG42+BG28</f>
        <v>9132562.4607999995</v>
      </c>
      <c r="BH56" s="1"/>
      <c r="BI56" s="1"/>
      <c r="BJ56" s="2"/>
      <c r="BK56" s="3"/>
      <c r="BL56" s="8">
        <f>BL54+BL42+BL28</f>
        <v>9022223.4508999996</v>
      </c>
      <c r="BM56" s="1"/>
      <c r="BN56" s="1"/>
      <c r="BO56" s="2"/>
      <c r="BP56" s="3"/>
      <c r="BQ56" s="8">
        <f>BQ54+BQ42+BQ28</f>
        <v>9820995.7729000002</v>
      </c>
      <c r="BR56" s="1"/>
      <c r="BS56" s="1"/>
      <c r="BT56" s="2"/>
      <c r="BU56" s="3"/>
      <c r="BV56" s="8">
        <f>BV54+BV42+BV28</f>
        <v>9009177.4144999981</v>
      </c>
      <c r="BW56" s="1"/>
      <c r="BX56" s="1"/>
      <c r="BY56" s="2"/>
      <c r="BZ56" s="3"/>
      <c r="CA56" s="8">
        <f>CA54+CA42+CA28</f>
        <v>10027883.633300001</v>
      </c>
      <c r="CB56" s="1"/>
      <c r="CC56" s="1"/>
      <c r="CD56" s="2"/>
      <c r="CE56" s="3"/>
      <c r="CF56" s="8">
        <f>CF54+CF42+CF28</f>
        <v>10422162.6207</v>
      </c>
      <c r="CG56" s="1"/>
      <c r="CH56" s="1"/>
      <c r="CI56" s="2"/>
      <c r="CJ56" s="3"/>
      <c r="CK56" s="8">
        <f>CK54+CK42+CK28</f>
        <v>10758850.559799999</v>
      </c>
      <c r="CL56" s="1"/>
      <c r="CM56" s="1"/>
      <c r="CN56" s="9">
        <f>CO28</f>
        <v>9641121.900799999</v>
      </c>
      <c r="CO56" s="3"/>
      <c r="CP56" s="4"/>
      <c r="CQ56" s="1"/>
      <c r="CR56" s="1" t="s">
        <v>2</v>
      </c>
      <c r="CS56" s="9">
        <f>CT28</f>
        <v>9086762.2080000006</v>
      </c>
      <c r="CT56" s="3"/>
      <c r="CU56" s="4"/>
      <c r="CV56" s="1"/>
      <c r="CW56" s="1" t="s">
        <v>2</v>
      </c>
      <c r="CX56" s="9">
        <f>CY28</f>
        <v>9054954.4773999993</v>
      </c>
      <c r="CY56" s="3"/>
      <c r="CZ56" s="4"/>
      <c r="DA56" s="1"/>
      <c r="DB56" s="1" t="s">
        <v>2</v>
      </c>
      <c r="DC56" s="9">
        <f>DD28</f>
        <v>8022849.5192000009</v>
      </c>
      <c r="DD56" s="3"/>
      <c r="DE56" s="4"/>
      <c r="DF56" s="1"/>
      <c r="DG56" s="1" t="s">
        <v>2</v>
      </c>
      <c r="DH56" s="9">
        <f>DI28</f>
        <v>8047111.2924999995</v>
      </c>
      <c r="DI56" s="3"/>
      <c r="DJ56" s="4"/>
      <c r="DK56" s="1"/>
      <c r="DL56" s="1"/>
      <c r="DM56" s="9">
        <f>DN28</f>
        <v>8274228.1607999997</v>
      </c>
      <c r="DN56" s="3"/>
      <c r="DO56" s="4"/>
      <c r="DP56" s="1"/>
      <c r="DQ56" s="1"/>
      <c r="DR56" s="9">
        <f>DS28</f>
        <v>8088051.1600000001</v>
      </c>
      <c r="DS56" s="3"/>
      <c r="DT56" s="4"/>
      <c r="DU56" s="1"/>
      <c r="DV56" s="1"/>
      <c r="DW56" s="9">
        <f>DX28</f>
        <v>7814650.5026999991</v>
      </c>
      <c r="DX56" s="3"/>
      <c r="DY56" s="4"/>
      <c r="DZ56" s="1"/>
      <c r="EA56" s="1"/>
      <c r="EB56" s="9">
        <f>EC28</f>
        <v>8073353.9475999996</v>
      </c>
      <c r="EC56" s="3"/>
      <c r="ED56" s="4"/>
      <c r="EE56" s="1"/>
      <c r="EF56" s="1"/>
      <c r="EG56" s="9">
        <f>EH28</f>
        <v>8128098.3492999999</v>
      </c>
      <c r="EH56" s="3"/>
      <c r="EI56" s="4"/>
      <c r="EJ56" s="1"/>
      <c r="EK56" s="1"/>
      <c r="EL56" s="9">
        <f>EM28</f>
        <v>7841285.3461000016</v>
      </c>
      <c r="EM56" s="3"/>
      <c r="EN56" s="4"/>
      <c r="EO56" s="1"/>
      <c r="EP56" s="1"/>
      <c r="EQ56" s="9">
        <f>ER28</f>
        <v>7915221.3937999997</v>
      </c>
      <c r="ER56" s="3"/>
      <c r="ES56" s="4"/>
      <c r="ET56" s="1"/>
      <c r="EU56" s="1"/>
      <c r="EV56" s="9">
        <f>EW28</f>
        <v>7708840.6240999997</v>
      </c>
      <c r="EW56" s="3"/>
      <c r="EX56" s="4"/>
      <c r="EY56" s="1"/>
      <c r="EZ56" s="1"/>
      <c r="FA56" s="9">
        <f>FB28</f>
        <v>7754694.436900001</v>
      </c>
      <c r="FB56" s="3"/>
      <c r="FC56" s="4"/>
      <c r="FD56" s="1"/>
      <c r="FE56" s="1"/>
      <c r="FF56" s="9">
        <f>FK28</f>
        <v>7633235.5500833346</v>
      </c>
      <c r="FG56" s="3"/>
      <c r="FH56" s="4"/>
      <c r="FI56" s="1"/>
      <c r="FJ56" s="1"/>
      <c r="FK56" s="9">
        <f>FP28</f>
        <v>7633235.5500833346</v>
      </c>
      <c r="FL56" s="3"/>
      <c r="FM56" s="4"/>
      <c r="FN56" s="1"/>
      <c r="FO56" s="1"/>
      <c r="FP56" s="9">
        <f>FU28</f>
        <v>7633235.5500833346</v>
      </c>
      <c r="FQ56" s="3"/>
      <c r="FR56" s="4"/>
      <c r="FS56" s="1"/>
      <c r="FT56" s="1"/>
      <c r="FU56" s="9">
        <f>FZ28</f>
        <v>7633235.5500833346</v>
      </c>
      <c r="FV56" s="3"/>
      <c r="FW56" s="4"/>
      <c r="FX56" s="1"/>
      <c r="FY56" s="1"/>
      <c r="FZ56" s="9">
        <f>GE28</f>
        <v>7633235.5500833346</v>
      </c>
      <c r="GA56" s="3"/>
      <c r="GB56" s="4"/>
      <c r="GC56" s="1"/>
      <c r="GD56" s="1"/>
      <c r="GE56" s="9">
        <f>GJ28</f>
        <v>7633235.5500833346</v>
      </c>
      <c r="GF56" s="3"/>
      <c r="GG56" s="4"/>
      <c r="GH56" s="1"/>
      <c r="GI56" s="1"/>
      <c r="GJ56" s="9">
        <f>GO28</f>
        <v>7633235.5500833346</v>
      </c>
      <c r="GK56" s="3"/>
      <c r="GL56" s="4"/>
      <c r="GM56" s="1"/>
      <c r="GN56" s="1"/>
      <c r="GO56" s="9">
        <f>GT28</f>
        <v>7633235.5500833346</v>
      </c>
      <c r="GP56" s="3"/>
      <c r="GQ56" s="4"/>
      <c r="GR56" s="1"/>
      <c r="GS56" s="1"/>
      <c r="GT56" s="9">
        <f>GY28</f>
        <v>7633235.5500833346</v>
      </c>
      <c r="GU56" s="31"/>
      <c r="GV56" s="4"/>
      <c r="GW56" s="1"/>
      <c r="GX56" s="1"/>
      <c r="GY56" s="9">
        <f>HD28</f>
        <v>0</v>
      </c>
      <c r="GZ56" s="31"/>
      <c r="HA56" s="4"/>
      <c r="HB56" s="1"/>
      <c r="HC56" s="1"/>
      <c r="HD56" s="9">
        <f>HI39</f>
        <v>670646.66666666663</v>
      </c>
      <c r="HE56" s="31"/>
      <c r="HF56" s="4"/>
      <c r="HG56" s="1"/>
      <c r="HH56" s="1"/>
      <c r="HI56" s="9">
        <f>HN39</f>
        <v>670646.66666666663</v>
      </c>
      <c r="HJ56" s="31"/>
      <c r="HK56" s="4"/>
      <c r="HL56" s="1"/>
      <c r="HM56" s="1"/>
      <c r="HN56" s="9">
        <f>HS39</f>
        <v>670646.66666666663</v>
      </c>
      <c r="HO56" s="31"/>
      <c r="HP56" s="4"/>
      <c r="HQ56" s="1"/>
      <c r="HR56" s="1"/>
      <c r="HS56" s="9">
        <f>HX39</f>
        <v>670646.66666666663</v>
      </c>
      <c r="HT56" s="31"/>
      <c r="HU56" s="4"/>
      <c r="HV56" s="1"/>
      <c r="HW56" s="1"/>
      <c r="HX56" s="9">
        <f>IC39</f>
        <v>670646.66666666663</v>
      </c>
      <c r="HY56" s="31"/>
      <c r="HZ56" s="4"/>
      <c r="IA56" s="1"/>
      <c r="IB56" s="1"/>
      <c r="IC56" s="9">
        <f>IH39</f>
        <v>670646.66666666663</v>
      </c>
      <c r="ID56" s="31"/>
      <c r="IE56" s="4"/>
      <c r="IF56" s="1"/>
      <c r="IG56" s="1"/>
      <c r="IH56" s="9">
        <f>IM39</f>
        <v>670646.66666666663</v>
      </c>
      <c r="II56" s="31"/>
      <c r="IJ56" s="4"/>
      <c r="IK56" s="1"/>
      <c r="IL56" s="1"/>
      <c r="IM56" s="9">
        <f>IR39</f>
        <v>670646.66666666663</v>
      </c>
      <c r="IN56" s="31"/>
      <c r="IO56" s="4"/>
      <c r="IP56" s="1"/>
      <c r="IQ56" s="1"/>
      <c r="IR56" s="9">
        <f>IW39</f>
        <v>670646.66666666663</v>
      </c>
      <c r="IS56" s="31"/>
      <c r="IT56" s="4"/>
      <c r="IU56" s="1"/>
      <c r="IV56" s="1"/>
      <c r="IW56" s="9">
        <f>JB39</f>
        <v>670646.66666666663</v>
      </c>
      <c r="IX56" s="31"/>
      <c r="IY56" s="4"/>
      <c r="IZ56" s="1"/>
      <c r="JA56" s="1"/>
      <c r="JB56" s="18">
        <f>JG39</f>
        <v>670646.66666666663</v>
      </c>
      <c r="JC56" s="35"/>
      <c r="JD56" s="29"/>
      <c r="JE56" s="10"/>
      <c r="JF56" s="10"/>
      <c r="JG56" s="18">
        <f>JL39</f>
        <v>670646.66666666663</v>
      </c>
      <c r="JH56" s="35"/>
      <c r="JI56" s="29"/>
      <c r="JJ56" s="10"/>
      <c r="JK56" s="10"/>
      <c r="JL56" s="18">
        <f>JQ39</f>
        <v>670646.66666666663</v>
      </c>
      <c r="JM56" s="35"/>
      <c r="JN56" s="29"/>
      <c r="JO56" s="10"/>
      <c r="JP56" s="10"/>
      <c r="JQ56" s="18">
        <f>JV39</f>
        <v>670646.66666666663</v>
      </c>
      <c r="JR56" s="35"/>
      <c r="JS56" s="29"/>
      <c r="JT56" s="10"/>
      <c r="JU56" s="10"/>
      <c r="JV56" s="18">
        <f>KA39</f>
        <v>670646.66666666663</v>
      </c>
      <c r="JW56" s="35"/>
      <c r="JX56" s="29"/>
      <c r="JY56" s="10"/>
      <c r="JZ56" s="10"/>
      <c r="KA56" s="18">
        <f>KF39</f>
        <v>670646.66666666663</v>
      </c>
      <c r="KB56" s="35"/>
      <c r="KC56" s="29"/>
      <c r="KD56" s="10"/>
      <c r="KE56" s="10"/>
      <c r="KF56" s="18">
        <f>KK39</f>
        <v>670646.66666666663</v>
      </c>
      <c r="KG56" s="35"/>
      <c r="KH56" s="29"/>
      <c r="KI56" s="10"/>
      <c r="KJ56" s="10"/>
      <c r="KK56" s="18">
        <f>KP39</f>
        <v>670646.66666666663</v>
      </c>
      <c r="KL56" s="35"/>
      <c r="KM56" s="29"/>
      <c r="KN56" s="10"/>
      <c r="KO56" s="10"/>
      <c r="KP56" s="18">
        <f>KU39</f>
        <v>670646.66666666663</v>
      </c>
      <c r="KQ56" s="35"/>
      <c r="KR56" s="29"/>
      <c r="KS56" s="10"/>
      <c r="KT56" s="10"/>
      <c r="KU56" s="18">
        <f>KZ39</f>
        <v>670646.66666666663</v>
      </c>
      <c r="KV56" s="35"/>
      <c r="KW56" s="29"/>
      <c r="KX56" s="10"/>
      <c r="KY56" s="10"/>
      <c r="KZ56" s="18">
        <f>LE39</f>
        <v>670646.66666666663</v>
      </c>
      <c r="LA56" s="35"/>
      <c r="LB56" s="29"/>
      <c r="LC56" s="10"/>
      <c r="LD56" s="10"/>
      <c r="LE56" s="18">
        <f>LJ39</f>
        <v>670646.66666666663</v>
      </c>
      <c r="LF56" s="35"/>
      <c r="LG56" s="29"/>
      <c r="LH56" s="10"/>
      <c r="LI56" s="10"/>
      <c r="LJ56" s="18">
        <f>LO39</f>
        <v>670646.66666666663</v>
      </c>
      <c r="LL56" s="29"/>
      <c r="LM56" s="10"/>
      <c r="LN56" s="10"/>
      <c r="LO56" s="18">
        <f>LT39</f>
        <v>670646.66666666663</v>
      </c>
      <c r="LQ56" s="29"/>
      <c r="LR56" s="10"/>
      <c r="LS56" s="10"/>
      <c r="LT56" s="18">
        <f>LY39</f>
        <v>670646.66666666663</v>
      </c>
      <c r="LV56" s="29"/>
      <c r="LW56" s="10"/>
      <c r="LX56" s="10"/>
      <c r="LY56" s="18">
        <f>MD39</f>
        <v>670646.66666666663</v>
      </c>
      <c r="MA56" s="29"/>
      <c r="MB56" s="10"/>
      <c r="MC56" s="10"/>
      <c r="MD56" s="18">
        <f>MI39</f>
        <v>670646.66666666663</v>
      </c>
      <c r="MF56" s="29"/>
      <c r="MG56" s="10"/>
      <c r="MH56" s="10"/>
      <c r="MK56" s="29"/>
      <c r="ML56" s="10"/>
      <c r="MM56" s="10"/>
    </row>
    <row r="57" spans="1:371" x14ac:dyDescent="0.3">
      <c r="A57" s="3" t="s">
        <v>2</v>
      </c>
      <c r="B57" s="9">
        <f>K28</f>
        <v>1</v>
      </c>
      <c r="C57" s="3" t="s">
        <v>51</v>
      </c>
      <c r="D57" s="9">
        <f>G54</f>
        <v>878749.8666666667</v>
      </c>
      <c r="E57" s="1"/>
      <c r="F57" s="1"/>
      <c r="G57" s="9">
        <f>P28</f>
        <v>1</v>
      </c>
      <c r="H57" s="3" t="s">
        <v>51</v>
      </c>
      <c r="I57" s="9">
        <f>L54</f>
        <v>878749.8666666667</v>
      </c>
      <c r="J57" s="1"/>
      <c r="K57" s="1"/>
      <c r="L57" s="9">
        <f>T28</f>
        <v>6664237.3019000003</v>
      </c>
      <c r="M57" s="3" t="s">
        <v>51</v>
      </c>
      <c r="N57" s="9">
        <f>Q54</f>
        <v>1011760.0833333333</v>
      </c>
      <c r="O57" s="1"/>
      <c r="P57" s="1"/>
      <c r="Q57" s="9">
        <f>X28</f>
        <v>7629770.0078999996</v>
      </c>
      <c r="R57" s="3" t="s">
        <v>51</v>
      </c>
      <c r="S57" s="9" t="e">
        <f>#REF!</f>
        <v>#REF!</v>
      </c>
      <c r="T57" s="1"/>
      <c r="U57" s="1"/>
      <c r="V57" s="9">
        <f>AD28</f>
        <v>8129319.6082333326</v>
      </c>
      <c r="W57" s="3" t="s">
        <v>51</v>
      </c>
      <c r="X57" s="9">
        <f>AA54</f>
        <v>1011760.0833333333</v>
      </c>
      <c r="Y57" s="1"/>
      <c r="Z57" s="1"/>
      <c r="AA57" s="9">
        <f>AI28</f>
        <v>8107958.1752333334</v>
      </c>
      <c r="AB57" s="3" t="s">
        <v>51</v>
      </c>
      <c r="AC57" s="9">
        <f>AF54</f>
        <v>1011760.0833333333</v>
      </c>
      <c r="AD57" s="1"/>
      <c r="AE57" s="1"/>
      <c r="AF57" s="9">
        <f>AN28</f>
        <v>7809044.3667000001</v>
      </c>
      <c r="AG57" s="3" t="s">
        <v>51</v>
      </c>
      <c r="AH57" s="9">
        <f>AK54</f>
        <v>1011760.0833333333</v>
      </c>
      <c r="AI57" s="1"/>
      <c r="AJ57" s="1"/>
      <c r="AK57" s="9">
        <f>AS28</f>
        <v>7484884.1068000011</v>
      </c>
      <c r="AL57" s="3" t="s">
        <v>51</v>
      </c>
      <c r="AM57" s="9">
        <f>AP54</f>
        <v>1011760.0833333333</v>
      </c>
      <c r="AN57" s="1"/>
      <c r="AO57" s="1"/>
      <c r="AP57" s="9">
        <f>AX28</f>
        <v>6896004.8592000008</v>
      </c>
      <c r="AQ57" s="3" t="s">
        <v>51</v>
      </c>
      <c r="AR57" s="9">
        <f>AU54</f>
        <v>1011760.0833333333</v>
      </c>
      <c r="AS57" s="1"/>
      <c r="AT57" s="1"/>
      <c r="AU57" s="9">
        <f>BC28</f>
        <v>4942230.8026999999</v>
      </c>
      <c r="AV57" s="3" t="s">
        <v>51</v>
      </c>
      <c r="AW57" s="9">
        <f>AZ54</f>
        <v>1011760.0833333333</v>
      </c>
      <c r="AX57" s="1"/>
      <c r="AY57" s="1"/>
      <c r="AZ57" s="9">
        <f>BH28</f>
        <v>7739812.4608000005</v>
      </c>
      <c r="BA57" s="3" t="s">
        <v>51</v>
      </c>
      <c r="BB57" s="9">
        <f>BE54</f>
        <v>1011760.0833333333</v>
      </c>
      <c r="BC57" s="1"/>
      <c r="BD57" s="1"/>
      <c r="BE57" s="9">
        <f>BM28</f>
        <v>7629473.4509000005</v>
      </c>
      <c r="BF57" s="3" t="s">
        <v>51</v>
      </c>
      <c r="BG57" s="9">
        <f>BJ54</f>
        <v>1011760.0833333333</v>
      </c>
      <c r="BH57" s="1"/>
      <c r="BI57" s="1"/>
      <c r="BJ57" s="9">
        <f>BR28</f>
        <v>8428245.7729000002</v>
      </c>
      <c r="BK57" s="3" t="s">
        <v>51</v>
      </c>
      <c r="BL57" s="9">
        <f>BO54</f>
        <v>1011760.0833333333</v>
      </c>
      <c r="BM57" s="1"/>
      <c r="BN57" s="1"/>
      <c r="BO57" s="9">
        <f>BW28</f>
        <v>7616427.414499999</v>
      </c>
      <c r="BP57" s="3" t="s">
        <v>51</v>
      </c>
      <c r="BQ57" s="9">
        <f>BT54</f>
        <v>1011760.0833333333</v>
      </c>
      <c r="BR57" s="1"/>
      <c r="BS57" s="1"/>
      <c r="BT57" s="9">
        <f>CB28</f>
        <v>8635133.6333000008</v>
      </c>
      <c r="BU57" s="3" t="s">
        <v>51</v>
      </c>
      <c r="BV57" s="9">
        <f>BY54</f>
        <v>1011760.0833333333</v>
      </c>
      <c r="BW57" s="1"/>
      <c r="BX57" s="1"/>
      <c r="BY57" s="9">
        <f>CG28</f>
        <v>9029412.6206999999</v>
      </c>
      <c r="BZ57" s="3" t="s">
        <v>51</v>
      </c>
      <c r="CA57" s="9">
        <f>CD54</f>
        <v>1011760.0833333333</v>
      </c>
      <c r="CB57" s="1"/>
      <c r="CC57" s="1"/>
      <c r="CD57" s="9">
        <f>CL28</f>
        <v>9366100.559799999</v>
      </c>
      <c r="CE57" s="3" t="s">
        <v>51</v>
      </c>
      <c r="CF57" s="9">
        <f>CI54</f>
        <v>1011760.0833333333</v>
      </c>
      <c r="CG57" s="1"/>
      <c r="CH57" s="1"/>
      <c r="CI57" s="9">
        <f>CO28</f>
        <v>9641121.900799999</v>
      </c>
      <c r="CJ57" s="3" t="s">
        <v>51</v>
      </c>
      <c r="CK57" s="9">
        <f>CN54</f>
        <v>0</v>
      </c>
      <c r="CL57" s="1"/>
      <c r="CM57" s="1"/>
      <c r="CN57" s="9">
        <f>CO40</f>
        <v>514000</v>
      </c>
      <c r="CO57" s="3"/>
      <c r="CP57" s="4"/>
      <c r="CQ57" s="1"/>
      <c r="CR57" s="1" t="s">
        <v>1</v>
      </c>
      <c r="CS57" s="9">
        <f>CT40</f>
        <v>514000</v>
      </c>
      <c r="CT57" s="3"/>
      <c r="CU57" s="4"/>
      <c r="CV57" s="1"/>
      <c r="CW57" s="1" t="s">
        <v>1</v>
      </c>
      <c r="CX57" s="9">
        <f>CY40</f>
        <v>514000</v>
      </c>
      <c r="CY57" s="3"/>
      <c r="CZ57" s="4"/>
      <c r="DA57" s="1"/>
      <c r="DB57" s="1" t="s">
        <v>1</v>
      </c>
      <c r="DC57" s="9">
        <f>DD40</f>
        <v>514000</v>
      </c>
      <c r="DD57" s="3"/>
      <c r="DE57" s="4"/>
      <c r="DF57" s="1"/>
      <c r="DG57" s="1" t="s">
        <v>1</v>
      </c>
      <c r="DH57" s="9">
        <f>DI40</f>
        <v>514000</v>
      </c>
      <c r="DI57" s="3"/>
      <c r="DJ57" s="4"/>
      <c r="DK57" s="1"/>
      <c r="DL57" s="1" t="s">
        <v>2</v>
      </c>
      <c r="DM57" s="9">
        <f>DN40</f>
        <v>514000</v>
      </c>
      <c r="DN57" s="3"/>
      <c r="DO57" s="4"/>
      <c r="DP57" s="1"/>
      <c r="DQ57" s="1"/>
      <c r="DR57" s="9">
        <f>DS40</f>
        <v>514000</v>
      </c>
      <c r="DS57" s="3"/>
      <c r="DT57" s="4"/>
      <c r="DU57" s="1"/>
      <c r="DV57" s="1"/>
      <c r="DW57" s="9">
        <f>DX40</f>
        <v>514000</v>
      </c>
      <c r="DX57" s="3"/>
      <c r="DY57" s="4"/>
      <c r="DZ57" s="1"/>
      <c r="EA57" s="1"/>
      <c r="EB57" s="9">
        <f>EC40</f>
        <v>514000</v>
      </c>
      <c r="EC57" s="3"/>
      <c r="ED57" s="4"/>
      <c r="EE57" s="1"/>
      <c r="EF57" s="1"/>
      <c r="EG57" s="9">
        <f>EH40</f>
        <v>514000</v>
      </c>
      <c r="EH57" s="3"/>
      <c r="EI57" s="4"/>
      <c r="EJ57" s="1"/>
      <c r="EK57" s="1"/>
      <c r="EL57" s="9">
        <f>EM40</f>
        <v>514000</v>
      </c>
      <c r="EM57" s="3"/>
      <c r="EN57" s="4"/>
      <c r="EO57" s="1"/>
      <c r="EP57" s="1"/>
      <c r="EQ57" s="9">
        <f>ER40</f>
        <v>514000</v>
      </c>
      <c r="ER57" s="3"/>
      <c r="ES57" s="4"/>
      <c r="ET57" s="1"/>
      <c r="EU57" s="1"/>
      <c r="EV57" s="9">
        <f>EW40</f>
        <v>514000</v>
      </c>
      <c r="EW57" s="3"/>
      <c r="EX57" s="4"/>
      <c r="EY57" s="1"/>
      <c r="EZ57" s="1"/>
      <c r="FA57" s="9">
        <f>FB40</f>
        <v>514000</v>
      </c>
      <c r="FB57" s="3"/>
      <c r="FC57" s="4"/>
      <c r="FD57" s="1"/>
      <c r="FE57" s="1"/>
      <c r="FF57" s="9">
        <f>FK40</f>
        <v>670646.66666666663</v>
      </c>
      <c r="FG57" s="3"/>
      <c r="FH57" s="4"/>
      <c r="FI57" s="1"/>
      <c r="FJ57" s="1"/>
      <c r="FK57" s="9">
        <f>FP40</f>
        <v>670646.66666666663</v>
      </c>
      <c r="FL57" s="3"/>
      <c r="FM57" s="4"/>
      <c r="FN57" s="1"/>
      <c r="FO57" s="1"/>
      <c r="FP57" s="9">
        <f>FU40</f>
        <v>670646.66666666663</v>
      </c>
      <c r="FQ57" s="3"/>
      <c r="FR57" s="4"/>
      <c r="FS57" s="1"/>
      <c r="FT57" s="1"/>
      <c r="FU57" s="9">
        <f>FZ40</f>
        <v>670646.66666666663</v>
      </c>
      <c r="FV57" s="3"/>
      <c r="FW57" s="4"/>
      <c r="FX57" s="1"/>
      <c r="FY57" s="1"/>
      <c r="FZ57" s="9">
        <f>GE40</f>
        <v>670646.66666666663</v>
      </c>
      <c r="GA57" s="3"/>
      <c r="GB57" s="4"/>
      <c r="GC57" s="1"/>
      <c r="GD57" s="1"/>
      <c r="GE57" s="9">
        <f>GJ40</f>
        <v>670646.66666666663</v>
      </c>
      <c r="GF57" s="3"/>
      <c r="GG57" s="4"/>
      <c r="GH57" s="1"/>
      <c r="GI57" s="1"/>
      <c r="GJ57" s="9">
        <f>GO40</f>
        <v>670646.66666666663</v>
      </c>
      <c r="GK57" s="3"/>
      <c r="GL57" s="4"/>
      <c r="GM57" s="1"/>
      <c r="GN57" s="1"/>
      <c r="GO57" s="9">
        <f>GT40</f>
        <v>670646.66666666663</v>
      </c>
      <c r="GP57" s="3"/>
      <c r="GQ57" s="4"/>
      <c r="GR57" s="1"/>
      <c r="GS57" s="1"/>
      <c r="GT57" s="9">
        <f>GY40</f>
        <v>670646.66666666663</v>
      </c>
      <c r="GU57" s="31"/>
      <c r="GV57" s="4"/>
      <c r="GW57" s="1"/>
      <c r="GX57" s="1"/>
      <c r="GY57" s="9">
        <f>HD40</f>
        <v>0</v>
      </c>
      <c r="GZ57" s="31"/>
      <c r="HA57" s="4"/>
      <c r="HB57" s="1"/>
      <c r="HC57" s="1"/>
      <c r="HD57" s="9">
        <f>SUM(HD54:HD56)</f>
        <v>11405691.02995</v>
      </c>
      <c r="HE57" s="31" t="s">
        <v>54</v>
      </c>
      <c r="HF57" s="9">
        <f>HD57/HD58</f>
        <v>34251.324414264265</v>
      </c>
      <c r="HG57" s="1"/>
      <c r="HH57" s="1"/>
      <c r="HI57" s="9">
        <f>SUM(HI54:HI56)</f>
        <v>11929613.653550001</v>
      </c>
      <c r="HJ57" s="31" t="s">
        <v>54</v>
      </c>
      <c r="HK57" s="9">
        <f>HI57/HI58</f>
        <v>56538.453334360194</v>
      </c>
      <c r="HL57" s="1"/>
      <c r="HM57" s="1"/>
      <c r="HN57" s="9">
        <f>SUM(HN54:HN56)</f>
        <v>12173729.610650001</v>
      </c>
      <c r="HO57" s="31" t="s">
        <v>54</v>
      </c>
      <c r="HP57" s="9">
        <f>HN57/HN58</f>
        <v>60565.818958457719</v>
      </c>
      <c r="HQ57" s="1"/>
      <c r="HR57" s="1"/>
      <c r="HS57" s="9">
        <f>SUM(HS54:HS56)</f>
        <v>10867054.21675</v>
      </c>
      <c r="HT57" s="31" t="s">
        <v>54</v>
      </c>
      <c r="HU57" s="9">
        <f>HS57/HS58</f>
        <v>36223.51405583333</v>
      </c>
      <c r="HV57" s="1"/>
      <c r="HW57" s="1"/>
      <c r="HX57" s="9">
        <f>SUM(HX54:HX56)</f>
        <v>15101186.89315</v>
      </c>
      <c r="HY57" s="31" t="s">
        <v>54</v>
      </c>
      <c r="HZ57" s="9">
        <f>HX57/HX58</f>
        <v>184160.81577012196</v>
      </c>
      <c r="IA57" s="1"/>
      <c r="IB57" s="1"/>
      <c r="IC57" s="9">
        <f>SUM(IC54:IC56)</f>
        <v>18354535.849350002</v>
      </c>
      <c r="ID57" s="31" t="s">
        <v>54</v>
      </c>
      <c r="IE57" s="9">
        <f>IC57/IC58</f>
        <v>35297.184325673079</v>
      </c>
      <c r="IF57" s="1"/>
      <c r="IG57" s="1"/>
      <c r="IH57" s="9">
        <f>SUM(IH54:IH56)</f>
        <v>18513195.134550001</v>
      </c>
      <c r="II57" s="31" t="s">
        <v>54</v>
      </c>
      <c r="IJ57" s="9">
        <f>IH57/IH58</f>
        <v>37175.09063162651</v>
      </c>
      <c r="IK57" s="1"/>
      <c r="IL57" s="1"/>
      <c r="IM57" s="9">
        <f>SUM(IM54:IM56)</f>
        <v>18560365.791950002</v>
      </c>
      <c r="IN57" s="31" t="s">
        <v>54</v>
      </c>
      <c r="IO57" s="9">
        <f>IM57/IM58</f>
        <v>34887.905623966173</v>
      </c>
      <c r="IP57" s="1"/>
      <c r="IQ57" s="1"/>
      <c r="IR57" s="9">
        <f>SUM(IR54:IR56)</f>
        <v>19525383.652550001</v>
      </c>
      <c r="IS57" s="31" t="s">
        <v>54</v>
      </c>
      <c r="IT57" s="9">
        <f>IR57/IR58</f>
        <v>36701.84897095865</v>
      </c>
      <c r="IU57" s="1"/>
      <c r="IV57" s="1"/>
      <c r="IW57" s="9">
        <f>SUM(IW54:IW56)</f>
        <v>19600840.122650001</v>
      </c>
      <c r="IX57" s="31" t="s">
        <v>54</v>
      </c>
      <c r="IY57" s="9">
        <f>IW57/IW58</f>
        <v>35637.89113209091</v>
      </c>
      <c r="IZ57" s="1"/>
      <c r="JA57" s="1"/>
      <c r="JB57" s="18">
        <f>SUM(JB54:JB56)</f>
        <v>20388584.71215</v>
      </c>
      <c r="JC57" s="35" t="s">
        <v>54</v>
      </c>
      <c r="JD57" s="40">
        <f>JB57/JB58</f>
        <v>36408.186985982145</v>
      </c>
      <c r="JE57" s="10"/>
      <c r="JF57" s="10"/>
      <c r="JG57" s="18">
        <f>SUM(JG54:JG56)</f>
        <v>19861800.840750005</v>
      </c>
      <c r="JH57" s="35" t="s">
        <v>54</v>
      </c>
      <c r="JI57" s="40">
        <f>JG57/JG58</f>
        <v>39723.601681500011</v>
      </c>
      <c r="JJ57" s="10"/>
      <c r="JK57" s="10"/>
      <c r="JL57" s="18">
        <f>SUM(JL54:JL56)</f>
        <v>19444760.973050002</v>
      </c>
      <c r="JM57" s="35" t="s">
        <v>54</v>
      </c>
      <c r="JN57" s="40">
        <f>JL57/JL58</f>
        <v>38889.521946100002</v>
      </c>
      <c r="JO57" s="10"/>
      <c r="JP57" s="10"/>
      <c r="JQ57" s="18">
        <f>SUM(JQ54:JQ56)</f>
        <v>19491919.84045</v>
      </c>
      <c r="JR57" s="35" t="s">
        <v>54</v>
      </c>
      <c r="JS57" s="40">
        <f>JQ57/JQ58</f>
        <v>38983.839680899997</v>
      </c>
      <c r="JT57" s="10"/>
      <c r="JU57" s="10"/>
      <c r="JV57" s="18">
        <f>SUM(JV54:JV56)</f>
        <v>20045225.007449999</v>
      </c>
      <c r="JW57" s="35" t="s">
        <v>54</v>
      </c>
      <c r="JX57" s="40">
        <f>JV57/JV58</f>
        <v>40090.450014900001</v>
      </c>
      <c r="JY57" s="10"/>
      <c r="JZ57" s="10"/>
      <c r="KA57" s="18">
        <f>SUM(KA54:KA56)</f>
        <v>19654604.067850001</v>
      </c>
      <c r="KB57" s="35" t="s">
        <v>54</v>
      </c>
      <c r="KC57" s="40">
        <f>KA57/KA58</f>
        <v>39309.208135699999</v>
      </c>
      <c r="KD57" s="10"/>
      <c r="KE57" s="10"/>
      <c r="KF57" s="18">
        <f>SUM(KF54:KF56)</f>
        <v>20018317.89985</v>
      </c>
      <c r="KG57" s="35" t="s">
        <v>54</v>
      </c>
      <c r="KH57" s="40">
        <f>KF57/KF58</f>
        <v>40036.635799700001</v>
      </c>
      <c r="KI57" s="10"/>
      <c r="KJ57" s="10"/>
      <c r="KK57" s="18">
        <f>SUM(KK54:KK56)</f>
        <v>20188052.031150002</v>
      </c>
      <c r="KL57" s="35" t="s">
        <v>54</v>
      </c>
      <c r="KM57" s="40">
        <f>KK57/KK58</f>
        <v>40376.104062300001</v>
      </c>
      <c r="KN57" s="10"/>
      <c r="KO57" s="10"/>
      <c r="KP57" s="18">
        <f>SUM(KP54:KP56)</f>
        <v>20151891.945350002</v>
      </c>
      <c r="KQ57" s="35" t="s">
        <v>54</v>
      </c>
      <c r="KR57" s="40">
        <f>KP57/KP58</f>
        <v>40303.783890700004</v>
      </c>
      <c r="KS57" s="10"/>
      <c r="KT57" s="10"/>
      <c r="KU57" s="18">
        <f>SUM(KU54:KU56)</f>
        <v>19508136.395350002</v>
      </c>
      <c r="KV57" s="35" t="s">
        <v>54</v>
      </c>
      <c r="KW57" s="40">
        <f>KU57/KU58</f>
        <v>39016.272790700001</v>
      </c>
      <c r="KX57" s="10"/>
      <c r="KY57" s="10"/>
      <c r="KZ57" s="18">
        <f>SUM(KZ54:KZ56)</f>
        <v>19324888.102650002</v>
      </c>
      <c r="LA57" s="35" t="s">
        <v>54</v>
      </c>
      <c r="LB57" s="40">
        <f>KZ57/KZ58</f>
        <v>38649.776205300004</v>
      </c>
      <c r="LC57" s="10"/>
      <c r="LD57" s="10"/>
      <c r="LE57" s="18">
        <f>SUM(LE54:LE56)</f>
        <v>19384514.70095</v>
      </c>
      <c r="LF57" s="35" t="s">
        <v>54</v>
      </c>
      <c r="LG57" s="40">
        <f>LE57/LE58</f>
        <v>38769.029401899999</v>
      </c>
      <c r="LH57" s="10"/>
      <c r="LI57" s="10"/>
      <c r="LJ57" s="18">
        <f>SUM(LJ54:LJ56)</f>
        <v>18934429.072050001</v>
      </c>
      <c r="LK57" t="s">
        <v>54</v>
      </c>
      <c r="LL57" s="40">
        <f>LJ57/LJ58</f>
        <v>37868.858144100006</v>
      </c>
      <c r="LM57" s="10"/>
      <c r="LN57" s="10"/>
      <c r="LO57" s="18">
        <f>SUM(LO54:LO56)</f>
        <v>19208421.439650003</v>
      </c>
      <c r="LP57" t="s">
        <v>54</v>
      </c>
      <c r="LQ57" s="40">
        <f>LO57/LO58</f>
        <v>38416.842879300006</v>
      </c>
      <c r="LR57" s="10"/>
      <c r="LS57" s="10"/>
      <c r="LT57" s="18">
        <f>SUM(LT54:LT56)</f>
        <v>19730635.47515</v>
      </c>
      <c r="LU57" t="s">
        <v>54</v>
      </c>
      <c r="LV57" s="40">
        <f>LT57/LT58</f>
        <v>39461.270950300001</v>
      </c>
      <c r="LW57" s="10"/>
      <c r="LX57" s="10"/>
      <c r="LY57" s="18">
        <f>SUM(LY54:LY56)</f>
        <v>19577490.480550002</v>
      </c>
      <c r="LZ57" t="s">
        <v>54</v>
      </c>
      <c r="MA57" s="40">
        <f>LY57/LY58</f>
        <v>39154.980961100002</v>
      </c>
      <c r="MB57" s="10"/>
      <c r="MC57" s="10"/>
      <c r="MD57" s="18" t="e">
        <f>SUM(MD54:MD56)</f>
        <v>#REF!</v>
      </c>
      <c r="ME57" t="s">
        <v>54</v>
      </c>
      <c r="MF57" s="40" t="e">
        <f>MD57/MD58</f>
        <v>#REF!</v>
      </c>
      <c r="MG57" s="10"/>
      <c r="MH57" s="10"/>
      <c r="MK57" s="29"/>
      <c r="ML57" s="10"/>
      <c r="MM57" s="10"/>
    </row>
    <row r="58" spans="1:371" x14ac:dyDescent="0.3">
      <c r="A58" s="3" t="s">
        <v>1</v>
      </c>
      <c r="B58" s="9">
        <f>G28</f>
        <v>5085353</v>
      </c>
      <c r="C58" s="3"/>
      <c r="D58" s="4"/>
      <c r="E58" s="1"/>
      <c r="F58" s="1"/>
      <c r="G58" s="9">
        <f>L28</f>
        <v>5085353</v>
      </c>
      <c r="H58" s="3"/>
      <c r="I58" s="4"/>
      <c r="J58" s="1"/>
      <c r="K58" s="1"/>
      <c r="L58" s="9">
        <f>Q28</f>
        <v>7921935.5500833346</v>
      </c>
      <c r="M58" s="3"/>
      <c r="N58" s="4"/>
      <c r="O58" s="1"/>
      <c r="P58" s="1"/>
      <c r="Q58" s="9" t="e">
        <f>#REF!</f>
        <v>#REF!</v>
      </c>
      <c r="R58" s="3"/>
      <c r="S58" s="4"/>
      <c r="T58" s="1"/>
      <c r="U58" s="1"/>
      <c r="V58" s="9">
        <f>AA28</f>
        <v>7921935.5500833346</v>
      </c>
      <c r="W58" s="3"/>
      <c r="X58" s="4"/>
      <c r="Y58" s="1"/>
      <c r="Z58" s="1"/>
      <c r="AA58" s="9">
        <f>AF28</f>
        <v>7921935.5500833346</v>
      </c>
      <c r="AB58" s="3"/>
      <c r="AC58" s="4"/>
      <c r="AD58" s="1"/>
      <c r="AE58" s="1"/>
      <c r="AF58" s="9">
        <f>AK28</f>
        <v>7921935.5500833346</v>
      </c>
      <c r="AG58" s="3"/>
      <c r="AH58" s="4"/>
      <c r="AI58" s="1"/>
      <c r="AJ58" s="1"/>
      <c r="AK58" s="9">
        <f>AP28</f>
        <v>7921935.5500833346</v>
      </c>
      <c r="AL58" s="3"/>
      <c r="AM58" s="4"/>
      <c r="AN58" s="1"/>
      <c r="AO58" s="1"/>
      <c r="AP58" s="9">
        <f>AU28</f>
        <v>7921935.5500833346</v>
      </c>
      <c r="AQ58" s="3"/>
      <c r="AR58" s="4"/>
      <c r="AS58" s="1"/>
      <c r="AT58" s="1"/>
      <c r="AU58" s="9">
        <f>AZ28</f>
        <v>7921935.5500833346</v>
      </c>
      <c r="AV58" s="3"/>
      <c r="AW58" s="4"/>
      <c r="AX58" s="1"/>
      <c r="AY58" s="1"/>
      <c r="AZ58" s="9">
        <f>BE28</f>
        <v>7921935.5500833346</v>
      </c>
      <c r="BA58" s="3"/>
      <c r="BB58" s="4"/>
      <c r="BC58" s="1"/>
      <c r="BD58" s="1"/>
      <c r="BE58" s="9">
        <f>BJ28</f>
        <v>7633235.5500833346</v>
      </c>
      <c r="BF58" s="3"/>
      <c r="BG58" s="4"/>
      <c r="BH58" s="1"/>
      <c r="BI58" s="1"/>
      <c r="BJ58" s="9">
        <f>BO28</f>
        <v>7633235.5500833346</v>
      </c>
      <c r="BK58" s="3"/>
      <c r="BL58" s="4"/>
      <c r="BM58" s="1"/>
      <c r="BN58" s="1"/>
      <c r="BO58" s="9">
        <f>BT28</f>
        <v>7633235.5500833346</v>
      </c>
      <c r="BP58" s="3"/>
      <c r="BQ58" s="4"/>
      <c r="BR58" s="1"/>
      <c r="BS58" s="1"/>
      <c r="BT58" s="9">
        <f>BY28</f>
        <v>7633235.5500833346</v>
      </c>
      <c r="BU58" s="3"/>
      <c r="BV58" s="4"/>
      <c r="BW58" s="1"/>
      <c r="BX58" s="1"/>
      <c r="BY58" s="9">
        <f>CD28</f>
        <v>7633235.5500833346</v>
      </c>
      <c r="BZ58" s="3"/>
      <c r="CA58" s="4"/>
      <c r="CB58" s="1" t="s">
        <v>2</v>
      </c>
      <c r="CC58" s="5">
        <v>257</v>
      </c>
      <c r="CD58" s="9">
        <f>CI28</f>
        <v>7633235.5500833346</v>
      </c>
      <c r="CE58" s="3"/>
      <c r="CF58" s="4"/>
      <c r="CG58" s="1" t="s">
        <v>2</v>
      </c>
      <c r="CH58" s="5">
        <v>269</v>
      </c>
      <c r="CI58" s="9">
        <f>CJ28</f>
        <v>9366100.559799999</v>
      </c>
      <c r="CJ58" s="3"/>
      <c r="CK58" s="4"/>
      <c r="CL58" s="1"/>
      <c r="CM58" s="1" t="s">
        <v>2</v>
      </c>
      <c r="CN58" s="9">
        <f>SUM(CN55:CN57)</f>
        <v>19241884.108800001</v>
      </c>
      <c r="CO58" s="32" t="s">
        <v>52</v>
      </c>
      <c r="CP58" s="9">
        <f>CN58/CN59</f>
        <v>41380.39593290323</v>
      </c>
      <c r="CQ58" s="1"/>
      <c r="CR58" s="1"/>
      <c r="CS58" s="9">
        <f>SUM(CS55:CS57)</f>
        <v>18655716.685400002</v>
      </c>
      <c r="CT58" s="32" t="s">
        <v>52</v>
      </c>
      <c r="CU58" s="9">
        <f>CS58/CS59</f>
        <v>40822.137167177243</v>
      </c>
      <c r="CV58" s="1"/>
      <c r="CW58" s="1"/>
      <c r="CX58" s="9">
        <f>SUM(CX55:CX57)</f>
        <v>17591803.996600002</v>
      </c>
      <c r="CY58" s="32" t="s">
        <v>52</v>
      </c>
      <c r="CZ58" s="9">
        <f>CX58/CX59</f>
        <v>37995.25701209504</v>
      </c>
      <c r="DA58" s="1"/>
      <c r="DB58" s="1"/>
      <c r="DC58" s="9">
        <f>SUM(DC55:DC57)</f>
        <v>16624900.679200001</v>
      </c>
      <c r="DD58" s="32" t="s">
        <v>52</v>
      </c>
      <c r="DE58" s="9">
        <f>DC58/DC59</f>
        <v>42088.35614987342</v>
      </c>
      <c r="DF58" s="1"/>
      <c r="DG58" s="1"/>
      <c r="DH58" s="9">
        <f>SUM(DH55:DH57)</f>
        <v>16742910.453299999</v>
      </c>
      <c r="DI58" s="32" t="s">
        <v>52</v>
      </c>
      <c r="DJ58" s="9">
        <f>DH58/DH59</f>
        <v>43040.90090822622</v>
      </c>
      <c r="DK58" s="1"/>
      <c r="DL58" s="1" t="s">
        <v>1</v>
      </c>
      <c r="DM58" s="9" t="e">
        <f>SUM(DM55:DM57)</f>
        <v>#REF!</v>
      </c>
      <c r="DN58" s="32" t="s">
        <v>52</v>
      </c>
      <c r="DO58" s="9" t="e">
        <f>DM58/DM59</f>
        <v>#REF!</v>
      </c>
      <c r="DP58" s="1"/>
      <c r="DQ58" s="1"/>
      <c r="DR58" s="9">
        <f>SUM(DR55:DR57)</f>
        <v>16416701.662699999</v>
      </c>
      <c r="DS58" s="32" t="s">
        <v>52</v>
      </c>
      <c r="DT58" s="9">
        <f>DR58/DR59</f>
        <v>40138.634872127135</v>
      </c>
      <c r="DU58" s="1"/>
      <c r="DV58" s="1"/>
      <c r="DW58" s="9">
        <f>SUM(DW55:DW57)</f>
        <v>16402004.450299999</v>
      </c>
      <c r="DX58" s="32" t="s">
        <v>52</v>
      </c>
      <c r="DY58" s="9">
        <f>DW58/DW59</f>
        <v>41419.203157323231</v>
      </c>
      <c r="DZ58" s="1"/>
      <c r="EA58" s="1"/>
      <c r="EB58" s="9">
        <f>SUM(EB55:EB57)</f>
        <v>16715452.2969</v>
      </c>
      <c r="EC58" s="32" t="s">
        <v>52</v>
      </c>
      <c r="ED58" s="9">
        <f>EB58/EB59</f>
        <v>44220.773272222221</v>
      </c>
      <c r="EE58" s="1"/>
      <c r="EF58" s="1"/>
      <c r="EG58" s="9">
        <f>SUM(EG55:EG57)</f>
        <v>16483383.695400001</v>
      </c>
      <c r="EH58" s="32" t="s">
        <v>52</v>
      </c>
      <c r="EI58" s="9">
        <f>EG58/EG59</f>
        <v>37292.723292760187</v>
      </c>
      <c r="EJ58" s="1"/>
      <c r="EK58" s="1"/>
      <c r="EL58" s="9">
        <f>SUM(EL55:EL57)</f>
        <v>16270506.7399</v>
      </c>
      <c r="EM58" s="32" t="s">
        <v>52</v>
      </c>
      <c r="EN58" s="9">
        <f>EL58/EL59</f>
        <v>34990.337075053765</v>
      </c>
      <c r="EO58" s="1"/>
      <c r="EP58" s="1"/>
      <c r="EQ58" s="9">
        <f>SUM(EQ55:EQ57)</f>
        <v>16138062.017899999</v>
      </c>
      <c r="ER58" s="32" t="s">
        <v>52</v>
      </c>
      <c r="ES58" s="9">
        <f>EQ58/EQ59</f>
        <v>34631.034373175964</v>
      </c>
      <c r="ET58" s="1"/>
      <c r="EU58" s="1"/>
      <c r="EV58" s="9">
        <f>SUM(EV55:EV57)</f>
        <v>15977535.061000001</v>
      </c>
      <c r="EW58" s="3" t="s">
        <v>54</v>
      </c>
      <c r="EX58" s="9">
        <f>EV58/EV59</f>
        <v>35115.461672527475</v>
      </c>
      <c r="EY58" s="1"/>
      <c r="EZ58" s="1"/>
      <c r="FA58" s="9">
        <f>SUM(FA55:FA57)</f>
        <v>14781650.8048</v>
      </c>
      <c r="FB58" s="3" t="s">
        <v>54</v>
      </c>
      <c r="FC58" s="9">
        <f>FA58/FA59</f>
        <v>33594.660920000002</v>
      </c>
      <c r="FD58" s="1"/>
      <c r="FE58" s="1"/>
      <c r="FF58" s="9">
        <f>SUM(FF55:FF57)</f>
        <v>11194769.382750001</v>
      </c>
      <c r="FG58" s="3" t="s">
        <v>54</v>
      </c>
      <c r="FH58" s="9">
        <f>FF58/FF59</f>
        <v>32733.243809210529</v>
      </c>
      <c r="FI58" s="1"/>
      <c r="FJ58" s="1"/>
      <c r="FK58" s="9">
        <f>SUM(FK55:FK57)</f>
        <v>15194379.934150001</v>
      </c>
      <c r="FL58" s="3" t="s">
        <v>54</v>
      </c>
      <c r="FM58" s="9">
        <f>FK58/FK59</f>
        <v>57993.816542557259</v>
      </c>
      <c r="FN58" s="1"/>
      <c r="FO58" s="1"/>
      <c r="FP58" s="9">
        <f>SUM(FP55:FP57)</f>
        <v>15995544.601550002</v>
      </c>
      <c r="FQ58" s="3" t="s">
        <v>54</v>
      </c>
      <c r="FR58" s="9">
        <f>FP58/FP59</f>
        <v>37636.575533058829</v>
      </c>
      <c r="FS58" s="1"/>
      <c r="FT58" s="1"/>
      <c r="FU58" s="9">
        <f>SUM(FU55:FU57)</f>
        <v>16023034.28035</v>
      </c>
      <c r="FV58" s="3" t="s">
        <v>54</v>
      </c>
      <c r="FW58" s="9">
        <f>FU58/FU59</f>
        <v>37701.257130235295</v>
      </c>
      <c r="FX58" s="1"/>
      <c r="FY58" s="1"/>
      <c r="FZ58" s="9">
        <f>SUM(FZ55:FZ57)</f>
        <v>15562928.53115</v>
      </c>
      <c r="GA58" s="3" t="s">
        <v>54</v>
      </c>
      <c r="GB58" s="9">
        <f>FZ58/FZ59</f>
        <v>37054.591740833333</v>
      </c>
      <c r="GC58" s="1"/>
      <c r="GD58" s="1"/>
      <c r="GE58" s="9">
        <f>SUM(GE55:GE57)</f>
        <v>15564016.52815</v>
      </c>
      <c r="GF58" s="3" t="s">
        <v>54</v>
      </c>
      <c r="GG58" s="9">
        <f>GE58/GE59</f>
        <v>38147.099333700979</v>
      </c>
      <c r="GH58" s="1"/>
      <c r="GI58" s="1"/>
      <c r="GJ58" s="9">
        <f>SUM(GJ55:GJ57)</f>
        <v>15449501.52785</v>
      </c>
      <c r="GK58" s="3" t="s">
        <v>54</v>
      </c>
      <c r="GL58" s="9">
        <f>GJ58/GJ59</f>
        <v>38623.753819625003</v>
      </c>
      <c r="GM58" s="1"/>
      <c r="GN58" s="1"/>
      <c r="GO58" s="9">
        <f>SUM(GO55:GO57)</f>
        <v>15268138.866249999</v>
      </c>
      <c r="GP58" s="3" t="s">
        <v>54</v>
      </c>
      <c r="GQ58" s="9">
        <f>GO58/GO59</f>
        <v>39968.949911649215</v>
      </c>
      <c r="GR58" s="1"/>
      <c r="GS58" s="1"/>
      <c r="GT58" s="9">
        <f>SUM(GT55:GT57)</f>
        <v>15069419.624150002</v>
      </c>
      <c r="GU58" s="31" t="s">
        <v>54</v>
      </c>
      <c r="GV58" s="9">
        <f>GT58/GT59</f>
        <v>37486.118468034831</v>
      </c>
      <c r="GW58" s="1"/>
      <c r="GX58" s="1"/>
      <c r="GY58" s="9">
        <f>SUM(GY55:GY57)</f>
        <v>0</v>
      </c>
      <c r="GZ58" s="31" t="s">
        <v>54</v>
      </c>
      <c r="HA58" s="9">
        <f>GY58/GY59</f>
        <v>0</v>
      </c>
      <c r="HB58" s="1"/>
      <c r="HC58" s="1"/>
      <c r="HD58" s="1">
        <f>173+148+12</f>
        <v>333</v>
      </c>
      <c r="HE58" s="31"/>
      <c r="HF58" s="4"/>
      <c r="HG58" s="1"/>
      <c r="HH58" s="1"/>
      <c r="HI58" s="1">
        <f>63+136+12</f>
        <v>211</v>
      </c>
      <c r="HJ58" s="31"/>
      <c r="HK58" s="4"/>
      <c r="HL58" s="1"/>
      <c r="HM58" s="1"/>
      <c r="HN58" s="1">
        <f>96+105</f>
        <v>201</v>
      </c>
      <c r="HO58" s="31"/>
      <c r="HP58" s="4"/>
      <c r="HQ58" s="1"/>
      <c r="HR58" s="1"/>
      <c r="HS58" s="1">
        <v>300</v>
      </c>
      <c r="HT58" s="31"/>
      <c r="HU58" s="4"/>
      <c r="HV58" s="1"/>
      <c r="HW58" s="1"/>
      <c r="HX58" s="1">
        <v>82</v>
      </c>
      <c r="HY58" s="31"/>
      <c r="HZ58" s="4"/>
      <c r="IA58" s="1"/>
      <c r="IB58" s="1"/>
      <c r="IC58" s="1">
        <v>520</v>
      </c>
      <c r="ID58" s="31"/>
      <c r="IE58" s="4"/>
      <c r="IF58" s="1"/>
      <c r="IG58" s="1"/>
      <c r="IH58" s="1">
        <v>498</v>
      </c>
      <c r="II58" s="31"/>
      <c r="IJ58" s="4"/>
      <c r="IK58" s="1"/>
      <c r="IL58" s="1"/>
      <c r="IM58" s="1">
        <f>284+248</f>
        <v>532</v>
      </c>
      <c r="IN58" s="31"/>
      <c r="IO58" s="4"/>
      <c r="IP58" s="1"/>
      <c r="IQ58" s="1"/>
      <c r="IR58" s="1">
        <f>284+248</f>
        <v>532</v>
      </c>
      <c r="IS58" s="31"/>
      <c r="IT58" s="4"/>
      <c r="IU58" s="1"/>
      <c r="IV58" s="1"/>
      <c r="IW58" s="1">
        <v>550</v>
      </c>
      <c r="IX58" s="31"/>
      <c r="IY58" s="4"/>
      <c r="IZ58" s="1"/>
      <c r="JA58" s="1"/>
      <c r="JB58" s="10">
        <v>560</v>
      </c>
      <c r="JC58" s="35"/>
      <c r="JD58" s="29"/>
      <c r="JE58" s="10"/>
      <c r="JF58" s="10"/>
      <c r="JG58" s="10">
        <v>500</v>
      </c>
      <c r="JH58" s="35"/>
      <c r="JI58" s="29"/>
      <c r="JJ58" s="10"/>
      <c r="JK58" s="10"/>
      <c r="JL58" s="10">
        <v>500</v>
      </c>
      <c r="JM58" s="35"/>
      <c r="JN58" s="29"/>
      <c r="JO58" s="10"/>
      <c r="JP58" s="10"/>
      <c r="JQ58" s="10">
        <v>500</v>
      </c>
      <c r="JR58" s="35"/>
      <c r="JS58" s="29"/>
      <c r="JT58" s="10"/>
      <c r="JU58" s="10"/>
      <c r="JV58" s="10">
        <v>500</v>
      </c>
      <c r="JW58" s="35"/>
      <c r="JX58" s="29"/>
      <c r="JY58" s="10"/>
      <c r="JZ58" s="10"/>
      <c r="KA58" s="10">
        <v>500</v>
      </c>
      <c r="KB58" s="35"/>
      <c r="KC58" s="29"/>
      <c r="KD58" s="10"/>
      <c r="KE58" s="10"/>
      <c r="KF58" s="10">
        <v>500</v>
      </c>
      <c r="KG58" s="35"/>
      <c r="KH58" s="29"/>
      <c r="KI58" s="10"/>
      <c r="KJ58" s="10"/>
      <c r="KK58" s="10">
        <v>500</v>
      </c>
      <c r="KL58" s="35"/>
      <c r="KM58" s="29"/>
      <c r="KN58" s="10"/>
      <c r="KO58" s="10"/>
      <c r="KP58" s="10">
        <v>500</v>
      </c>
      <c r="KQ58" s="35"/>
      <c r="KR58" s="29"/>
      <c r="KS58" s="10"/>
      <c r="KT58" s="10"/>
      <c r="KU58" s="10">
        <v>500</v>
      </c>
      <c r="KV58" s="35"/>
      <c r="KW58" s="29"/>
      <c r="KX58" s="10"/>
      <c r="KY58" s="10"/>
      <c r="KZ58" s="10">
        <v>500</v>
      </c>
      <c r="LA58" s="35"/>
      <c r="LB58" s="29"/>
      <c r="LC58" s="10"/>
      <c r="LD58" s="10"/>
      <c r="LE58" s="10">
        <v>500</v>
      </c>
      <c r="LF58" s="35"/>
      <c r="LG58" s="29"/>
      <c r="LH58" s="10"/>
      <c r="LI58" s="10"/>
      <c r="LJ58" s="10">
        <v>500</v>
      </c>
      <c r="LL58" s="29"/>
      <c r="LM58" s="10"/>
      <c r="LN58" s="10"/>
      <c r="LO58" s="10">
        <v>500</v>
      </c>
      <c r="LQ58" s="29"/>
      <c r="LR58" s="10"/>
      <c r="LS58" s="10"/>
      <c r="LT58" s="10">
        <v>500</v>
      </c>
      <c r="LV58" s="29"/>
      <c r="LW58" s="10"/>
      <c r="LX58" s="10"/>
      <c r="LY58" s="10">
        <v>500</v>
      </c>
      <c r="MA58" s="29"/>
      <c r="MB58" s="10"/>
      <c r="MC58" s="10"/>
      <c r="MD58" s="10">
        <v>500</v>
      </c>
      <c r="MF58" s="29"/>
      <c r="MG58" s="10"/>
      <c r="MH58" s="10"/>
      <c r="MK58" s="29"/>
      <c r="ML58" s="10"/>
      <c r="MM58" s="10"/>
    </row>
    <row r="59" spans="1:371" x14ac:dyDescent="0.3">
      <c r="A59" s="3" t="s">
        <v>139</v>
      </c>
      <c r="B59" s="9">
        <f>C42</f>
        <v>514000</v>
      </c>
      <c r="C59" s="3"/>
      <c r="D59" s="4"/>
      <c r="E59" s="1" t="s">
        <v>2</v>
      </c>
      <c r="F59" s="10">
        <v>213</v>
      </c>
      <c r="G59" s="9">
        <f>H42</f>
        <v>514000</v>
      </c>
      <c r="H59" s="3"/>
      <c r="I59" s="4"/>
      <c r="J59" s="1" t="s">
        <v>2</v>
      </c>
      <c r="K59" s="10">
        <f>197+20</f>
        <v>217</v>
      </c>
      <c r="L59" s="9">
        <f>M42</f>
        <v>514000</v>
      </c>
      <c r="M59" s="3"/>
      <c r="N59" s="4"/>
      <c r="O59" s="1" t="s">
        <v>2</v>
      </c>
      <c r="P59" s="10">
        <f>197+20</f>
        <v>217</v>
      </c>
      <c r="Q59" s="9">
        <f>R42</f>
        <v>514000</v>
      </c>
      <c r="R59" s="3"/>
      <c r="S59" s="4"/>
      <c r="T59" s="1" t="s">
        <v>2</v>
      </c>
      <c r="U59" s="10">
        <f>197+20</f>
        <v>217</v>
      </c>
      <c r="V59" s="9">
        <f>W42</f>
        <v>514000</v>
      </c>
      <c r="W59" s="3"/>
      <c r="X59" s="4"/>
      <c r="Y59" s="1" t="s">
        <v>2</v>
      </c>
      <c r="Z59" s="10">
        <f>192+17</f>
        <v>209</v>
      </c>
      <c r="AA59" s="9">
        <f>AB42</f>
        <v>514000</v>
      </c>
      <c r="AB59" s="3"/>
      <c r="AC59" s="4"/>
      <c r="AD59" s="1" t="s">
        <v>2</v>
      </c>
      <c r="AE59" s="10">
        <v>199</v>
      </c>
      <c r="AF59" s="9">
        <f>AG42</f>
        <v>514000</v>
      </c>
      <c r="AG59" s="3"/>
      <c r="AH59" s="4"/>
      <c r="AI59" s="1" t="s">
        <v>2</v>
      </c>
      <c r="AJ59" s="10">
        <f>195+14+4</f>
        <v>213</v>
      </c>
      <c r="AK59" s="9">
        <f>AL42</f>
        <v>514000</v>
      </c>
      <c r="AL59" s="3"/>
      <c r="AM59" s="4"/>
      <c r="AN59" s="1" t="s">
        <v>2</v>
      </c>
      <c r="AO59" s="10">
        <f>187+15</f>
        <v>202</v>
      </c>
      <c r="AP59" s="9">
        <f>AQ42</f>
        <v>514000</v>
      </c>
      <c r="AQ59" s="3"/>
      <c r="AR59" s="4"/>
      <c r="AS59" s="1" t="s">
        <v>2</v>
      </c>
      <c r="AT59" s="10">
        <f>157+12</f>
        <v>169</v>
      </c>
      <c r="AU59" s="9">
        <f>AV42</f>
        <v>514000</v>
      </c>
      <c r="AV59" s="3"/>
      <c r="AW59" s="4"/>
      <c r="AX59" s="1" t="s">
        <v>2</v>
      </c>
      <c r="AY59" s="5">
        <f>144+12</f>
        <v>156</v>
      </c>
      <c r="AZ59" s="9">
        <f>BA42</f>
        <v>514000</v>
      </c>
      <c r="BA59" s="3"/>
      <c r="BB59" s="4"/>
      <c r="BC59" s="1" t="s">
        <v>2</v>
      </c>
      <c r="BD59" s="5">
        <f>59+15</f>
        <v>74</v>
      </c>
      <c r="BE59" s="9">
        <f>BF42</f>
        <v>514000</v>
      </c>
      <c r="BF59" s="3"/>
      <c r="BG59" s="4"/>
      <c r="BH59" s="1" t="s">
        <v>2</v>
      </c>
      <c r="BI59" s="5">
        <f>169+12</f>
        <v>181</v>
      </c>
      <c r="BJ59" s="9">
        <f>BK42</f>
        <v>514000</v>
      </c>
      <c r="BK59" s="3"/>
      <c r="BL59" s="4"/>
      <c r="BM59" s="1" t="s">
        <v>2</v>
      </c>
      <c r="BN59" s="5">
        <f>204+14</f>
        <v>218</v>
      </c>
      <c r="BO59" s="9">
        <f>BP42</f>
        <v>514000</v>
      </c>
      <c r="BP59" s="3"/>
      <c r="BQ59" s="4"/>
      <c r="BR59" s="1" t="s">
        <v>2</v>
      </c>
      <c r="BS59" s="5">
        <f>206+30</f>
        <v>236</v>
      </c>
      <c r="BT59" s="9">
        <f>BU42</f>
        <v>514000</v>
      </c>
      <c r="BU59" s="3"/>
      <c r="BV59" s="4"/>
      <c r="BW59" s="1" t="s">
        <v>2</v>
      </c>
      <c r="BX59" s="5">
        <v>251</v>
      </c>
      <c r="BY59" s="9">
        <f>BZ42</f>
        <v>514000</v>
      </c>
      <c r="BZ59" s="3"/>
      <c r="CA59" s="4"/>
      <c r="CB59" s="1" t="s">
        <v>1</v>
      </c>
      <c r="CC59" s="5">
        <v>210</v>
      </c>
      <c r="CD59" s="9">
        <f>CE42</f>
        <v>514000</v>
      </c>
      <c r="CE59" s="3"/>
      <c r="CF59" s="4"/>
      <c r="CG59" s="1" t="s">
        <v>1</v>
      </c>
      <c r="CH59" s="5">
        <v>214</v>
      </c>
      <c r="CI59" s="9">
        <f>CJ42</f>
        <v>514000</v>
      </c>
      <c r="CJ59" s="3"/>
      <c r="CK59" s="4"/>
      <c r="CL59" s="1"/>
      <c r="CM59" s="1" t="s">
        <v>1</v>
      </c>
      <c r="CN59" s="1">
        <f>244+221</f>
        <v>465</v>
      </c>
      <c r="CO59" s="3"/>
      <c r="CP59" s="4"/>
      <c r="CQ59" s="1"/>
      <c r="CR59" s="1"/>
      <c r="CS59" s="1">
        <f>236+221</f>
        <v>457</v>
      </c>
      <c r="CT59" s="3"/>
      <c r="CU59" s="4"/>
      <c r="CV59" s="1"/>
      <c r="CW59" s="1"/>
      <c r="CX59" s="1">
        <f>243+220</f>
        <v>463</v>
      </c>
      <c r="CY59" s="3"/>
      <c r="CZ59" s="4"/>
      <c r="DA59" s="1"/>
      <c r="DB59" s="1"/>
      <c r="DC59" s="1">
        <f>192+203</f>
        <v>395</v>
      </c>
      <c r="DD59" s="3"/>
      <c r="DE59" s="4"/>
      <c r="DF59" s="1"/>
      <c r="DG59" s="1"/>
      <c r="DH59" s="1">
        <f>192+197</f>
        <v>389</v>
      </c>
      <c r="DI59" s="3"/>
      <c r="DJ59" s="4"/>
      <c r="DK59" s="1"/>
      <c r="DL59" s="1"/>
      <c r="DM59" s="1">
        <v>400</v>
      </c>
      <c r="DN59" s="3"/>
      <c r="DO59" s="4"/>
      <c r="DP59" s="1"/>
      <c r="DQ59" s="1"/>
      <c r="DR59" s="1">
        <v>409</v>
      </c>
      <c r="DS59" s="3"/>
      <c r="DT59" s="4"/>
      <c r="DU59" s="1"/>
      <c r="DV59" s="1"/>
      <c r="DW59" s="1">
        <f>184+212</f>
        <v>396</v>
      </c>
      <c r="DX59" s="3"/>
      <c r="DY59" s="4"/>
      <c r="DZ59" s="1"/>
      <c r="EA59" s="1"/>
      <c r="EB59" s="1">
        <v>378</v>
      </c>
      <c r="EC59" s="3"/>
      <c r="ED59" s="4"/>
      <c r="EE59" s="1"/>
      <c r="EF59" s="1"/>
      <c r="EG59" s="1">
        <f>204+238</f>
        <v>442</v>
      </c>
      <c r="EH59" s="3"/>
      <c r="EI59" s="4"/>
      <c r="EJ59" s="1"/>
      <c r="EK59" s="1"/>
      <c r="EL59" s="1">
        <f>206+259</f>
        <v>465</v>
      </c>
      <c r="EM59" s="3"/>
      <c r="EN59" s="4"/>
      <c r="EO59" s="1"/>
      <c r="EP59" s="1"/>
      <c r="EQ59" s="1">
        <f>210+256</f>
        <v>466</v>
      </c>
      <c r="ER59" s="3"/>
      <c r="ES59" s="4"/>
      <c r="ET59" s="1"/>
      <c r="EU59" s="1"/>
      <c r="EV59" s="1">
        <f>216+239</f>
        <v>455</v>
      </c>
      <c r="EW59" s="3"/>
      <c r="EX59" s="4"/>
      <c r="EY59" s="1"/>
      <c r="EZ59" s="1"/>
      <c r="FA59" s="1">
        <f>216+224</f>
        <v>440</v>
      </c>
      <c r="FB59" s="3"/>
      <c r="FC59" s="4"/>
      <c r="FD59" s="1"/>
      <c r="FE59" s="1"/>
      <c r="FF59" s="1">
        <f>183+159</f>
        <v>342</v>
      </c>
      <c r="FG59" s="3"/>
      <c r="FH59" s="4"/>
      <c r="FI59" s="1"/>
      <c r="FJ59" s="1"/>
      <c r="FK59" s="1">
        <f>164+98</f>
        <v>262</v>
      </c>
      <c r="FL59" s="3"/>
      <c r="FM59" s="4"/>
      <c r="FN59" s="1"/>
      <c r="FO59" s="1"/>
      <c r="FP59" s="1">
        <f>213+212</f>
        <v>425</v>
      </c>
      <c r="FQ59" s="3"/>
      <c r="FR59" s="4"/>
      <c r="FS59" s="1"/>
      <c r="FT59" s="1"/>
      <c r="FU59" s="1">
        <f>213+212</f>
        <v>425</v>
      </c>
      <c r="FV59" s="3"/>
      <c r="FW59" s="4"/>
      <c r="FX59" s="1"/>
      <c r="FY59" s="1"/>
      <c r="FZ59" s="1">
        <f>198+222</f>
        <v>420</v>
      </c>
      <c r="GA59" s="3"/>
      <c r="GB59" s="4"/>
      <c r="GC59" s="1"/>
      <c r="GD59" s="1"/>
      <c r="GE59" s="1">
        <f>202+206</f>
        <v>408</v>
      </c>
      <c r="GF59" s="3"/>
      <c r="GG59" s="4"/>
      <c r="GH59" s="1"/>
      <c r="GI59" s="1"/>
      <c r="GJ59" s="1">
        <f>204+196</f>
        <v>400</v>
      </c>
      <c r="GK59" s="3"/>
      <c r="GL59" s="4"/>
      <c r="GM59" s="1"/>
      <c r="GN59" s="1"/>
      <c r="GO59" s="1">
        <f>190+192</f>
        <v>382</v>
      </c>
      <c r="GP59" s="3"/>
      <c r="GQ59" s="4"/>
      <c r="GR59" s="1"/>
      <c r="GS59" s="1"/>
      <c r="GT59" s="1">
        <f>210+192</f>
        <v>402</v>
      </c>
      <c r="GU59" s="31"/>
      <c r="GV59" s="4"/>
      <c r="GW59" s="1"/>
      <c r="GX59" s="1"/>
      <c r="GY59" s="1">
        <f>205+168</f>
        <v>373</v>
      </c>
      <c r="GZ59" s="31"/>
      <c r="HA59" s="4"/>
      <c r="HB59" s="1"/>
      <c r="HC59" s="1"/>
      <c r="MK59" s="29"/>
      <c r="ML59" s="10"/>
      <c r="MM59" s="10"/>
    </row>
    <row r="60" spans="1:371" x14ac:dyDescent="0.3">
      <c r="A60" s="1" t="s">
        <v>131</v>
      </c>
      <c r="B60" s="9">
        <f>SUM(B57:B59)</f>
        <v>5599354</v>
      </c>
      <c r="C60" s="32" t="s">
        <v>52</v>
      </c>
      <c r="D60" s="9">
        <f>B60/B61</f>
        <v>22578.040322580644</v>
      </c>
      <c r="E60" s="1" t="s">
        <v>1</v>
      </c>
      <c r="F60" s="5">
        <v>35</v>
      </c>
      <c r="G60" s="9">
        <f>SUM(G57:G59)</f>
        <v>5599354</v>
      </c>
      <c r="H60" s="32" t="s">
        <v>52</v>
      </c>
      <c r="I60" s="9">
        <f>G60/G61</f>
        <v>21702.922480620156</v>
      </c>
      <c r="J60" s="1" t="s">
        <v>1</v>
      </c>
      <c r="K60" s="5">
        <v>41</v>
      </c>
      <c r="L60" s="9">
        <f>SUM(L57:L59)</f>
        <v>15100172.851983335</v>
      </c>
      <c r="M60" s="32" t="s">
        <v>52</v>
      </c>
      <c r="N60" s="9">
        <f>L60/L61</f>
        <v>58527.80175187339</v>
      </c>
      <c r="O60" s="1" t="s">
        <v>1</v>
      </c>
      <c r="P60" s="5">
        <v>41</v>
      </c>
      <c r="Q60" s="9" t="e">
        <f>SUM(Q57:Q59)</f>
        <v>#REF!</v>
      </c>
      <c r="R60" s="32" t="s">
        <v>52</v>
      </c>
      <c r="S60" s="9" t="e">
        <f>Q60/Q61</f>
        <v>#REF!</v>
      </c>
      <c r="T60" s="1" t="s">
        <v>1</v>
      </c>
      <c r="U60" s="5">
        <f>154+13</f>
        <v>167</v>
      </c>
      <c r="V60" s="9">
        <f>SUM(V57:V59)</f>
        <v>16565255.158316668</v>
      </c>
      <c r="W60" s="32" t="s">
        <v>52</v>
      </c>
      <c r="X60" s="9">
        <f>V60/V61</f>
        <v>42043.794818062612</v>
      </c>
      <c r="Y60" s="1" t="s">
        <v>1</v>
      </c>
      <c r="Z60" s="5">
        <f>172+13</f>
        <v>185</v>
      </c>
      <c r="AA60" s="9">
        <f>SUM(AA57:AA59)</f>
        <v>16543893.725316668</v>
      </c>
      <c r="AB60" s="32" t="s">
        <v>52</v>
      </c>
      <c r="AC60" s="9">
        <f>AA60/AA61</f>
        <v>40057.854056456825</v>
      </c>
      <c r="AD60" s="1" t="s">
        <v>1</v>
      </c>
      <c r="AE60" s="5">
        <v>214</v>
      </c>
      <c r="AF60" s="9">
        <f>SUM(AF57:AF59)</f>
        <v>16244979.916783335</v>
      </c>
      <c r="AG60" s="32" t="s">
        <v>52</v>
      </c>
      <c r="AH60" s="9">
        <f>AF60/AF61</f>
        <v>38223.482157137259</v>
      </c>
      <c r="AI60" s="1" t="s">
        <v>1</v>
      </c>
      <c r="AJ60" s="5">
        <f>194+4+14</f>
        <v>212</v>
      </c>
      <c r="AK60" s="9">
        <f>SUM(AK57:AK59)</f>
        <v>15920819.656883337</v>
      </c>
      <c r="AL60" s="32" t="s">
        <v>52</v>
      </c>
      <c r="AM60" s="9">
        <f>AK60/AK61</f>
        <v>40204.090042634685</v>
      </c>
      <c r="AN60" s="1" t="s">
        <v>1</v>
      </c>
      <c r="AO60" s="5">
        <f>176+14+4</f>
        <v>194</v>
      </c>
      <c r="AP60" s="9">
        <f>SUM(AP57:AP59)</f>
        <v>15331940.409283336</v>
      </c>
      <c r="AQ60" s="32" t="s">
        <v>52</v>
      </c>
      <c r="AR60" s="9">
        <f>AP60/AP61</f>
        <v>44311.966500818889</v>
      </c>
      <c r="AS60" s="1" t="s">
        <v>1</v>
      </c>
      <c r="AT60" s="5">
        <f>160+13+4</f>
        <v>177</v>
      </c>
      <c r="AU60" s="9">
        <f>SUM(AU57:AU59)</f>
        <v>13378166.352783334</v>
      </c>
      <c r="AV60" s="32" t="s">
        <v>52</v>
      </c>
      <c r="AW60" s="9">
        <f>AU60/AU61</f>
        <v>41290.636891306582</v>
      </c>
      <c r="AX60" s="1" t="s">
        <v>1</v>
      </c>
      <c r="AY60" s="5">
        <f>151+13+4</f>
        <v>168</v>
      </c>
      <c r="AZ60" s="9">
        <f>SUM(AZ57:AZ59)</f>
        <v>16175748.010883335</v>
      </c>
      <c r="BA60" s="32" t="s">
        <v>52</v>
      </c>
      <c r="BB60" s="9">
        <f>AZ60/AZ61</f>
        <v>85135.515846754395</v>
      </c>
      <c r="BC60" s="1" t="s">
        <v>1</v>
      </c>
      <c r="BD60" s="5">
        <f>97+15+4</f>
        <v>116</v>
      </c>
      <c r="BE60" s="9">
        <f>SUM(BE57:BE59)</f>
        <v>15776709.000983335</v>
      </c>
      <c r="BF60" s="32" t="s">
        <v>52</v>
      </c>
      <c r="BG60" s="9">
        <f>BE60/BE61</f>
        <v>44192.462187628393</v>
      </c>
      <c r="BH60" s="1" t="s">
        <v>1</v>
      </c>
      <c r="BI60" s="5">
        <f>159+13+4</f>
        <v>176</v>
      </c>
      <c r="BJ60" s="9">
        <f>SUM(BJ57:BJ59)</f>
        <v>16575481.322983336</v>
      </c>
      <c r="BK60" s="32" t="s">
        <v>52</v>
      </c>
      <c r="BL60" s="9">
        <f>BJ60/BJ61</f>
        <v>40231.750783940137</v>
      </c>
      <c r="BM60" s="1" t="s">
        <v>1</v>
      </c>
      <c r="BN60" s="5">
        <f>176+14+4</f>
        <v>194</v>
      </c>
      <c r="BO60" s="9">
        <f>SUM(BO57:BO59)</f>
        <v>15763662.964583334</v>
      </c>
      <c r="BP60" s="32" t="s">
        <v>52</v>
      </c>
      <c r="BQ60" s="9">
        <f>BO60/BO61</f>
        <v>35265.465245152875</v>
      </c>
      <c r="BR60" s="1" t="s">
        <v>1</v>
      </c>
      <c r="BS60" s="5">
        <f>186+25</f>
        <v>211</v>
      </c>
      <c r="BT60" s="9">
        <f>SUM(BT57:BT59)</f>
        <v>16782369.183383334</v>
      </c>
      <c r="BU60" s="32" t="s">
        <v>52</v>
      </c>
      <c r="BV60" s="9">
        <f>BT60/BT61</f>
        <v>36965.570888509545</v>
      </c>
      <c r="BW60" s="1" t="s">
        <v>1</v>
      </c>
      <c r="BX60" s="5">
        <v>203</v>
      </c>
      <c r="BY60" s="9">
        <f>SUM(BY57:BY59)</f>
        <v>17176648.170783333</v>
      </c>
      <c r="BZ60" s="32" t="s">
        <v>52</v>
      </c>
      <c r="CA60" s="9">
        <f>BY60/BY61</f>
        <v>36780.831200820845</v>
      </c>
      <c r="CB60" s="1"/>
      <c r="CC60" s="1"/>
      <c r="CD60" s="9">
        <f>SUM(CD57:CD59)</f>
        <v>17513336.109883334</v>
      </c>
      <c r="CE60" s="32" t="s">
        <v>52</v>
      </c>
      <c r="CF60" s="9">
        <f>CD60/CD61</f>
        <v>36259.495051518294</v>
      </c>
      <c r="CG60" s="1"/>
      <c r="CH60" s="1"/>
      <c r="CI60" s="9">
        <f>SUM(CI57:CI59)</f>
        <v>19521222.460599996</v>
      </c>
      <c r="CJ60" s="32" t="s">
        <v>52</v>
      </c>
      <c r="CK60" s="9">
        <f>CI60/CI61</f>
        <v>40167.124404526738</v>
      </c>
      <c r="CL60" s="1"/>
      <c r="CM60" s="1"/>
      <c r="MK60" s="29"/>
      <c r="ML60" s="10"/>
      <c r="MM60" s="10"/>
    </row>
    <row r="61" spans="1:371" x14ac:dyDescent="0.3">
      <c r="A61" s="1" t="s">
        <v>53</v>
      </c>
      <c r="B61" s="1">
        <f>F59+F60</f>
        <v>248</v>
      </c>
      <c r="C61" s="3"/>
      <c r="D61" s="4"/>
      <c r="E61" s="1"/>
      <c r="F61" s="1"/>
      <c r="G61" s="1">
        <f>K59+K60</f>
        <v>258</v>
      </c>
      <c r="H61" s="3"/>
      <c r="I61" s="4"/>
      <c r="J61" s="1"/>
      <c r="K61" s="1"/>
      <c r="L61" s="1">
        <f>P59+P60</f>
        <v>258</v>
      </c>
      <c r="M61" s="3"/>
      <c r="N61" s="4"/>
      <c r="O61" s="1"/>
      <c r="P61" s="1"/>
      <c r="Q61" s="1">
        <f>U59+U60</f>
        <v>384</v>
      </c>
      <c r="R61" s="3"/>
      <c r="S61" s="4"/>
      <c r="T61" s="1"/>
      <c r="U61" s="1"/>
      <c r="V61" s="1">
        <f>Z59+Z60</f>
        <v>394</v>
      </c>
      <c r="W61" s="3"/>
      <c r="X61" s="4"/>
      <c r="Y61" s="1"/>
      <c r="Z61" s="1"/>
      <c r="AA61" s="1">
        <f>AE59+AE60</f>
        <v>413</v>
      </c>
      <c r="AB61" s="3"/>
      <c r="AC61" s="4"/>
      <c r="AD61" s="1"/>
      <c r="AE61" s="1"/>
      <c r="AF61" s="1">
        <f>AJ59+AJ60</f>
        <v>425</v>
      </c>
      <c r="AG61" s="3"/>
      <c r="AH61" s="4"/>
      <c r="AI61" s="1"/>
      <c r="AJ61" s="1"/>
      <c r="AK61" s="1">
        <f>AO59+AO60</f>
        <v>396</v>
      </c>
      <c r="AL61" s="3"/>
      <c r="AM61" s="4"/>
      <c r="AN61" s="1"/>
      <c r="AO61" s="1"/>
      <c r="AP61" s="1">
        <f>AT59+AT60</f>
        <v>346</v>
      </c>
      <c r="AQ61" s="3"/>
      <c r="AR61" s="4"/>
      <c r="AS61" s="1"/>
      <c r="AT61" s="1"/>
      <c r="AU61" s="1">
        <f>AY59+AY60</f>
        <v>324</v>
      </c>
      <c r="AV61" s="3"/>
      <c r="AW61" s="4"/>
      <c r="AX61" s="1"/>
      <c r="AY61" s="1"/>
      <c r="AZ61" s="1">
        <f>BD59+BD60</f>
        <v>190</v>
      </c>
      <c r="BA61" s="3"/>
      <c r="BB61" s="4"/>
      <c r="BC61" s="1"/>
      <c r="BD61" s="1"/>
      <c r="BE61" s="1">
        <f>BI59+BI60</f>
        <v>357</v>
      </c>
      <c r="BF61" s="3"/>
      <c r="BG61" s="4"/>
      <c r="BH61" s="1"/>
      <c r="BI61" s="1"/>
      <c r="BJ61" s="1">
        <f>BN59+BN60</f>
        <v>412</v>
      </c>
      <c r="BK61" s="3"/>
      <c r="BL61" s="4"/>
      <c r="BM61" s="1"/>
      <c r="BN61" s="1"/>
      <c r="BO61" s="1">
        <f>BS59+BS60</f>
        <v>447</v>
      </c>
      <c r="BP61" s="3"/>
      <c r="BQ61" s="4"/>
      <c r="BR61" s="1"/>
      <c r="BS61" s="1"/>
      <c r="BT61" s="1">
        <f>251+203</f>
        <v>454</v>
      </c>
      <c r="BU61" s="3"/>
      <c r="BV61" s="4"/>
      <c r="BW61" s="1"/>
      <c r="BX61" s="1"/>
      <c r="BY61" s="1">
        <f>257+210</f>
        <v>467</v>
      </c>
      <c r="BZ61" s="3"/>
      <c r="CA61" s="4"/>
      <c r="CB61" s="1"/>
      <c r="CC61" s="1"/>
      <c r="CD61" s="1">
        <f>269+214</f>
        <v>483</v>
      </c>
      <c r="CE61" s="3"/>
      <c r="CF61" s="4"/>
      <c r="CG61" s="1"/>
      <c r="CH61" s="1"/>
      <c r="CI61" s="1">
        <f>262+224</f>
        <v>486</v>
      </c>
      <c r="CJ61" s="3"/>
      <c r="CK61" s="4"/>
      <c r="CL61" s="1"/>
      <c r="CM61" s="1"/>
      <c r="MK61" s="8">
        <v>4144621</v>
      </c>
      <c r="ML61" s="9"/>
      <c r="MM61" s="23">
        <v>1</v>
      </c>
      <c r="MP61">
        <v>2670643</v>
      </c>
      <c r="MR61">
        <v>1</v>
      </c>
      <c r="MU61">
        <v>2670643</v>
      </c>
      <c r="MW61">
        <v>1</v>
      </c>
      <c r="MZ61">
        <v>0</v>
      </c>
      <c r="NB61">
        <v>1</v>
      </c>
      <c r="ND61" s="36">
        <f>1237247+109094+73196+18049</f>
        <v>1437586</v>
      </c>
      <c r="NE61">
        <v>0</v>
      </c>
      <c r="NG61">
        <v>1</v>
      </c>
    </row>
  </sheetData>
  <mergeCells count="5">
    <mergeCell ref="B3:F3"/>
    <mergeCell ref="G3:K3"/>
    <mergeCell ref="L3:P3"/>
    <mergeCell ref="Q3:U3"/>
    <mergeCell ref="V3:Z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6FA9-D8DF-4309-9964-1E66E3D6C1BE}">
  <dimension ref="A1:BW58"/>
  <sheetViews>
    <sheetView workbookViewId="0">
      <selection activeCell="F12" sqref="F12"/>
    </sheetView>
  </sheetViews>
  <sheetFormatPr defaultRowHeight="14.4" x14ac:dyDescent="0.3"/>
  <cols>
    <col min="1" max="1" width="29.77734375" bestFit="1" customWidth="1"/>
    <col min="2" max="34" width="11.77734375" bestFit="1" customWidth="1"/>
    <col min="35" max="35" width="11.33203125" bestFit="1" customWidth="1"/>
    <col min="36" max="45" width="11.77734375" bestFit="1" customWidth="1"/>
    <col min="46" max="46" width="11.33203125" bestFit="1" customWidth="1"/>
    <col min="47" max="47" width="11.77734375" bestFit="1" customWidth="1"/>
    <col min="48" max="48" width="11.33203125" bestFit="1" customWidth="1"/>
    <col min="49" max="75" width="11.77734375" bestFit="1" customWidth="1"/>
  </cols>
  <sheetData>
    <row r="1" spans="1:75" x14ac:dyDescent="0.3">
      <c r="A1" t="s">
        <v>134</v>
      </c>
      <c r="B1" s="68" t="s">
        <v>55</v>
      </c>
      <c r="C1" s="68" t="s">
        <v>56</v>
      </c>
      <c r="D1" s="68" t="s">
        <v>128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104</v>
      </c>
      <c r="BA1" t="s">
        <v>105</v>
      </c>
      <c r="BB1" t="s">
        <v>106</v>
      </c>
      <c r="BC1" t="s">
        <v>107</v>
      </c>
      <c r="BD1" t="s">
        <v>108</v>
      </c>
      <c r="BE1" t="s">
        <v>109</v>
      </c>
      <c r="BF1" t="s">
        <v>110</v>
      </c>
      <c r="BG1" t="s">
        <v>111</v>
      </c>
      <c r="BH1" t="s">
        <v>112</v>
      </c>
      <c r="BI1" t="s">
        <v>113</v>
      </c>
      <c r="BJ1" t="s">
        <v>114</v>
      </c>
      <c r="BK1" t="s">
        <v>115</v>
      </c>
      <c r="BL1" t="s">
        <v>116</v>
      </c>
      <c r="BM1" t="s">
        <v>117</v>
      </c>
      <c r="BN1" t="s">
        <v>118</v>
      </c>
      <c r="BO1" t="s">
        <v>119</v>
      </c>
      <c r="BP1" t="s">
        <v>120</v>
      </c>
      <c r="BQ1" t="s">
        <v>121</v>
      </c>
      <c r="BR1" t="s">
        <v>122</v>
      </c>
      <c r="BS1" t="s">
        <v>123</v>
      </c>
      <c r="BT1" t="s">
        <v>124</v>
      </c>
      <c r="BU1" t="s">
        <v>125</v>
      </c>
      <c r="BV1" t="s">
        <v>126</v>
      </c>
      <c r="BW1" t="s">
        <v>127</v>
      </c>
    </row>
    <row r="2" spans="1:75" x14ac:dyDescent="0.3">
      <c r="A2" t="s">
        <v>7</v>
      </c>
      <c r="B2">
        <v>52584.000000000007</v>
      </c>
      <c r="C2">
        <v>95850</v>
      </c>
      <c r="D2">
        <v>95850</v>
      </c>
      <c r="E2">
        <v>50575</v>
      </c>
      <c r="F2">
        <v>53375</v>
      </c>
      <c r="G2">
        <v>47575</v>
      </c>
      <c r="H2">
        <v>47550</v>
      </c>
      <c r="I2">
        <v>44875</v>
      </c>
      <c r="J2">
        <v>34675</v>
      </c>
      <c r="K2">
        <v>21475</v>
      </c>
      <c r="L2">
        <v>0</v>
      </c>
      <c r="M2">
        <v>43800</v>
      </c>
      <c r="N2">
        <v>40300</v>
      </c>
      <c r="O2">
        <v>37875</v>
      </c>
      <c r="P2">
        <v>47575</v>
      </c>
      <c r="Q2">
        <v>50900</v>
      </c>
      <c r="R2">
        <v>50900</v>
      </c>
      <c r="S2">
        <v>63375</v>
      </c>
      <c r="T2">
        <v>47542.5</v>
      </c>
      <c r="U2">
        <v>53415</v>
      </c>
      <c r="V2">
        <v>49162.5</v>
      </c>
      <c r="W2">
        <v>36472.5</v>
      </c>
      <c r="X2">
        <v>36472.5</v>
      </c>
      <c r="Y2">
        <v>42772.5</v>
      </c>
      <c r="Z2">
        <v>39217.5</v>
      </c>
      <c r="AA2">
        <v>37485</v>
      </c>
      <c r="AB2">
        <v>43650</v>
      </c>
      <c r="AC2">
        <v>41040</v>
      </c>
      <c r="AD2">
        <v>45360</v>
      </c>
      <c r="AE2">
        <v>28248</v>
      </c>
      <c r="AF2">
        <v>0</v>
      </c>
      <c r="AG2">
        <v>0</v>
      </c>
      <c r="AH2">
        <v>0</v>
      </c>
      <c r="AI2">
        <v>0</v>
      </c>
      <c r="AJ2">
        <v>46760</v>
      </c>
      <c r="AK2">
        <v>46760</v>
      </c>
      <c r="AL2">
        <v>11214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25515</v>
      </c>
      <c r="AX2">
        <v>42832.5</v>
      </c>
      <c r="AY2">
        <v>47320</v>
      </c>
      <c r="AZ2">
        <v>51394.5</v>
      </c>
      <c r="BA2">
        <v>41090</v>
      </c>
      <c r="BB2">
        <v>51835.5</v>
      </c>
      <c r="BC2">
        <v>46182.5</v>
      </c>
      <c r="BD2">
        <v>94150</v>
      </c>
      <c r="BE2">
        <v>44765</v>
      </c>
      <c r="BF2">
        <v>93492</v>
      </c>
      <c r="BG2">
        <v>46746</v>
      </c>
      <c r="BH2">
        <v>83090</v>
      </c>
      <c r="BI2">
        <v>89413</v>
      </c>
      <c r="BJ2">
        <v>89818</v>
      </c>
      <c r="BK2">
        <v>83020</v>
      </c>
      <c r="BL2">
        <v>85085</v>
      </c>
      <c r="BM2">
        <v>93500</v>
      </c>
      <c r="BN2">
        <v>92260</v>
      </c>
      <c r="BO2">
        <v>84280</v>
      </c>
      <c r="BP2">
        <v>97930</v>
      </c>
      <c r="BQ2">
        <v>99960</v>
      </c>
      <c r="BR2">
        <v>104544</v>
      </c>
      <c r="BS2">
        <v>100928</v>
      </c>
      <c r="BT2">
        <v>103329</v>
      </c>
      <c r="BU2">
        <v>100864</v>
      </c>
      <c r="BV2">
        <v>100864</v>
      </c>
      <c r="BW2">
        <v>103104</v>
      </c>
    </row>
    <row r="3" spans="1:75" x14ac:dyDescent="0.3">
      <c r="A3" t="s">
        <v>8</v>
      </c>
      <c r="B3">
        <v>193776</v>
      </c>
      <c r="C3">
        <v>202973</v>
      </c>
      <c r="D3">
        <v>202973</v>
      </c>
      <c r="E3">
        <v>191478</v>
      </c>
      <c r="F3">
        <v>176972</v>
      </c>
      <c r="G3">
        <v>203029</v>
      </c>
      <c r="H3">
        <v>209350</v>
      </c>
      <c r="I3">
        <v>240063</v>
      </c>
      <c r="J3">
        <v>193456</v>
      </c>
      <c r="K3">
        <v>172816</v>
      </c>
      <c r="L3">
        <v>133568</v>
      </c>
      <c r="M3">
        <v>195063</v>
      </c>
      <c r="N3">
        <v>184113</v>
      </c>
      <c r="O3">
        <v>177110</v>
      </c>
      <c r="P3">
        <v>197444</v>
      </c>
      <c r="Q3">
        <v>178692</v>
      </c>
      <c r="R3">
        <v>165250</v>
      </c>
      <c r="S3">
        <v>193757</v>
      </c>
      <c r="T3">
        <v>170306</v>
      </c>
      <c r="U3">
        <v>213746</v>
      </c>
      <c r="V3">
        <v>213746</v>
      </c>
      <c r="W3">
        <v>187216</v>
      </c>
      <c r="X3">
        <v>171486</v>
      </c>
      <c r="Y3">
        <v>196239</v>
      </c>
      <c r="Z3">
        <v>180969</v>
      </c>
      <c r="AA3">
        <v>175710</v>
      </c>
      <c r="AB3">
        <v>153520</v>
      </c>
      <c r="AC3">
        <v>150720</v>
      </c>
      <c r="AD3">
        <v>166529</v>
      </c>
      <c r="AE3">
        <v>169825</v>
      </c>
      <c r="AF3">
        <v>159286</v>
      </c>
      <c r="AG3">
        <v>162432</v>
      </c>
      <c r="AH3">
        <v>58468</v>
      </c>
      <c r="AI3">
        <v>64613</v>
      </c>
      <c r="AJ3">
        <v>163806</v>
      </c>
      <c r="AK3">
        <v>182350</v>
      </c>
      <c r="AL3">
        <v>170301</v>
      </c>
      <c r="AM3">
        <v>167914</v>
      </c>
      <c r="AN3">
        <v>149257</v>
      </c>
      <c r="AO3">
        <v>121130</v>
      </c>
      <c r="AP3">
        <v>136935</v>
      </c>
      <c r="AQ3">
        <v>134358</v>
      </c>
      <c r="AR3">
        <v>134358</v>
      </c>
      <c r="AS3">
        <v>142964</v>
      </c>
      <c r="AT3">
        <v>72535</v>
      </c>
      <c r="AU3">
        <v>63568</v>
      </c>
      <c r="AV3">
        <v>55390</v>
      </c>
      <c r="AW3">
        <v>137997</v>
      </c>
      <c r="AX3">
        <v>172295</v>
      </c>
      <c r="AY3">
        <v>201499</v>
      </c>
      <c r="AZ3">
        <v>201499</v>
      </c>
      <c r="BA3">
        <v>158334</v>
      </c>
      <c r="BB3">
        <v>162679</v>
      </c>
      <c r="BC3">
        <v>172242</v>
      </c>
      <c r="BD3">
        <v>185041</v>
      </c>
      <c r="BE3">
        <v>171806</v>
      </c>
      <c r="BF3">
        <v>175423</v>
      </c>
      <c r="BG3">
        <v>175423</v>
      </c>
      <c r="BH3">
        <v>168542</v>
      </c>
      <c r="BI3">
        <v>189683</v>
      </c>
      <c r="BJ3">
        <v>187712</v>
      </c>
      <c r="BK3">
        <v>188875</v>
      </c>
      <c r="BL3">
        <v>199025</v>
      </c>
      <c r="BM3">
        <v>151961</v>
      </c>
      <c r="BN3">
        <v>150232</v>
      </c>
      <c r="BO3">
        <v>154615</v>
      </c>
      <c r="BP3">
        <v>163503</v>
      </c>
      <c r="BQ3">
        <v>175164</v>
      </c>
      <c r="BR3">
        <v>180164</v>
      </c>
      <c r="BS3">
        <v>153486</v>
      </c>
      <c r="BT3">
        <v>158795</v>
      </c>
      <c r="BU3">
        <v>158795</v>
      </c>
      <c r="BV3">
        <v>144034</v>
      </c>
      <c r="BW3">
        <v>165475</v>
      </c>
    </row>
    <row r="4" spans="1:75" x14ac:dyDescent="0.3">
      <c r="A4" t="s">
        <v>9</v>
      </c>
      <c r="B4">
        <v>12348</v>
      </c>
      <c r="C4">
        <v>12582</v>
      </c>
      <c r="D4">
        <v>12582</v>
      </c>
      <c r="E4">
        <v>11748</v>
      </c>
      <c r="F4">
        <v>10350</v>
      </c>
      <c r="G4">
        <v>10350</v>
      </c>
      <c r="H4">
        <v>12168</v>
      </c>
      <c r="I4">
        <v>11088</v>
      </c>
      <c r="J4">
        <v>11088</v>
      </c>
      <c r="K4">
        <v>10224</v>
      </c>
      <c r="L4">
        <v>6318</v>
      </c>
      <c r="M4">
        <v>12870</v>
      </c>
      <c r="N4">
        <v>12438</v>
      </c>
      <c r="O4">
        <v>11502</v>
      </c>
      <c r="P4">
        <v>12636</v>
      </c>
      <c r="Q4">
        <v>11052</v>
      </c>
      <c r="R4">
        <v>11052</v>
      </c>
      <c r="S4">
        <v>15102</v>
      </c>
      <c r="T4">
        <v>12456</v>
      </c>
      <c r="U4">
        <v>12906</v>
      </c>
      <c r="V4">
        <v>14904</v>
      </c>
      <c r="W4">
        <v>13464</v>
      </c>
      <c r="X4">
        <v>14238</v>
      </c>
      <c r="Y4">
        <v>15030</v>
      </c>
      <c r="Z4">
        <v>13878</v>
      </c>
      <c r="AA4">
        <v>10962</v>
      </c>
      <c r="AB4">
        <v>12294</v>
      </c>
      <c r="AC4">
        <v>9468</v>
      </c>
      <c r="AD4">
        <v>12636</v>
      </c>
      <c r="AE4">
        <v>12258</v>
      </c>
      <c r="AF4">
        <v>12186</v>
      </c>
      <c r="AG4">
        <v>12114</v>
      </c>
      <c r="AH4">
        <v>8892</v>
      </c>
      <c r="AI4">
        <v>1584</v>
      </c>
      <c r="AJ4">
        <v>14040</v>
      </c>
      <c r="AK4">
        <v>14040</v>
      </c>
      <c r="AL4">
        <v>10764</v>
      </c>
      <c r="AM4">
        <v>9576</v>
      </c>
      <c r="AN4">
        <v>9936</v>
      </c>
      <c r="AO4">
        <v>9054</v>
      </c>
      <c r="AP4">
        <v>7866</v>
      </c>
      <c r="AQ4">
        <v>8708</v>
      </c>
      <c r="AR4">
        <v>8708</v>
      </c>
      <c r="AS4">
        <v>9069</v>
      </c>
      <c r="AT4">
        <v>6584</v>
      </c>
      <c r="AU4">
        <v>4446</v>
      </c>
      <c r="AV4">
        <v>0</v>
      </c>
      <c r="AW4">
        <v>10656</v>
      </c>
      <c r="AX4">
        <v>16333</v>
      </c>
      <c r="AY4">
        <v>16714</v>
      </c>
      <c r="AZ4">
        <v>16714</v>
      </c>
      <c r="BA4">
        <v>11952</v>
      </c>
      <c r="BB4">
        <v>14102</v>
      </c>
      <c r="BC4">
        <v>12672</v>
      </c>
      <c r="BD4">
        <v>12348</v>
      </c>
      <c r="BE4">
        <v>13302</v>
      </c>
      <c r="BF4">
        <v>18219</v>
      </c>
      <c r="BG4">
        <v>18219</v>
      </c>
      <c r="BH4">
        <v>17334</v>
      </c>
      <c r="BI4">
        <v>20836</v>
      </c>
      <c r="BJ4">
        <v>14958</v>
      </c>
      <c r="BK4">
        <v>13356</v>
      </c>
      <c r="BL4">
        <v>15030</v>
      </c>
      <c r="BM4">
        <v>11376</v>
      </c>
      <c r="BN4">
        <v>13320</v>
      </c>
      <c r="BO4">
        <v>12042</v>
      </c>
      <c r="BP4">
        <v>12924</v>
      </c>
      <c r="BQ4">
        <v>14904</v>
      </c>
      <c r="BR4">
        <v>13968</v>
      </c>
      <c r="BS4">
        <v>16038</v>
      </c>
      <c r="BT4">
        <v>19730</v>
      </c>
      <c r="BU4">
        <v>13536</v>
      </c>
      <c r="BV4">
        <v>13536</v>
      </c>
      <c r="BW4">
        <v>12222</v>
      </c>
    </row>
    <row r="5" spans="1:75" x14ac:dyDescent="0.3">
      <c r="A5" t="s">
        <v>10</v>
      </c>
      <c r="B5">
        <v>134392</v>
      </c>
      <c r="C5">
        <v>91204</v>
      </c>
      <c r="D5">
        <v>91204</v>
      </c>
      <c r="E5">
        <v>47398</v>
      </c>
      <c r="F5">
        <v>61476</v>
      </c>
      <c r="G5">
        <v>46555</v>
      </c>
      <c r="H5">
        <v>39398</v>
      </c>
      <c r="I5">
        <v>28987</v>
      </c>
      <c r="J5">
        <v>51306</v>
      </c>
      <c r="K5">
        <v>91728</v>
      </c>
      <c r="L5">
        <v>34005</v>
      </c>
      <c r="M5">
        <v>153284</v>
      </c>
      <c r="N5">
        <v>97021</v>
      </c>
      <c r="O5">
        <v>94511</v>
      </c>
      <c r="P5">
        <v>43778</v>
      </c>
      <c r="Q5">
        <v>108530</v>
      </c>
      <c r="R5">
        <v>52781</v>
      </c>
      <c r="S5">
        <v>86869</v>
      </c>
      <c r="T5">
        <v>62664</v>
      </c>
      <c r="U5">
        <v>62916</v>
      </c>
      <c r="V5">
        <v>62916</v>
      </c>
      <c r="W5">
        <v>62916</v>
      </c>
      <c r="X5">
        <v>85593</v>
      </c>
      <c r="Y5">
        <v>109181</v>
      </c>
      <c r="Z5">
        <v>73732</v>
      </c>
      <c r="AA5">
        <v>47604</v>
      </c>
      <c r="AB5">
        <v>74310</v>
      </c>
      <c r="AC5">
        <v>86693</v>
      </c>
      <c r="AD5">
        <v>86693</v>
      </c>
      <c r="AE5">
        <v>84642</v>
      </c>
      <c r="AF5">
        <v>64507</v>
      </c>
      <c r="AG5">
        <v>107207</v>
      </c>
      <c r="AH5">
        <v>51020</v>
      </c>
      <c r="AI5">
        <v>0</v>
      </c>
      <c r="AJ5">
        <v>67285</v>
      </c>
      <c r="AK5">
        <v>67285</v>
      </c>
      <c r="AL5">
        <v>58034</v>
      </c>
      <c r="AM5">
        <v>38082</v>
      </c>
      <c r="AN5">
        <v>96636</v>
      </c>
      <c r="AO5">
        <v>36993</v>
      </c>
      <c r="AP5">
        <v>54245</v>
      </c>
      <c r="AQ5">
        <v>55535</v>
      </c>
      <c r="AR5">
        <v>55535</v>
      </c>
      <c r="AS5">
        <v>83564</v>
      </c>
      <c r="AT5">
        <v>68697</v>
      </c>
      <c r="AU5">
        <v>48797</v>
      </c>
      <c r="AV5">
        <v>0</v>
      </c>
      <c r="AW5">
        <v>57208</v>
      </c>
      <c r="AX5">
        <v>90415</v>
      </c>
      <c r="AY5">
        <v>153000</v>
      </c>
      <c r="AZ5">
        <v>75614</v>
      </c>
      <c r="BA5">
        <v>86877</v>
      </c>
      <c r="BB5">
        <v>86877</v>
      </c>
      <c r="BC5">
        <v>91789</v>
      </c>
      <c r="BD5">
        <v>50900</v>
      </c>
      <c r="BE5">
        <v>43116</v>
      </c>
      <c r="BF5">
        <v>45826</v>
      </c>
      <c r="BG5">
        <v>45826</v>
      </c>
      <c r="BH5">
        <v>52679</v>
      </c>
      <c r="BI5">
        <v>80491</v>
      </c>
      <c r="BJ5">
        <v>66500</v>
      </c>
      <c r="BK5">
        <v>53954</v>
      </c>
      <c r="BL5">
        <v>56660</v>
      </c>
      <c r="BM5">
        <v>42500</v>
      </c>
      <c r="BN5">
        <v>72758</v>
      </c>
      <c r="BO5">
        <v>46000</v>
      </c>
      <c r="BP5">
        <v>68724</v>
      </c>
      <c r="BQ5">
        <v>64000</v>
      </c>
      <c r="BR5">
        <v>94000</v>
      </c>
      <c r="BS5">
        <v>31894</v>
      </c>
      <c r="BT5">
        <v>72650</v>
      </c>
      <c r="BU5">
        <v>72650</v>
      </c>
      <c r="BV5">
        <v>72650</v>
      </c>
      <c r="BW5">
        <v>62500</v>
      </c>
    </row>
    <row r="6" spans="1:75" x14ac:dyDescent="0.3">
      <c r="A6" t="s">
        <v>11</v>
      </c>
      <c r="B6">
        <v>106317</v>
      </c>
      <c r="C6">
        <v>106583</v>
      </c>
      <c r="D6">
        <v>106583</v>
      </c>
      <c r="E6">
        <v>92735</v>
      </c>
      <c r="F6">
        <v>98176</v>
      </c>
      <c r="G6">
        <v>98176</v>
      </c>
      <c r="H6">
        <v>98176</v>
      </c>
      <c r="I6">
        <v>98176</v>
      </c>
      <c r="J6">
        <v>98176</v>
      </c>
      <c r="K6">
        <v>98176</v>
      </c>
      <c r="L6">
        <v>97885</v>
      </c>
      <c r="M6">
        <v>102586</v>
      </c>
      <c r="N6">
        <v>109561</v>
      </c>
      <c r="O6">
        <v>97064</v>
      </c>
      <c r="P6">
        <v>97064</v>
      </c>
      <c r="Q6">
        <v>115121</v>
      </c>
      <c r="R6">
        <v>115121</v>
      </c>
      <c r="S6">
        <v>115121</v>
      </c>
      <c r="T6">
        <v>115121</v>
      </c>
      <c r="U6">
        <v>115121</v>
      </c>
      <c r="V6">
        <v>94866</v>
      </c>
      <c r="W6">
        <v>94866</v>
      </c>
      <c r="X6">
        <v>100059</v>
      </c>
      <c r="Y6">
        <v>100059</v>
      </c>
      <c r="Z6">
        <v>100059</v>
      </c>
      <c r="AA6">
        <v>99351</v>
      </c>
      <c r="AB6">
        <v>100515</v>
      </c>
      <c r="AC6">
        <v>100515</v>
      </c>
      <c r="AD6">
        <v>100515</v>
      </c>
      <c r="AE6">
        <v>100515</v>
      </c>
      <c r="AF6">
        <v>100515</v>
      </c>
      <c r="AG6">
        <v>92000</v>
      </c>
      <c r="AH6">
        <v>92000</v>
      </c>
      <c r="AI6">
        <v>52040</v>
      </c>
      <c r="AJ6">
        <v>77526</v>
      </c>
      <c r="AK6">
        <v>86091</v>
      </c>
      <c r="AL6">
        <v>86091</v>
      </c>
      <c r="AM6">
        <v>86091</v>
      </c>
      <c r="AN6">
        <v>86091</v>
      </c>
      <c r="AO6">
        <v>86091</v>
      </c>
      <c r="AP6">
        <v>86091</v>
      </c>
      <c r="AQ6">
        <v>86091</v>
      </c>
      <c r="AR6">
        <v>86091</v>
      </c>
      <c r="AS6">
        <v>70483</v>
      </c>
      <c r="AT6">
        <v>74883</v>
      </c>
      <c r="AU6">
        <v>63461</v>
      </c>
      <c r="AV6">
        <v>33600</v>
      </c>
      <c r="AW6">
        <v>81492</v>
      </c>
      <c r="AX6">
        <v>110397</v>
      </c>
      <c r="AY6">
        <v>110397</v>
      </c>
      <c r="AZ6">
        <v>110397</v>
      </c>
      <c r="BA6">
        <v>110397</v>
      </c>
      <c r="BB6">
        <v>120000</v>
      </c>
      <c r="BC6">
        <v>27174</v>
      </c>
      <c r="BD6">
        <v>111039</v>
      </c>
      <c r="BE6">
        <v>107727</v>
      </c>
      <c r="BF6">
        <v>112161</v>
      </c>
      <c r="BG6">
        <v>112161</v>
      </c>
      <c r="BH6">
        <v>110100</v>
      </c>
      <c r="BI6">
        <v>110585</v>
      </c>
      <c r="BJ6">
        <v>105069</v>
      </c>
      <c r="BK6">
        <v>114805</v>
      </c>
      <c r="BL6">
        <v>130616</v>
      </c>
      <c r="BM6">
        <v>113255</v>
      </c>
      <c r="BN6">
        <v>158000</v>
      </c>
      <c r="BO6">
        <v>159100</v>
      </c>
      <c r="BP6">
        <v>112482</v>
      </c>
      <c r="BQ6">
        <v>110891</v>
      </c>
      <c r="BR6">
        <v>105900</v>
      </c>
      <c r="BS6">
        <v>109508</v>
      </c>
      <c r="BT6">
        <v>123476</v>
      </c>
      <c r="BU6">
        <v>105970</v>
      </c>
      <c r="BV6">
        <v>105970</v>
      </c>
      <c r="BW6">
        <v>104345</v>
      </c>
    </row>
    <row r="7" spans="1:75" x14ac:dyDescent="0.3">
      <c r="A7" t="s">
        <v>12</v>
      </c>
      <c r="B7">
        <v>4734980</v>
      </c>
      <c r="C7">
        <v>4243261.0370370373</v>
      </c>
      <c r="D7">
        <v>4243261.0370370373</v>
      </c>
      <c r="E7">
        <v>4456404</v>
      </c>
      <c r="F7">
        <v>4502054</v>
      </c>
      <c r="G7">
        <v>4563058</v>
      </c>
      <c r="H7">
        <v>4732025</v>
      </c>
      <c r="I7">
        <v>4483915</v>
      </c>
      <c r="J7">
        <v>3904677</v>
      </c>
      <c r="K7">
        <v>3572180</v>
      </c>
      <c r="L7">
        <v>1750631</v>
      </c>
      <c r="M7">
        <v>4038103</v>
      </c>
      <c r="N7">
        <v>4478875</v>
      </c>
      <c r="O7">
        <v>4540395</v>
      </c>
      <c r="P7">
        <v>4907864</v>
      </c>
      <c r="Q7">
        <v>5068096</v>
      </c>
      <c r="R7">
        <v>5501920</v>
      </c>
      <c r="S7">
        <v>5539212</v>
      </c>
      <c r="T7">
        <v>5130118</v>
      </c>
      <c r="U7">
        <v>5130118</v>
      </c>
      <c r="V7">
        <v>4841161</v>
      </c>
      <c r="W7">
        <v>4143518</v>
      </c>
      <c r="X7">
        <v>4106067</v>
      </c>
      <c r="Y7">
        <v>4232623</v>
      </c>
      <c r="Z7">
        <v>4405781</v>
      </c>
      <c r="AA7">
        <v>4129940</v>
      </c>
      <c r="AB7">
        <v>4063204</v>
      </c>
      <c r="AC7">
        <v>4158121</v>
      </c>
      <c r="AD7">
        <v>4361679</v>
      </c>
      <c r="AE7">
        <v>4217175</v>
      </c>
      <c r="AF7">
        <v>3956912</v>
      </c>
      <c r="AG7">
        <v>3835642</v>
      </c>
      <c r="AH7">
        <v>2635247</v>
      </c>
      <c r="AI7">
        <v>452955</v>
      </c>
      <c r="AJ7">
        <v>3181439</v>
      </c>
      <c r="AK7">
        <v>3521381</v>
      </c>
      <c r="AL7">
        <v>3631870</v>
      </c>
      <c r="AM7">
        <v>3443847</v>
      </c>
      <c r="AN7">
        <v>3277085</v>
      </c>
      <c r="AO7">
        <v>3196584</v>
      </c>
      <c r="AP7">
        <v>3336276</v>
      </c>
      <c r="AQ7">
        <v>2869284</v>
      </c>
      <c r="AR7">
        <v>2657001</v>
      </c>
      <c r="AS7">
        <v>2351353</v>
      </c>
      <c r="AT7">
        <v>1643800</v>
      </c>
      <c r="AU7">
        <v>1217765</v>
      </c>
      <c r="AV7">
        <v>0</v>
      </c>
      <c r="AW7">
        <v>3177668</v>
      </c>
      <c r="AX7">
        <v>4202302</v>
      </c>
      <c r="AY7">
        <v>4583890</v>
      </c>
      <c r="AZ7">
        <v>4527558</v>
      </c>
      <c r="BA7">
        <v>4569222</v>
      </c>
      <c r="BB7">
        <v>4635018</v>
      </c>
      <c r="BC7">
        <v>4545899</v>
      </c>
      <c r="BD7">
        <v>4409529</v>
      </c>
      <c r="BE7">
        <v>4316699</v>
      </c>
      <c r="BF7">
        <v>4220455</v>
      </c>
      <c r="BG7">
        <v>4182587</v>
      </c>
      <c r="BH7">
        <v>4282866</v>
      </c>
      <c r="BI7">
        <v>4293857</v>
      </c>
      <c r="BJ7">
        <v>4539144</v>
      </c>
      <c r="BK7">
        <v>4611457</v>
      </c>
      <c r="BL7">
        <v>4505731</v>
      </c>
      <c r="BM7">
        <v>4455884</v>
      </c>
      <c r="BN7">
        <v>4412446</v>
      </c>
      <c r="BO7">
        <v>4459776</v>
      </c>
      <c r="BP7">
        <v>4711068</v>
      </c>
      <c r="BQ7">
        <v>4854620</v>
      </c>
      <c r="BR7">
        <v>4232930</v>
      </c>
      <c r="BS7">
        <v>4169541</v>
      </c>
      <c r="BT7">
        <v>4072743</v>
      </c>
      <c r="BU7">
        <v>3751684</v>
      </c>
      <c r="BV7">
        <v>4020203</v>
      </c>
      <c r="BW7">
        <v>4256279</v>
      </c>
    </row>
    <row r="8" spans="1:75" x14ac:dyDescent="0.3">
      <c r="A8" t="s">
        <v>13</v>
      </c>
      <c r="B8">
        <v>359971.12060000002</v>
      </c>
      <c r="C8">
        <v>386762.64970000001</v>
      </c>
      <c r="D8">
        <v>386762.64970000001</v>
      </c>
      <c r="E8">
        <v>340914.91279999999</v>
      </c>
      <c r="F8">
        <v>340450.59859999997</v>
      </c>
      <c r="G8">
        <v>345606.95189999999</v>
      </c>
      <c r="H8">
        <v>362056.53609999997</v>
      </c>
      <c r="I8">
        <v>286332.08799999999</v>
      </c>
      <c r="J8">
        <v>286332.08799999999</v>
      </c>
      <c r="K8">
        <v>256701.52830000001</v>
      </c>
      <c r="L8">
        <v>132165.1961</v>
      </c>
      <c r="M8">
        <v>303186.59350000002</v>
      </c>
      <c r="N8">
        <v>327773.83799999999</v>
      </c>
      <c r="O8">
        <v>351614.13140000001</v>
      </c>
      <c r="P8">
        <v>376562.1482</v>
      </c>
      <c r="Q8">
        <v>393076.87300000002</v>
      </c>
      <c r="R8">
        <v>426304.32669999998</v>
      </c>
      <c r="S8">
        <v>419443.1556</v>
      </c>
      <c r="T8">
        <v>400866.25599999999</v>
      </c>
      <c r="U8">
        <v>400866.25599999999</v>
      </c>
      <c r="V8">
        <v>381402.29469999997</v>
      </c>
      <c r="W8">
        <v>329990.451</v>
      </c>
      <c r="X8">
        <v>325161.88319999998</v>
      </c>
      <c r="Y8">
        <v>332885.79239999998</v>
      </c>
      <c r="Z8">
        <v>347357.7513</v>
      </c>
      <c r="AA8">
        <v>316529.17099999997</v>
      </c>
      <c r="AB8">
        <v>321058.44189999998</v>
      </c>
      <c r="AC8">
        <v>321058.44189999998</v>
      </c>
      <c r="AD8">
        <v>345715.32520000002</v>
      </c>
      <c r="AE8">
        <v>333543.36259999999</v>
      </c>
      <c r="AF8">
        <v>313771.77439999999</v>
      </c>
      <c r="AG8">
        <v>304507.3983</v>
      </c>
      <c r="AH8">
        <v>212216.91260000001</v>
      </c>
      <c r="AI8">
        <v>36671.742100000003</v>
      </c>
      <c r="AJ8">
        <v>256029.6305</v>
      </c>
      <c r="AK8">
        <v>293331.03730000003</v>
      </c>
      <c r="AL8">
        <v>282319.6103</v>
      </c>
      <c r="AM8">
        <v>269762.46850000002</v>
      </c>
      <c r="AN8">
        <v>258518.55119999999</v>
      </c>
      <c r="AO8">
        <v>253744.37830000001</v>
      </c>
      <c r="AP8">
        <v>263550.87079999998</v>
      </c>
      <c r="AQ8">
        <v>227585.1795</v>
      </c>
      <c r="AR8">
        <v>211845.81109999999</v>
      </c>
      <c r="AS8">
        <v>188101.9791</v>
      </c>
      <c r="AT8">
        <v>98033.354299999992</v>
      </c>
      <c r="AU8">
        <v>98033.354299999992</v>
      </c>
      <c r="AV8">
        <v>0</v>
      </c>
      <c r="AW8">
        <v>255783.1458</v>
      </c>
      <c r="AX8">
        <v>362568.16470000002</v>
      </c>
      <c r="AY8">
        <v>362568.16470000002</v>
      </c>
      <c r="AZ8">
        <v>361923.4227</v>
      </c>
      <c r="BA8">
        <v>336130.24410000001</v>
      </c>
      <c r="BB8">
        <v>337006.22690000001</v>
      </c>
      <c r="BC8">
        <v>326546.49579999998</v>
      </c>
      <c r="BD8">
        <v>322440.80540000001</v>
      </c>
      <c r="BE8">
        <v>315617.9523</v>
      </c>
      <c r="BF8">
        <v>309674.91379999998</v>
      </c>
      <c r="BG8">
        <v>313437.24160000001</v>
      </c>
      <c r="BH8">
        <v>313437.24160000001</v>
      </c>
      <c r="BI8">
        <v>310613.78810000001</v>
      </c>
      <c r="BJ8">
        <v>329958.79700000002</v>
      </c>
      <c r="BK8">
        <v>329958.79700000002</v>
      </c>
      <c r="BL8">
        <v>329958.79700000002</v>
      </c>
      <c r="BM8">
        <v>331528.0024</v>
      </c>
      <c r="BN8">
        <v>326032.11829999997</v>
      </c>
      <c r="BO8">
        <v>329608.68709999998</v>
      </c>
      <c r="BP8">
        <v>349229.66889999999</v>
      </c>
      <c r="BQ8">
        <v>404389.84600000002</v>
      </c>
      <c r="BR8">
        <v>352603.06900000002</v>
      </c>
      <c r="BS8">
        <v>347322.76529999997</v>
      </c>
      <c r="BT8">
        <v>339259.49190000002</v>
      </c>
      <c r="BU8">
        <v>312515.27720000001</v>
      </c>
      <c r="BV8">
        <v>292487.54149999999</v>
      </c>
      <c r="BW8">
        <v>311024.04060000001</v>
      </c>
    </row>
    <row r="9" spans="1:75" x14ac:dyDescent="0.3">
      <c r="A9" t="s">
        <v>14</v>
      </c>
      <c r="B9">
        <v>1200</v>
      </c>
      <c r="C9">
        <v>1200</v>
      </c>
      <c r="D9">
        <v>1200</v>
      </c>
      <c r="E9">
        <v>1200</v>
      </c>
      <c r="F9">
        <v>1200</v>
      </c>
      <c r="G9">
        <v>1200</v>
      </c>
      <c r="H9">
        <v>1200</v>
      </c>
      <c r="I9">
        <v>1200</v>
      </c>
      <c r="J9">
        <v>1200</v>
      </c>
      <c r="K9">
        <v>1200</v>
      </c>
      <c r="L9">
        <v>1200</v>
      </c>
      <c r="M9">
        <v>1200</v>
      </c>
      <c r="N9">
        <v>1200</v>
      </c>
      <c r="O9">
        <v>1200</v>
      </c>
      <c r="P9">
        <v>1200</v>
      </c>
      <c r="Q9">
        <v>1200</v>
      </c>
      <c r="R9">
        <v>1200</v>
      </c>
      <c r="S9">
        <v>1200</v>
      </c>
      <c r="T9">
        <v>1200</v>
      </c>
      <c r="U9">
        <v>1200</v>
      </c>
      <c r="V9">
        <v>1200</v>
      </c>
      <c r="W9">
        <v>1200</v>
      </c>
      <c r="X9">
        <v>1200</v>
      </c>
      <c r="Y9">
        <v>1200</v>
      </c>
      <c r="Z9">
        <v>1200</v>
      </c>
      <c r="AA9">
        <v>1200</v>
      </c>
      <c r="AB9">
        <v>1200</v>
      </c>
      <c r="AC9">
        <v>1200</v>
      </c>
      <c r="AD9">
        <v>1200</v>
      </c>
      <c r="AE9">
        <v>1200</v>
      </c>
      <c r="AF9">
        <v>1200</v>
      </c>
      <c r="AG9">
        <v>1200</v>
      </c>
      <c r="AH9">
        <v>1200</v>
      </c>
      <c r="AI9">
        <v>2000</v>
      </c>
      <c r="AJ9">
        <v>2000</v>
      </c>
      <c r="AK9">
        <v>2000</v>
      </c>
      <c r="AL9">
        <v>2000</v>
      </c>
      <c r="AM9">
        <v>2000</v>
      </c>
      <c r="AN9">
        <v>2000</v>
      </c>
      <c r="AO9">
        <v>2000</v>
      </c>
      <c r="AP9">
        <v>2000</v>
      </c>
      <c r="AQ9">
        <v>2000</v>
      </c>
      <c r="AR9">
        <v>2000</v>
      </c>
      <c r="AS9">
        <v>2000</v>
      </c>
      <c r="AT9">
        <v>2000</v>
      </c>
      <c r="AU9">
        <v>2000</v>
      </c>
      <c r="AV9">
        <v>0</v>
      </c>
      <c r="AW9">
        <v>2000</v>
      </c>
      <c r="AX9">
        <v>2000</v>
      </c>
      <c r="AY9">
        <v>2000</v>
      </c>
      <c r="AZ9">
        <v>2000</v>
      </c>
      <c r="BA9">
        <v>2000</v>
      </c>
      <c r="BB9">
        <v>1450</v>
      </c>
      <c r="BC9">
        <v>1450</v>
      </c>
      <c r="BD9">
        <v>1450</v>
      </c>
      <c r="BE9">
        <v>1450</v>
      </c>
      <c r="BF9">
        <v>1450</v>
      </c>
      <c r="BG9">
        <v>1450</v>
      </c>
      <c r="BH9">
        <v>1500</v>
      </c>
      <c r="BI9">
        <v>1500</v>
      </c>
      <c r="BJ9">
        <v>950</v>
      </c>
      <c r="BK9">
        <v>950</v>
      </c>
      <c r="BL9">
        <v>1550</v>
      </c>
      <c r="BM9">
        <v>2356</v>
      </c>
      <c r="BN9">
        <v>1287</v>
      </c>
      <c r="BO9">
        <v>2750</v>
      </c>
      <c r="BP9">
        <v>2820</v>
      </c>
      <c r="BQ9">
        <v>2715</v>
      </c>
      <c r="BR9">
        <v>2900</v>
      </c>
      <c r="BS9">
        <v>2560</v>
      </c>
      <c r="BT9">
        <v>2666</v>
      </c>
      <c r="BU9">
        <v>2666</v>
      </c>
      <c r="BV9">
        <v>2666</v>
      </c>
      <c r="BW9">
        <v>2612</v>
      </c>
    </row>
    <row r="10" spans="1:75" x14ac:dyDescent="0.3">
      <c r="A10" t="s">
        <v>15</v>
      </c>
      <c r="B10">
        <v>1450</v>
      </c>
      <c r="C10">
        <v>1450</v>
      </c>
      <c r="D10">
        <v>1450</v>
      </c>
      <c r="E10">
        <v>1450</v>
      </c>
      <c r="F10">
        <v>1450</v>
      </c>
      <c r="G10">
        <v>1450</v>
      </c>
      <c r="H10">
        <v>1450</v>
      </c>
      <c r="I10">
        <v>1450</v>
      </c>
      <c r="J10">
        <v>1450</v>
      </c>
      <c r="K10">
        <v>1450</v>
      </c>
      <c r="L10">
        <v>1450</v>
      </c>
      <c r="M10">
        <v>1450</v>
      </c>
      <c r="N10">
        <v>1450</v>
      </c>
      <c r="O10">
        <v>1450</v>
      </c>
      <c r="P10">
        <v>1450</v>
      </c>
      <c r="Q10">
        <v>1450</v>
      </c>
      <c r="R10">
        <v>1450</v>
      </c>
      <c r="S10">
        <v>1450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">
      <c r="A11" t="s">
        <v>16</v>
      </c>
      <c r="B11">
        <v>238850</v>
      </c>
      <c r="C11">
        <v>379950</v>
      </c>
      <c r="D11">
        <v>379950</v>
      </c>
      <c r="E11">
        <v>86400</v>
      </c>
      <c r="F11">
        <v>176250</v>
      </c>
      <c r="G11">
        <v>146500</v>
      </c>
      <c r="H11">
        <v>196250</v>
      </c>
      <c r="I11">
        <v>204100</v>
      </c>
      <c r="J11">
        <v>193456</v>
      </c>
      <c r="K11">
        <v>106250</v>
      </c>
      <c r="L11">
        <v>34000</v>
      </c>
      <c r="M11">
        <v>205000</v>
      </c>
      <c r="N11">
        <v>178250</v>
      </c>
      <c r="O11">
        <v>80500</v>
      </c>
      <c r="P11">
        <v>155375</v>
      </c>
      <c r="Q11">
        <v>186000</v>
      </c>
      <c r="R11">
        <v>216250</v>
      </c>
      <c r="S11">
        <v>250000</v>
      </c>
      <c r="T11">
        <v>246000</v>
      </c>
      <c r="U11">
        <v>266500</v>
      </c>
      <c r="V11">
        <v>262500</v>
      </c>
      <c r="W11">
        <v>242500</v>
      </c>
      <c r="X11">
        <v>148500</v>
      </c>
      <c r="Y11">
        <v>148500</v>
      </c>
      <c r="Z11">
        <v>148500</v>
      </c>
      <c r="AA11">
        <v>148500</v>
      </c>
      <c r="AB11">
        <v>148500</v>
      </c>
      <c r="AC11">
        <v>132000</v>
      </c>
      <c r="AD11">
        <v>137500</v>
      </c>
      <c r="AE11">
        <v>137500</v>
      </c>
      <c r="AF11">
        <v>139100</v>
      </c>
      <c r="AG11">
        <v>68850</v>
      </c>
      <c r="AH11">
        <v>119500</v>
      </c>
      <c r="AI11">
        <v>0</v>
      </c>
      <c r="AJ11">
        <v>33150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81900</v>
      </c>
      <c r="AZ11">
        <v>81900</v>
      </c>
      <c r="BA11">
        <v>75600</v>
      </c>
      <c r="BB11">
        <v>75600</v>
      </c>
      <c r="BC11">
        <v>78750</v>
      </c>
      <c r="BD11">
        <v>61000</v>
      </c>
      <c r="BE11">
        <v>20800</v>
      </c>
      <c r="BF11">
        <v>6000</v>
      </c>
      <c r="BG11">
        <v>6000</v>
      </c>
      <c r="BH11">
        <v>5000</v>
      </c>
      <c r="BI11">
        <v>3000</v>
      </c>
      <c r="BJ11">
        <v>6000</v>
      </c>
      <c r="BK11">
        <v>21000</v>
      </c>
      <c r="BL11">
        <v>84000</v>
      </c>
      <c r="BM11">
        <v>52586</v>
      </c>
      <c r="BN11">
        <v>63000</v>
      </c>
      <c r="BO11">
        <v>30600</v>
      </c>
      <c r="BP11">
        <v>17500</v>
      </c>
      <c r="BQ11">
        <v>6000</v>
      </c>
      <c r="BR11">
        <v>6000</v>
      </c>
      <c r="BS11">
        <v>3000</v>
      </c>
      <c r="BT11">
        <v>6000</v>
      </c>
      <c r="BU11">
        <v>6000</v>
      </c>
      <c r="BV11">
        <v>6000</v>
      </c>
      <c r="BW11">
        <v>3000</v>
      </c>
    </row>
    <row r="12" spans="1:75" x14ac:dyDescent="0.3">
      <c r="A12" t="s">
        <v>17</v>
      </c>
      <c r="B12">
        <v>3000</v>
      </c>
      <c r="C12">
        <v>3000</v>
      </c>
      <c r="D12">
        <v>3000</v>
      </c>
      <c r="E12">
        <v>2500</v>
      </c>
      <c r="F12">
        <v>2500</v>
      </c>
      <c r="G12">
        <v>2500</v>
      </c>
      <c r="H12">
        <v>2500</v>
      </c>
      <c r="I12">
        <v>2500</v>
      </c>
      <c r="J12">
        <v>2500</v>
      </c>
      <c r="K12">
        <v>2500</v>
      </c>
      <c r="L12">
        <v>2500</v>
      </c>
      <c r="M12">
        <v>2500</v>
      </c>
      <c r="N12">
        <v>2500</v>
      </c>
      <c r="O12">
        <v>2500</v>
      </c>
      <c r="P12">
        <v>2500</v>
      </c>
      <c r="Q12">
        <v>2500</v>
      </c>
      <c r="R12">
        <v>2500</v>
      </c>
      <c r="S12">
        <v>2500</v>
      </c>
      <c r="T12">
        <v>2500</v>
      </c>
      <c r="U12">
        <v>2500</v>
      </c>
      <c r="V12">
        <v>2500</v>
      </c>
      <c r="W12">
        <v>2500</v>
      </c>
      <c r="X12">
        <v>2500</v>
      </c>
      <c r="Y12">
        <v>2500</v>
      </c>
      <c r="Z12">
        <v>2500</v>
      </c>
      <c r="AA12">
        <v>2500</v>
      </c>
      <c r="AB12">
        <v>3000</v>
      </c>
      <c r="AC12">
        <v>3000</v>
      </c>
      <c r="AD12">
        <v>3000</v>
      </c>
      <c r="AE12">
        <v>3000</v>
      </c>
      <c r="AF12">
        <v>3000</v>
      </c>
      <c r="AG12">
        <v>3000</v>
      </c>
      <c r="AH12">
        <v>3000</v>
      </c>
      <c r="AI12">
        <v>3000</v>
      </c>
      <c r="AJ12">
        <v>3000</v>
      </c>
      <c r="AK12">
        <v>3000</v>
      </c>
      <c r="AL12">
        <v>3000</v>
      </c>
      <c r="AM12">
        <v>3000</v>
      </c>
      <c r="AN12">
        <v>3000</v>
      </c>
      <c r="AO12">
        <v>3000</v>
      </c>
      <c r="AP12">
        <v>3000</v>
      </c>
      <c r="AQ12">
        <v>3000</v>
      </c>
      <c r="AR12">
        <v>3000</v>
      </c>
      <c r="AS12">
        <v>3000</v>
      </c>
      <c r="AT12">
        <v>3000</v>
      </c>
      <c r="AU12">
        <v>3000</v>
      </c>
      <c r="AV12">
        <v>0</v>
      </c>
      <c r="AW12">
        <v>3000</v>
      </c>
      <c r="AX12">
        <v>3000</v>
      </c>
      <c r="AY12">
        <v>3000</v>
      </c>
      <c r="AZ12">
        <v>3000</v>
      </c>
      <c r="BA12">
        <v>3000</v>
      </c>
      <c r="BB12">
        <v>3000</v>
      </c>
      <c r="BC12">
        <v>3000</v>
      </c>
      <c r="BD12">
        <v>3000</v>
      </c>
      <c r="BE12">
        <v>3000</v>
      </c>
      <c r="BF12">
        <v>3000</v>
      </c>
      <c r="BG12">
        <v>3000</v>
      </c>
      <c r="BH12">
        <v>3000</v>
      </c>
      <c r="BI12">
        <v>3100</v>
      </c>
      <c r="BJ12">
        <v>3000</v>
      </c>
      <c r="BK12">
        <v>3000</v>
      </c>
      <c r="BL12">
        <v>2800</v>
      </c>
      <c r="BM12">
        <v>2800</v>
      </c>
      <c r="BN12">
        <v>2800</v>
      </c>
      <c r="BO12">
        <v>2800</v>
      </c>
      <c r="BP12">
        <v>2800</v>
      </c>
      <c r="BQ12">
        <v>2050</v>
      </c>
      <c r="BR12">
        <v>2050</v>
      </c>
      <c r="BS12">
        <v>2100</v>
      </c>
      <c r="BT12">
        <v>2050</v>
      </c>
      <c r="BU12">
        <v>2050</v>
      </c>
      <c r="BV12">
        <v>2050</v>
      </c>
      <c r="BW12">
        <v>2050</v>
      </c>
    </row>
    <row r="13" spans="1:75" x14ac:dyDescent="0.3">
      <c r="A13" t="s">
        <v>18</v>
      </c>
      <c r="B13">
        <v>1000</v>
      </c>
      <c r="C13">
        <v>1000</v>
      </c>
      <c r="D13">
        <v>1000</v>
      </c>
      <c r="E13">
        <v>900</v>
      </c>
      <c r="F13">
        <v>900</v>
      </c>
      <c r="G13">
        <v>900</v>
      </c>
      <c r="H13">
        <v>900</v>
      </c>
      <c r="I13">
        <v>900</v>
      </c>
      <c r="J13">
        <v>900</v>
      </c>
      <c r="K13">
        <v>900</v>
      </c>
      <c r="L13">
        <v>900</v>
      </c>
      <c r="M13">
        <v>900</v>
      </c>
      <c r="N13">
        <v>900</v>
      </c>
      <c r="O13">
        <v>900</v>
      </c>
      <c r="P13">
        <v>900</v>
      </c>
      <c r="Q13">
        <v>900</v>
      </c>
      <c r="R13">
        <v>900</v>
      </c>
      <c r="S13">
        <v>900</v>
      </c>
      <c r="T13">
        <v>900</v>
      </c>
      <c r="U13">
        <v>900</v>
      </c>
      <c r="V13">
        <v>900</v>
      </c>
      <c r="W13">
        <v>900</v>
      </c>
      <c r="X13">
        <v>900</v>
      </c>
      <c r="Y13">
        <v>900</v>
      </c>
      <c r="Z13">
        <v>900</v>
      </c>
      <c r="AA13">
        <v>900</v>
      </c>
      <c r="AB13">
        <v>900</v>
      </c>
      <c r="AC13">
        <v>900</v>
      </c>
      <c r="AD13">
        <v>900</v>
      </c>
      <c r="AE13">
        <v>900</v>
      </c>
      <c r="AF13">
        <v>900</v>
      </c>
      <c r="AG13">
        <v>900</v>
      </c>
      <c r="AH13">
        <v>900</v>
      </c>
      <c r="AI13">
        <v>900</v>
      </c>
      <c r="AJ13">
        <v>900</v>
      </c>
      <c r="AK13">
        <v>900</v>
      </c>
      <c r="AL13">
        <v>900</v>
      </c>
      <c r="AM13">
        <v>900</v>
      </c>
      <c r="AN13">
        <v>900</v>
      </c>
      <c r="AO13">
        <v>900</v>
      </c>
      <c r="AP13">
        <v>900</v>
      </c>
      <c r="AQ13">
        <v>900</v>
      </c>
      <c r="AR13">
        <v>900</v>
      </c>
      <c r="AS13">
        <v>900</v>
      </c>
      <c r="AT13">
        <v>900</v>
      </c>
      <c r="AU13">
        <v>900</v>
      </c>
      <c r="AV13">
        <v>0</v>
      </c>
      <c r="AW13">
        <v>900</v>
      </c>
      <c r="AX13">
        <v>900</v>
      </c>
      <c r="AY13">
        <v>900</v>
      </c>
      <c r="AZ13">
        <v>900</v>
      </c>
      <c r="BA13">
        <v>900</v>
      </c>
      <c r="BB13">
        <v>900</v>
      </c>
      <c r="BC13">
        <v>900</v>
      </c>
      <c r="BD13">
        <v>900</v>
      </c>
      <c r="BE13">
        <v>900</v>
      </c>
      <c r="BF13">
        <v>900</v>
      </c>
      <c r="BG13">
        <v>900</v>
      </c>
      <c r="BH13">
        <v>900</v>
      </c>
      <c r="BI13">
        <v>800</v>
      </c>
      <c r="BJ13">
        <v>800</v>
      </c>
      <c r="BK13">
        <v>900</v>
      </c>
      <c r="BL13">
        <v>500</v>
      </c>
      <c r="BM13">
        <v>500</v>
      </c>
      <c r="BN13">
        <v>500</v>
      </c>
      <c r="BO13">
        <v>500</v>
      </c>
      <c r="BP13">
        <v>500</v>
      </c>
      <c r="BQ13">
        <v>1850</v>
      </c>
      <c r="BR13">
        <v>1710</v>
      </c>
      <c r="BS13">
        <v>1900</v>
      </c>
      <c r="BT13">
        <v>1850</v>
      </c>
      <c r="BU13">
        <v>1850</v>
      </c>
      <c r="BV13">
        <v>1850</v>
      </c>
      <c r="BW13">
        <v>1750</v>
      </c>
    </row>
    <row r="14" spans="1:75" x14ac:dyDescent="0.3">
      <c r="A14" t="s">
        <v>19</v>
      </c>
      <c r="B14">
        <v>561779.66</v>
      </c>
      <c r="C14">
        <v>579902.63799999992</v>
      </c>
      <c r="D14">
        <v>579902.63799999992</v>
      </c>
      <c r="E14">
        <v>512040</v>
      </c>
      <c r="F14">
        <v>531315.46</v>
      </c>
      <c r="G14">
        <v>489362.58999999997</v>
      </c>
      <c r="H14">
        <v>520864</v>
      </c>
      <c r="I14">
        <v>465864</v>
      </c>
      <c r="J14">
        <v>357305</v>
      </c>
      <c r="K14">
        <v>400614.63</v>
      </c>
      <c r="L14">
        <v>200733</v>
      </c>
      <c r="M14">
        <v>423160</v>
      </c>
      <c r="N14">
        <v>365532</v>
      </c>
      <c r="O14">
        <v>398738</v>
      </c>
      <c r="P14">
        <v>437672</v>
      </c>
      <c r="Q14">
        <v>463445</v>
      </c>
      <c r="R14">
        <v>415300.87</v>
      </c>
      <c r="S14">
        <v>404593</v>
      </c>
      <c r="T14">
        <v>375602</v>
      </c>
      <c r="U14">
        <v>375602</v>
      </c>
      <c r="V14">
        <v>345226</v>
      </c>
      <c r="W14">
        <v>264991</v>
      </c>
      <c r="X14">
        <v>219510</v>
      </c>
      <c r="Y14">
        <v>219510</v>
      </c>
      <c r="Z14">
        <v>292094.93000000005</v>
      </c>
      <c r="AA14">
        <v>268983</v>
      </c>
      <c r="AB14">
        <v>253049</v>
      </c>
      <c r="AC14">
        <v>253049</v>
      </c>
      <c r="AD14">
        <v>260535.86</v>
      </c>
      <c r="AE14">
        <v>270535.86000000004</v>
      </c>
      <c r="AF14">
        <v>229680</v>
      </c>
      <c r="AG14">
        <v>279500</v>
      </c>
      <c r="AH14">
        <v>181191</v>
      </c>
      <c r="AI14">
        <v>253562.61</v>
      </c>
      <c r="AJ14">
        <v>253562.61</v>
      </c>
      <c r="AK14">
        <v>253562.61</v>
      </c>
      <c r="AL14">
        <v>280594.83</v>
      </c>
      <c r="AM14">
        <v>266998</v>
      </c>
      <c r="AN14">
        <v>411303.88</v>
      </c>
      <c r="AO14">
        <v>411303.88</v>
      </c>
      <c r="AP14">
        <v>411303.88</v>
      </c>
      <c r="AQ14">
        <v>330612</v>
      </c>
      <c r="AR14">
        <v>330612</v>
      </c>
      <c r="AS14">
        <v>248394</v>
      </c>
      <c r="AT14">
        <v>175177</v>
      </c>
      <c r="AU14">
        <v>152993</v>
      </c>
      <c r="AV14">
        <v>0</v>
      </c>
      <c r="AW14">
        <v>324181.38</v>
      </c>
      <c r="AX14">
        <v>459986.54000000004</v>
      </c>
      <c r="AY14">
        <v>493216</v>
      </c>
      <c r="AZ14">
        <v>492858</v>
      </c>
      <c r="BA14">
        <v>461649</v>
      </c>
      <c r="BB14">
        <v>446581</v>
      </c>
      <c r="BC14">
        <v>446581</v>
      </c>
      <c r="BD14">
        <v>423712</v>
      </c>
      <c r="BE14">
        <v>419238.92000000004</v>
      </c>
      <c r="BF14">
        <v>390894.04000000004</v>
      </c>
      <c r="BG14">
        <v>390894.04000000004</v>
      </c>
      <c r="BH14">
        <v>3710705</v>
      </c>
      <c r="BI14">
        <v>374962.65</v>
      </c>
      <c r="BJ14">
        <v>518146.72000000003</v>
      </c>
      <c r="BK14">
        <v>403156.28</v>
      </c>
      <c r="BL14">
        <v>405232.95999999996</v>
      </c>
      <c r="BM14">
        <v>376070.33999999997</v>
      </c>
      <c r="BN14">
        <v>390098.75</v>
      </c>
      <c r="BO14">
        <v>400018.57</v>
      </c>
      <c r="BP14">
        <v>427359.12</v>
      </c>
      <c r="BQ14">
        <v>556960.30000000005</v>
      </c>
      <c r="BR14">
        <v>493514.84</v>
      </c>
      <c r="BS14">
        <v>515172.32</v>
      </c>
      <c r="BT14">
        <v>477415.61550000001</v>
      </c>
      <c r="BU14">
        <v>442729.72899999999</v>
      </c>
      <c r="BV14">
        <v>485013</v>
      </c>
      <c r="BW14">
        <v>504506</v>
      </c>
    </row>
    <row r="15" spans="1:75" x14ac:dyDescent="0.3">
      <c r="A15" t="s">
        <v>20</v>
      </c>
      <c r="B15">
        <v>153886.85</v>
      </c>
      <c r="C15">
        <v>156629.42750000002</v>
      </c>
      <c r="D15">
        <v>156629.42750000002</v>
      </c>
      <c r="E15">
        <v>141823.37</v>
      </c>
      <c r="F15">
        <v>143354.57500000001</v>
      </c>
      <c r="G15">
        <v>146343.14500000002</v>
      </c>
      <c r="H15">
        <v>145727</v>
      </c>
      <c r="I15">
        <v>145727</v>
      </c>
      <c r="J15">
        <v>121315</v>
      </c>
      <c r="K15">
        <v>110562.985</v>
      </c>
      <c r="L15">
        <v>53740</v>
      </c>
      <c r="M15">
        <v>131238.3475</v>
      </c>
      <c r="N15">
        <v>142138</v>
      </c>
      <c r="O15">
        <v>147563</v>
      </c>
      <c r="P15">
        <v>156536</v>
      </c>
      <c r="Q15">
        <v>161632</v>
      </c>
      <c r="R15">
        <v>175449.13750000001</v>
      </c>
      <c r="S15">
        <v>174357.755</v>
      </c>
      <c r="T15">
        <v>166729</v>
      </c>
      <c r="U15">
        <v>157338</v>
      </c>
      <c r="V15">
        <v>157338</v>
      </c>
      <c r="W15">
        <v>134664</v>
      </c>
      <c r="X15">
        <v>137560.2475</v>
      </c>
      <c r="Y15">
        <v>137560.2475</v>
      </c>
      <c r="Z15">
        <v>143187.88250000001</v>
      </c>
      <c r="AA15">
        <v>134223.05000000002</v>
      </c>
      <c r="AB15">
        <v>142560</v>
      </c>
      <c r="AC15">
        <v>142560</v>
      </c>
      <c r="AD15">
        <v>150717.28750000001</v>
      </c>
      <c r="AE15">
        <v>137058</v>
      </c>
      <c r="AF15">
        <v>136451</v>
      </c>
      <c r="AG15">
        <v>132164</v>
      </c>
      <c r="AH15">
        <v>85646</v>
      </c>
      <c r="AI15">
        <v>114444</v>
      </c>
      <c r="AJ15">
        <v>114444</v>
      </c>
      <c r="AK15">
        <v>114444</v>
      </c>
      <c r="AL15">
        <v>126323</v>
      </c>
      <c r="AM15">
        <v>111925.02750000001</v>
      </c>
      <c r="AN15">
        <v>108428.97</v>
      </c>
      <c r="AO15">
        <v>108428.97</v>
      </c>
      <c r="AP15">
        <v>108428.97</v>
      </c>
      <c r="AQ15">
        <v>101916</v>
      </c>
      <c r="AR15">
        <v>86353</v>
      </c>
      <c r="AS15">
        <v>76419</v>
      </c>
      <c r="AT15">
        <v>57621</v>
      </c>
      <c r="AU15">
        <v>39577</v>
      </c>
      <c r="AV15">
        <v>0</v>
      </c>
      <c r="AW15">
        <v>103274</v>
      </c>
      <c r="AX15">
        <v>145800</v>
      </c>
      <c r="AY15">
        <v>158770</v>
      </c>
      <c r="AZ15">
        <v>157510</v>
      </c>
      <c r="BA15">
        <v>158811</v>
      </c>
      <c r="BB15">
        <v>194833</v>
      </c>
      <c r="BC15">
        <v>194833</v>
      </c>
      <c r="BD15">
        <v>154556</v>
      </c>
      <c r="BE15">
        <v>151590</v>
      </c>
      <c r="BF15">
        <v>213239</v>
      </c>
      <c r="BG15">
        <v>213239</v>
      </c>
      <c r="BH15">
        <v>216580</v>
      </c>
      <c r="BI15">
        <v>218316</v>
      </c>
      <c r="BJ15">
        <v>213404</v>
      </c>
      <c r="BK15">
        <v>339428</v>
      </c>
      <c r="BL15">
        <v>230123.10750000001</v>
      </c>
      <c r="BM15">
        <v>228782.6575</v>
      </c>
      <c r="BN15">
        <v>227321.7</v>
      </c>
      <c r="BO15">
        <v>225546.29250000001</v>
      </c>
      <c r="BP15">
        <v>238002.26500000001</v>
      </c>
      <c r="BQ15">
        <v>215772</v>
      </c>
      <c r="BR15">
        <v>213713</v>
      </c>
      <c r="BS15">
        <v>221013.6525</v>
      </c>
      <c r="BT15">
        <v>209868.53750000001</v>
      </c>
      <c r="BU15">
        <v>194078.20749999999</v>
      </c>
      <c r="BV15">
        <v>206663</v>
      </c>
      <c r="BW15">
        <v>206292</v>
      </c>
    </row>
    <row r="16" spans="1:75" x14ac:dyDescent="0.3">
      <c r="A16" t="s">
        <v>21</v>
      </c>
      <c r="B16">
        <v>303177</v>
      </c>
      <c r="C16">
        <v>303177</v>
      </c>
      <c r="D16">
        <v>303177</v>
      </c>
      <c r="E16">
        <v>303177</v>
      </c>
      <c r="F16">
        <v>303177</v>
      </c>
      <c r="G16">
        <v>303177</v>
      </c>
      <c r="H16">
        <v>303177</v>
      </c>
      <c r="I16">
        <v>303177</v>
      </c>
      <c r="J16">
        <v>303177</v>
      </c>
      <c r="K16">
        <v>303177</v>
      </c>
      <c r="L16">
        <v>303177</v>
      </c>
      <c r="M16">
        <v>303177</v>
      </c>
      <c r="N16">
        <v>303177</v>
      </c>
      <c r="O16">
        <v>303177</v>
      </c>
      <c r="P16">
        <v>303177</v>
      </c>
      <c r="Q16">
        <v>303177</v>
      </c>
      <c r="R16">
        <v>303177</v>
      </c>
      <c r="S16">
        <v>303177</v>
      </c>
      <c r="T16">
        <v>303177</v>
      </c>
      <c r="U16">
        <v>303177</v>
      </c>
      <c r="V16">
        <v>303177</v>
      </c>
      <c r="W16">
        <v>303177</v>
      </c>
      <c r="X16">
        <v>303177</v>
      </c>
      <c r="Y16">
        <v>303177</v>
      </c>
      <c r="Z16">
        <v>303177</v>
      </c>
      <c r="AA16">
        <v>303177</v>
      </c>
      <c r="AB16">
        <v>303177</v>
      </c>
      <c r="AC16">
        <v>303177</v>
      </c>
      <c r="AD16">
        <v>303177</v>
      </c>
      <c r="AE16">
        <v>303177</v>
      </c>
      <c r="AF16">
        <v>303177</v>
      </c>
      <c r="AG16">
        <v>303177</v>
      </c>
      <c r="AH16">
        <v>303177</v>
      </c>
      <c r="AI16">
        <v>303177</v>
      </c>
      <c r="AJ16">
        <v>303177</v>
      </c>
      <c r="AK16">
        <v>288740</v>
      </c>
      <c r="AL16">
        <v>288740</v>
      </c>
      <c r="AM16">
        <v>288740</v>
      </c>
      <c r="AN16">
        <v>355175</v>
      </c>
      <c r="AO16">
        <v>355175</v>
      </c>
      <c r="AP16">
        <v>355175</v>
      </c>
      <c r="AQ16">
        <v>355175</v>
      </c>
      <c r="AR16">
        <v>346419</v>
      </c>
      <c r="AS16">
        <v>346419</v>
      </c>
      <c r="AT16">
        <v>346419</v>
      </c>
      <c r="AU16">
        <v>346419</v>
      </c>
      <c r="AV16">
        <v>346419</v>
      </c>
      <c r="AW16">
        <v>346419</v>
      </c>
      <c r="AX16">
        <v>346419</v>
      </c>
      <c r="AY16">
        <v>346419</v>
      </c>
      <c r="AZ16">
        <v>346419</v>
      </c>
      <c r="BA16">
        <v>346419</v>
      </c>
      <c r="BB16">
        <v>329923</v>
      </c>
      <c r="BC16">
        <v>329923</v>
      </c>
      <c r="BD16">
        <v>329923</v>
      </c>
      <c r="BE16">
        <v>329923</v>
      </c>
      <c r="BF16">
        <v>329923</v>
      </c>
      <c r="BG16">
        <v>329923</v>
      </c>
      <c r="BH16">
        <v>329923</v>
      </c>
      <c r="BI16">
        <v>329923</v>
      </c>
      <c r="BJ16">
        <v>329923</v>
      </c>
      <c r="BK16">
        <v>329923</v>
      </c>
      <c r="BL16">
        <v>329923</v>
      </c>
      <c r="BM16">
        <v>329923</v>
      </c>
      <c r="BN16">
        <v>329923</v>
      </c>
      <c r="BO16">
        <v>329923</v>
      </c>
      <c r="BP16">
        <v>329923</v>
      </c>
      <c r="BQ16">
        <v>329923</v>
      </c>
      <c r="BR16">
        <v>329923</v>
      </c>
      <c r="BS16">
        <v>329923</v>
      </c>
      <c r="BT16">
        <v>339349</v>
      </c>
      <c r="BU16">
        <v>339349</v>
      </c>
      <c r="BV16">
        <v>339349</v>
      </c>
      <c r="BW16">
        <v>339349</v>
      </c>
    </row>
    <row r="17" spans="1:75" x14ac:dyDescent="0.3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120665</v>
      </c>
      <c r="I17">
        <v>229892.448</v>
      </c>
      <c r="J17">
        <v>229892.448</v>
      </c>
      <c r="K17">
        <v>229892.448</v>
      </c>
      <c r="L17">
        <v>229892.448</v>
      </c>
      <c r="M17">
        <v>229892.448</v>
      </c>
      <c r="N17">
        <v>188873.28</v>
      </c>
      <c r="O17">
        <v>202610.78400000001</v>
      </c>
      <c r="P17">
        <v>216986.592</v>
      </c>
      <c r="Q17">
        <v>226502.88</v>
      </c>
      <c r="R17">
        <v>245649.552</v>
      </c>
      <c r="S17">
        <v>241695.93600000002</v>
      </c>
      <c r="T17">
        <v>230991.36000000002</v>
      </c>
      <c r="U17">
        <v>230991.36000000002</v>
      </c>
      <c r="V17">
        <v>219775.63200000001</v>
      </c>
      <c r="W17">
        <v>190150.56</v>
      </c>
      <c r="X17">
        <v>187368.19200000001</v>
      </c>
      <c r="Y17">
        <v>191818.94400000002</v>
      </c>
      <c r="Z17">
        <v>200158.128</v>
      </c>
      <c r="AA17">
        <v>182393.76</v>
      </c>
      <c r="AB17">
        <v>185003.66399999999</v>
      </c>
      <c r="AC17">
        <v>185003.66399999999</v>
      </c>
      <c r="AD17">
        <v>199211.712</v>
      </c>
      <c r="AE17">
        <v>192197.856</v>
      </c>
      <c r="AF17">
        <v>180804.864</v>
      </c>
      <c r="AG17">
        <v>175466.448</v>
      </c>
      <c r="AH17">
        <v>122285.856</v>
      </c>
      <c r="AI17">
        <v>21131.376</v>
      </c>
      <c r="AJ17">
        <v>147532.08000000002</v>
      </c>
      <c r="AK17">
        <v>169026.288</v>
      </c>
      <c r="AL17">
        <v>162681.16800000001</v>
      </c>
      <c r="AM17">
        <v>155445.36000000002</v>
      </c>
      <c r="AN17">
        <v>148966.272</v>
      </c>
      <c r="AO17">
        <v>146215.24799999999</v>
      </c>
      <c r="AP17">
        <v>151866.04800000001</v>
      </c>
      <c r="AQ17">
        <v>131141.51999999999</v>
      </c>
      <c r="AR17">
        <v>122072.016</v>
      </c>
      <c r="AS17">
        <v>108390.09600000001</v>
      </c>
      <c r="AT17">
        <v>56489.808000000005</v>
      </c>
      <c r="AU17">
        <v>56489.808000000005</v>
      </c>
      <c r="AV17">
        <v>0</v>
      </c>
      <c r="AW17">
        <v>147390.04800000001</v>
      </c>
      <c r="AX17">
        <v>208922.83199999999</v>
      </c>
      <c r="AY17">
        <v>208922.83199999999</v>
      </c>
      <c r="AZ17">
        <v>208551.31200000001</v>
      </c>
      <c r="BA17">
        <v>193688.49600000001</v>
      </c>
      <c r="BB17">
        <v>194193.264</v>
      </c>
      <c r="BC17">
        <v>188166.04800000001</v>
      </c>
      <c r="BD17">
        <v>185800.22400000002</v>
      </c>
      <c r="BE17">
        <v>181868.68799999999</v>
      </c>
      <c r="BF17">
        <v>178444.128</v>
      </c>
      <c r="BG17">
        <v>180612.09599999999</v>
      </c>
      <c r="BH17">
        <v>180612.09599999999</v>
      </c>
      <c r="BI17">
        <v>178985.136</v>
      </c>
      <c r="BJ17">
        <v>190132.32</v>
      </c>
      <c r="BK17">
        <v>190132.32</v>
      </c>
      <c r="BL17">
        <v>190132.32</v>
      </c>
      <c r="BM17">
        <v>191036.54399999999</v>
      </c>
      <c r="BN17">
        <v>187869.64800000002</v>
      </c>
      <c r="BO17">
        <v>189930.576</v>
      </c>
      <c r="BP17">
        <v>201236.78400000001</v>
      </c>
      <c r="BQ17">
        <v>204276.288</v>
      </c>
      <c r="BR17">
        <v>180114.144</v>
      </c>
      <c r="BS17">
        <v>176517.16800000001</v>
      </c>
      <c r="BT17">
        <v>172618.17600000001</v>
      </c>
      <c r="BU17">
        <v>158390.35200000001</v>
      </c>
      <c r="BV17">
        <v>168540.24</v>
      </c>
      <c r="BW17">
        <v>179221.53599999999</v>
      </c>
    </row>
    <row r="18" spans="1:75" x14ac:dyDescent="0.3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164993.28</v>
      </c>
      <c r="J18">
        <v>164993.28</v>
      </c>
      <c r="K18">
        <v>147919.24799999999</v>
      </c>
      <c r="L18">
        <v>76157.615999999995</v>
      </c>
      <c r="M18">
        <v>174705.36000000002</v>
      </c>
      <c r="N18">
        <v>188873.28</v>
      </c>
      <c r="O18">
        <v>202610.78400000001</v>
      </c>
      <c r="P18">
        <v>216986.592</v>
      </c>
      <c r="Q18">
        <v>226502.88</v>
      </c>
      <c r="R18">
        <v>245649.552</v>
      </c>
      <c r="S18">
        <v>241695.93600000002</v>
      </c>
      <c r="T18">
        <v>230991.36000000002</v>
      </c>
      <c r="U18">
        <v>230991.36000000002</v>
      </c>
      <c r="V18">
        <v>219775.63200000001</v>
      </c>
      <c r="W18">
        <v>190150.56</v>
      </c>
      <c r="X18">
        <v>187368.19200000001</v>
      </c>
      <c r="Y18">
        <v>191818.94400000002</v>
      </c>
      <c r="Z18">
        <v>200158.128</v>
      </c>
      <c r="AA18">
        <v>182393.76</v>
      </c>
      <c r="AB18">
        <v>185003.66399999999</v>
      </c>
      <c r="AC18">
        <v>185003.66399999999</v>
      </c>
      <c r="AD18">
        <v>199211.712</v>
      </c>
      <c r="AE18">
        <v>192197.856</v>
      </c>
      <c r="AF18">
        <v>180804.864</v>
      </c>
      <c r="AG18">
        <v>304507.3983</v>
      </c>
      <c r="AH18">
        <v>212216.91260000001</v>
      </c>
      <c r="AI18">
        <v>36671.742100000003</v>
      </c>
      <c r="AJ18">
        <v>256029.6305</v>
      </c>
      <c r="AK18">
        <v>293331.03730000003</v>
      </c>
      <c r="AL18">
        <v>282319.6103</v>
      </c>
      <c r="AM18">
        <v>269762.46850000002</v>
      </c>
      <c r="AN18">
        <v>258518.55119999999</v>
      </c>
      <c r="AO18">
        <v>253744.37830000001</v>
      </c>
      <c r="AP18">
        <v>263550.87079999998</v>
      </c>
      <c r="AQ18">
        <v>227585.1795</v>
      </c>
      <c r="AR18">
        <v>211845.81109999999</v>
      </c>
      <c r="AS18">
        <v>188101.9791</v>
      </c>
      <c r="AT18">
        <v>98033.354299999992</v>
      </c>
      <c r="AU18">
        <v>98033.354299999992</v>
      </c>
      <c r="AV18">
        <v>0</v>
      </c>
      <c r="AW18">
        <v>255783.1458</v>
      </c>
      <c r="AX18">
        <v>362568.16470000002</v>
      </c>
      <c r="AY18">
        <v>362568.16470000002</v>
      </c>
      <c r="AZ18">
        <v>361923.4227</v>
      </c>
      <c r="BA18">
        <v>336130.24410000001</v>
      </c>
      <c r="BB18">
        <v>337006.22690000001</v>
      </c>
      <c r="BC18">
        <v>326546.49579999998</v>
      </c>
      <c r="BD18">
        <v>322440.80540000001</v>
      </c>
      <c r="BE18">
        <v>315617.9523</v>
      </c>
      <c r="BF18">
        <v>309674.91379999998</v>
      </c>
      <c r="BG18">
        <v>313437.24160000001</v>
      </c>
      <c r="BH18">
        <v>313437.24160000001</v>
      </c>
      <c r="BI18">
        <v>310613.78810000001</v>
      </c>
      <c r="BJ18">
        <v>329958.79700000002</v>
      </c>
      <c r="BK18">
        <v>329958.79700000002</v>
      </c>
      <c r="BL18">
        <v>329958.79700000002</v>
      </c>
      <c r="BM18">
        <v>331528.0024</v>
      </c>
      <c r="BN18">
        <v>326032.11829999997</v>
      </c>
      <c r="BO18">
        <v>189930.576</v>
      </c>
      <c r="BP18">
        <v>201236.78400000001</v>
      </c>
      <c r="BQ18">
        <v>204276.288</v>
      </c>
      <c r="BR18">
        <v>180114.144</v>
      </c>
      <c r="BS18">
        <v>176517.16800000001</v>
      </c>
      <c r="BT18">
        <v>172618.17600000001</v>
      </c>
      <c r="BU18">
        <v>158390.35200000001</v>
      </c>
      <c r="BV18">
        <v>168540.24</v>
      </c>
      <c r="BW18">
        <v>179221.53599999999</v>
      </c>
    </row>
    <row r="19" spans="1:75" x14ac:dyDescent="0.3">
      <c r="A19" t="s">
        <v>24</v>
      </c>
      <c r="B19">
        <v>2059</v>
      </c>
      <c r="C19">
        <v>0</v>
      </c>
      <c r="D19">
        <v>0</v>
      </c>
      <c r="E19">
        <v>3042</v>
      </c>
      <c r="F19">
        <v>10134</v>
      </c>
      <c r="G19">
        <v>24332</v>
      </c>
      <c r="H19">
        <v>11737</v>
      </c>
      <c r="I19">
        <v>11737</v>
      </c>
      <c r="J19">
        <v>17823.903846153844</v>
      </c>
      <c r="K19">
        <v>1793</v>
      </c>
      <c r="L19">
        <v>0</v>
      </c>
      <c r="M19">
        <v>17412</v>
      </c>
      <c r="N19">
        <v>36331</v>
      </c>
      <c r="O19">
        <v>33174</v>
      </c>
      <c r="P19">
        <v>28669.591346153844</v>
      </c>
      <c r="Q19">
        <v>0</v>
      </c>
      <c r="R19">
        <v>0</v>
      </c>
      <c r="S19">
        <v>27901</v>
      </c>
      <c r="T19">
        <v>87497</v>
      </c>
      <c r="U19">
        <v>87497</v>
      </c>
      <c r="V19">
        <v>116871</v>
      </c>
      <c r="W19">
        <v>60835</v>
      </c>
      <c r="X19">
        <v>76433</v>
      </c>
      <c r="Y19">
        <v>10732</v>
      </c>
      <c r="Z19">
        <v>133660</v>
      </c>
      <c r="AA19">
        <v>133660</v>
      </c>
      <c r="AB19">
        <v>137197</v>
      </c>
      <c r="AC19">
        <v>88231</v>
      </c>
      <c r="AD19">
        <v>72139</v>
      </c>
      <c r="AE19">
        <v>69498</v>
      </c>
      <c r="AF19">
        <v>51729</v>
      </c>
      <c r="AG19">
        <v>74390</v>
      </c>
      <c r="AH19">
        <v>55298</v>
      </c>
      <c r="AI19">
        <v>55298</v>
      </c>
      <c r="AJ19">
        <v>55298</v>
      </c>
      <c r="AK19">
        <v>55298</v>
      </c>
      <c r="AL19">
        <v>57355</v>
      </c>
      <c r="AM19">
        <v>69628</v>
      </c>
      <c r="AN19">
        <v>32841</v>
      </c>
      <c r="AO19">
        <v>1581</v>
      </c>
      <c r="AP19">
        <v>25983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68574</v>
      </c>
      <c r="AY19">
        <v>39494</v>
      </c>
      <c r="AZ19">
        <v>62350</v>
      </c>
      <c r="BA19">
        <v>22945</v>
      </c>
      <c r="BB19">
        <v>34389</v>
      </c>
      <c r="BC19">
        <v>57722</v>
      </c>
      <c r="BD19">
        <v>110255</v>
      </c>
      <c r="BE19">
        <v>57722</v>
      </c>
      <c r="BF19">
        <v>110255</v>
      </c>
      <c r="BG19">
        <v>65157</v>
      </c>
      <c r="BH19">
        <v>52277</v>
      </c>
      <c r="BI19">
        <v>120653</v>
      </c>
      <c r="BJ19">
        <v>99944</v>
      </c>
      <c r="BK19">
        <v>109130</v>
      </c>
      <c r="BL19">
        <v>109130</v>
      </c>
      <c r="BM19">
        <v>0</v>
      </c>
      <c r="BN19">
        <v>47878</v>
      </c>
      <c r="BO19">
        <v>70997</v>
      </c>
      <c r="BP19">
        <v>57455</v>
      </c>
      <c r="BQ19">
        <v>180043</v>
      </c>
      <c r="BR19">
        <v>209108</v>
      </c>
      <c r="BS19">
        <v>130293</v>
      </c>
      <c r="BT19">
        <v>107647</v>
      </c>
      <c r="BU19">
        <v>78803</v>
      </c>
      <c r="BV19">
        <v>122292</v>
      </c>
      <c r="BW19">
        <v>102056</v>
      </c>
    </row>
    <row r="20" spans="1:75" x14ac:dyDescent="0.3">
      <c r="A20" t="s">
        <v>25</v>
      </c>
      <c r="B20">
        <v>8000</v>
      </c>
      <c r="C20">
        <v>8000</v>
      </c>
      <c r="D20">
        <v>8000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">
      <c r="A21" t="s">
        <v>26</v>
      </c>
      <c r="B21">
        <v>1000</v>
      </c>
      <c r="C21">
        <v>1000</v>
      </c>
      <c r="D21">
        <v>1000</v>
      </c>
      <c r="E21">
        <v>500</v>
      </c>
      <c r="F21">
        <v>500</v>
      </c>
      <c r="G21">
        <v>500</v>
      </c>
      <c r="H21">
        <v>500</v>
      </c>
      <c r="I21">
        <v>500</v>
      </c>
      <c r="J21">
        <v>500</v>
      </c>
      <c r="K21">
        <v>500</v>
      </c>
      <c r="L21">
        <v>500</v>
      </c>
      <c r="M21">
        <v>500</v>
      </c>
      <c r="N21">
        <v>500</v>
      </c>
      <c r="O21">
        <v>500</v>
      </c>
      <c r="P21">
        <v>500</v>
      </c>
      <c r="Q21">
        <v>500</v>
      </c>
      <c r="R21">
        <v>500</v>
      </c>
      <c r="S21">
        <v>500</v>
      </c>
      <c r="T21">
        <v>500</v>
      </c>
      <c r="U21">
        <v>500</v>
      </c>
      <c r="V21">
        <v>500</v>
      </c>
      <c r="W21">
        <v>500</v>
      </c>
      <c r="X21">
        <v>500</v>
      </c>
      <c r="Y21">
        <v>500</v>
      </c>
      <c r="Z21">
        <v>500</v>
      </c>
      <c r="AA21">
        <v>500</v>
      </c>
      <c r="AB21">
        <v>500</v>
      </c>
      <c r="AC21">
        <v>500</v>
      </c>
      <c r="AD21">
        <v>500</v>
      </c>
      <c r="AE21">
        <v>500</v>
      </c>
      <c r="AF21">
        <v>500</v>
      </c>
      <c r="AG21">
        <v>500</v>
      </c>
      <c r="AH21">
        <v>500</v>
      </c>
      <c r="AI21">
        <v>500</v>
      </c>
      <c r="AJ21">
        <v>500</v>
      </c>
      <c r="AK21">
        <v>500</v>
      </c>
      <c r="AL21">
        <v>500</v>
      </c>
      <c r="AM21">
        <v>500</v>
      </c>
      <c r="AN21">
        <v>500</v>
      </c>
      <c r="AO21">
        <v>500</v>
      </c>
      <c r="AP21">
        <v>500</v>
      </c>
      <c r="AQ21">
        <v>500</v>
      </c>
      <c r="AR21">
        <v>500</v>
      </c>
      <c r="AS21">
        <v>500</v>
      </c>
      <c r="AT21">
        <v>500</v>
      </c>
      <c r="AU21">
        <v>500</v>
      </c>
      <c r="AV21">
        <v>0</v>
      </c>
      <c r="AW21">
        <v>500</v>
      </c>
      <c r="AX21">
        <v>500</v>
      </c>
      <c r="AY21">
        <v>500</v>
      </c>
      <c r="AZ21">
        <v>500</v>
      </c>
      <c r="BA21">
        <v>500</v>
      </c>
      <c r="BB21">
        <v>500</v>
      </c>
      <c r="BC21">
        <v>500</v>
      </c>
      <c r="BD21">
        <v>500</v>
      </c>
      <c r="BE21">
        <v>500</v>
      </c>
      <c r="BF21">
        <v>500</v>
      </c>
      <c r="BG21">
        <v>500</v>
      </c>
      <c r="BH21">
        <v>500</v>
      </c>
      <c r="BI21">
        <v>300</v>
      </c>
      <c r="BJ21">
        <v>300</v>
      </c>
      <c r="BK21">
        <v>600</v>
      </c>
      <c r="BL21">
        <v>800</v>
      </c>
      <c r="BM21">
        <v>6700</v>
      </c>
      <c r="BN21">
        <v>36800</v>
      </c>
      <c r="BO21">
        <v>6900</v>
      </c>
      <c r="BP21">
        <v>6500</v>
      </c>
      <c r="BQ21">
        <v>6850</v>
      </c>
      <c r="BR21">
        <v>7400</v>
      </c>
      <c r="BS21">
        <v>6900</v>
      </c>
      <c r="BT21">
        <v>6500</v>
      </c>
      <c r="BU21">
        <v>6500</v>
      </c>
      <c r="BV21">
        <v>6500</v>
      </c>
      <c r="BW21">
        <v>6600</v>
      </c>
    </row>
    <row r="22" spans="1:75" x14ac:dyDescent="0.3">
      <c r="A22" t="s">
        <v>27</v>
      </c>
      <c r="B22">
        <v>704540</v>
      </c>
      <c r="C22">
        <v>719914</v>
      </c>
      <c r="D22">
        <v>719914</v>
      </c>
      <c r="E22">
        <v>719914</v>
      </c>
      <c r="F22">
        <v>719914</v>
      </c>
      <c r="G22">
        <v>765618</v>
      </c>
      <c r="H22">
        <v>765618</v>
      </c>
      <c r="I22">
        <v>794957</v>
      </c>
      <c r="J22">
        <v>751965</v>
      </c>
      <c r="K22">
        <v>774727</v>
      </c>
      <c r="L22">
        <v>641549</v>
      </c>
      <c r="M22">
        <v>1067970</v>
      </c>
      <c r="N22">
        <v>1067970</v>
      </c>
      <c r="O22">
        <v>1003612</v>
      </c>
      <c r="P22">
        <v>1003612</v>
      </c>
      <c r="Q22">
        <v>1003612</v>
      </c>
      <c r="R22">
        <v>997800</v>
      </c>
      <c r="S22">
        <v>1003762</v>
      </c>
      <c r="T22">
        <v>1051203</v>
      </c>
      <c r="U22">
        <v>1051203</v>
      </c>
      <c r="V22">
        <v>1072429</v>
      </c>
      <c r="W22">
        <v>1011955</v>
      </c>
      <c r="X22">
        <v>1010732</v>
      </c>
      <c r="Y22">
        <v>1143870</v>
      </c>
      <c r="Z22">
        <v>1004544</v>
      </c>
      <c r="AA22">
        <v>980565</v>
      </c>
      <c r="AB22">
        <v>856467</v>
      </c>
      <c r="AC22">
        <v>856467</v>
      </c>
      <c r="AD22">
        <v>876571</v>
      </c>
      <c r="AE22">
        <v>576409</v>
      </c>
      <c r="AF22">
        <v>694294</v>
      </c>
      <c r="AG22">
        <v>700392</v>
      </c>
      <c r="AH22">
        <v>503062</v>
      </c>
      <c r="AI22">
        <v>95725</v>
      </c>
      <c r="AJ22">
        <v>629936</v>
      </c>
      <c r="AK22">
        <v>702923</v>
      </c>
      <c r="AL22">
        <v>644335</v>
      </c>
      <c r="AM22">
        <v>630576</v>
      </c>
      <c r="AN22">
        <v>592520</v>
      </c>
      <c r="AO22">
        <v>545709</v>
      </c>
      <c r="AP22">
        <v>527592</v>
      </c>
      <c r="AQ22">
        <v>459589</v>
      </c>
      <c r="AR22">
        <v>462685</v>
      </c>
      <c r="AS22">
        <v>297301</v>
      </c>
      <c r="AT22">
        <v>297301</v>
      </c>
      <c r="AU22">
        <v>266461</v>
      </c>
      <c r="AV22">
        <v>0</v>
      </c>
      <c r="AW22">
        <v>632660</v>
      </c>
      <c r="AX22">
        <v>807445</v>
      </c>
      <c r="AY22">
        <v>920697</v>
      </c>
      <c r="AZ22">
        <v>926522</v>
      </c>
      <c r="BA22">
        <v>788000</v>
      </c>
      <c r="BB22">
        <v>1254708</v>
      </c>
      <c r="BC22">
        <v>853608</v>
      </c>
      <c r="BD22">
        <v>871837</v>
      </c>
      <c r="BE22">
        <v>853608</v>
      </c>
      <c r="BF22">
        <v>728890</v>
      </c>
      <c r="BG22">
        <v>641756</v>
      </c>
      <c r="BH22">
        <v>632372</v>
      </c>
      <c r="BI22">
        <v>689362</v>
      </c>
      <c r="BJ22">
        <v>626144</v>
      </c>
      <c r="BK22">
        <v>693003</v>
      </c>
      <c r="BL22">
        <v>690689</v>
      </c>
      <c r="BM22">
        <v>736670</v>
      </c>
      <c r="BN22">
        <v>702999</v>
      </c>
      <c r="BO22">
        <v>654735</v>
      </c>
      <c r="BP22">
        <v>621988</v>
      </c>
      <c r="BQ22">
        <v>557959</v>
      </c>
      <c r="BR22">
        <v>520647</v>
      </c>
      <c r="BS22">
        <v>606515</v>
      </c>
      <c r="BT22">
        <v>561862</v>
      </c>
      <c r="BU22">
        <v>560521</v>
      </c>
      <c r="BV22">
        <v>541743</v>
      </c>
      <c r="BW22">
        <v>597469</v>
      </c>
    </row>
    <row r="23" spans="1:75" x14ac:dyDescent="0.3">
      <c r="A23" t="s">
        <v>28</v>
      </c>
      <c r="B23">
        <v>58688.182000000001</v>
      </c>
      <c r="C23">
        <v>63775.979399999997</v>
      </c>
      <c r="D23">
        <v>63775.979399999997</v>
      </c>
      <c r="E23">
        <v>63775.979399999997</v>
      </c>
      <c r="F23">
        <v>63775.979399999997</v>
      </c>
      <c r="G23">
        <v>63775.979399999997</v>
      </c>
      <c r="H23">
        <v>63775.979399999997</v>
      </c>
      <c r="I23">
        <v>66219.918099999995</v>
      </c>
      <c r="J23">
        <v>62638.684499999996</v>
      </c>
      <c r="K23">
        <v>64534.759099999996</v>
      </c>
      <c r="L23">
        <v>53441.0317</v>
      </c>
      <c r="M23">
        <v>88961.900999999998</v>
      </c>
      <c r="N23">
        <v>88961.900999999998</v>
      </c>
      <c r="O23">
        <v>83600.8796</v>
      </c>
      <c r="P23">
        <v>83600.8796</v>
      </c>
      <c r="Q23">
        <v>83600.8796</v>
      </c>
      <c r="R23">
        <v>83116.740000000005</v>
      </c>
      <c r="S23">
        <v>83613.374599999996</v>
      </c>
      <c r="T23">
        <v>87565.209900000002</v>
      </c>
      <c r="U23">
        <v>87565.209900000002</v>
      </c>
      <c r="V23">
        <v>89333.335699999996</v>
      </c>
      <c r="W23">
        <v>84295.851500000004</v>
      </c>
      <c r="X23">
        <v>84193.975600000005</v>
      </c>
      <c r="Y23">
        <v>95284.370999999999</v>
      </c>
      <c r="Z23">
        <v>83678.515199999994</v>
      </c>
      <c r="AA23">
        <v>81681.064499999993</v>
      </c>
      <c r="AB23">
        <v>71343.701100000006</v>
      </c>
      <c r="AC23">
        <v>71343.701100000006</v>
      </c>
      <c r="AD23">
        <v>73018.364300000001</v>
      </c>
      <c r="AE23">
        <v>48014.869700000003</v>
      </c>
      <c r="AF23">
        <v>57834.690199999997</v>
      </c>
      <c r="AG23">
        <v>58342.653599999998</v>
      </c>
      <c r="AH23">
        <v>41905.064599999998</v>
      </c>
      <c r="AI23">
        <v>7973.8924999999999</v>
      </c>
      <c r="AJ23">
        <v>52473.668799999999</v>
      </c>
      <c r="AK23">
        <v>58553.4859</v>
      </c>
      <c r="AL23">
        <v>53673.105499999998</v>
      </c>
      <c r="AM23">
        <v>52526.980799999998</v>
      </c>
      <c r="AN23">
        <v>49356.915999999997</v>
      </c>
      <c r="AO23">
        <v>45457.559699999998</v>
      </c>
      <c r="AP23">
        <v>43948.4136</v>
      </c>
      <c r="AQ23">
        <v>38283.763700000003</v>
      </c>
      <c r="AR23">
        <v>38541.660499999998</v>
      </c>
      <c r="AS23">
        <v>24765.173299999999</v>
      </c>
      <c r="AT23">
        <v>24765.173299999999</v>
      </c>
      <c r="AU23">
        <v>22196.201300000001</v>
      </c>
      <c r="AV23">
        <v>0</v>
      </c>
      <c r="AW23">
        <v>52700.578000000001</v>
      </c>
      <c r="AX23">
        <v>67260.1685</v>
      </c>
      <c r="AY23">
        <v>76694.060100000002</v>
      </c>
      <c r="AZ23">
        <v>77179.282600000006</v>
      </c>
      <c r="BA23">
        <v>65640.399999999994</v>
      </c>
      <c r="BB23">
        <v>104517.1764</v>
      </c>
      <c r="BC23">
        <v>70523.362699999998</v>
      </c>
      <c r="BD23">
        <v>77816</v>
      </c>
      <c r="BE23">
        <v>71105.546399999992</v>
      </c>
      <c r="BF23">
        <v>60716.536999999997</v>
      </c>
      <c r="BG23">
        <v>53458.274799999999</v>
      </c>
      <c r="BH23">
        <v>52676.587599999999</v>
      </c>
      <c r="BI23">
        <v>57423.854599999999</v>
      </c>
      <c r="BJ23">
        <v>52157.7952</v>
      </c>
      <c r="BK23">
        <v>57727.149899999997</v>
      </c>
      <c r="BL23">
        <v>57534.393700000001</v>
      </c>
      <c r="BM23">
        <v>61364.610999999997</v>
      </c>
      <c r="BN23">
        <v>58559.816699999996</v>
      </c>
      <c r="BO23">
        <v>54539.425499999998</v>
      </c>
      <c r="BP23">
        <v>51811.600400000003</v>
      </c>
      <c r="BQ23">
        <v>46477.984700000001</v>
      </c>
      <c r="BR23">
        <v>43369.895100000002</v>
      </c>
      <c r="BS23">
        <v>50522.699500000002</v>
      </c>
      <c r="BT23">
        <v>46803.104599999999</v>
      </c>
      <c r="BU23">
        <v>46691.399299999997</v>
      </c>
      <c r="BV23">
        <v>45127.191899999998</v>
      </c>
      <c r="BW23">
        <v>49769.167699999998</v>
      </c>
    </row>
    <row r="24" spans="1:75" x14ac:dyDescent="0.3">
      <c r="A24" t="s">
        <v>29</v>
      </c>
      <c r="B24">
        <v>95460.295384615383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148363.3846153846</v>
      </c>
      <c r="J24">
        <v>196844.10576923084</v>
      </c>
      <c r="K24">
        <v>0</v>
      </c>
      <c r="L24">
        <v>0</v>
      </c>
      <c r="M24">
        <v>110035</v>
      </c>
      <c r="N24">
        <v>0</v>
      </c>
      <c r="O24">
        <v>51922</v>
      </c>
      <c r="P24">
        <v>0</v>
      </c>
      <c r="Q24">
        <v>0</v>
      </c>
      <c r="R24">
        <v>0</v>
      </c>
      <c r="S24">
        <v>0</v>
      </c>
      <c r="T24">
        <v>203881</v>
      </c>
      <c r="U24">
        <v>203881</v>
      </c>
      <c r="V24">
        <v>178363</v>
      </c>
      <c r="W24">
        <v>163283</v>
      </c>
      <c r="X24">
        <v>158208.59615384616</v>
      </c>
      <c r="Y24">
        <v>116633.48148148147</v>
      </c>
      <c r="Z24">
        <v>150394.12820512819</v>
      </c>
      <c r="AA24">
        <v>112482.07692307692</v>
      </c>
      <c r="AB24">
        <v>98964.474358974345</v>
      </c>
      <c r="AC24">
        <v>66861.538461538468</v>
      </c>
      <c r="AD24">
        <v>90079</v>
      </c>
      <c r="AE24">
        <v>229510.72115384613</v>
      </c>
      <c r="AF24">
        <v>264391.36538461543</v>
      </c>
      <c r="AG24">
        <v>132119</v>
      </c>
      <c r="AH24">
        <v>141516</v>
      </c>
      <c r="AI24">
        <v>127246.53703703704</v>
      </c>
      <c r="AJ24">
        <v>127246.53703703704</v>
      </c>
      <c r="AK24">
        <v>127246.53703703704</v>
      </c>
      <c r="AL24">
        <v>99677</v>
      </c>
      <c r="AM24">
        <v>83931.923076923078</v>
      </c>
      <c r="AN24">
        <v>91573</v>
      </c>
      <c r="AO24">
        <v>57460.800000000003</v>
      </c>
      <c r="AP24">
        <v>85903</v>
      </c>
      <c r="AQ24">
        <v>151290</v>
      </c>
      <c r="AR24">
        <v>4758467.2987000002</v>
      </c>
      <c r="AS24">
        <v>4141725.2275</v>
      </c>
      <c r="AT24">
        <v>3026738.6898999996</v>
      </c>
      <c r="AU24">
        <v>2484639.7178999996</v>
      </c>
      <c r="AV24">
        <v>435409</v>
      </c>
      <c r="AW24">
        <v>5615127.2976000002</v>
      </c>
      <c r="AX24">
        <v>7470518.3698999994</v>
      </c>
      <c r="AY24">
        <v>8170469.2215</v>
      </c>
      <c r="AZ24">
        <v>8066712.9399999995</v>
      </c>
      <c r="BA24">
        <v>7769285.3842000002</v>
      </c>
      <c r="BB24">
        <v>8385118.3942000009</v>
      </c>
      <c r="BC24">
        <v>7775007.9023000002</v>
      </c>
      <c r="BD24">
        <v>7728637.8348000003</v>
      </c>
      <c r="BE24">
        <v>7420357.0590000004</v>
      </c>
      <c r="BF24">
        <v>7309137.5325999996</v>
      </c>
      <c r="BG24">
        <v>7094725.8940000003</v>
      </c>
      <c r="BH24">
        <v>10527531.1668</v>
      </c>
      <c r="BI24">
        <v>7384418.2168000014</v>
      </c>
      <c r="BJ24">
        <v>7704020.4292000001</v>
      </c>
      <c r="BK24">
        <v>7874334.3439000007</v>
      </c>
      <c r="BL24">
        <v>7754479.3752000006</v>
      </c>
      <c r="BM24">
        <v>7520321.1572999982</v>
      </c>
      <c r="BN24">
        <v>7600117.151300001</v>
      </c>
      <c r="BO24">
        <v>7404592.1271000011</v>
      </c>
      <c r="BP24">
        <v>7674993.2222999996</v>
      </c>
      <c r="BQ24">
        <v>8039081.706699999</v>
      </c>
      <c r="BR24">
        <v>7274673.0921000009</v>
      </c>
      <c r="BS24">
        <v>7151651.7732999995</v>
      </c>
      <c r="BT24">
        <v>6997230.1014999999</v>
      </c>
      <c r="BU24">
        <v>6514033.3169999998</v>
      </c>
      <c r="BV24">
        <v>6846078.2134000007</v>
      </c>
      <c r="BW24">
        <v>7188845.2803000007</v>
      </c>
    </row>
    <row r="25" spans="1:75" x14ac:dyDescent="0.3">
      <c r="A25" t="s">
        <v>135</v>
      </c>
      <c r="B25">
        <v>7728459.1079846155</v>
      </c>
      <c r="C25">
        <v>7403918.7316370374</v>
      </c>
      <c r="D25">
        <v>7403918.7316370374</v>
      </c>
      <c r="E25">
        <v>7073679.2621999998</v>
      </c>
      <c r="F25">
        <v>7243028.6129999999</v>
      </c>
      <c r="G25">
        <v>7260008.6662999988</v>
      </c>
      <c r="H25">
        <v>7635087.5154999997</v>
      </c>
      <c r="I25">
        <v>7735017.118715385</v>
      </c>
      <c r="J25">
        <v>6985670.5101153851</v>
      </c>
      <c r="K25">
        <v>6369321.5984000005</v>
      </c>
      <c r="L25">
        <v>3753812.2917999998</v>
      </c>
      <c r="M25">
        <v>7606994.6500000004</v>
      </c>
      <c r="N25">
        <v>7816738.2989999996</v>
      </c>
      <c r="O25">
        <v>7824129.5789999999</v>
      </c>
      <c r="P25">
        <v>8292088.8031461537</v>
      </c>
      <c r="Q25">
        <v>8586490.5125999991</v>
      </c>
      <c r="R25">
        <v>9012271.1782000009</v>
      </c>
      <c r="S25">
        <v>9170225.1572000012</v>
      </c>
      <c r="T25">
        <v>8927810.685899999</v>
      </c>
      <c r="U25">
        <v>8988934.185899999</v>
      </c>
      <c r="V25">
        <v>8628046.3944000006</v>
      </c>
      <c r="W25">
        <v>7519544.9224999994</v>
      </c>
      <c r="X25">
        <v>7357228.5864538457</v>
      </c>
      <c r="Y25">
        <v>7592795.2803814812</v>
      </c>
      <c r="Z25">
        <v>7825646.963205127</v>
      </c>
      <c r="AA25">
        <v>7350739.8824230768</v>
      </c>
      <c r="AB25">
        <v>7155416.9453589739</v>
      </c>
      <c r="AC25">
        <v>7156912.0094615379</v>
      </c>
      <c r="AD25">
        <v>7486888.2609999999</v>
      </c>
      <c r="AE25">
        <v>7107905.525453845</v>
      </c>
      <c r="AF25">
        <v>6851044.5579846147</v>
      </c>
      <c r="AG25">
        <v>6748410.8981999997</v>
      </c>
      <c r="AH25">
        <v>4829241.7457999997</v>
      </c>
      <c r="AI25">
        <v>1629493.899737037</v>
      </c>
      <c r="AJ25">
        <v>5786135.1568370368</v>
      </c>
      <c r="AK25">
        <v>6280762.995537037</v>
      </c>
      <c r="AL25">
        <v>6252692.3240999989</v>
      </c>
      <c r="AM25">
        <v>5951206.2283769231</v>
      </c>
      <c r="AN25">
        <v>5932607.1403999999</v>
      </c>
      <c r="AO25">
        <v>5635072.2142999992</v>
      </c>
      <c r="AP25">
        <v>5865115.0532</v>
      </c>
      <c r="AQ25">
        <v>5183553.6426999997</v>
      </c>
    </row>
    <row r="26" spans="1:75" x14ac:dyDescent="0.3">
      <c r="A26" t="s">
        <v>30</v>
      </c>
      <c r="AR26">
        <v>2543167</v>
      </c>
      <c r="AS26">
        <v>2258127</v>
      </c>
      <c r="AT26">
        <v>1176871</v>
      </c>
      <c r="AU26">
        <v>1176871</v>
      </c>
      <c r="AV26">
        <v>0</v>
      </c>
      <c r="AX26">
        <v>4352559</v>
      </c>
      <c r="AY26">
        <v>4352559</v>
      </c>
      <c r="AZ26">
        <v>4344819</v>
      </c>
      <c r="BA26">
        <v>4035177</v>
      </c>
      <c r="BB26">
        <v>4045693</v>
      </c>
      <c r="BC26">
        <v>3920126</v>
      </c>
      <c r="BD26">
        <v>3870838</v>
      </c>
      <c r="BE26">
        <v>3788931</v>
      </c>
      <c r="BF26">
        <v>3717586</v>
      </c>
      <c r="BG26">
        <v>3762752</v>
      </c>
      <c r="BH26">
        <v>3762752</v>
      </c>
      <c r="BI26">
        <v>3728857</v>
      </c>
      <c r="BJ26">
        <v>3961090</v>
      </c>
      <c r="BK26">
        <v>3961090</v>
      </c>
      <c r="BL26">
        <v>3961090</v>
      </c>
      <c r="BM26">
        <v>3979928</v>
      </c>
      <c r="BN26">
        <v>3913951</v>
      </c>
      <c r="BO26">
        <v>3956887</v>
      </c>
      <c r="BP26">
        <v>4192433</v>
      </c>
      <c r="BQ26">
        <v>4255756</v>
      </c>
      <c r="BR26">
        <v>3752378</v>
      </c>
      <c r="BS26">
        <v>3677441</v>
      </c>
      <c r="BT26">
        <v>3596212</v>
      </c>
      <c r="BU26">
        <v>3299799</v>
      </c>
      <c r="BV26">
        <v>3511255</v>
      </c>
      <c r="BW26">
        <v>3733782</v>
      </c>
    </row>
    <row r="27" spans="1:75" x14ac:dyDescent="0.3">
      <c r="A27" t="s">
        <v>31</v>
      </c>
      <c r="T27">
        <v>4812320</v>
      </c>
      <c r="U27">
        <v>4812320</v>
      </c>
      <c r="V27">
        <v>4578659</v>
      </c>
      <c r="W27">
        <v>3961470</v>
      </c>
      <c r="X27">
        <v>3903504</v>
      </c>
      <c r="Y27">
        <v>3996228</v>
      </c>
      <c r="Z27">
        <v>4169961</v>
      </c>
      <c r="AA27">
        <v>3799870</v>
      </c>
      <c r="AB27">
        <v>3854243</v>
      </c>
      <c r="AC27">
        <v>3854243</v>
      </c>
      <c r="AD27">
        <v>4150244</v>
      </c>
      <c r="AE27">
        <v>4004122</v>
      </c>
      <c r="AF27">
        <v>3766768</v>
      </c>
      <c r="AG27">
        <v>3655551</v>
      </c>
      <c r="AH27">
        <v>2547622</v>
      </c>
      <c r="AI27">
        <v>440237</v>
      </c>
      <c r="AJ27">
        <v>3073585</v>
      </c>
      <c r="AK27">
        <v>3521381</v>
      </c>
      <c r="AL27">
        <v>3389191</v>
      </c>
      <c r="AM27">
        <v>3238445</v>
      </c>
      <c r="AN27">
        <v>3103464</v>
      </c>
      <c r="AO27">
        <v>3046151</v>
      </c>
      <c r="AP27">
        <v>3163876</v>
      </c>
      <c r="AQ27">
        <v>2732115</v>
      </c>
    </row>
    <row r="29" spans="1:75" x14ac:dyDescent="0.3">
      <c r="A29" t="s">
        <v>32</v>
      </c>
      <c r="S29">
        <v>5035332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"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">
      <c r="A31" t="s">
        <v>136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">
      <c r="A32" t="s">
        <v>33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">
      <c r="A33" t="s">
        <v>34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">
      <c r="A34" t="s">
        <v>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">
      <c r="A35" t="s">
        <v>36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">
      <c r="A36" t="s">
        <v>37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">
      <c r="A37" t="s">
        <v>38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75" x14ac:dyDescent="0.3">
      <c r="A38" t="s">
        <v>39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75" x14ac:dyDescent="0.3">
      <c r="A39" t="s">
        <v>140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"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">
      <c r="A41" t="s">
        <v>40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</row>
    <row r="49" spans="1:75" x14ac:dyDescent="0.3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N49">
        <v>0</v>
      </c>
      <c r="AO49">
        <v>0</v>
      </c>
      <c r="AP49">
        <v>0</v>
      </c>
      <c r="AQ49">
        <v>0</v>
      </c>
    </row>
    <row r="50" spans="1:75" x14ac:dyDescent="0.3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75" x14ac:dyDescent="0.3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3" spans="1:75" x14ac:dyDescent="0.3">
      <c r="A53" t="s">
        <v>138</v>
      </c>
    </row>
    <row r="54" spans="1:75" x14ac:dyDescent="0.3">
      <c r="A54" t="s">
        <v>2</v>
      </c>
    </row>
    <row r="55" spans="1:75" x14ac:dyDescent="0.3">
      <c r="A55" t="s">
        <v>1</v>
      </c>
    </row>
    <row r="56" spans="1:75" x14ac:dyDescent="0.3">
      <c r="A56" t="s">
        <v>139</v>
      </c>
    </row>
    <row r="57" spans="1:75" x14ac:dyDescent="0.3">
      <c r="A57" t="s">
        <v>6</v>
      </c>
    </row>
    <row r="58" spans="1:75" x14ac:dyDescent="0.3">
      <c r="A58" t="s">
        <v>53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6F8-60D8-407C-97D3-817189C40C75}">
  <dimension ref="A1:LB122"/>
  <sheetViews>
    <sheetView topLeftCell="C2" workbookViewId="0">
      <selection activeCell="F15" sqref="A1:LB29"/>
    </sheetView>
  </sheetViews>
  <sheetFormatPr defaultRowHeight="14.4" x14ac:dyDescent="0.3"/>
  <cols>
    <col min="1" max="1" width="29.77734375" bestFit="1" customWidth="1"/>
    <col min="2" max="4" width="8.77734375" bestFit="1" customWidth="1"/>
    <col min="5" max="5" width="8.77734375" style="50" bestFit="1" customWidth="1"/>
    <col min="6" max="9" width="8.77734375" bestFit="1" customWidth="1"/>
    <col min="10" max="10" width="8.77734375" style="50" bestFit="1" customWidth="1"/>
    <col min="11" max="14" width="8.77734375" bestFit="1" customWidth="1"/>
    <col min="15" max="15" width="8.77734375" style="50" bestFit="1" customWidth="1"/>
    <col min="16" max="19" width="8.77734375" bestFit="1" customWidth="1"/>
    <col min="20" max="20" width="8.77734375" style="50" bestFit="1" customWidth="1"/>
    <col min="21" max="24" width="8.77734375" bestFit="1" customWidth="1"/>
    <col min="25" max="25" width="8.77734375" style="50" bestFit="1" customWidth="1"/>
    <col min="26" max="29" width="8.77734375" bestFit="1" customWidth="1"/>
    <col min="30" max="30" width="8.77734375" style="50" bestFit="1" customWidth="1"/>
    <col min="31" max="34" width="8.77734375" bestFit="1" customWidth="1"/>
    <col min="35" max="35" width="8.77734375" style="50" bestFit="1" customWidth="1"/>
    <col min="36" max="39" width="8.77734375" bestFit="1" customWidth="1"/>
    <col min="40" max="40" width="8.77734375" style="50" bestFit="1" customWidth="1"/>
    <col min="41" max="44" width="8.77734375" bestFit="1" customWidth="1"/>
    <col min="45" max="45" width="8.77734375" style="50" bestFit="1" customWidth="1"/>
    <col min="46" max="49" width="8.77734375" bestFit="1" customWidth="1"/>
    <col min="50" max="50" width="8.77734375" style="50" bestFit="1" customWidth="1"/>
    <col min="51" max="54" width="8.77734375" bestFit="1" customWidth="1"/>
    <col min="55" max="55" width="8.77734375" style="50" bestFit="1" customWidth="1"/>
    <col min="56" max="59" width="8.77734375" bestFit="1" customWidth="1"/>
    <col min="60" max="60" width="8.77734375" style="50" bestFit="1" customWidth="1"/>
    <col min="61" max="64" width="8.77734375" bestFit="1" customWidth="1"/>
    <col min="65" max="65" width="8.77734375" style="50" bestFit="1" customWidth="1"/>
    <col min="66" max="69" width="8.77734375" bestFit="1" customWidth="1"/>
    <col min="70" max="70" width="8.77734375" style="50" bestFit="1" customWidth="1"/>
    <col min="71" max="74" width="8.77734375" bestFit="1" customWidth="1"/>
    <col min="75" max="75" width="8.77734375" style="50" bestFit="1" customWidth="1"/>
    <col min="76" max="79" width="8.77734375" bestFit="1" customWidth="1"/>
    <col min="80" max="80" width="8.77734375" style="50" bestFit="1" customWidth="1"/>
    <col min="81" max="84" width="8.77734375" bestFit="1" customWidth="1"/>
    <col min="85" max="85" width="8.77734375" style="50" bestFit="1" customWidth="1"/>
    <col min="86" max="251" width="8.77734375" bestFit="1" customWidth="1"/>
    <col min="252" max="254" width="10.77734375" bestFit="1" customWidth="1"/>
    <col min="255" max="314" width="8.77734375" bestFit="1" customWidth="1"/>
  </cols>
  <sheetData>
    <row r="1" spans="1:314" x14ac:dyDescent="0.3">
      <c r="A1" s="51" t="s">
        <v>0</v>
      </c>
      <c r="B1" s="56"/>
      <c r="E1" s="66"/>
      <c r="J1" s="66"/>
    </row>
    <row r="2" spans="1:314" x14ac:dyDescent="0.3">
      <c r="A2" s="51" t="s">
        <v>133</v>
      </c>
      <c r="B2" s="57"/>
      <c r="C2" s="10"/>
      <c r="E2" s="66"/>
      <c r="J2" s="66"/>
    </row>
    <row r="3" spans="1:314" x14ac:dyDescent="0.3">
      <c r="A3" s="51" t="s">
        <v>134</v>
      </c>
      <c r="B3" s="57" t="s">
        <v>3</v>
      </c>
      <c r="C3" s="57">
        <v>45323</v>
      </c>
      <c r="D3" t="s">
        <v>6</v>
      </c>
      <c r="E3" s="66" t="s">
        <v>5</v>
      </c>
      <c r="F3" t="s">
        <v>4</v>
      </c>
      <c r="G3" t="s">
        <v>3</v>
      </c>
      <c r="H3" s="69">
        <v>45292</v>
      </c>
      <c r="I3" t="s">
        <v>6</v>
      </c>
      <c r="J3" s="66" t="s">
        <v>5</v>
      </c>
      <c r="K3" t="s">
        <v>4</v>
      </c>
      <c r="L3" t="s">
        <v>3</v>
      </c>
      <c r="M3" s="69">
        <v>45261</v>
      </c>
      <c r="N3" t="s">
        <v>6</v>
      </c>
      <c r="O3" s="50" t="s">
        <v>5</v>
      </c>
      <c r="P3" t="s">
        <v>4</v>
      </c>
      <c r="Q3" t="s">
        <v>3</v>
      </c>
      <c r="R3" s="69">
        <v>45231</v>
      </c>
      <c r="S3" t="s">
        <v>6</v>
      </c>
      <c r="T3" s="50" t="s">
        <v>5</v>
      </c>
      <c r="U3" t="s">
        <v>4</v>
      </c>
      <c r="V3" t="s">
        <v>3</v>
      </c>
      <c r="W3" s="69">
        <v>45200</v>
      </c>
      <c r="X3" t="s">
        <v>6</v>
      </c>
      <c r="Y3" s="50" t="s">
        <v>5</v>
      </c>
      <c r="Z3" t="s">
        <v>4</v>
      </c>
      <c r="AA3" t="s">
        <v>3</v>
      </c>
      <c r="AB3" s="69">
        <v>45170</v>
      </c>
      <c r="AC3" t="s">
        <v>6</v>
      </c>
      <c r="AD3" s="50" t="s">
        <v>5</v>
      </c>
      <c r="AE3" t="s">
        <v>4</v>
      </c>
      <c r="AF3" t="s">
        <v>3</v>
      </c>
      <c r="AG3" s="69">
        <v>45139</v>
      </c>
      <c r="AH3" t="s">
        <v>6</v>
      </c>
      <c r="AI3" s="50" t="s">
        <v>5</v>
      </c>
      <c r="AJ3" t="s">
        <v>4</v>
      </c>
      <c r="AK3" t="s">
        <v>3</v>
      </c>
      <c r="AL3" s="69">
        <v>45108</v>
      </c>
      <c r="AM3" t="s">
        <v>6</v>
      </c>
      <c r="AN3" s="50" t="s">
        <v>5</v>
      </c>
      <c r="AO3" t="s">
        <v>4</v>
      </c>
      <c r="AP3" t="s">
        <v>3</v>
      </c>
      <c r="AQ3" s="69">
        <v>45078</v>
      </c>
      <c r="AR3" t="s">
        <v>6</v>
      </c>
      <c r="AS3" s="50" t="s">
        <v>5</v>
      </c>
      <c r="AT3" t="s">
        <v>4</v>
      </c>
      <c r="AU3" t="s">
        <v>3</v>
      </c>
      <c r="AV3" s="69">
        <v>45047</v>
      </c>
      <c r="AW3" t="s">
        <v>6</v>
      </c>
      <c r="AX3" s="50" t="s">
        <v>5</v>
      </c>
      <c r="AY3" t="s">
        <v>4</v>
      </c>
      <c r="AZ3" t="s">
        <v>3</v>
      </c>
      <c r="BA3" s="69">
        <v>45017</v>
      </c>
      <c r="BB3" t="s">
        <v>6</v>
      </c>
      <c r="BC3" s="50" t="s">
        <v>5</v>
      </c>
      <c r="BD3" t="s">
        <v>4</v>
      </c>
      <c r="BE3" t="s">
        <v>3</v>
      </c>
      <c r="BF3" s="69">
        <v>44986</v>
      </c>
      <c r="BG3" t="s">
        <v>6</v>
      </c>
      <c r="BH3" s="50" t="s">
        <v>5</v>
      </c>
      <c r="BI3" t="s">
        <v>4</v>
      </c>
      <c r="BJ3" t="s">
        <v>3</v>
      </c>
      <c r="BK3" s="69">
        <v>44958</v>
      </c>
      <c r="BL3" t="s">
        <v>6</v>
      </c>
      <c r="BM3" s="50" t="s">
        <v>5</v>
      </c>
      <c r="BN3" t="s">
        <v>4</v>
      </c>
      <c r="BO3" t="s">
        <v>3</v>
      </c>
      <c r="BP3" s="69">
        <v>44927</v>
      </c>
      <c r="BQ3" t="s">
        <v>6</v>
      </c>
      <c r="BR3" s="50" t="s">
        <v>5</v>
      </c>
      <c r="BS3" t="s">
        <v>4</v>
      </c>
      <c r="BT3" t="s">
        <v>3</v>
      </c>
      <c r="BU3" s="69">
        <v>44896</v>
      </c>
      <c r="BV3" t="s">
        <v>6</v>
      </c>
      <c r="BW3" s="50" t="s">
        <v>5</v>
      </c>
      <c r="BX3" t="s">
        <v>4</v>
      </c>
      <c r="BY3" t="s">
        <v>3</v>
      </c>
      <c r="BZ3" s="69">
        <v>44866</v>
      </c>
      <c r="CA3" t="s">
        <v>6</v>
      </c>
      <c r="CB3" s="50" t="s">
        <v>5</v>
      </c>
      <c r="CC3" t="s">
        <v>4</v>
      </c>
      <c r="CD3" t="s">
        <v>3</v>
      </c>
      <c r="CE3" s="69">
        <v>44835</v>
      </c>
      <c r="CF3" t="s">
        <v>6</v>
      </c>
      <c r="CG3" s="50" t="s">
        <v>5</v>
      </c>
      <c r="CH3" t="s">
        <v>4</v>
      </c>
      <c r="CI3" t="s">
        <v>3</v>
      </c>
      <c r="CJ3" s="69">
        <v>44805</v>
      </c>
      <c r="CK3" t="s">
        <v>6</v>
      </c>
      <c r="CL3" t="s">
        <v>4</v>
      </c>
      <c r="CM3" t="s">
        <v>3</v>
      </c>
      <c r="CN3" s="69">
        <v>44774</v>
      </c>
      <c r="CO3" t="s">
        <v>6</v>
      </c>
      <c r="CP3" t="s">
        <v>4</v>
      </c>
      <c r="CQ3" t="s">
        <v>3</v>
      </c>
      <c r="CR3" s="69">
        <v>44743</v>
      </c>
      <c r="CS3" t="s">
        <v>6</v>
      </c>
      <c r="CT3" t="s">
        <v>4</v>
      </c>
      <c r="CU3" t="s">
        <v>3</v>
      </c>
      <c r="CV3" s="69">
        <v>44713</v>
      </c>
      <c r="CW3" t="s">
        <v>6</v>
      </c>
      <c r="CX3" t="s">
        <v>4</v>
      </c>
      <c r="CY3" t="s">
        <v>3</v>
      </c>
      <c r="CZ3" s="69">
        <v>44682</v>
      </c>
      <c r="DA3" t="s">
        <v>6</v>
      </c>
      <c r="DB3" t="s">
        <v>4</v>
      </c>
      <c r="DC3" t="s">
        <v>3</v>
      </c>
      <c r="DD3" s="69">
        <v>44652</v>
      </c>
      <c r="DE3" t="s">
        <v>6</v>
      </c>
      <c r="DF3" t="s">
        <v>4</v>
      </c>
      <c r="DG3" t="s">
        <v>3</v>
      </c>
      <c r="DH3" s="69">
        <v>44621</v>
      </c>
      <c r="DI3" t="s">
        <v>6</v>
      </c>
      <c r="DJ3" t="s">
        <v>4</v>
      </c>
      <c r="DK3" t="s">
        <v>3</v>
      </c>
      <c r="DL3" s="69">
        <v>44593</v>
      </c>
      <c r="DM3" t="s">
        <v>6</v>
      </c>
      <c r="DN3" t="s">
        <v>4</v>
      </c>
      <c r="DO3" t="s">
        <v>3</v>
      </c>
      <c r="DP3" s="69">
        <v>44562</v>
      </c>
      <c r="DQ3" t="s">
        <v>6</v>
      </c>
      <c r="DR3" t="s">
        <v>4</v>
      </c>
      <c r="DS3" t="s">
        <v>3</v>
      </c>
      <c r="DT3" s="69">
        <v>44531</v>
      </c>
      <c r="DU3" t="s">
        <v>6</v>
      </c>
      <c r="DV3" t="s">
        <v>4</v>
      </c>
      <c r="DW3" t="s">
        <v>3</v>
      </c>
      <c r="DX3" s="69">
        <v>44501</v>
      </c>
      <c r="DY3" t="s">
        <v>6</v>
      </c>
      <c r="DZ3" t="s">
        <v>4</v>
      </c>
      <c r="EA3" t="s">
        <v>3</v>
      </c>
      <c r="EB3" s="69">
        <v>44470</v>
      </c>
      <c r="EC3" t="s">
        <v>6</v>
      </c>
      <c r="ED3" t="s">
        <v>4</v>
      </c>
      <c r="EE3" t="s">
        <v>3</v>
      </c>
      <c r="EF3" s="69">
        <v>44440</v>
      </c>
      <c r="EG3" t="s">
        <v>6</v>
      </c>
      <c r="EH3" t="s">
        <v>4</v>
      </c>
      <c r="EI3" t="s">
        <v>3</v>
      </c>
      <c r="EJ3" s="69">
        <v>44409</v>
      </c>
      <c r="EK3" t="s">
        <v>6</v>
      </c>
      <c r="EL3" t="s">
        <v>4</v>
      </c>
      <c r="EM3" t="s">
        <v>3</v>
      </c>
      <c r="EN3" s="69">
        <v>44378</v>
      </c>
      <c r="EO3" t="s">
        <v>6</v>
      </c>
      <c r="EP3" t="s">
        <v>4</v>
      </c>
      <c r="EQ3" t="s">
        <v>3</v>
      </c>
      <c r="ER3" s="69">
        <v>44348</v>
      </c>
      <c r="ES3" t="s">
        <v>6</v>
      </c>
      <c r="ET3" t="s">
        <v>4</v>
      </c>
      <c r="EU3" t="s">
        <v>3</v>
      </c>
      <c r="EV3" s="69">
        <v>44317</v>
      </c>
      <c r="EW3" t="s">
        <v>6</v>
      </c>
      <c r="EX3" t="s">
        <v>4</v>
      </c>
      <c r="EY3" t="s">
        <v>3</v>
      </c>
      <c r="EZ3" s="69">
        <v>44287</v>
      </c>
      <c r="FA3" t="s">
        <v>6</v>
      </c>
      <c r="FB3" t="s">
        <v>4</v>
      </c>
      <c r="FC3" t="s">
        <v>3</v>
      </c>
      <c r="FD3" s="69">
        <v>44256</v>
      </c>
      <c r="FE3" t="s">
        <v>6</v>
      </c>
      <c r="FF3" t="s">
        <v>4</v>
      </c>
      <c r="FG3" t="s">
        <v>3</v>
      </c>
      <c r="FH3" s="69">
        <v>44228</v>
      </c>
      <c r="FI3" t="s">
        <v>6</v>
      </c>
      <c r="FJ3" t="s">
        <v>4</v>
      </c>
      <c r="FK3" t="s">
        <v>3</v>
      </c>
      <c r="FL3" s="69">
        <v>44197</v>
      </c>
      <c r="FM3" t="s">
        <v>6</v>
      </c>
      <c r="FN3" t="s">
        <v>4</v>
      </c>
      <c r="FO3" t="s">
        <v>3</v>
      </c>
      <c r="FP3" s="69">
        <v>44166</v>
      </c>
      <c r="FQ3" t="s">
        <v>6</v>
      </c>
      <c r="FR3" t="s">
        <v>4</v>
      </c>
      <c r="FS3" t="s">
        <v>3</v>
      </c>
      <c r="FT3" s="69">
        <v>44136</v>
      </c>
      <c r="FU3" t="s">
        <v>6</v>
      </c>
      <c r="FV3" t="s">
        <v>4</v>
      </c>
      <c r="FW3" t="s">
        <v>3</v>
      </c>
      <c r="FX3" s="69">
        <v>44105</v>
      </c>
      <c r="FY3" t="s">
        <v>6</v>
      </c>
      <c r="FZ3" t="s">
        <v>4</v>
      </c>
      <c r="GA3" t="s">
        <v>3</v>
      </c>
      <c r="GB3" s="69">
        <v>44075</v>
      </c>
      <c r="GC3" t="s">
        <v>6</v>
      </c>
      <c r="GD3" t="s">
        <v>4</v>
      </c>
      <c r="GE3" t="s">
        <v>3</v>
      </c>
      <c r="GF3" s="69">
        <v>44044</v>
      </c>
      <c r="GG3" t="s">
        <v>6</v>
      </c>
      <c r="GH3" t="s">
        <v>4</v>
      </c>
      <c r="GI3" t="s">
        <v>3</v>
      </c>
      <c r="GJ3" s="69">
        <v>44013</v>
      </c>
      <c r="GK3" t="s">
        <v>6</v>
      </c>
      <c r="GL3" t="s">
        <v>4</v>
      </c>
      <c r="GM3" t="s">
        <v>3</v>
      </c>
      <c r="GN3" s="69">
        <v>43983</v>
      </c>
      <c r="GO3" t="s">
        <v>6</v>
      </c>
      <c r="GP3" t="s">
        <v>4</v>
      </c>
      <c r="GQ3" t="s">
        <v>3</v>
      </c>
      <c r="GR3" s="69">
        <v>43952</v>
      </c>
      <c r="GS3" t="s">
        <v>6</v>
      </c>
      <c r="GT3" t="s">
        <v>4</v>
      </c>
      <c r="GU3" t="s">
        <v>3</v>
      </c>
      <c r="GV3" s="69">
        <v>43922</v>
      </c>
      <c r="GW3" t="s">
        <v>6</v>
      </c>
      <c r="GX3" t="s">
        <v>4</v>
      </c>
      <c r="GY3" t="s">
        <v>3</v>
      </c>
      <c r="GZ3" s="69">
        <v>43891</v>
      </c>
      <c r="HA3" t="s">
        <v>6</v>
      </c>
      <c r="HB3" t="s">
        <v>4</v>
      </c>
      <c r="HC3" t="s">
        <v>3</v>
      </c>
      <c r="HD3" s="69">
        <v>43862</v>
      </c>
      <c r="HE3" t="s">
        <v>6</v>
      </c>
      <c r="HF3" t="s">
        <v>4</v>
      </c>
      <c r="HG3" t="s">
        <v>3</v>
      </c>
      <c r="HH3" s="69">
        <v>43831</v>
      </c>
      <c r="HI3" t="s">
        <v>6</v>
      </c>
      <c r="HJ3" t="s">
        <v>4</v>
      </c>
      <c r="HK3" t="s">
        <v>3</v>
      </c>
      <c r="HL3" s="69">
        <v>43800</v>
      </c>
      <c r="HM3" t="s">
        <v>6</v>
      </c>
      <c r="HN3" t="s">
        <v>4</v>
      </c>
      <c r="HO3" t="s">
        <v>3</v>
      </c>
      <c r="HP3" s="69">
        <v>43770</v>
      </c>
      <c r="HQ3" t="s">
        <v>6</v>
      </c>
      <c r="HR3" t="s">
        <v>4</v>
      </c>
      <c r="HS3" t="s">
        <v>3</v>
      </c>
      <c r="HT3" s="69">
        <v>43739</v>
      </c>
      <c r="HU3" t="s">
        <v>6</v>
      </c>
      <c r="HV3" t="s">
        <v>4</v>
      </c>
      <c r="HW3" t="s">
        <v>3</v>
      </c>
      <c r="HX3" s="69">
        <v>43709</v>
      </c>
      <c r="HY3" t="s">
        <v>6</v>
      </c>
      <c r="HZ3" t="s">
        <v>4</v>
      </c>
      <c r="IA3" t="s">
        <v>3</v>
      </c>
      <c r="IB3" s="69">
        <v>43678</v>
      </c>
      <c r="IC3" t="s">
        <v>6</v>
      </c>
      <c r="ID3" t="s">
        <v>4</v>
      </c>
      <c r="IE3" t="s">
        <v>3</v>
      </c>
      <c r="IF3" s="69">
        <v>43647</v>
      </c>
      <c r="IG3" t="s">
        <v>6</v>
      </c>
      <c r="IH3" t="s">
        <v>4</v>
      </c>
      <c r="II3" t="s">
        <v>3</v>
      </c>
      <c r="IJ3" s="69">
        <v>43617</v>
      </c>
      <c r="IK3" t="s">
        <v>6</v>
      </c>
      <c r="IL3" t="s">
        <v>4</v>
      </c>
      <c r="IM3" t="s">
        <v>3</v>
      </c>
      <c r="IN3" s="69">
        <v>43221</v>
      </c>
      <c r="IO3" t="s">
        <v>6</v>
      </c>
      <c r="IP3" t="s">
        <v>4</v>
      </c>
      <c r="IQ3" t="s">
        <v>3</v>
      </c>
      <c r="IR3" s="69">
        <v>43556</v>
      </c>
      <c r="IS3" t="s">
        <v>6</v>
      </c>
      <c r="IT3" t="s">
        <v>4</v>
      </c>
      <c r="IU3" t="s">
        <v>3</v>
      </c>
      <c r="IV3" s="69">
        <v>43525</v>
      </c>
      <c r="IW3" t="s">
        <v>6</v>
      </c>
      <c r="IX3" t="s">
        <v>4</v>
      </c>
      <c r="IY3" t="s">
        <v>3</v>
      </c>
      <c r="IZ3" s="69">
        <v>43497</v>
      </c>
      <c r="JA3" t="s">
        <v>6</v>
      </c>
      <c r="JB3" t="s">
        <v>4</v>
      </c>
      <c r="JC3" t="s">
        <v>3</v>
      </c>
      <c r="JD3" s="69">
        <v>43466</v>
      </c>
      <c r="JE3" t="s">
        <v>6</v>
      </c>
      <c r="JF3" t="s">
        <v>4</v>
      </c>
      <c r="JG3" t="s">
        <v>3</v>
      </c>
      <c r="JH3" s="69">
        <v>43435</v>
      </c>
      <c r="JI3" t="s">
        <v>6</v>
      </c>
      <c r="JJ3" t="s">
        <v>4</v>
      </c>
      <c r="JK3" t="s">
        <v>3</v>
      </c>
      <c r="JL3" s="69">
        <v>43405</v>
      </c>
      <c r="JM3" t="s">
        <v>6</v>
      </c>
      <c r="JN3" t="s">
        <v>4</v>
      </c>
      <c r="JO3" t="s">
        <v>3</v>
      </c>
      <c r="JP3" s="69">
        <v>43374</v>
      </c>
      <c r="JQ3" t="s">
        <v>6</v>
      </c>
      <c r="JR3" t="s">
        <v>4</v>
      </c>
      <c r="JS3" t="s">
        <v>3</v>
      </c>
      <c r="JT3" s="69">
        <v>43344</v>
      </c>
      <c r="JU3" t="s">
        <v>6</v>
      </c>
      <c r="JV3" t="s">
        <v>4</v>
      </c>
      <c r="JW3" t="s">
        <v>3</v>
      </c>
      <c r="JX3" s="69">
        <v>43313</v>
      </c>
      <c r="JY3" t="s">
        <v>6</v>
      </c>
      <c r="JZ3" t="s">
        <v>4</v>
      </c>
      <c r="KA3" t="s">
        <v>3</v>
      </c>
      <c r="KB3" s="69">
        <v>43282</v>
      </c>
      <c r="KC3" t="s">
        <v>6</v>
      </c>
      <c r="KD3" t="s">
        <v>4</v>
      </c>
      <c r="KE3" t="s">
        <v>3</v>
      </c>
      <c r="KF3" s="69">
        <v>43252</v>
      </c>
      <c r="KG3" t="s">
        <v>6</v>
      </c>
      <c r="KH3" t="s">
        <v>4</v>
      </c>
      <c r="KI3" t="s">
        <v>3</v>
      </c>
      <c r="KJ3" s="69">
        <v>43221</v>
      </c>
      <c r="KK3" t="s">
        <v>6</v>
      </c>
      <c r="KL3" t="s">
        <v>4</v>
      </c>
      <c r="KM3" t="s">
        <v>3</v>
      </c>
      <c r="KN3" s="69">
        <v>43191</v>
      </c>
      <c r="KO3" t="s">
        <v>6</v>
      </c>
      <c r="KP3" t="s">
        <v>4</v>
      </c>
      <c r="KQ3" t="s">
        <v>3</v>
      </c>
      <c r="KR3" s="69">
        <v>43160</v>
      </c>
      <c r="KS3" t="s">
        <v>6</v>
      </c>
      <c r="KT3" t="s">
        <v>4</v>
      </c>
      <c r="KU3" t="s">
        <v>3</v>
      </c>
      <c r="KV3" s="69">
        <v>43132</v>
      </c>
      <c r="KW3" t="s">
        <v>6</v>
      </c>
      <c r="KX3" t="s">
        <v>4</v>
      </c>
      <c r="KY3" t="s">
        <v>3</v>
      </c>
      <c r="KZ3" s="69">
        <v>43101</v>
      </c>
      <c r="LA3" t="s">
        <v>6</v>
      </c>
      <c r="LB3" t="s">
        <v>4</v>
      </c>
    </row>
    <row r="4" spans="1:314" x14ac:dyDescent="0.3">
      <c r="A4" s="70" t="s">
        <v>7</v>
      </c>
      <c r="B4" s="71">
        <v>0</v>
      </c>
      <c r="C4" s="58">
        <v>52584.000000000007</v>
      </c>
      <c r="D4">
        <v>52584.000000000007</v>
      </c>
      <c r="E4" s="66">
        <v>1</v>
      </c>
      <c r="F4">
        <v>52584.000000000007</v>
      </c>
      <c r="G4">
        <v>0</v>
      </c>
      <c r="H4">
        <v>95850</v>
      </c>
      <c r="I4">
        <v>95850</v>
      </c>
      <c r="J4" s="66">
        <v>1</v>
      </c>
      <c r="K4">
        <v>95850</v>
      </c>
      <c r="L4">
        <v>0</v>
      </c>
      <c r="M4">
        <v>95850</v>
      </c>
      <c r="N4">
        <v>95850</v>
      </c>
      <c r="O4" s="50">
        <v>1</v>
      </c>
      <c r="P4">
        <v>95850</v>
      </c>
      <c r="Q4">
        <v>0</v>
      </c>
      <c r="R4">
        <v>50575</v>
      </c>
      <c r="S4">
        <v>50575</v>
      </c>
      <c r="T4" s="50">
        <v>1</v>
      </c>
      <c r="U4">
        <v>50575</v>
      </c>
      <c r="V4">
        <v>0</v>
      </c>
      <c r="W4">
        <v>53375</v>
      </c>
      <c r="X4">
        <v>53375</v>
      </c>
      <c r="Y4" s="50">
        <v>1</v>
      </c>
      <c r="Z4">
        <v>53375</v>
      </c>
      <c r="AA4">
        <v>0</v>
      </c>
      <c r="AB4">
        <v>47575</v>
      </c>
      <c r="AC4">
        <v>47575</v>
      </c>
      <c r="AD4" s="50">
        <v>1</v>
      </c>
      <c r="AE4">
        <v>47575</v>
      </c>
      <c r="AF4">
        <v>0</v>
      </c>
      <c r="AG4">
        <v>47550</v>
      </c>
      <c r="AH4">
        <v>47550</v>
      </c>
      <c r="AI4" s="50">
        <v>0.7</v>
      </c>
      <c r="AJ4">
        <v>33285</v>
      </c>
      <c r="AK4">
        <v>0</v>
      </c>
      <c r="AL4">
        <v>44875</v>
      </c>
      <c r="AM4">
        <v>44875</v>
      </c>
      <c r="AN4" s="50">
        <v>0.7</v>
      </c>
      <c r="AO4">
        <v>31412.499999999996</v>
      </c>
      <c r="AP4">
        <v>0</v>
      </c>
      <c r="AQ4">
        <v>34675</v>
      </c>
      <c r="AR4">
        <v>34675</v>
      </c>
      <c r="AS4" s="50">
        <v>0.7</v>
      </c>
      <c r="AT4">
        <v>24272.5</v>
      </c>
      <c r="AU4">
        <v>0</v>
      </c>
      <c r="AV4">
        <v>21475</v>
      </c>
      <c r="AW4">
        <v>21475</v>
      </c>
      <c r="AX4" s="50">
        <v>0.7</v>
      </c>
      <c r="AY4">
        <v>15032.499999999998</v>
      </c>
      <c r="AZ4">
        <v>0</v>
      </c>
      <c r="BA4">
        <v>0</v>
      </c>
      <c r="BB4">
        <v>0</v>
      </c>
      <c r="BC4" s="50">
        <v>0.7</v>
      </c>
      <c r="BD4">
        <v>0</v>
      </c>
      <c r="BE4">
        <v>0</v>
      </c>
      <c r="BF4">
        <v>43800</v>
      </c>
      <c r="BG4">
        <v>43800</v>
      </c>
      <c r="BH4" s="50">
        <v>0.7</v>
      </c>
      <c r="BI4">
        <v>30659.999999999996</v>
      </c>
      <c r="BJ4">
        <v>32419</v>
      </c>
      <c r="BK4">
        <v>40300</v>
      </c>
      <c r="BL4">
        <v>40300</v>
      </c>
      <c r="BM4" s="50">
        <v>0.7</v>
      </c>
      <c r="BN4">
        <v>28210</v>
      </c>
      <c r="BO4">
        <v>33000</v>
      </c>
      <c r="BP4">
        <v>37875</v>
      </c>
      <c r="BQ4">
        <v>37875</v>
      </c>
      <c r="BR4" s="50">
        <v>0.7</v>
      </c>
      <c r="BS4">
        <v>26512.5</v>
      </c>
      <c r="BT4">
        <v>24062.5</v>
      </c>
      <c r="BU4">
        <v>47575</v>
      </c>
      <c r="BV4">
        <v>47575</v>
      </c>
      <c r="BW4" s="50">
        <v>0.7</v>
      </c>
      <c r="BX4">
        <v>33302.5</v>
      </c>
      <c r="BY4">
        <v>24062.5</v>
      </c>
      <c r="BZ4">
        <v>50900</v>
      </c>
      <c r="CA4">
        <v>50900</v>
      </c>
      <c r="CB4" s="50">
        <v>0.7</v>
      </c>
      <c r="CC4">
        <v>35630</v>
      </c>
      <c r="CD4">
        <v>19337.5</v>
      </c>
      <c r="CE4">
        <v>50900</v>
      </c>
      <c r="CF4">
        <v>50900</v>
      </c>
      <c r="CG4" s="50">
        <v>0.7</v>
      </c>
      <c r="CH4">
        <v>35630</v>
      </c>
      <c r="CI4">
        <v>25987.5</v>
      </c>
      <c r="CJ4">
        <v>63375</v>
      </c>
      <c r="CK4">
        <v>63375</v>
      </c>
      <c r="CL4">
        <v>63375</v>
      </c>
      <c r="CM4">
        <v>22662.5</v>
      </c>
      <c r="CN4">
        <v>47542.5</v>
      </c>
      <c r="CO4">
        <v>47542.5</v>
      </c>
      <c r="CP4">
        <v>47542.5</v>
      </c>
      <c r="CQ4">
        <v>27720</v>
      </c>
      <c r="CR4">
        <v>53415</v>
      </c>
      <c r="CS4">
        <v>53415</v>
      </c>
      <c r="CT4">
        <v>53415</v>
      </c>
      <c r="CU4">
        <v>25025</v>
      </c>
      <c r="CV4">
        <v>49162.5</v>
      </c>
      <c r="CW4">
        <v>49162.5</v>
      </c>
      <c r="CX4">
        <v>49162.5</v>
      </c>
      <c r="CY4">
        <v>25812.5</v>
      </c>
      <c r="CZ4">
        <v>36472.5</v>
      </c>
      <c r="DA4">
        <v>36472.5</v>
      </c>
      <c r="DB4">
        <v>36472.5</v>
      </c>
      <c r="DC4">
        <v>21875</v>
      </c>
      <c r="DD4">
        <v>36472.5</v>
      </c>
      <c r="DE4">
        <v>36472.5</v>
      </c>
      <c r="DF4">
        <v>36472.5</v>
      </c>
      <c r="DG4">
        <v>3968.9999999999995</v>
      </c>
      <c r="DH4">
        <v>42772.5</v>
      </c>
      <c r="DI4">
        <v>42772.5</v>
      </c>
      <c r="DJ4">
        <v>42772.5</v>
      </c>
      <c r="DK4">
        <v>0</v>
      </c>
      <c r="DL4">
        <v>39217.5</v>
      </c>
      <c r="DM4">
        <v>39217.5</v>
      </c>
      <c r="DN4">
        <v>39217.5</v>
      </c>
      <c r="DO4">
        <v>0</v>
      </c>
      <c r="DP4">
        <v>37485</v>
      </c>
      <c r="DQ4">
        <v>37485</v>
      </c>
      <c r="DR4">
        <v>37485</v>
      </c>
      <c r="DS4">
        <v>0</v>
      </c>
      <c r="DT4">
        <v>43650</v>
      </c>
      <c r="DU4">
        <v>43650</v>
      </c>
      <c r="DV4">
        <v>43650</v>
      </c>
      <c r="DW4">
        <v>0</v>
      </c>
      <c r="DX4">
        <v>41040</v>
      </c>
      <c r="DY4">
        <v>41040</v>
      </c>
      <c r="DZ4">
        <v>41040</v>
      </c>
      <c r="EA4">
        <v>0</v>
      </c>
      <c r="EB4">
        <v>45360</v>
      </c>
      <c r="EC4">
        <v>45360</v>
      </c>
      <c r="ED4">
        <v>45360</v>
      </c>
      <c r="EE4">
        <v>0</v>
      </c>
      <c r="EF4">
        <v>28248</v>
      </c>
      <c r="EG4">
        <v>28248</v>
      </c>
      <c r="EH4">
        <v>28248</v>
      </c>
      <c r="EI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46760</v>
      </c>
      <c r="FA4">
        <v>46760</v>
      </c>
      <c r="FB4">
        <v>46760</v>
      </c>
      <c r="FC4">
        <v>0</v>
      </c>
      <c r="FD4">
        <v>46760</v>
      </c>
      <c r="FE4">
        <v>46760</v>
      </c>
      <c r="FF4">
        <v>46760</v>
      </c>
      <c r="FG4">
        <v>0</v>
      </c>
      <c r="FH4">
        <v>11214</v>
      </c>
      <c r="FI4">
        <v>11214</v>
      </c>
      <c r="FJ4">
        <v>11214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111741.7</v>
      </c>
      <c r="GW4">
        <v>0</v>
      </c>
      <c r="GX4">
        <v>0</v>
      </c>
      <c r="GY4">
        <v>10427.549999999999</v>
      </c>
      <c r="GZ4">
        <v>25515</v>
      </c>
      <c r="HA4">
        <v>25515</v>
      </c>
      <c r="HB4">
        <v>25515</v>
      </c>
      <c r="HC4">
        <v>11666.199999999999</v>
      </c>
      <c r="HD4">
        <v>42832.5</v>
      </c>
      <c r="HE4">
        <v>42832.5</v>
      </c>
      <c r="HF4">
        <v>42832.5</v>
      </c>
      <c r="HG4">
        <v>12251.4</v>
      </c>
      <c r="HH4">
        <v>47320</v>
      </c>
      <c r="HI4">
        <v>47320</v>
      </c>
      <c r="HJ4">
        <v>47320</v>
      </c>
      <c r="HK4">
        <v>10561.599999999999</v>
      </c>
      <c r="HL4">
        <v>51394.5</v>
      </c>
      <c r="HM4">
        <v>51394.5</v>
      </c>
      <c r="HN4">
        <v>51394.5</v>
      </c>
      <c r="HO4">
        <v>13001.099999999999</v>
      </c>
      <c r="HP4">
        <v>41090</v>
      </c>
      <c r="HQ4">
        <v>41090</v>
      </c>
      <c r="HR4">
        <v>41090</v>
      </c>
      <c r="HS4">
        <v>25040.75</v>
      </c>
      <c r="HT4">
        <v>51835.5</v>
      </c>
      <c r="HU4">
        <v>51835.5</v>
      </c>
      <c r="HV4">
        <v>51835.5</v>
      </c>
      <c r="HW4">
        <v>26588.449999999997</v>
      </c>
      <c r="HX4">
        <v>46182.5</v>
      </c>
      <c r="HY4">
        <v>46182.5</v>
      </c>
      <c r="HZ4">
        <v>46182.5</v>
      </c>
      <c r="IA4">
        <v>27939.449999999997</v>
      </c>
      <c r="IB4">
        <v>94150</v>
      </c>
      <c r="IC4">
        <v>94150</v>
      </c>
      <c r="ID4">
        <v>94150</v>
      </c>
      <c r="IE4">
        <v>28011.199999999997</v>
      </c>
      <c r="IF4">
        <v>44765</v>
      </c>
      <c r="IG4">
        <v>44765</v>
      </c>
      <c r="IH4">
        <v>44765</v>
      </c>
      <c r="II4">
        <v>71463</v>
      </c>
      <c r="IJ4">
        <v>93492</v>
      </c>
      <c r="IK4">
        <v>93492</v>
      </c>
      <c r="IL4">
        <v>93492</v>
      </c>
      <c r="IM4">
        <v>35731.5</v>
      </c>
      <c r="IN4">
        <v>46746</v>
      </c>
      <c r="IO4">
        <v>46746</v>
      </c>
      <c r="IP4">
        <v>46746</v>
      </c>
      <c r="IQ4">
        <v>60556.999999999993</v>
      </c>
      <c r="IR4">
        <v>83090</v>
      </c>
      <c r="IS4">
        <v>83090</v>
      </c>
      <c r="IT4">
        <v>83090</v>
      </c>
      <c r="IU4">
        <v>63800.1</v>
      </c>
      <c r="IV4">
        <v>89413</v>
      </c>
      <c r="IW4">
        <v>89413</v>
      </c>
      <c r="IX4">
        <v>89413</v>
      </c>
      <c r="IY4">
        <v>63742.7</v>
      </c>
      <c r="IZ4">
        <v>89818</v>
      </c>
      <c r="JA4">
        <v>89818</v>
      </c>
      <c r="JB4">
        <v>89818</v>
      </c>
      <c r="JC4">
        <v>65723</v>
      </c>
      <c r="JD4">
        <v>83020</v>
      </c>
      <c r="JE4">
        <v>83020</v>
      </c>
      <c r="JF4">
        <v>83020</v>
      </c>
      <c r="JG4">
        <v>53324.6</v>
      </c>
      <c r="JH4">
        <v>85085</v>
      </c>
      <c r="JI4">
        <v>85085</v>
      </c>
      <c r="JJ4">
        <v>85085</v>
      </c>
      <c r="JK4">
        <v>19019</v>
      </c>
      <c r="JL4">
        <v>93500</v>
      </c>
      <c r="JM4">
        <v>93500</v>
      </c>
      <c r="JN4">
        <v>93500</v>
      </c>
      <c r="JO4">
        <v>35590.799999999996</v>
      </c>
      <c r="JP4">
        <v>92260</v>
      </c>
      <c r="JQ4">
        <v>92260</v>
      </c>
      <c r="JR4">
        <v>92260</v>
      </c>
      <c r="JS4">
        <v>37585.799999999996</v>
      </c>
      <c r="JT4">
        <v>84280</v>
      </c>
      <c r="JU4">
        <v>84280</v>
      </c>
      <c r="JV4">
        <v>84280</v>
      </c>
      <c r="JW4">
        <v>34447</v>
      </c>
      <c r="JX4">
        <v>97930</v>
      </c>
      <c r="JY4">
        <v>97930</v>
      </c>
      <c r="JZ4">
        <v>97930</v>
      </c>
      <c r="KA4">
        <v>42000</v>
      </c>
      <c r="KB4">
        <v>99960</v>
      </c>
      <c r="KC4">
        <v>99960</v>
      </c>
      <c r="KD4">
        <v>99960</v>
      </c>
      <c r="KE4">
        <v>21700</v>
      </c>
      <c r="KF4">
        <v>104544</v>
      </c>
      <c r="KG4">
        <v>104544</v>
      </c>
      <c r="KH4">
        <v>104544</v>
      </c>
      <c r="KI4">
        <v>38332</v>
      </c>
      <c r="KJ4">
        <v>100928</v>
      </c>
      <c r="KK4">
        <v>100928</v>
      </c>
      <c r="KL4">
        <v>100928</v>
      </c>
      <c r="KM4">
        <v>37573.199999999997</v>
      </c>
      <c r="KN4">
        <v>103329</v>
      </c>
      <c r="KO4">
        <v>103329</v>
      </c>
      <c r="KP4">
        <v>103329</v>
      </c>
      <c r="KQ4">
        <v>37573.199999999997</v>
      </c>
      <c r="KR4">
        <v>100864</v>
      </c>
      <c r="KS4">
        <v>100864</v>
      </c>
      <c r="KT4">
        <v>100864</v>
      </c>
      <c r="KU4">
        <v>37573.199999999997</v>
      </c>
      <c r="KV4">
        <v>100864</v>
      </c>
      <c r="KW4">
        <v>100864</v>
      </c>
      <c r="KX4">
        <v>100864</v>
      </c>
      <c r="KY4">
        <v>35389.199999999997</v>
      </c>
      <c r="KZ4">
        <v>103104</v>
      </c>
      <c r="LA4">
        <v>103104</v>
      </c>
      <c r="LB4">
        <v>103104</v>
      </c>
    </row>
    <row r="5" spans="1:314" x14ac:dyDescent="0.3">
      <c r="A5" s="70" t="s">
        <v>8</v>
      </c>
      <c r="B5" s="71">
        <v>157681.29999999999</v>
      </c>
      <c r="C5" s="58">
        <v>193776</v>
      </c>
      <c r="D5">
        <v>193776</v>
      </c>
      <c r="E5" s="66">
        <v>1</v>
      </c>
      <c r="F5">
        <v>193776</v>
      </c>
      <c r="G5">
        <v>129504.2</v>
      </c>
      <c r="H5">
        <v>202973</v>
      </c>
      <c r="I5">
        <v>202973</v>
      </c>
      <c r="J5" s="66">
        <v>1</v>
      </c>
      <c r="K5">
        <v>202973</v>
      </c>
      <c r="L5">
        <v>129504.2</v>
      </c>
      <c r="M5">
        <v>202973</v>
      </c>
      <c r="N5">
        <v>202973</v>
      </c>
      <c r="O5" s="50">
        <v>1</v>
      </c>
      <c r="P5">
        <v>202973</v>
      </c>
      <c r="Q5">
        <v>218446.9</v>
      </c>
      <c r="R5">
        <v>191478</v>
      </c>
      <c r="S5">
        <v>191478</v>
      </c>
      <c r="T5" s="50">
        <v>1</v>
      </c>
      <c r="U5">
        <v>191478</v>
      </c>
      <c r="V5">
        <v>218446.9</v>
      </c>
      <c r="W5">
        <v>176972</v>
      </c>
      <c r="X5">
        <v>176972</v>
      </c>
      <c r="Y5" s="50">
        <v>1</v>
      </c>
      <c r="Z5">
        <v>176972</v>
      </c>
      <c r="AA5">
        <v>210275.09999999998</v>
      </c>
      <c r="AB5">
        <v>203029</v>
      </c>
      <c r="AC5">
        <v>203029</v>
      </c>
      <c r="AD5" s="50">
        <v>1</v>
      </c>
      <c r="AE5">
        <v>203029</v>
      </c>
      <c r="AF5">
        <v>231417.9</v>
      </c>
      <c r="AG5">
        <v>209350</v>
      </c>
      <c r="AH5">
        <v>209350</v>
      </c>
      <c r="AI5" s="50">
        <v>1</v>
      </c>
      <c r="AJ5">
        <v>209350</v>
      </c>
      <c r="AK5">
        <v>244423.19999999998</v>
      </c>
      <c r="AL5">
        <v>240063</v>
      </c>
      <c r="AM5">
        <v>240063</v>
      </c>
      <c r="AN5" s="50">
        <v>1</v>
      </c>
      <c r="AO5">
        <v>240063</v>
      </c>
      <c r="AP5">
        <v>228735.5</v>
      </c>
      <c r="AQ5">
        <v>193456</v>
      </c>
      <c r="AR5">
        <v>193456</v>
      </c>
      <c r="AS5" s="50">
        <v>1</v>
      </c>
      <c r="AT5">
        <v>193456</v>
      </c>
      <c r="AU5">
        <v>200101.3</v>
      </c>
      <c r="AV5">
        <v>172816</v>
      </c>
      <c r="AW5">
        <v>172816</v>
      </c>
      <c r="AX5" s="50">
        <v>1</v>
      </c>
      <c r="AY5">
        <v>172816</v>
      </c>
      <c r="AZ5">
        <v>177393.3</v>
      </c>
      <c r="BA5">
        <v>133568</v>
      </c>
      <c r="BB5">
        <v>133568</v>
      </c>
      <c r="BC5" s="50">
        <v>1</v>
      </c>
      <c r="BD5">
        <v>133568</v>
      </c>
      <c r="BE5">
        <v>203894.59999999998</v>
      </c>
      <c r="BF5">
        <v>195063</v>
      </c>
      <c r="BG5">
        <v>195063</v>
      </c>
      <c r="BH5" s="50">
        <v>1</v>
      </c>
      <c r="BI5">
        <v>195063</v>
      </c>
      <c r="BJ5">
        <v>205747.5</v>
      </c>
      <c r="BK5">
        <v>184113</v>
      </c>
      <c r="BL5">
        <v>184113</v>
      </c>
      <c r="BM5" s="50">
        <v>1</v>
      </c>
      <c r="BN5">
        <v>184113</v>
      </c>
      <c r="BO5">
        <v>208828.9</v>
      </c>
      <c r="BP5">
        <v>177110</v>
      </c>
      <c r="BQ5">
        <v>177110</v>
      </c>
      <c r="BR5" s="50">
        <v>1</v>
      </c>
      <c r="BS5">
        <v>177110</v>
      </c>
      <c r="BT5">
        <v>292054</v>
      </c>
      <c r="BU5">
        <v>197444</v>
      </c>
      <c r="BV5">
        <v>197444</v>
      </c>
      <c r="BW5" s="50">
        <v>1</v>
      </c>
      <c r="BX5">
        <v>197444</v>
      </c>
      <c r="BY5">
        <v>283358</v>
      </c>
      <c r="BZ5">
        <v>178692</v>
      </c>
      <c r="CA5">
        <v>178692</v>
      </c>
      <c r="CB5" s="50">
        <v>1</v>
      </c>
      <c r="CC5">
        <v>178692</v>
      </c>
      <c r="CD5">
        <v>277004</v>
      </c>
      <c r="CE5">
        <v>165250</v>
      </c>
      <c r="CF5">
        <v>165250</v>
      </c>
      <c r="CG5" s="50">
        <v>1</v>
      </c>
      <c r="CH5">
        <v>165250</v>
      </c>
      <c r="CI5">
        <v>328089</v>
      </c>
      <c r="CJ5">
        <v>193757</v>
      </c>
      <c r="CK5">
        <v>193757</v>
      </c>
      <c r="CL5">
        <v>193757</v>
      </c>
      <c r="CM5">
        <v>259783</v>
      </c>
      <c r="CN5">
        <v>170306</v>
      </c>
      <c r="CO5">
        <v>170306</v>
      </c>
      <c r="CP5">
        <v>170306</v>
      </c>
      <c r="CQ5">
        <v>232339</v>
      </c>
      <c r="CR5">
        <v>213746</v>
      </c>
      <c r="CS5">
        <v>213746</v>
      </c>
      <c r="CT5">
        <v>213746</v>
      </c>
      <c r="CU5">
        <v>242398</v>
      </c>
      <c r="CV5">
        <v>213746</v>
      </c>
      <c r="CW5">
        <v>213746</v>
      </c>
      <c r="CX5">
        <v>213746</v>
      </c>
      <c r="CY5">
        <v>242341</v>
      </c>
      <c r="CZ5">
        <v>187216</v>
      </c>
      <c r="DA5">
        <v>187216</v>
      </c>
      <c r="DB5">
        <v>187216</v>
      </c>
      <c r="DC5">
        <v>221348</v>
      </c>
      <c r="DD5">
        <v>171486</v>
      </c>
      <c r="DE5">
        <v>171486</v>
      </c>
      <c r="DF5">
        <v>171486</v>
      </c>
      <c r="DG5">
        <v>238483</v>
      </c>
      <c r="DH5">
        <v>196239</v>
      </c>
      <c r="DI5">
        <v>196239</v>
      </c>
      <c r="DJ5">
        <v>196239</v>
      </c>
      <c r="DK5">
        <v>208500</v>
      </c>
      <c r="DL5">
        <v>180969</v>
      </c>
      <c r="DM5">
        <v>180969</v>
      </c>
      <c r="DN5">
        <v>180969</v>
      </c>
      <c r="DO5">
        <v>201231</v>
      </c>
      <c r="DP5">
        <v>175710</v>
      </c>
      <c r="DQ5">
        <v>175710</v>
      </c>
      <c r="DR5">
        <v>175710</v>
      </c>
      <c r="DS5">
        <v>144370.19999999998</v>
      </c>
      <c r="DT5">
        <v>153520</v>
      </c>
      <c r="DU5">
        <v>153520</v>
      </c>
      <c r="DV5">
        <v>153520</v>
      </c>
      <c r="DW5">
        <v>134892.6</v>
      </c>
      <c r="DX5">
        <v>150720</v>
      </c>
      <c r="DY5">
        <v>150720</v>
      </c>
      <c r="DZ5">
        <v>150720</v>
      </c>
      <c r="EA5">
        <v>143757.6</v>
      </c>
      <c r="EB5">
        <v>166529</v>
      </c>
      <c r="EC5">
        <v>166529</v>
      </c>
      <c r="ED5">
        <v>166529</v>
      </c>
      <c r="EE5">
        <v>151426.79999999999</v>
      </c>
      <c r="EF5">
        <v>169825</v>
      </c>
      <c r="EG5">
        <v>169825</v>
      </c>
      <c r="EH5">
        <v>169825</v>
      </c>
      <c r="EI5">
        <v>103050.59999999999</v>
      </c>
      <c r="EJ5">
        <v>159286</v>
      </c>
      <c r="EK5">
        <v>159286</v>
      </c>
      <c r="EL5">
        <v>159286</v>
      </c>
      <c r="EM5">
        <v>139213.19999999998</v>
      </c>
      <c r="EN5">
        <v>162432</v>
      </c>
      <c r="EO5">
        <v>162432</v>
      </c>
      <c r="EP5">
        <v>162432</v>
      </c>
      <c r="EQ5">
        <v>82292.399999999994</v>
      </c>
      <c r="ER5">
        <v>58468</v>
      </c>
      <c r="ES5">
        <v>58468</v>
      </c>
      <c r="ET5">
        <v>58468</v>
      </c>
      <c r="EU5">
        <v>67295.399999999994</v>
      </c>
      <c r="EV5">
        <v>64613</v>
      </c>
      <c r="EW5">
        <v>64613</v>
      </c>
      <c r="EX5">
        <v>64613</v>
      </c>
      <c r="EY5">
        <v>120738.59999999999</v>
      </c>
      <c r="EZ5">
        <v>163806</v>
      </c>
      <c r="FA5">
        <v>163806</v>
      </c>
      <c r="FB5">
        <v>163806</v>
      </c>
      <c r="FC5">
        <v>200643</v>
      </c>
      <c r="FD5">
        <v>182350</v>
      </c>
      <c r="FE5">
        <v>182350</v>
      </c>
      <c r="FF5">
        <v>182350</v>
      </c>
      <c r="FG5">
        <v>176215.8</v>
      </c>
      <c r="FH5">
        <v>170301</v>
      </c>
      <c r="FI5">
        <v>170301</v>
      </c>
      <c r="FJ5">
        <v>170301</v>
      </c>
      <c r="FK5">
        <v>159501.6</v>
      </c>
      <c r="FL5">
        <v>167914</v>
      </c>
      <c r="FM5">
        <v>167914</v>
      </c>
      <c r="FN5">
        <v>167914</v>
      </c>
      <c r="FO5">
        <v>176061</v>
      </c>
      <c r="FP5">
        <v>149257</v>
      </c>
      <c r="FQ5">
        <v>149257</v>
      </c>
      <c r="FR5">
        <v>149257</v>
      </c>
      <c r="FS5">
        <v>176061</v>
      </c>
      <c r="FT5">
        <v>121130</v>
      </c>
      <c r="FU5">
        <v>121130</v>
      </c>
      <c r="FV5">
        <v>121130</v>
      </c>
      <c r="FW5">
        <v>99169.8</v>
      </c>
      <c r="FX5">
        <v>126839</v>
      </c>
      <c r="FY5">
        <v>136935</v>
      </c>
      <c r="FZ5">
        <v>136935</v>
      </c>
      <c r="GA5">
        <v>176061</v>
      </c>
      <c r="GB5">
        <v>134358</v>
      </c>
      <c r="GC5">
        <v>134358</v>
      </c>
      <c r="GD5">
        <v>134358</v>
      </c>
      <c r="GE5">
        <v>176061</v>
      </c>
      <c r="GF5">
        <v>134358</v>
      </c>
      <c r="GG5">
        <v>134358</v>
      </c>
      <c r="GH5">
        <v>134358</v>
      </c>
      <c r="GI5">
        <v>176061</v>
      </c>
      <c r="GJ5">
        <v>142964</v>
      </c>
      <c r="GK5">
        <v>142964</v>
      </c>
      <c r="GL5">
        <v>142964</v>
      </c>
      <c r="GM5">
        <v>176061</v>
      </c>
      <c r="GN5">
        <v>72535</v>
      </c>
      <c r="GO5">
        <v>72535</v>
      </c>
      <c r="GP5">
        <v>72535</v>
      </c>
      <c r="GQ5">
        <v>176061</v>
      </c>
      <c r="GR5">
        <v>63568</v>
      </c>
      <c r="GS5">
        <v>63568</v>
      </c>
      <c r="GT5">
        <v>63568</v>
      </c>
      <c r="GU5">
        <v>176061</v>
      </c>
      <c r="GV5">
        <v>55390</v>
      </c>
      <c r="GW5">
        <v>55390</v>
      </c>
      <c r="GX5">
        <v>55390</v>
      </c>
      <c r="GY5">
        <v>176061</v>
      </c>
      <c r="GZ5">
        <v>137997</v>
      </c>
      <c r="HA5">
        <v>137997</v>
      </c>
      <c r="HB5">
        <v>137997</v>
      </c>
      <c r="HC5">
        <v>176061</v>
      </c>
      <c r="HD5">
        <v>172295</v>
      </c>
      <c r="HE5">
        <v>172295</v>
      </c>
      <c r="HF5">
        <v>172295</v>
      </c>
      <c r="HG5">
        <v>176061</v>
      </c>
      <c r="HH5">
        <v>201499</v>
      </c>
      <c r="HI5">
        <v>201499</v>
      </c>
      <c r="HJ5">
        <v>201499</v>
      </c>
      <c r="HK5">
        <v>156991.79999999999</v>
      </c>
      <c r="HL5">
        <v>201499</v>
      </c>
      <c r="HM5">
        <v>201499</v>
      </c>
      <c r="HN5">
        <v>201499</v>
      </c>
      <c r="HO5">
        <v>156991.79999999999</v>
      </c>
      <c r="HP5">
        <v>158334</v>
      </c>
      <c r="HQ5">
        <v>158334</v>
      </c>
      <c r="HR5">
        <v>158334</v>
      </c>
      <c r="HS5">
        <v>148762.19999999998</v>
      </c>
      <c r="HT5">
        <v>162679</v>
      </c>
      <c r="HU5">
        <v>162679</v>
      </c>
      <c r="HV5">
        <v>162679</v>
      </c>
      <c r="HW5">
        <v>182504.4</v>
      </c>
      <c r="HX5">
        <v>172242</v>
      </c>
      <c r="HY5">
        <v>172242</v>
      </c>
      <c r="HZ5">
        <v>172242</v>
      </c>
      <c r="IA5">
        <v>289977</v>
      </c>
      <c r="IB5">
        <v>185041</v>
      </c>
      <c r="IC5">
        <v>185041</v>
      </c>
      <c r="ID5">
        <v>185041</v>
      </c>
      <c r="IE5">
        <v>188329.8</v>
      </c>
      <c r="IF5">
        <v>171806</v>
      </c>
      <c r="IG5">
        <v>171806</v>
      </c>
      <c r="IH5">
        <v>171806</v>
      </c>
      <c r="II5">
        <v>191937</v>
      </c>
      <c r="IJ5">
        <v>175423</v>
      </c>
      <c r="IK5">
        <v>175423</v>
      </c>
      <c r="IL5">
        <v>175423</v>
      </c>
      <c r="IM5">
        <v>191937</v>
      </c>
      <c r="IN5">
        <v>175423</v>
      </c>
      <c r="IO5">
        <v>175423</v>
      </c>
      <c r="IP5">
        <v>175423</v>
      </c>
      <c r="IQ5">
        <v>218721.6</v>
      </c>
      <c r="IR5">
        <v>168542</v>
      </c>
      <c r="IS5">
        <v>168542</v>
      </c>
      <c r="IT5">
        <v>168542</v>
      </c>
      <c r="IU5">
        <v>238886.39999999999</v>
      </c>
      <c r="IV5">
        <v>189683</v>
      </c>
      <c r="IW5">
        <v>189683</v>
      </c>
      <c r="IX5">
        <v>189683</v>
      </c>
      <c r="IY5">
        <v>190517.4</v>
      </c>
      <c r="IZ5">
        <v>187712</v>
      </c>
      <c r="JA5">
        <v>187712</v>
      </c>
      <c r="JB5">
        <v>187712</v>
      </c>
      <c r="JC5">
        <v>187896.6</v>
      </c>
      <c r="JD5">
        <v>188875</v>
      </c>
      <c r="JE5">
        <v>188875</v>
      </c>
      <c r="JF5">
        <v>188875</v>
      </c>
      <c r="JG5">
        <v>148949.4</v>
      </c>
      <c r="JH5">
        <v>199025</v>
      </c>
      <c r="JI5">
        <v>199025</v>
      </c>
      <c r="JJ5">
        <v>199025</v>
      </c>
      <c r="JK5">
        <v>161852.4</v>
      </c>
      <c r="JL5">
        <v>151961</v>
      </c>
      <c r="JM5">
        <v>151961</v>
      </c>
      <c r="JN5">
        <v>151961</v>
      </c>
      <c r="JO5">
        <v>147446.39999999999</v>
      </c>
      <c r="JP5">
        <v>150232</v>
      </c>
      <c r="JQ5">
        <v>150232</v>
      </c>
      <c r="JR5">
        <v>150232</v>
      </c>
      <c r="JS5">
        <v>123666</v>
      </c>
      <c r="JT5">
        <v>154615</v>
      </c>
      <c r="JU5">
        <v>154615</v>
      </c>
      <c r="JV5">
        <v>154615</v>
      </c>
      <c r="JW5">
        <v>127504.79999999999</v>
      </c>
      <c r="JX5">
        <v>163503</v>
      </c>
      <c r="JY5">
        <v>163503</v>
      </c>
      <c r="JZ5">
        <v>163503</v>
      </c>
      <c r="KA5">
        <v>134856.6</v>
      </c>
      <c r="KB5">
        <v>175164</v>
      </c>
      <c r="KC5">
        <v>175164</v>
      </c>
      <c r="KD5">
        <v>175164</v>
      </c>
      <c r="KE5">
        <v>137023.19999999998</v>
      </c>
      <c r="KF5">
        <v>180164</v>
      </c>
      <c r="KG5">
        <v>180164</v>
      </c>
      <c r="KH5">
        <v>180164</v>
      </c>
      <c r="KI5">
        <v>113796.59999999999</v>
      </c>
      <c r="KJ5">
        <v>153486</v>
      </c>
      <c r="KK5">
        <v>153486</v>
      </c>
      <c r="KL5">
        <v>153486</v>
      </c>
      <c r="KM5">
        <v>115072.8</v>
      </c>
      <c r="KN5">
        <v>158795</v>
      </c>
      <c r="KO5">
        <v>158795</v>
      </c>
      <c r="KP5">
        <v>158795</v>
      </c>
      <c r="KQ5">
        <v>102095.4</v>
      </c>
      <c r="KR5">
        <v>158795</v>
      </c>
      <c r="KS5">
        <v>158795</v>
      </c>
      <c r="KT5">
        <v>158795</v>
      </c>
      <c r="KU5">
        <v>102095.4</v>
      </c>
      <c r="KV5">
        <v>144034</v>
      </c>
      <c r="KW5">
        <v>144034</v>
      </c>
      <c r="KX5">
        <v>144034</v>
      </c>
      <c r="KY5">
        <v>75414</v>
      </c>
      <c r="KZ5">
        <v>165475</v>
      </c>
      <c r="LA5">
        <v>165475</v>
      </c>
      <c r="LB5">
        <v>165475</v>
      </c>
    </row>
    <row r="6" spans="1:314" x14ac:dyDescent="0.3">
      <c r="A6" s="70" t="s">
        <v>9</v>
      </c>
      <c r="B6" s="71">
        <v>9398.4</v>
      </c>
      <c r="C6" s="58">
        <v>12348</v>
      </c>
      <c r="D6">
        <v>12348</v>
      </c>
      <c r="E6" s="66">
        <v>1</v>
      </c>
      <c r="F6">
        <v>12348</v>
      </c>
      <c r="G6">
        <v>9398.4</v>
      </c>
      <c r="H6">
        <v>12582</v>
      </c>
      <c r="I6">
        <v>12582</v>
      </c>
      <c r="J6" s="66">
        <v>1</v>
      </c>
      <c r="K6">
        <v>12582</v>
      </c>
      <c r="L6">
        <v>9398.4</v>
      </c>
      <c r="M6">
        <v>12582</v>
      </c>
      <c r="N6">
        <v>12582</v>
      </c>
      <c r="O6" s="50">
        <v>1</v>
      </c>
      <c r="P6">
        <v>12582</v>
      </c>
      <c r="Q6">
        <v>9398.4</v>
      </c>
      <c r="R6">
        <v>11748</v>
      </c>
      <c r="S6">
        <v>11748</v>
      </c>
      <c r="T6" s="50">
        <v>1</v>
      </c>
      <c r="U6">
        <v>11748</v>
      </c>
      <c r="V6">
        <v>9398.4</v>
      </c>
      <c r="W6">
        <v>10350</v>
      </c>
      <c r="X6">
        <v>10350</v>
      </c>
      <c r="Y6" s="50">
        <v>0.8</v>
      </c>
      <c r="Z6">
        <v>8280</v>
      </c>
      <c r="AA6">
        <v>9398.6133333333346</v>
      </c>
      <c r="AB6">
        <v>10350</v>
      </c>
      <c r="AC6">
        <v>10350</v>
      </c>
      <c r="AD6" s="50">
        <v>0.8</v>
      </c>
      <c r="AE6">
        <v>8280</v>
      </c>
      <c r="AF6">
        <v>9398.6133333333346</v>
      </c>
      <c r="AG6">
        <v>12168</v>
      </c>
      <c r="AH6">
        <v>12168</v>
      </c>
      <c r="AI6" s="50">
        <v>0.8</v>
      </c>
      <c r="AJ6">
        <v>9734.4</v>
      </c>
      <c r="AK6">
        <v>9398.4</v>
      </c>
      <c r="AL6">
        <v>11088</v>
      </c>
      <c r="AM6">
        <v>11088</v>
      </c>
      <c r="AN6" s="50">
        <v>0.8</v>
      </c>
      <c r="AO6">
        <v>8870.4</v>
      </c>
      <c r="AP6">
        <v>9398.4</v>
      </c>
      <c r="AQ6">
        <v>11088</v>
      </c>
      <c r="AR6">
        <v>11088</v>
      </c>
      <c r="AS6" s="50">
        <v>0.8</v>
      </c>
      <c r="AT6">
        <v>8870.4</v>
      </c>
      <c r="AU6">
        <v>9398.4</v>
      </c>
      <c r="AV6">
        <v>10224</v>
      </c>
      <c r="AW6">
        <v>10224</v>
      </c>
      <c r="AX6" s="50">
        <v>0.8</v>
      </c>
      <c r="AY6">
        <v>8179.2000000000007</v>
      </c>
      <c r="AZ6">
        <v>9398.4</v>
      </c>
      <c r="BA6">
        <v>6318</v>
      </c>
      <c r="BB6">
        <v>6318</v>
      </c>
      <c r="BC6" s="50">
        <v>0.8</v>
      </c>
      <c r="BD6">
        <v>5054.4000000000005</v>
      </c>
      <c r="BE6">
        <v>87493.6</v>
      </c>
      <c r="BF6">
        <v>12870</v>
      </c>
      <c r="BG6">
        <v>12870</v>
      </c>
      <c r="BH6" s="50">
        <v>0.8</v>
      </c>
      <c r="BI6">
        <v>10296</v>
      </c>
      <c r="BJ6">
        <v>9398.4</v>
      </c>
      <c r="BK6">
        <v>12438</v>
      </c>
      <c r="BL6">
        <v>12438</v>
      </c>
      <c r="BM6" s="50">
        <v>0.8</v>
      </c>
      <c r="BN6">
        <v>9950.4000000000015</v>
      </c>
      <c r="BO6">
        <v>9398.4</v>
      </c>
      <c r="BP6">
        <v>11502</v>
      </c>
      <c r="BQ6">
        <v>11502</v>
      </c>
      <c r="BR6" s="50">
        <v>0.8</v>
      </c>
      <c r="BS6">
        <v>9201.6</v>
      </c>
      <c r="BT6">
        <v>9398.4</v>
      </c>
      <c r="BU6">
        <v>12636</v>
      </c>
      <c r="BV6">
        <v>12636</v>
      </c>
      <c r="BW6" s="50">
        <v>0.8</v>
      </c>
      <c r="BX6">
        <v>10108.800000000001</v>
      </c>
      <c r="BY6">
        <v>9398.4</v>
      </c>
      <c r="BZ6">
        <v>11052</v>
      </c>
      <c r="CA6">
        <v>11052</v>
      </c>
      <c r="CB6" s="50">
        <v>0.8</v>
      </c>
      <c r="CC6">
        <v>8841.6</v>
      </c>
      <c r="CD6">
        <v>9398.4</v>
      </c>
      <c r="CE6">
        <v>11052</v>
      </c>
      <c r="CF6">
        <v>11052</v>
      </c>
      <c r="CG6" s="50">
        <v>0.8</v>
      </c>
      <c r="CH6">
        <v>8841.6</v>
      </c>
      <c r="CI6">
        <v>9398.4</v>
      </c>
      <c r="CJ6">
        <v>15102</v>
      </c>
      <c r="CK6">
        <v>15102</v>
      </c>
      <c r="CL6">
        <v>15102</v>
      </c>
      <c r="CM6">
        <v>9398.4</v>
      </c>
      <c r="CN6">
        <v>12456</v>
      </c>
      <c r="CO6">
        <v>12456</v>
      </c>
      <c r="CP6">
        <v>12456</v>
      </c>
      <c r="CQ6">
        <v>0</v>
      </c>
      <c r="CR6">
        <v>12906</v>
      </c>
      <c r="CS6">
        <v>12906</v>
      </c>
      <c r="CT6">
        <v>12906</v>
      </c>
      <c r="CU6">
        <v>0</v>
      </c>
      <c r="CV6">
        <v>14904</v>
      </c>
      <c r="CW6">
        <v>14904</v>
      </c>
      <c r="CX6">
        <v>14904</v>
      </c>
      <c r="CY6">
        <v>0</v>
      </c>
      <c r="CZ6">
        <v>13464</v>
      </c>
      <c r="DA6">
        <v>13464</v>
      </c>
      <c r="DB6">
        <v>13464</v>
      </c>
      <c r="DC6">
        <v>0</v>
      </c>
      <c r="DD6">
        <v>14238</v>
      </c>
      <c r="DE6">
        <v>14238</v>
      </c>
      <c r="DF6">
        <v>14238</v>
      </c>
      <c r="DG6">
        <v>0</v>
      </c>
      <c r="DH6">
        <v>15030</v>
      </c>
      <c r="DI6">
        <v>15030</v>
      </c>
      <c r="DJ6">
        <v>15030</v>
      </c>
      <c r="DK6">
        <v>16902.400000000001</v>
      </c>
      <c r="DL6">
        <v>13878</v>
      </c>
      <c r="DM6">
        <v>13878</v>
      </c>
      <c r="DN6">
        <v>13878</v>
      </c>
      <c r="DO6">
        <v>15056</v>
      </c>
      <c r="DP6">
        <v>10962</v>
      </c>
      <c r="DQ6">
        <v>10962</v>
      </c>
      <c r="DR6">
        <v>10962</v>
      </c>
      <c r="DS6">
        <v>16841.600000000002</v>
      </c>
      <c r="DT6">
        <v>12294</v>
      </c>
      <c r="DU6">
        <v>12294</v>
      </c>
      <c r="DV6">
        <v>12294</v>
      </c>
      <c r="DW6">
        <v>14120.800000000001</v>
      </c>
      <c r="DX6">
        <v>9468</v>
      </c>
      <c r="DY6">
        <v>9468</v>
      </c>
      <c r="DZ6">
        <v>9468</v>
      </c>
      <c r="EA6">
        <v>15397.6</v>
      </c>
      <c r="EB6">
        <v>12636</v>
      </c>
      <c r="EC6">
        <v>12636</v>
      </c>
      <c r="ED6">
        <v>12636</v>
      </c>
      <c r="EE6">
        <v>15412.800000000001</v>
      </c>
      <c r="EF6">
        <v>12258</v>
      </c>
      <c r="EG6">
        <v>12258</v>
      </c>
      <c r="EH6">
        <v>12258</v>
      </c>
      <c r="EI6">
        <v>15792.800000000001</v>
      </c>
      <c r="EJ6">
        <v>12186</v>
      </c>
      <c r="EK6">
        <v>12186</v>
      </c>
      <c r="EL6">
        <v>12186</v>
      </c>
      <c r="EM6">
        <v>17419.2</v>
      </c>
      <c r="EN6">
        <v>12114</v>
      </c>
      <c r="EO6">
        <v>12114</v>
      </c>
      <c r="EP6">
        <v>12114</v>
      </c>
      <c r="EQ6">
        <v>14592</v>
      </c>
      <c r="ER6">
        <v>8892</v>
      </c>
      <c r="ES6">
        <v>8892</v>
      </c>
      <c r="ET6">
        <v>8892</v>
      </c>
      <c r="EU6">
        <v>6596.8</v>
      </c>
      <c r="EV6">
        <v>1584</v>
      </c>
      <c r="EW6">
        <v>1584</v>
      </c>
      <c r="EX6">
        <v>1584</v>
      </c>
      <c r="EY6">
        <v>16446.400000000001</v>
      </c>
      <c r="EZ6">
        <v>14040</v>
      </c>
      <c r="FA6">
        <v>14040</v>
      </c>
      <c r="FB6">
        <v>14040</v>
      </c>
      <c r="FC6">
        <v>19516.8</v>
      </c>
      <c r="FD6">
        <v>14040</v>
      </c>
      <c r="FE6">
        <v>14040</v>
      </c>
      <c r="FF6">
        <v>14040</v>
      </c>
      <c r="FG6">
        <v>15032.800000000001</v>
      </c>
      <c r="FH6">
        <v>10764</v>
      </c>
      <c r="FI6">
        <v>10764</v>
      </c>
      <c r="FJ6">
        <v>10764</v>
      </c>
      <c r="FK6">
        <v>13816.800000000001</v>
      </c>
      <c r="FL6">
        <v>9576</v>
      </c>
      <c r="FM6">
        <v>9576</v>
      </c>
      <c r="FN6">
        <v>9576</v>
      </c>
      <c r="FO6">
        <v>15845</v>
      </c>
      <c r="FP6">
        <v>9936</v>
      </c>
      <c r="FQ6">
        <v>9936</v>
      </c>
      <c r="FR6">
        <v>9936</v>
      </c>
      <c r="FS6">
        <v>15845</v>
      </c>
      <c r="FT6">
        <v>9054</v>
      </c>
      <c r="FU6">
        <v>9054</v>
      </c>
      <c r="FV6">
        <v>9054</v>
      </c>
      <c r="FW6">
        <v>15845</v>
      </c>
      <c r="FX6">
        <v>8550</v>
      </c>
      <c r="FY6">
        <v>7866</v>
      </c>
      <c r="FZ6">
        <v>7866</v>
      </c>
      <c r="GA6">
        <v>15845</v>
      </c>
      <c r="GB6">
        <v>8708</v>
      </c>
      <c r="GC6">
        <v>8708</v>
      </c>
      <c r="GD6">
        <v>8708</v>
      </c>
      <c r="GE6">
        <v>15845</v>
      </c>
      <c r="GF6">
        <v>8708</v>
      </c>
      <c r="GG6">
        <v>8708</v>
      </c>
      <c r="GH6">
        <v>8708</v>
      </c>
      <c r="GI6">
        <v>15845</v>
      </c>
      <c r="GJ6">
        <v>9069</v>
      </c>
      <c r="GK6">
        <v>9069</v>
      </c>
      <c r="GL6">
        <v>9069</v>
      </c>
      <c r="GM6">
        <v>15845</v>
      </c>
      <c r="GN6">
        <v>6584</v>
      </c>
      <c r="GO6">
        <v>6584</v>
      </c>
      <c r="GP6">
        <v>6584</v>
      </c>
      <c r="GQ6">
        <v>15845</v>
      </c>
      <c r="GR6">
        <v>4446</v>
      </c>
      <c r="GS6">
        <v>4446</v>
      </c>
      <c r="GT6">
        <v>4446</v>
      </c>
      <c r="GU6">
        <v>15845</v>
      </c>
      <c r="GW6">
        <v>0</v>
      </c>
      <c r="GX6">
        <v>0</v>
      </c>
      <c r="GY6">
        <v>15845</v>
      </c>
      <c r="GZ6">
        <v>10656</v>
      </c>
      <c r="HA6">
        <v>10656</v>
      </c>
      <c r="HB6">
        <v>10656</v>
      </c>
      <c r="HC6">
        <v>15845</v>
      </c>
      <c r="HD6">
        <v>16333</v>
      </c>
      <c r="HE6">
        <v>16333</v>
      </c>
      <c r="HF6">
        <v>16333</v>
      </c>
      <c r="HG6">
        <v>15845</v>
      </c>
      <c r="HH6">
        <v>16714</v>
      </c>
      <c r="HI6">
        <v>16714</v>
      </c>
      <c r="HJ6">
        <v>16714</v>
      </c>
      <c r="HK6">
        <v>15215.2</v>
      </c>
      <c r="HL6">
        <v>16714</v>
      </c>
      <c r="HM6">
        <v>16714</v>
      </c>
      <c r="HN6">
        <v>16714</v>
      </c>
      <c r="HO6">
        <v>15534.400000000001</v>
      </c>
      <c r="HP6">
        <v>11952</v>
      </c>
      <c r="HQ6">
        <v>11952</v>
      </c>
      <c r="HR6">
        <v>11952</v>
      </c>
      <c r="HS6">
        <v>15520</v>
      </c>
      <c r="HT6">
        <v>14102</v>
      </c>
      <c r="HU6">
        <v>14102</v>
      </c>
      <c r="HV6">
        <v>14102</v>
      </c>
      <c r="HW6">
        <v>19108.8</v>
      </c>
      <c r="HX6">
        <v>12672</v>
      </c>
      <c r="HY6">
        <v>12672</v>
      </c>
      <c r="HZ6">
        <v>12672</v>
      </c>
      <c r="IA6">
        <v>15488.800000000001</v>
      </c>
      <c r="IB6">
        <v>12348</v>
      </c>
      <c r="IC6">
        <v>12348</v>
      </c>
      <c r="ID6">
        <v>12348</v>
      </c>
      <c r="IE6">
        <v>17373.600000000002</v>
      </c>
      <c r="IF6">
        <v>13302</v>
      </c>
      <c r="IG6">
        <v>13302</v>
      </c>
      <c r="IH6">
        <v>13302</v>
      </c>
      <c r="II6">
        <v>19108.8</v>
      </c>
      <c r="IJ6">
        <v>18219</v>
      </c>
      <c r="IK6">
        <v>18219</v>
      </c>
      <c r="IL6">
        <v>18219</v>
      </c>
      <c r="IM6">
        <v>19108.8</v>
      </c>
      <c r="IN6">
        <v>18219</v>
      </c>
      <c r="IO6">
        <v>18219</v>
      </c>
      <c r="IP6">
        <v>18219</v>
      </c>
      <c r="IQ6">
        <v>10022.400000000001</v>
      </c>
      <c r="IR6">
        <v>17334</v>
      </c>
      <c r="IS6">
        <v>17334</v>
      </c>
      <c r="IT6">
        <v>17334</v>
      </c>
      <c r="IU6">
        <v>17367.2</v>
      </c>
      <c r="IV6">
        <v>20836</v>
      </c>
      <c r="IW6">
        <v>20836</v>
      </c>
      <c r="IX6">
        <v>20836</v>
      </c>
      <c r="IY6">
        <v>13824</v>
      </c>
      <c r="IZ6">
        <v>14958</v>
      </c>
      <c r="JA6">
        <v>14958</v>
      </c>
      <c r="JB6">
        <v>14958</v>
      </c>
      <c r="JC6">
        <v>11379.2</v>
      </c>
      <c r="JD6">
        <v>13356</v>
      </c>
      <c r="JE6">
        <v>13356</v>
      </c>
      <c r="JF6">
        <v>13356</v>
      </c>
      <c r="JG6">
        <v>12492.800000000001</v>
      </c>
      <c r="JH6">
        <v>15030</v>
      </c>
      <c r="JI6">
        <v>15030</v>
      </c>
      <c r="JJ6">
        <v>15030</v>
      </c>
      <c r="JK6">
        <v>11480.800000000001</v>
      </c>
      <c r="JL6">
        <v>11376</v>
      </c>
      <c r="JM6">
        <v>11376</v>
      </c>
      <c r="JN6">
        <v>11376</v>
      </c>
      <c r="JO6">
        <v>12761.6</v>
      </c>
      <c r="JP6">
        <v>13320</v>
      </c>
      <c r="JQ6">
        <v>13320</v>
      </c>
      <c r="JR6">
        <v>13320</v>
      </c>
      <c r="JS6">
        <v>10700.800000000001</v>
      </c>
      <c r="JT6">
        <v>12042</v>
      </c>
      <c r="JU6">
        <v>12042</v>
      </c>
      <c r="JV6">
        <v>12042</v>
      </c>
      <c r="JW6">
        <v>11379.2</v>
      </c>
      <c r="JX6">
        <v>12924</v>
      </c>
      <c r="JY6">
        <v>12924</v>
      </c>
      <c r="JZ6">
        <v>12924</v>
      </c>
      <c r="KA6">
        <v>12300.800000000001</v>
      </c>
      <c r="KB6">
        <v>14904</v>
      </c>
      <c r="KC6">
        <v>14904</v>
      </c>
      <c r="KD6">
        <v>14904</v>
      </c>
      <c r="KE6">
        <v>11366.400000000001</v>
      </c>
      <c r="KF6">
        <v>13968</v>
      </c>
      <c r="KG6">
        <v>13968</v>
      </c>
      <c r="KH6">
        <v>13968</v>
      </c>
      <c r="KI6">
        <v>12211.2</v>
      </c>
      <c r="KJ6">
        <v>16038</v>
      </c>
      <c r="KK6">
        <v>16038</v>
      </c>
      <c r="KL6">
        <v>16038</v>
      </c>
      <c r="KM6">
        <v>13644.800000000001</v>
      </c>
      <c r="KN6">
        <v>19730</v>
      </c>
      <c r="KO6">
        <v>19730</v>
      </c>
      <c r="KP6">
        <v>19730</v>
      </c>
      <c r="KQ6">
        <v>13644.800000000001</v>
      </c>
      <c r="KR6">
        <v>13536</v>
      </c>
      <c r="KS6">
        <v>13536</v>
      </c>
      <c r="KT6">
        <v>13536</v>
      </c>
      <c r="KU6">
        <v>13644.800000000001</v>
      </c>
      <c r="KV6">
        <v>13536</v>
      </c>
      <c r="KW6">
        <v>13536</v>
      </c>
      <c r="KX6">
        <v>13536</v>
      </c>
      <c r="KY6">
        <v>13286.400000000001</v>
      </c>
      <c r="KZ6">
        <v>12222</v>
      </c>
      <c r="LA6">
        <v>12222</v>
      </c>
      <c r="LB6">
        <v>12222</v>
      </c>
    </row>
    <row r="7" spans="1:314" x14ac:dyDescent="0.3">
      <c r="A7" s="70" t="s">
        <v>10</v>
      </c>
      <c r="B7" s="71">
        <v>35345.599999999999</v>
      </c>
      <c r="C7" s="58">
        <v>134392</v>
      </c>
      <c r="D7">
        <v>134392</v>
      </c>
      <c r="E7" s="66">
        <v>1</v>
      </c>
      <c r="F7">
        <v>134392</v>
      </c>
      <c r="G7">
        <v>36972</v>
      </c>
      <c r="H7">
        <v>91204</v>
      </c>
      <c r="I7">
        <v>91204</v>
      </c>
      <c r="J7" s="66">
        <v>1</v>
      </c>
      <c r="K7">
        <v>91204</v>
      </c>
      <c r="L7">
        <v>36972</v>
      </c>
      <c r="M7">
        <v>91204</v>
      </c>
      <c r="N7">
        <v>91204</v>
      </c>
      <c r="O7" s="50">
        <v>1</v>
      </c>
      <c r="P7">
        <v>91204</v>
      </c>
      <c r="Q7">
        <v>80110.400000000009</v>
      </c>
      <c r="R7">
        <v>47398</v>
      </c>
      <c r="S7">
        <v>47398</v>
      </c>
      <c r="T7" s="50">
        <v>1</v>
      </c>
      <c r="U7">
        <v>47398</v>
      </c>
      <c r="V7">
        <v>74921.600000000006</v>
      </c>
      <c r="W7">
        <v>61476</v>
      </c>
      <c r="X7">
        <v>61476</v>
      </c>
      <c r="Y7" s="50">
        <v>0.8</v>
      </c>
      <c r="Z7">
        <v>49180.800000000003</v>
      </c>
      <c r="AA7">
        <v>86498.400000000009</v>
      </c>
      <c r="AB7">
        <v>46555</v>
      </c>
      <c r="AC7">
        <v>46555</v>
      </c>
      <c r="AD7" s="50">
        <v>0.8</v>
      </c>
      <c r="AE7">
        <v>37244</v>
      </c>
      <c r="AF7">
        <v>89704</v>
      </c>
      <c r="AG7">
        <v>39398</v>
      </c>
      <c r="AH7">
        <v>39398</v>
      </c>
      <c r="AI7" s="50">
        <v>0.8</v>
      </c>
      <c r="AJ7">
        <v>31518.400000000001</v>
      </c>
      <c r="AK7">
        <v>75960</v>
      </c>
      <c r="AL7">
        <v>28987</v>
      </c>
      <c r="AM7">
        <v>28987</v>
      </c>
      <c r="AN7" s="50">
        <v>0.8</v>
      </c>
      <c r="AO7">
        <v>23189.600000000002</v>
      </c>
      <c r="AP7">
        <v>68192</v>
      </c>
      <c r="AQ7">
        <v>51306</v>
      </c>
      <c r="AR7">
        <v>51306</v>
      </c>
      <c r="AS7" s="50">
        <v>0.8</v>
      </c>
      <c r="AT7">
        <v>41044.800000000003</v>
      </c>
      <c r="AU7">
        <v>86452</v>
      </c>
      <c r="AV7">
        <v>91728</v>
      </c>
      <c r="AW7">
        <v>91728</v>
      </c>
      <c r="AX7" s="50">
        <v>0.8</v>
      </c>
      <c r="AY7">
        <v>73382.400000000009</v>
      </c>
      <c r="AZ7">
        <v>45043.200000000004</v>
      </c>
      <c r="BA7">
        <v>34005</v>
      </c>
      <c r="BB7">
        <v>34005</v>
      </c>
      <c r="BC7" s="50">
        <v>0.8</v>
      </c>
      <c r="BD7">
        <v>27204</v>
      </c>
      <c r="BE7">
        <v>40685.600000000006</v>
      </c>
      <c r="BF7">
        <v>153284</v>
      </c>
      <c r="BG7">
        <v>153284</v>
      </c>
      <c r="BH7" s="50">
        <v>0.8</v>
      </c>
      <c r="BI7">
        <v>122627.20000000001</v>
      </c>
      <c r="BJ7">
        <v>52227.200000000004</v>
      </c>
      <c r="BK7">
        <v>97021</v>
      </c>
      <c r="BL7">
        <v>97021</v>
      </c>
      <c r="BM7" s="50">
        <v>0.8</v>
      </c>
      <c r="BN7">
        <v>77616.800000000003</v>
      </c>
      <c r="BO7">
        <v>85910.400000000009</v>
      </c>
      <c r="BP7">
        <v>94511</v>
      </c>
      <c r="BQ7">
        <v>94511</v>
      </c>
      <c r="BR7" s="50">
        <v>0.8</v>
      </c>
      <c r="BS7">
        <v>75608.800000000003</v>
      </c>
      <c r="BT7">
        <v>80479.200000000012</v>
      </c>
      <c r="BU7">
        <v>43778</v>
      </c>
      <c r="BV7">
        <v>43778</v>
      </c>
      <c r="BW7" s="50">
        <v>0.8</v>
      </c>
      <c r="BX7">
        <v>35022.400000000001</v>
      </c>
      <c r="BY7">
        <v>47772.800000000003</v>
      </c>
      <c r="BZ7">
        <v>108530</v>
      </c>
      <c r="CA7">
        <v>108530</v>
      </c>
      <c r="CB7" s="50">
        <v>0.8</v>
      </c>
      <c r="CC7">
        <v>86824</v>
      </c>
      <c r="CD7">
        <v>64720</v>
      </c>
      <c r="CE7">
        <v>52781</v>
      </c>
      <c r="CF7">
        <v>52781</v>
      </c>
      <c r="CG7" s="50">
        <v>0.8</v>
      </c>
      <c r="CH7">
        <v>42224.800000000003</v>
      </c>
      <c r="CI7">
        <v>82948</v>
      </c>
      <c r="CJ7">
        <v>86869</v>
      </c>
      <c r="CK7">
        <v>86869</v>
      </c>
      <c r="CL7">
        <v>86869</v>
      </c>
      <c r="CM7">
        <v>71967.199999999997</v>
      </c>
      <c r="CN7">
        <v>62664</v>
      </c>
      <c r="CO7">
        <v>62664</v>
      </c>
      <c r="CP7">
        <v>62664</v>
      </c>
      <c r="CQ7">
        <v>91947.200000000012</v>
      </c>
      <c r="CR7">
        <v>87984</v>
      </c>
      <c r="CS7">
        <v>62916</v>
      </c>
      <c r="CT7">
        <v>62916</v>
      </c>
      <c r="CU7">
        <v>68184.800000000003</v>
      </c>
      <c r="CV7">
        <v>53226</v>
      </c>
      <c r="CW7">
        <v>62916</v>
      </c>
      <c r="CX7">
        <v>62916</v>
      </c>
      <c r="CY7">
        <v>71781.600000000006</v>
      </c>
      <c r="CZ7">
        <v>85593</v>
      </c>
      <c r="DA7">
        <v>62916</v>
      </c>
      <c r="DB7">
        <v>62916</v>
      </c>
      <c r="DC7">
        <v>80584.800000000003</v>
      </c>
      <c r="DD7">
        <v>85593</v>
      </c>
      <c r="DE7">
        <v>85593</v>
      </c>
      <c r="DF7">
        <v>85593</v>
      </c>
      <c r="DG7">
        <v>62545.600000000006</v>
      </c>
      <c r="DH7">
        <v>109181</v>
      </c>
      <c r="DI7">
        <v>109181</v>
      </c>
      <c r="DJ7">
        <v>109181</v>
      </c>
      <c r="DK7">
        <v>87809.600000000006</v>
      </c>
      <c r="DL7">
        <v>73732</v>
      </c>
      <c r="DM7">
        <v>73732</v>
      </c>
      <c r="DN7">
        <v>73732</v>
      </c>
      <c r="DO7">
        <v>75034.400000000009</v>
      </c>
      <c r="DP7">
        <v>47604</v>
      </c>
      <c r="DQ7">
        <v>47604</v>
      </c>
      <c r="DR7">
        <v>47604</v>
      </c>
      <c r="DS7">
        <v>101444.8</v>
      </c>
      <c r="DT7">
        <v>74310</v>
      </c>
      <c r="DU7">
        <v>74310</v>
      </c>
      <c r="DV7">
        <v>74310</v>
      </c>
      <c r="DW7">
        <v>88566.400000000009</v>
      </c>
      <c r="DX7">
        <v>86693</v>
      </c>
      <c r="DY7">
        <v>86693</v>
      </c>
      <c r="DZ7">
        <v>86693</v>
      </c>
      <c r="EA7">
        <v>100011.20000000001</v>
      </c>
      <c r="EB7">
        <v>86693</v>
      </c>
      <c r="EC7">
        <v>86693</v>
      </c>
      <c r="ED7">
        <v>86693</v>
      </c>
      <c r="EE7">
        <v>84137.600000000006</v>
      </c>
      <c r="EF7">
        <v>84642</v>
      </c>
      <c r="EG7">
        <v>84642</v>
      </c>
      <c r="EH7">
        <v>84642</v>
      </c>
      <c r="EI7">
        <v>101048</v>
      </c>
      <c r="EJ7">
        <v>64507</v>
      </c>
      <c r="EK7">
        <v>64507</v>
      </c>
      <c r="EL7">
        <v>64507</v>
      </c>
      <c r="EM7">
        <v>92570.400000000009</v>
      </c>
      <c r="EN7">
        <v>107207</v>
      </c>
      <c r="EO7">
        <v>107207</v>
      </c>
      <c r="EP7">
        <v>107207</v>
      </c>
      <c r="EQ7">
        <v>91384</v>
      </c>
      <c r="ER7">
        <v>51020</v>
      </c>
      <c r="ES7">
        <v>51020</v>
      </c>
      <c r="ET7">
        <v>51020</v>
      </c>
      <c r="EU7">
        <v>23493.600000000002</v>
      </c>
      <c r="EW7">
        <v>0</v>
      </c>
      <c r="EX7">
        <v>0</v>
      </c>
      <c r="EY7">
        <v>62504</v>
      </c>
      <c r="EZ7">
        <v>67285</v>
      </c>
      <c r="FA7">
        <v>67285</v>
      </c>
      <c r="FB7">
        <v>67285</v>
      </c>
      <c r="FC7">
        <v>72135.199999999997</v>
      </c>
      <c r="FD7">
        <v>67285</v>
      </c>
      <c r="FE7">
        <v>67285</v>
      </c>
      <c r="FF7">
        <v>67285</v>
      </c>
      <c r="FG7">
        <v>54648.800000000003</v>
      </c>
      <c r="FH7">
        <v>58034</v>
      </c>
      <c r="FI7">
        <v>58034</v>
      </c>
      <c r="FJ7">
        <v>58034</v>
      </c>
      <c r="FK7">
        <v>62696</v>
      </c>
      <c r="FL7">
        <v>38082</v>
      </c>
      <c r="FM7">
        <v>38082</v>
      </c>
      <c r="FN7">
        <v>38082</v>
      </c>
      <c r="FO7">
        <v>52546.400000000001</v>
      </c>
      <c r="FP7">
        <v>96636</v>
      </c>
      <c r="FQ7">
        <v>96636</v>
      </c>
      <c r="FR7">
        <v>96636</v>
      </c>
      <c r="FS7">
        <v>52546.400000000001</v>
      </c>
      <c r="FT7">
        <v>36993</v>
      </c>
      <c r="FU7">
        <v>36993</v>
      </c>
      <c r="FV7">
        <v>36993</v>
      </c>
      <c r="FW7">
        <v>52546.400000000001</v>
      </c>
      <c r="FX7">
        <v>20641</v>
      </c>
      <c r="FY7">
        <v>54245</v>
      </c>
      <c r="FZ7">
        <v>54245</v>
      </c>
      <c r="GA7">
        <v>62725.600000000006</v>
      </c>
      <c r="GB7">
        <v>55535</v>
      </c>
      <c r="GC7">
        <v>55535</v>
      </c>
      <c r="GD7">
        <v>55535</v>
      </c>
      <c r="GE7">
        <v>55251.200000000004</v>
      </c>
      <c r="GF7">
        <v>55535</v>
      </c>
      <c r="GG7">
        <v>55535</v>
      </c>
      <c r="GH7">
        <v>55535</v>
      </c>
      <c r="GI7">
        <v>65796.800000000003</v>
      </c>
      <c r="GJ7">
        <v>83564</v>
      </c>
      <c r="GK7">
        <v>83564</v>
      </c>
      <c r="GL7">
        <v>83564</v>
      </c>
      <c r="GM7">
        <v>42356</v>
      </c>
      <c r="GN7">
        <v>68697</v>
      </c>
      <c r="GO7">
        <v>68697</v>
      </c>
      <c r="GP7">
        <v>68697</v>
      </c>
      <c r="GQ7">
        <v>25655.200000000001</v>
      </c>
      <c r="GR7">
        <v>48797</v>
      </c>
      <c r="GS7">
        <v>48797</v>
      </c>
      <c r="GT7">
        <v>48797</v>
      </c>
      <c r="GU7">
        <v>10553.6</v>
      </c>
      <c r="GW7">
        <v>0</v>
      </c>
      <c r="GX7">
        <v>0</v>
      </c>
      <c r="GY7">
        <v>39475.200000000004</v>
      </c>
      <c r="GZ7">
        <v>57208</v>
      </c>
      <c r="HA7">
        <v>57208</v>
      </c>
      <c r="HB7">
        <v>57208</v>
      </c>
      <c r="HC7">
        <v>68758.400000000009</v>
      </c>
      <c r="HD7">
        <v>90415</v>
      </c>
      <c r="HE7">
        <v>90415</v>
      </c>
      <c r="HF7">
        <v>90415</v>
      </c>
      <c r="HG7">
        <v>54387.200000000004</v>
      </c>
      <c r="HH7">
        <v>153000</v>
      </c>
      <c r="HI7">
        <v>153000</v>
      </c>
      <c r="HJ7">
        <v>153000</v>
      </c>
      <c r="HK7">
        <v>73660</v>
      </c>
      <c r="HL7">
        <v>75614</v>
      </c>
      <c r="HM7">
        <v>75614</v>
      </c>
      <c r="HN7">
        <v>75614</v>
      </c>
      <c r="HO7">
        <v>46061.600000000006</v>
      </c>
      <c r="HP7">
        <v>86877</v>
      </c>
      <c r="HQ7">
        <v>86877</v>
      </c>
      <c r="HR7">
        <v>86877</v>
      </c>
      <c r="HS7">
        <v>79829.600000000006</v>
      </c>
      <c r="HT7">
        <v>86877</v>
      </c>
      <c r="HU7">
        <v>86877</v>
      </c>
      <c r="HV7">
        <v>86877</v>
      </c>
      <c r="HW7">
        <v>63490.400000000001</v>
      </c>
      <c r="HX7">
        <v>91789</v>
      </c>
      <c r="HY7">
        <v>91789</v>
      </c>
      <c r="HZ7">
        <v>91789</v>
      </c>
      <c r="IA7">
        <v>77281.600000000006</v>
      </c>
      <c r="IB7">
        <v>50900</v>
      </c>
      <c r="IC7">
        <v>50900</v>
      </c>
      <c r="ID7">
        <v>50900</v>
      </c>
      <c r="IE7">
        <v>72267.199999999997</v>
      </c>
      <c r="IF7">
        <v>43116</v>
      </c>
      <c r="IG7">
        <v>43116</v>
      </c>
      <c r="IH7">
        <v>43116</v>
      </c>
      <c r="II7">
        <v>69916</v>
      </c>
      <c r="IJ7">
        <v>45826</v>
      </c>
      <c r="IK7">
        <v>45826</v>
      </c>
      <c r="IL7">
        <v>45826</v>
      </c>
      <c r="IM7">
        <v>69916</v>
      </c>
      <c r="IN7">
        <v>45826</v>
      </c>
      <c r="IO7">
        <v>45826</v>
      </c>
      <c r="IP7">
        <v>45826</v>
      </c>
      <c r="IQ7">
        <v>65003.200000000004</v>
      </c>
      <c r="IR7">
        <v>52679</v>
      </c>
      <c r="IS7">
        <v>52679</v>
      </c>
      <c r="IT7">
        <v>52679</v>
      </c>
      <c r="IU7">
        <v>62580.800000000003</v>
      </c>
      <c r="IV7">
        <v>80491</v>
      </c>
      <c r="IW7">
        <v>80491</v>
      </c>
      <c r="IX7">
        <v>80491</v>
      </c>
      <c r="IY7">
        <v>62400</v>
      </c>
      <c r="IZ7">
        <v>66500</v>
      </c>
      <c r="JA7">
        <v>66500</v>
      </c>
      <c r="JB7">
        <v>66500</v>
      </c>
      <c r="JC7">
        <v>48320.800000000003</v>
      </c>
      <c r="JD7">
        <v>53954</v>
      </c>
      <c r="JE7">
        <v>53954</v>
      </c>
      <c r="JF7">
        <v>53954</v>
      </c>
      <c r="JG7">
        <v>69508</v>
      </c>
      <c r="JH7">
        <v>56660</v>
      </c>
      <c r="JI7">
        <v>56660</v>
      </c>
      <c r="JJ7">
        <v>56660</v>
      </c>
      <c r="JK7">
        <v>56588.800000000003</v>
      </c>
      <c r="JL7">
        <v>42500</v>
      </c>
      <c r="JM7">
        <v>42500</v>
      </c>
      <c r="JN7">
        <v>42500</v>
      </c>
      <c r="JO7">
        <v>58206.400000000001</v>
      </c>
      <c r="JP7">
        <v>72758</v>
      </c>
      <c r="JQ7">
        <v>72758</v>
      </c>
      <c r="JR7">
        <v>72758</v>
      </c>
      <c r="JS7">
        <v>77995.199999999997</v>
      </c>
      <c r="JT7">
        <v>46000</v>
      </c>
      <c r="JU7">
        <v>46000</v>
      </c>
      <c r="JV7">
        <v>46000</v>
      </c>
      <c r="JW7">
        <v>78619.200000000012</v>
      </c>
      <c r="JX7">
        <v>68724</v>
      </c>
      <c r="JY7">
        <v>68724</v>
      </c>
      <c r="JZ7">
        <v>68724</v>
      </c>
      <c r="KA7">
        <v>67394.400000000009</v>
      </c>
      <c r="KB7">
        <v>64000</v>
      </c>
      <c r="KC7">
        <v>64000</v>
      </c>
      <c r="KD7">
        <v>64000</v>
      </c>
      <c r="KE7">
        <v>60120</v>
      </c>
      <c r="KF7">
        <v>94000</v>
      </c>
      <c r="KG7">
        <v>94000</v>
      </c>
      <c r="KH7">
        <v>94000</v>
      </c>
      <c r="KI7">
        <v>74320.800000000003</v>
      </c>
      <c r="KJ7">
        <v>31894</v>
      </c>
      <c r="KK7">
        <v>31894</v>
      </c>
      <c r="KL7">
        <v>31894</v>
      </c>
      <c r="KM7">
        <v>59889.600000000006</v>
      </c>
      <c r="KN7">
        <v>72650</v>
      </c>
      <c r="KO7">
        <v>72650</v>
      </c>
      <c r="KP7">
        <v>72650</v>
      </c>
      <c r="KQ7">
        <v>59889.600000000006</v>
      </c>
      <c r="KR7">
        <v>72650</v>
      </c>
      <c r="KS7">
        <v>72650</v>
      </c>
      <c r="KT7">
        <v>72650</v>
      </c>
      <c r="KU7">
        <v>59889.600000000006</v>
      </c>
      <c r="KV7">
        <v>72650</v>
      </c>
      <c r="KW7">
        <v>72650</v>
      </c>
      <c r="KX7">
        <v>72650</v>
      </c>
      <c r="KY7">
        <v>68531.199999999997</v>
      </c>
      <c r="KZ7">
        <v>62500</v>
      </c>
      <c r="LA7">
        <v>62500</v>
      </c>
      <c r="LB7">
        <v>62500</v>
      </c>
    </row>
    <row r="8" spans="1:314" x14ac:dyDescent="0.3">
      <c r="A8" s="70" t="s">
        <v>11</v>
      </c>
      <c r="B8" s="71">
        <v>101650.40000000001</v>
      </c>
      <c r="C8" s="58">
        <v>106317</v>
      </c>
      <c r="D8">
        <v>106317</v>
      </c>
      <c r="E8" s="66">
        <v>1</v>
      </c>
      <c r="F8">
        <v>106317</v>
      </c>
      <c r="G8">
        <v>104005.6</v>
      </c>
      <c r="H8">
        <v>106583</v>
      </c>
      <c r="I8">
        <v>106583</v>
      </c>
      <c r="J8" s="66">
        <v>1</v>
      </c>
      <c r="K8">
        <v>106583</v>
      </c>
      <c r="L8">
        <v>104005.6</v>
      </c>
      <c r="M8">
        <v>106583</v>
      </c>
      <c r="N8">
        <v>106583</v>
      </c>
      <c r="O8" s="50">
        <v>1</v>
      </c>
      <c r="P8">
        <v>106583</v>
      </c>
      <c r="Q8">
        <v>70161.600000000006</v>
      </c>
      <c r="R8">
        <v>92735</v>
      </c>
      <c r="S8">
        <v>92735</v>
      </c>
      <c r="T8" s="50">
        <v>1</v>
      </c>
      <c r="U8">
        <v>92735</v>
      </c>
      <c r="V8">
        <v>69747.199999999997</v>
      </c>
      <c r="W8">
        <v>98176</v>
      </c>
      <c r="X8">
        <v>98176</v>
      </c>
      <c r="Y8" s="50">
        <v>1</v>
      </c>
      <c r="Z8">
        <v>98176</v>
      </c>
      <c r="AA8">
        <v>64988.800000000003</v>
      </c>
      <c r="AB8">
        <v>98176</v>
      </c>
      <c r="AC8">
        <v>98176</v>
      </c>
      <c r="AD8" s="50">
        <v>1</v>
      </c>
      <c r="AE8">
        <v>98176</v>
      </c>
      <c r="AF8">
        <v>64988.800000000003</v>
      </c>
      <c r="AG8">
        <v>98176</v>
      </c>
      <c r="AH8">
        <v>98176</v>
      </c>
      <c r="AI8" s="50">
        <v>1</v>
      </c>
      <c r="AJ8">
        <v>98176</v>
      </c>
      <c r="AK8">
        <v>65124</v>
      </c>
      <c r="AL8">
        <v>98176</v>
      </c>
      <c r="AM8">
        <v>98176</v>
      </c>
      <c r="AN8" s="50">
        <v>1</v>
      </c>
      <c r="AO8">
        <v>98176</v>
      </c>
      <c r="AP8">
        <v>65124</v>
      </c>
      <c r="AQ8">
        <v>98176</v>
      </c>
      <c r="AR8">
        <v>98176</v>
      </c>
      <c r="AS8" s="50">
        <v>1</v>
      </c>
      <c r="AT8">
        <v>98176</v>
      </c>
      <c r="AU8">
        <v>65124</v>
      </c>
      <c r="AV8">
        <v>98176</v>
      </c>
      <c r="AW8">
        <v>98176</v>
      </c>
      <c r="AX8" s="50">
        <v>1</v>
      </c>
      <c r="AY8">
        <v>98176</v>
      </c>
      <c r="AZ8">
        <v>67989.600000000006</v>
      </c>
      <c r="BA8">
        <v>97885</v>
      </c>
      <c r="BB8">
        <v>97885</v>
      </c>
      <c r="BC8" s="50">
        <v>1</v>
      </c>
      <c r="BD8">
        <v>97885</v>
      </c>
      <c r="BE8">
        <v>87493.6</v>
      </c>
      <c r="BF8">
        <v>102586</v>
      </c>
      <c r="BG8">
        <v>102586</v>
      </c>
      <c r="BH8" s="50">
        <v>1</v>
      </c>
      <c r="BI8">
        <v>102586</v>
      </c>
      <c r="BJ8">
        <v>89863.200000000012</v>
      </c>
      <c r="BK8">
        <v>109561</v>
      </c>
      <c r="BL8">
        <v>109561</v>
      </c>
      <c r="BM8" s="50">
        <v>1</v>
      </c>
      <c r="BN8">
        <v>109561</v>
      </c>
      <c r="BO8">
        <v>90602.400000000009</v>
      </c>
      <c r="BP8">
        <v>97064</v>
      </c>
      <c r="BQ8">
        <v>97064</v>
      </c>
      <c r="BR8" s="50">
        <v>1</v>
      </c>
      <c r="BS8">
        <v>97064</v>
      </c>
      <c r="BT8">
        <v>111274</v>
      </c>
      <c r="BU8">
        <v>97064</v>
      </c>
      <c r="BV8">
        <v>97064</v>
      </c>
      <c r="BW8" s="50">
        <v>1</v>
      </c>
      <c r="BX8">
        <v>97064</v>
      </c>
      <c r="BY8">
        <v>116694</v>
      </c>
      <c r="BZ8">
        <v>115121</v>
      </c>
      <c r="CA8">
        <v>115121</v>
      </c>
      <c r="CB8" s="50">
        <v>1</v>
      </c>
      <c r="CC8">
        <v>115121</v>
      </c>
      <c r="CD8">
        <v>112734</v>
      </c>
      <c r="CE8">
        <v>115121</v>
      </c>
      <c r="CF8">
        <v>115121</v>
      </c>
      <c r="CG8" s="50">
        <v>1</v>
      </c>
      <c r="CH8">
        <v>115121</v>
      </c>
      <c r="CI8">
        <v>112734</v>
      </c>
      <c r="CJ8">
        <v>115121</v>
      </c>
      <c r="CK8">
        <v>115121</v>
      </c>
      <c r="CL8">
        <v>115121</v>
      </c>
      <c r="CM8">
        <v>111952</v>
      </c>
      <c r="CN8">
        <v>115121</v>
      </c>
      <c r="CO8">
        <v>115121</v>
      </c>
      <c r="CP8">
        <v>115121</v>
      </c>
      <c r="CQ8">
        <v>0</v>
      </c>
      <c r="CR8">
        <v>115121</v>
      </c>
      <c r="CS8">
        <v>115121</v>
      </c>
      <c r="CT8">
        <v>115121</v>
      </c>
      <c r="CU8">
        <v>0</v>
      </c>
      <c r="CV8">
        <v>94866</v>
      </c>
      <c r="CW8">
        <v>94866</v>
      </c>
      <c r="CX8">
        <v>94866</v>
      </c>
      <c r="CY8">
        <v>0</v>
      </c>
      <c r="CZ8">
        <v>94866</v>
      </c>
      <c r="DA8">
        <v>94866</v>
      </c>
      <c r="DB8">
        <v>94866</v>
      </c>
      <c r="DC8">
        <v>0</v>
      </c>
      <c r="DD8">
        <v>100059</v>
      </c>
      <c r="DE8">
        <v>100059</v>
      </c>
      <c r="DF8">
        <v>100059</v>
      </c>
      <c r="DG8">
        <v>0</v>
      </c>
      <c r="DH8">
        <v>100059</v>
      </c>
      <c r="DI8">
        <v>100059</v>
      </c>
      <c r="DJ8">
        <v>100059</v>
      </c>
      <c r="DK8">
        <v>0</v>
      </c>
      <c r="DL8">
        <v>100059</v>
      </c>
      <c r="DM8">
        <v>100059</v>
      </c>
      <c r="DN8">
        <v>100059</v>
      </c>
      <c r="DO8">
        <v>0</v>
      </c>
      <c r="DP8">
        <v>99351</v>
      </c>
      <c r="DQ8">
        <v>99351</v>
      </c>
      <c r="DR8">
        <v>99351</v>
      </c>
      <c r="DS8">
        <v>90740.7</v>
      </c>
      <c r="DT8">
        <v>100515</v>
      </c>
      <c r="DU8">
        <v>100515</v>
      </c>
      <c r="DV8">
        <v>100515</v>
      </c>
      <c r="DW8">
        <v>88670.7</v>
      </c>
      <c r="DX8">
        <v>100515</v>
      </c>
      <c r="DY8">
        <v>100515</v>
      </c>
      <c r="DZ8">
        <v>100515</v>
      </c>
      <c r="EA8">
        <v>88670.7</v>
      </c>
      <c r="EB8">
        <v>100515</v>
      </c>
      <c r="EC8">
        <v>100515</v>
      </c>
      <c r="ED8">
        <v>100515</v>
      </c>
      <c r="EE8">
        <v>83093.400000000009</v>
      </c>
      <c r="EF8">
        <v>100515</v>
      </c>
      <c r="EG8">
        <v>100515</v>
      </c>
      <c r="EH8">
        <v>100515</v>
      </c>
      <c r="EI8">
        <v>80612.100000000006</v>
      </c>
      <c r="EJ8">
        <v>100515</v>
      </c>
      <c r="EK8">
        <v>100515</v>
      </c>
      <c r="EL8">
        <v>100515</v>
      </c>
      <c r="EM8">
        <v>81423</v>
      </c>
      <c r="EN8">
        <v>92000</v>
      </c>
      <c r="EO8">
        <v>92000</v>
      </c>
      <c r="EP8">
        <v>92000</v>
      </c>
      <c r="EQ8">
        <v>66125.7</v>
      </c>
      <c r="ER8">
        <v>92000</v>
      </c>
      <c r="ES8">
        <v>92000</v>
      </c>
      <c r="ET8">
        <v>92000</v>
      </c>
      <c r="EU8">
        <v>51447.6</v>
      </c>
      <c r="EV8">
        <v>52040</v>
      </c>
      <c r="EW8">
        <v>52040</v>
      </c>
      <c r="EX8">
        <v>52040</v>
      </c>
      <c r="EY8">
        <v>77512.5</v>
      </c>
      <c r="EZ8">
        <v>77526</v>
      </c>
      <c r="FA8">
        <v>77526</v>
      </c>
      <c r="FB8">
        <v>77526</v>
      </c>
      <c r="FC8">
        <v>82919.7</v>
      </c>
      <c r="FD8">
        <v>86091</v>
      </c>
      <c r="FE8">
        <v>86091</v>
      </c>
      <c r="FF8">
        <v>86091</v>
      </c>
      <c r="FG8">
        <v>87977.7</v>
      </c>
      <c r="FH8">
        <v>86091</v>
      </c>
      <c r="FI8">
        <v>86091</v>
      </c>
      <c r="FJ8">
        <v>86091</v>
      </c>
      <c r="FK8">
        <v>84177</v>
      </c>
      <c r="FL8">
        <v>86091</v>
      </c>
      <c r="FM8">
        <v>86091</v>
      </c>
      <c r="FN8">
        <v>86091</v>
      </c>
      <c r="FO8">
        <v>83211.3</v>
      </c>
      <c r="FP8">
        <v>86091</v>
      </c>
      <c r="FQ8">
        <v>86091</v>
      </c>
      <c r="FR8">
        <v>86091</v>
      </c>
      <c r="FS8">
        <v>83211.3</v>
      </c>
      <c r="FT8">
        <v>86091</v>
      </c>
      <c r="FU8">
        <v>86091</v>
      </c>
      <c r="FV8">
        <v>86091</v>
      </c>
      <c r="FW8">
        <v>80232.3</v>
      </c>
      <c r="FX8">
        <v>86091</v>
      </c>
      <c r="FY8">
        <v>86091</v>
      </c>
      <c r="FZ8">
        <v>86091</v>
      </c>
      <c r="GA8">
        <v>82044</v>
      </c>
      <c r="GB8">
        <v>86091</v>
      </c>
      <c r="GC8">
        <v>86091</v>
      </c>
      <c r="GD8">
        <v>86091</v>
      </c>
      <c r="GE8">
        <v>76930.2</v>
      </c>
      <c r="GF8">
        <v>86091</v>
      </c>
      <c r="GG8">
        <v>86091</v>
      </c>
      <c r="GH8">
        <v>86091</v>
      </c>
      <c r="GI8">
        <v>65449.8</v>
      </c>
      <c r="GJ8">
        <v>70483</v>
      </c>
      <c r="GK8">
        <v>70483</v>
      </c>
      <c r="GL8">
        <v>70483</v>
      </c>
      <c r="GM8">
        <v>63819</v>
      </c>
      <c r="GN8">
        <v>74883</v>
      </c>
      <c r="GO8">
        <v>74883</v>
      </c>
      <c r="GP8">
        <v>74883</v>
      </c>
      <c r="GQ8">
        <v>67318.2</v>
      </c>
      <c r="GR8">
        <v>63461</v>
      </c>
      <c r="GS8">
        <v>63461</v>
      </c>
      <c r="GT8">
        <v>63461</v>
      </c>
      <c r="GU8">
        <v>40833.9</v>
      </c>
      <c r="GV8">
        <v>33600</v>
      </c>
      <c r="GW8">
        <v>33600</v>
      </c>
      <c r="GX8">
        <v>33600</v>
      </c>
      <c r="GY8">
        <v>88052.400000000009</v>
      </c>
      <c r="GZ8">
        <v>81492</v>
      </c>
      <c r="HA8">
        <v>81492</v>
      </c>
      <c r="HB8">
        <v>81492</v>
      </c>
      <c r="HC8">
        <v>100537.2</v>
      </c>
      <c r="HD8">
        <v>110397</v>
      </c>
      <c r="HE8">
        <v>110397</v>
      </c>
      <c r="HF8">
        <v>110397</v>
      </c>
      <c r="HG8">
        <v>95371.199999999997</v>
      </c>
      <c r="HH8">
        <v>110397</v>
      </c>
      <c r="HI8">
        <v>110397</v>
      </c>
      <c r="HJ8">
        <v>110397</v>
      </c>
      <c r="HK8">
        <v>117433.8</v>
      </c>
      <c r="HL8">
        <v>110397</v>
      </c>
      <c r="HM8">
        <v>110397</v>
      </c>
      <c r="HN8">
        <v>110397</v>
      </c>
      <c r="HO8">
        <v>117433.8</v>
      </c>
      <c r="HP8">
        <v>110397</v>
      </c>
      <c r="HQ8">
        <v>110397</v>
      </c>
      <c r="HR8">
        <v>110397</v>
      </c>
      <c r="HS8">
        <v>125061.3</v>
      </c>
      <c r="HT8">
        <v>120000</v>
      </c>
      <c r="HU8">
        <v>120000</v>
      </c>
      <c r="HV8">
        <v>120000</v>
      </c>
      <c r="HW8">
        <v>163802.70000000001</v>
      </c>
      <c r="HX8">
        <v>27174</v>
      </c>
      <c r="HY8">
        <v>27174</v>
      </c>
      <c r="HZ8">
        <v>27174</v>
      </c>
      <c r="IA8">
        <v>177743.7</v>
      </c>
      <c r="IB8">
        <v>111039</v>
      </c>
      <c r="IC8">
        <v>111039</v>
      </c>
      <c r="ID8">
        <v>111039</v>
      </c>
      <c r="IE8">
        <v>170688.6</v>
      </c>
      <c r="IF8">
        <v>107727</v>
      </c>
      <c r="IG8">
        <v>107727</v>
      </c>
      <c r="IH8">
        <v>107727</v>
      </c>
      <c r="II8">
        <v>163802.70000000001</v>
      </c>
      <c r="IJ8">
        <v>112161</v>
      </c>
      <c r="IK8">
        <v>112161</v>
      </c>
      <c r="IL8">
        <v>112161</v>
      </c>
      <c r="IM8">
        <v>163802.70000000001</v>
      </c>
      <c r="IN8">
        <v>112161</v>
      </c>
      <c r="IO8">
        <v>112161</v>
      </c>
      <c r="IP8">
        <v>112161</v>
      </c>
      <c r="IQ8">
        <v>159270.30000000002</v>
      </c>
      <c r="IR8">
        <v>110100</v>
      </c>
      <c r="IS8">
        <v>110100</v>
      </c>
      <c r="IT8">
        <v>110100</v>
      </c>
      <c r="IU8">
        <v>181281.6</v>
      </c>
      <c r="IV8">
        <v>110585</v>
      </c>
      <c r="IW8">
        <v>110585</v>
      </c>
      <c r="IX8">
        <v>110585</v>
      </c>
      <c r="IY8">
        <v>285776.10000000003</v>
      </c>
      <c r="IZ8">
        <v>105069</v>
      </c>
      <c r="JA8">
        <v>105069</v>
      </c>
      <c r="JB8">
        <v>105069</v>
      </c>
      <c r="JC8">
        <v>181857.6</v>
      </c>
      <c r="JD8">
        <v>114805</v>
      </c>
      <c r="JE8">
        <v>114805</v>
      </c>
      <c r="JF8">
        <v>114805</v>
      </c>
      <c r="JG8">
        <v>196656.30000000002</v>
      </c>
      <c r="JH8">
        <v>130616</v>
      </c>
      <c r="JI8">
        <v>130616</v>
      </c>
      <c r="JJ8">
        <v>130616</v>
      </c>
      <c r="JK8">
        <v>182090.7</v>
      </c>
      <c r="JL8">
        <v>113255</v>
      </c>
      <c r="JM8">
        <v>113255</v>
      </c>
      <c r="JN8">
        <v>113255</v>
      </c>
      <c r="JO8">
        <v>174879</v>
      </c>
      <c r="JP8">
        <v>158000</v>
      </c>
      <c r="JQ8">
        <v>158000</v>
      </c>
      <c r="JR8">
        <v>158000</v>
      </c>
      <c r="JS8">
        <v>143190</v>
      </c>
      <c r="JT8">
        <v>159100</v>
      </c>
      <c r="JU8">
        <v>159100</v>
      </c>
      <c r="JV8">
        <v>159100</v>
      </c>
      <c r="JW8">
        <v>131437.80000000002</v>
      </c>
      <c r="JX8">
        <v>112482</v>
      </c>
      <c r="JY8">
        <v>112482</v>
      </c>
      <c r="JZ8">
        <v>112482</v>
      </c>
      <c r="KA8">
        <v>128017.8</v>
      </c>
      <c r="KB8">
        <v>110891</v>
      </c>
      <c r="KC8">
        <v>110891</v>
      </c>
      <c r="KD8">
        <v>110891</v>
      </c>
      <c r="KE8">
        <v>127935</v>
      </c>
      <c r="KF8">
        <v>105900</v>
      </c>
      <c r="KG8">
        <v>105900</v>
      </c>
      <c r="KH8">
        <v>105900</v>
      </c>
      <c r="KI8">
        <v>123355.8</v>
      </c>
      <c r="KJ8">
        <v>109508</v>
      </c>
      <c r="KK8">
        <v>109508</v>
      </c>
      <c r="KL8">
        <v>109508</v>
      </c>
      <c r="KM8">
        <v>129527.1</v>
      </c>
      <c r="KN8">
        <v>123476</v>
      </c>
      <c r="KO8">
        <v>123476</v>
      </c>
      <c r="KP8">
        <v>123476</v>
      </c>
      <c r="KQ8">
        <v>129527.1</v>
      </c>
      <c r="KR8">
        <v>105970</v>
      </c>
      <c r="KS8">
        <v>105970</v>
      </c>
      <c r="KT8">
        <v>105970</v>
      </c>
      <c r="KU8">
        <v>129527.1</v>
      </c>
      <c r="KV8">
        <v>105970</v>
      </c>
      <c r="KW8">
        <v>105970</v>
      </c>
      <c r="KX8">
        <v>105970</v>
      </c>
      <c r="KY8">
        <v>132706.80000000002</v>
      </c>
      <c r="KZ8">
        <v>104345</v>
      </c>
      <c r="LA8">
        <v>104345</v>
      </c>
      <c r="LB8">
        <v>104345</v>
      </c>
    </row>
    <row r="9" spans="1:314" x14ac:dyDescent="0.3">
      <c r="A9" s="52" t="s">
        <v>12</v>
      </c>
      <c r="B9" s="48">
        <v>751248</v>
      </c>
      <c r="C9" s="58">
        <v>4734980</v>
      </c>
      <c r="D9">
        <v>4734980</v>
      </c>
      <c r="E9" s="66">
        <v>1</v>
      </c>
      <c r="F9">
        <v>4734980</v>
      </c>
      <c r="G9">
        <v>1733515</v>
      </c>
      <c r="H9">
        <v>4243261.0370370373</v>
      </c>
      <c r="I9">
        <v>4243261.0370370373</v>
      </c>
      <c r="J9" s="66">
        <v>1</v>
      </c>
      <c r="K9">
        <v>4243261.0370370373</v>
      </c>
      <c r="L9">
        <v>1533707</v>
      </c>
      <c r="M9">
        <v>4243261.0370370373</v>
      </c>
      <c r="N9">
        <v>4243261.0370370373</v>
      </c>
      <c r="O9" s="50">
        <v>1</v>
      </c>
      <c r="P9">
        <v>4243261.0370370373</v>
      </c>
      <c r="Q9">
        <v>4009630</v>
      </c>
      <c r="R9">
        <v>4456404</v>
      </c>
      <c r="S9">
        <v>4456404</v>
      </c>
      <c r="T9" s="50">
        <v>1</v>
      </c>
      <c r="U9">
        <v>4456404</v>
      </c>
      <c r="V9">
        <v>4760416</v>
      </c>
      <c r="W9">
        <v>4502054</v>
      </c>
      <c r="X9">
        <v>4502054</v>
      </c>
      <c r="Y9" s="50">
        <v>1</v>
      </c>
      <c r="Z9">
        <v>4502054</v>
      </c>
      <c r="AA9">
        <v>5165759</v>
      </c>
      <c r="AB9">
        <v>4563058</v>
      </c>
      <c r="AC9">
        <v>4563058</v>
      </c>
      <c r="AD9" s="50">
        <v>1</v>
      </c>
      <c r="AE9">
        <v>4563058</v>
      </c>
      <c r="AF9">
        <v>4995058</v>
      </c>
      <c r="AG9">
        <v>4732025</v>
      </c>
      <c r="AH9">
        <v>4732025</v>
      </c>
      <c r="AI9" s="50">
        <v>1</v>
      </c>
      <c r="AJ9">
        <v>4732025</v>
      </c>
      <c r="AK9">
        <v>4458745</v>
      </c>
      <c r="AL9">
        <v>4483915</v>
      </c>
      <c r="AM9">
        <v>4483915</v>
      </c>
      <c r="AN9" s="50">
        <v>1</v>
      </c>
      <c r="AO9">
        <v>4483915</v>
      </c>
      <c r="AP9">
        <v>4329935</v>
      </c>
      <c r="AQ9">
        <v>3904677</v>
      </c>
      <c r="AR9">
        <v>3904677</v>
      </c>
      <c r="AS9" s="50">
        <v>1</v>
      </c>
      <c r="AT9">
        <v>3904677</v>
      </c>
      <c r="AU9">
        <v>4112404</v>
      </c>
      <c r="AV9">
        <v>3572180</v>
      </c>
      <c r="AW9">
        <v>3572180</v>
      </c>
      <c r="AX9" s="50">
        <v>1</v>
      </c>
      <c r="AY9">
        <v>3572180</v>
      </c>
      <c r="AZ9">
        <v>2592247</v>
      </c>
      <c r="BA9">
        <v>1750631</v>
      </c>
      <c r="BB9">
        <v>1750631</v>
      </c>
      <c r="BC9" s="50">
        <v>1</v>
      </c>
      <c r="BD9">
        <v>1750631</v>
      </c>
      <c r="BE9">
        <v>4207016</v>
      </c>
      <c r="BF9">
        <v>4038103</v>
      </c>
      <c r="BG9">
        <v>4038103</v>
      </c>
      <c r="BH9" s="50">
        <v>1</v>
      </c>
      <c r="BI9">
        <v>4038103</v>
      </c>
      <c r="BJ9">
        <v>4387824</v>
      </c>
      <c r="BK9">
        <v>4478875</v>
      </c>
      <c r="BL9">
        <v>4478875</v>
      </c>
      <c r="BM9" s="50">
        <v>1</v>
      </c>
      <c r="BN9">
        <v>4478875</v>
      </c>
      <c r="BO9">
        <v>5144966</v>
      </c>
      <c r="BP9">
        <v>4540395</v>
      </c>
      <c r="BQ9">
        <v>4540395</v>
      </c>
      <c r="BR9" s="50">
        <v>1</v>
      </c>
      <c r="BS9">
        <v>4540395</v>
      </c>
      <c r="BT9">
        <v>4400720</v>
      </c>
      <c r="BU9">
        <v>4907864</v>
      </c>
      <c r="BV9">
        <v>4907864</v>
      </c>
      <c r="BW9" s="50">
        <v>1</v>
      </c>
      <c r="BX9">
        <v>4907864</v>
      </c>
      <c r="BY9">
        <v>5099295</v>
      </c>
      <c r="BZ9">
        <v>5068096</v>
      </c>
      <c r="CA9">
        <v>5068096</v>
      </c>
      <c r="CB9" s="50">
        <v>1</v>
      </c>
      <c r="CC9">
        <v>5068096</v>
      </c>
      <c r="CD9">
        <v>5453126</v>
      </c>
      <c r="CE9">
        <v>5501920</v>
      </c>
      <c r="CF9">
        <v>5501920</v>
      </c>
      <c r="CG9" s="50">
        <v>1</v>
      </c>
      <c r="CH9">
        <v>5501920</v>
      </c>
      <c r="CI9">
        <v>5517511</v>
      </c>
      <c r="CJ9">
        <v>5539212</v>
      </c>
      <c r="CK9">
        <v>5539212</v>
      </c>
      <c r="CL9">
        <v>5539212</v>
      </c>
      <c r="CM9">
        <v>5344833</v>
      </c>
      <c r="CN9">
        <v>5130118</v>
      </c>
      <c r="CO9">
        <v>5130118</v>
      </c>
      <c r="CP9">
        <v>5130118</v>
      </c>
      <c r="CQ9">
        <v>5033758</v>
      </c>
      <c r="CR9">
        <v>4841161</v>
      </c>
      <c r="CS9">
        <v>5130118</v>
      </c>
      <c r="CT9">
        <v>5130118</v>
      </c>
      <c r="CU9">
        <v>5033758</v>
      </c>
      <c r="CV9">
        <v>4841161</v>
      </c>
      <c r="CW9">
        <v>4841161</v>
      </c>
      <c r="CX9">
        <v>4841161</v>
      </c>
      <c r="CY9">
        <v>4467815</v>
      </c>
      <c r="CZ9">
        <v>4143518</v>
      </c>
      <c r="DA9">
        <v>4143518</v>
      </c>
      <c r="DB9">
        <v>4143518</v>
      </c>
      <c r="DC9">
        <v>4323569</v>
      </c>
      <c r="DD9">
        <v>4106067</v>
      </c>
      <c r="DE9">
        <v>4106067</v>
      </c>
      <c r="DF9">
        <v>4106067</v>
      </c>
      <c r="DG9">
        <v>4480033</v>
      </c>
      <c r="DH9">
        <v>4232623</v>
      </c>
      <c r="DI9">
        <v>4232623</v>
      </c>
      <c r="DJ9">
        <v>4232623</v>
      </c>
      <c r="DK9">
        <v>4362959</v>
      </c>
      <c r="DL9">
        <v>4405781</v>
      </c>
      <c r="DM9">
        <v>4405781</v>
      </c>
      <c r="DN9">
        <v>4405781</v>
      </c>
      <c r="DO9">
        <v>4036886</v>
      </c>
      <c r="DP9">
        <v>4129940</v>
      </c>
      <c r="DQ9">
        <v>4129940</v>
      </c>
      <c r="DR9">
        <v>4129940</v>
      </c>
      <c r="DS9">
        <v>4334828</v>
      </c>
      <c r="DT9">
        <v>4063204</v>
      </c>
      <c r="DU9">
        <v>4063204</v>
      </c>
      <c r="DV9">
        <v>4063204</v>
      </c>
      <c r="DW9">
        <v>4334828</v>
      </c>
      <c r="DX9">
        <v>4158121</v>
      </c>
      <c r="DY9">
        <v>4158121</v>
      </c>
      <c r="DZ9">
        <v>4158121</v>
      </c>
      <c r="EA9">
        <v>4302383</v>
      </c>
      <c r="EB9">
        <v>4361679</v>
      </c>
      <c r="EC9">
        <v>4361679</v>
      </c>
      <c r="ED9">
        <v>4361679</v>
      </c>
      <c r="EE9">
        <v>4313188</v>
      </c>
      <c r="EF9">
        <v>4217175</v>
      </c>
      <c r="EG9">
        <v>4217175</v>
      </c>
      <c r="EH9">
        <v>4217175</v>
      </c>
      <c r="EI9">
        <v>4219011</v>
      </c>
      <c r="EJ9">
        <v>3956912</v>
      </c>
      <c r="EK9">
        <v>3956912</v>
      </c>
      <c r="EL9">
        <v>3956912</v>
      </c>
      <c r="EM9">
        <v>4185341</v>
      </c>
      <c r="EN9">
        <v>3835642</v>
      </c>
      <c r="EO9">
        <v>3835642</v>
      </c>
      <c r="EP9">
        <v>3835642</v>
      </c>
      <c r="EQ9">
        <v>3462490</v>
      </c>
      <c r="ER9">
        <v>2635247</v>
      </c>
      <c r="ES9">
        <v>2635247</v>
      </c>
      <c r="ET9">
        <v>2635247</v>
      </c>
      <c r="EU9">
        <v>1202601</v>
      </c>
      <c r="EV9">
        <v>452955</v>
      </c>
      <c r="EW9">
        <v>452955</v>
      </c>
      <c r="EX9">
        <v>452955</v>
      </c>
      <c r="EY9">
        <v>3656707</v>
      </c>
      <c r="EZ9">
        <v>3181439</v>
      </c>
      <c r="FA9">
        <v>3181439</v>
      </c>
      <c r="FB9">
        <v>3181439</v>
      </c>
      <c r="FC9">
        <v>4046330</v>
      </c>
      <c r="FD9">
        <v>3521381</v>
      </c>
      <c r="FE9">
        <v>3521381</v>
      </c>
      <c r="FF9">
        <v>3521381</v>
      </c>
      <c r="FG9">
        <v>4071283</v>
      </c>
      <c r="FH9">
        <v>3631870</v>
      </c>
      <c r="FI9">
        <v>3631870</v>
      </c>
      <c r="FJ9">
        <v>3631870</v>
      </c>
      <c r="FK9">
        <v>3871361</v>
      </c>
      <c r="FL9">
        <v>3443847</v>
      </c>
      <c r="FM9">
        <v>3443847</v>
      </c>
      <c r="FN9">
        <v>3443847</v>
      </c>
      <c r="FO9">
        <v>3660561</v>
      </c>
      <c r="FP9">
        <v>3277085</v>
      </c>
      <c r="FQ9">
        <v>3277085</v>
      </c>
      <c r="FR9">
        <v>3277085</v>
      </c>
      <c r="FS9">
        <v>3711187</v>
      </c>
      <c r="FT9">
        <v>3196584</v>
      </c>
      <c r="FU9">
        <v>3196584</v>
      </c>
      <c r="FV9">
        <v>3196584</v>
      </c>
      <c r="FW9">
        <v>3711187</v>
      </c>
      <c r="FX9">
        <v>3336276</v>
      </c>
      <c r="FY9">
        <v>3336276</v>
      </c>
      <c r="FZ9">
        <v>3336276</v>
      </c>
      <c r="GA9">
        <v>3356115</v>
      </c>
      <c r="GB9">
        <v>2869284</v>
      </c>
      <c r="GC9">
        <v>2869284</v>
      </c>
      <c r="GD9">
        <v>2869284</v>
      </c>
      <c r="GE9">
        <v>3141106</v>
      </c>
      <c r="GF9">
        <v>2657001</v>
      </c>
      <c r="GG9">
        <v>2657001</v>
      </c>
      <c r="GH9">
        <v>2657001</v>
      </c>
      <c r="GI9">
        <v>1280951</v>
      </c>
      <c r="GJ9">
        <v>2351353</v>
      </c>
      <c r="GK9">
        <v>2351353</v>
      </c>
      <c r="GL9">
        <v>2351353</v>
      </c>
      <c r="GM9">
        <v>1552334</v>
      </c>
      <c r="GN9">
        <v>1643800</v>
      </c>
      <c r="GO9">
        <v>1643800</v>
      </c>
      <c r="GP9">
        <v>1643800</v>
      </c>
      <c r="GQ9">
        <v>1778557</v>
      </c>
      <c r="GR9">
        <v>1217765</v>
      </c>
      <c r="GS9">
        <v>1217765</v>
      </c>
      <c r="GT9">
        <v>1217765</v>
      </c>
      <c r="GU9">
        <v>176710</v>
      </c>
      <c r="GW9">
        <v>0</v>
      </c>
      <c r="GX9">
        <v>0</v>
      </c>
      <c r="GY9">
        <v>3471095</v>
      </c>
      <c r="GZ9">
        <v>3177668</v>
      </c>
      <c r="HA9">
        <v>3177668</v>
      </c>
      <c r="HB9">
        <v>3177668</v>
      </c>
      <c r="HC9">
        <v>4505586</v>
      </c>
      <c r="HD9">
        <v>4202302</v>
      </c>
      <c r="HE9">
        <v>4202302</v>
      </c>
      <c r="HF9">
        <v>4202302</v>
      </c>
      <c r="HG9">
        <v>4559813</v>
      </c>
      <c r="HH9">
        <v>4583890</v>
      </c>
      <c r="HI9">
        <v>4583890</v>
      </c>
      <c r="HJ9">
        <v>4583890</v>
      </c>
      <c r="HK9">
        <v>4671162</v>
      </c>
      <c r="HL9">
        <v>4527558</v>
      </c>
      <c r="HM9">
        <v>4527558</v>
      </c>
      <c r="HN9">
        <v>4527558</v>
      </c>
      <c r="HO9">
        <v>4906937</v>
      </c>
      <c r="HP9">
        <v>4569222</v>
      </c>
      <c r="HQ9">
        <v>4569222</v>
      </c>
      <c r="HR9">
        <v>4569222</v>
      </c>
      <c r="HS9">
        <v>5648278</v>
      </c>
      <c r="HT9">
        <v>4635018</v>
      </c>
      <c r="HU9">
        <v>4635018</v>
      </c>
      <c r="HV9">
        <v>4635018</v>
      </c>
      <c r="HW9">
        <v>4735649</v>
      </c>
      <c r="HX9">
        <v>4545899</v>
      </c>
      <c r="HY9">
        <v>4545899</v>
      </c>
      <c r="HZ9">
        <v>4545899</v>
      </c>
      <c r="IA9">
        <v>4735649</v>
      </c>
      <c r="IB9">
        <v>4409529</v>
      </c>
      <c r="IC9">
        <v>4409529</v>
      </c>
      <c r="ID9">
        <v>4409529</v>
      </c>
      <c r="IE9">
        <v>4735649</v>
      </c>
      <c r="IF9">
        <v>4316699</v>
      </c>
      <c r="IG9">
        <v>4316699</v>
      </c>
      <c r="IH9">
        <v>4316699</v>
      </c>
      <c r="II9">
        <v>4735649</v>
      </c>
      <c r="IJ9">
        <v>4220455</v>
      </c>
      <c r="IK9">
        <v>4220455</v>
      </c>
      <c r="IL9">
        <v>4220455</v>
      </c>
      <c r="IM9">
        <v>4735649</v>
      </c>
      <c r="IN9">
        <v>4182587</v>
      </c>
      <c r="IO9">
        <v>4182587</v>
      </c>
      <c r="IP9">
        <v>4182587</v>
      </c>
      <c r="IQ9">
        <v>4735649</v>
      </c>
      <c r="IR9">
        <v>4282866</v>
      </c>
      <c r="IS9">
        <v>4282866</v>
      </c>
      <c r="IT9">
        <v>4282866</v>
      </c>
      <c r="IU9">
        <v>4735649</v>
      </c>
      <c r="IV9">
        <v>4293857</v>
      </c>
      <c r="IW9">
        <v>4293857</v>
      </c>
      <c r="IX9">
        <v>4293857</v>
      </c>
      <c r="IY9">
        <v>4735649</v>
      </c>
      <c r="IZ9">
        <v>4539144</v>
      </c>
      <c r="JA9">
        <v>4539144</v>
      </c>
      <c r="JB9">
        <v>4539144</v>
      </c>
      <c r="JC9">
        <v>4735649</v>
      </c>
      <c r="JD9">
        <v>4611457</v>
      </c>
      <c r="JE9">
        <v>4611457</v>
      </c>
      <c r="JF9">
        <v>4611457</v>
      </c>
      <c r="JG9">
        <v>4735649</v>
      </c>
      <c r="JH9">
        <v>4505731</v>
      </c>
      <c r="JI9">
        <v>4505731</v>
      </c>
      <c r="JJ9">
        <v>4505731</v>
      </c>
      <c r="JK9">
        <v>4691033</v>
      </c>
      <c r="JL9">
        <v>4455884</v>
      </c>
      <c r="JM9">
        <v>4455884</v>
      </c>
      <c r="JN9">
        <v>4455884</v>
      </c>
      <c r="JO9">
        <v>4672261</v>
      </c>
      <c r="JP9">
        <v>4412446</v>
      </c>
      <c r="JQ9">
        <v>4412446</v>
      </c>
      <c r="JR9">
        <v>4412446</v>
      </c>
      <c r="JS9">
        <v>4414270</v>
      </c>
      <c r="JT9">
        <v>4459776</v>
      </c>
      <c r="JU9">
        <v>4459776</v>
      </c>
      <c r="JV9">
        <v>4459776</v>
      </c>
      <c r="JW9">
        <v>4705475</v>
      </c>
      <c r="JX9">
        <v>4711068</v>
      </c>
      <c r="JY9">
        <v>4711068</v>
      </c>
      <c r="JZ9">
        <v>4711068</v>
      </c>
      <c r="KA9">
        <v>4811317</v>
      </c>
      <c r="KB9">
        <v>4854620</v>
      </c>
      <c r="KC9">
        <v>4854620</v>
      </c>
      <c r="KD9">
        <v>4854620</v>
      </c>
      <c r="KE9">
        <v>4837655</v>
      </c>
      <c r="KF9">
        <v>4232930</v>
      </c>
      <c r="KG9">
        <v>4232930</v>
      </c>
      <c r="KH9">
        <v>4232930</v>
      </c>
      <c r="KI9">
        <v>4515783</v>
      </c>
      <c r="KJ9">
        <v>4169541</v>
      </c>
      <c r="KK9">
        <v>4169541</v>
      </c>
      <c r="KL9">
        <v>4169541</v>
      </c>
      <c r="KM9">
        <v>4241262.75</v>
      </c>
      <c r="KN9">
        <v>4072743</v>
      </c>
      <c r="KO9">
        <v>4072743</v>
      </c>
      <c r="KP9">
        <v>4072743</v>
      </c>
      <c r="KQ9">
        <v>4057708</v>
      </c>
      <c r="KR9">
        <v>3751684</v>
      </c>
      <c r="KS9">
        <v>3751684</v>
      </c>
      <c r="KT9">
        <v>3751684</v>
      </c>
      <c r="KU9">
        <v>4331988</v>
      </c>
      <c r="KV9">
        <v>4020203</v>
      </c>
      <c r="KW9">
        <v>4020203</v>
      </c>
      <c r="KX9">
        <v>4020203</v>
      </c>
      <c r="KY9">
        <v>4384503</v>
      </c>
      <c r="KZ9">
        <v>4256279</v>
      </c>
      <c r="LA9">
        <v>4256279</v>
      </c>
      <c r="LB9">
        <v>4256279</v>
      </c>
    </row>
    <row r="10" spans="1:314" x14ac:dyDescent="0.3">
      <c r="A10" s="53" t="s">
        <v>13</v>
      </c>
      <c r="B10" s="59">
        <v>62578.958399999996</v>
      </c>
      <c r="C10" s="58">
        <v>359971.12060000002</v>
      </c>
      <c r="D10">
        <v>359971.12060000002</v>
      </c>
      <c r="E10" s="66">
        <v>1</v>
      </c>
      <c r="F10">
        <v>359971.12060000002</v>
      </c>
      <c r="G10">
        <v>119342</v>
      </c>
      <c r="H10">
        <v>386762.64970000001</v>
      </c>
      <c r="I10">
        <v>386762.64970000001</v>
      </c>
      <c r="J10" s="66">
        <v>1</v>
      </c>
      <c r="K10">
        <v>386762.64970000001</v>
      </c>
      <c r="L10">
        <v>86466</v>
      </c>
      <c r="M10">
        <v>386762.64970000001</v>
      </c>
      <c r="N10">
        <v>386762.64970000001</v>
      </c>
      <c r="O10" s="50">
        <v>1</v>
      </c>
      <c r="P10">
        <v>386762.64970000001</v>
      </c>
      <c r="Q10">
        <v>270499.59019999998</v>
      </c>
      <c r="R10">
        <v>340914.91279999999</v>
      </c>
      <c r="S10">
        <v>340914.91279999999</v>
      </c>
      <c r="T10" s="50">
        <v>1</v>
      </c>
      <c r="U10">
        <v>340914.91279999999</v>
      </c>
      <c r="V10">
        <v>312022.641</v>
      </c>
      <c r="W10">
        <v>340450.59859999997</v>
      </c>
      <c r="X10">
        <v>340450.59859999997</v>
      </c>
      <c r="Y10" s="50">
        <v>1</v>
      </c>
      <c r="Z10">
        <v>340450.59859999997</v>
      </c>
      <c r="AA10">
        <v>349071.56549999997</v>
      </c>
      <c r="AB10">
        <v>345606.95189999999</v>
      </c>
      <c r="AC10">
        <v>345606.95189999999</v>
      </c>
      <c r="AD10" s="50">
        <v>1</v>
      </c>
      <c r="AE10">
        <v>345606.95189999999</v>
      </c>
      <c r="AF10">
        <v>345874.09499999997</v>
      </c>
      <c r="AG10">
        <v>362056.53609999997</v>
      </c>
      <c r="AH10">
        <v>362056.53609999997</v>
      </c>
      <c r="AI10" s="50">
        <v>1</v>
      </c>
      <c r="AJ10">
        <v>362056.53609999997</v>
      </c>
      <c r="AK10">
        <v>305977.2268</v>
      </c>
      <c r="AL10">
        <v>286332.08799999999</v>
      </c>
      <c r="AM10">
        <v>286332.08799999999</v>
      </c>
      <c r="AN10" s="50">
        <v>1</v>
      </c>
      <c r="AO10">
        <v>286332.08799999999</v>
      </c>
      <c r="AP10">
        <v>305977.2268</v>
      </c>
      <c r="AQ10">
        <v>286332.08799999999</v>
      </c>
      <c r="AR10">
        <v>286332.08799999999</v>
      </c>
      <c r="AS10" s="50">
        <v>1</v>
      </c>
      <c r="AT10">
        <v>286332.08799999999</v>
      </c>
      <c r="AU10">
        <v>279387.70020000002</v>
      </c>
      <c r="AV10">
        <v>256701.52830000001</v>
      </c>
      <c r="AW10">
        <v>256701.52830000001</v>
      </c>
      <c r="AX10" s="50">
        <v>1</v>
      </c>
      <c r="AY10">
        <v>256701.52830000001</v>
      </c>
      <c r="AZ10">
        <v>182756.86799999999</v>
      </c>
      <c r="BA10">
        <v>132165.1961</v>
      </c>
      <c r="BB10">
        <v>132165.1961</v>
      </c>
      <c r="BC10" s="50">
        <v>1</v>
      </c>
      <c r="BD10">
        <v>132165.1961</v>
      </c>
      <c r="BE10">
        <v>311757.33049999998</v>
      </c>
      <c r="BF10">
        <v>303186.59350000002</v>
      </c>
      <c r="BG10">
        <v>303186.59350000002</v>
      </c>
      <c r="BH10" s="50">
        <v>1</v>
      </c>
      <c r="BI10">
        <v>303186.59350000002</v>
      </c>
      <c r="BJ10">
        <v>319644.67430000001</v>
      </c>
      <c r="BK10">
        <v>327773.83799999999</v>
      </c>
      <c r="BL10">
        <v>327773.83799999999</v>
      </c>
      <c r="BM10" s="50">
        <v>1</v>
      </c>
      <c r="BN10">
        <v>327773.83799999999</v>
      </c>
      <c r="BO10">
        <v>326919.26329999999</v>
      </c>
      <c r="BP10">
        <v>351614.13140000001</v>
      </c>
      <c r="BQ10">
        <v>351614.13140000001</v>
      </c>
      <c r="BR10" s="50">
        <v>1</v>
      </c>
      <c r="BS10">
        <v>351614.13140000001</v>
      </c>
      <c r="BT10">
        <v>309403.27250000002</v>
      </c>
      <c r="BU10">
        <v>376562.1482</v>
      </c>
      <c r="BV10">
        <v>376562.1482</v>
      </c>
      <c r="BW10" s="50">
        <v>1</v>
      </c>
      <c r="BX10">
        <v>376562.1482</v>
      </c>
      <c r="BY10">
        <v>366909.34419999999</v>
      </c>
      <c r="BZ10">
        <v>393076.87300000002</v>
      </c>
      <c r="CA10">
        <v>393076.87300000002</v>
      </c>
      <c r="CB10" s="50">
        <v>1</v>
      </c>
      <c r="CC10">
        <v>393076.87300000002</v>
      </c>
      <c r="CD10">
        <v>390733.14419999998</v>
      </c>
      <c r="CE10">
        <v>426304.32669999998</v>
      </c>
      <c r="CF10">
        <v>426304.32669999998</v>
      </c>
      <c r="CG10" s="50">
        <v>1</v>
      </c>
      <c r="CH10">
        <v>426304.32669999998</v>
      </c>
      <c r="CI10">
        <v>396254.43479999999</v>
      </c>
      <c r="CJ10">
        <v>419443.1556</v>
      </c>
      <c r="CK10">
        <v>419443.1556</v>
      </c>
      <c r="CL10">
        <v>419443.1556</v>
      </c>
      <c r="CM10">
        <v>403202.07130000001</v>
      </c>
      <c r="CN10">
        <v>400866.25599999999</v>
      </c>
      <c r="CO10">
        <v>400866.25599999999</v>
      </c>
      <c r="CP10">
        <v>400866.25599999999</v>
      </c>
      <c r="CQ10">
        <v>392272.86139999999</v>
      </c>
      <c r="CR10">
        <v>400866.25599999999</v>
      </c>
      <c r="CS10">
        <v>400866.25599999999</v>
      </c>
      <c r="CT10">
        <v>400866.25599999999</v>
      </c>
      <c r="CU10">
        <v>381526.82819999999</v>
      </c>
      <c r="CV10">
        <v>381402.29469999997</v>
      </c>
      <c r="CW10">
        <v>381402.29469999997</v>
      </c>
      <c r="CX10">
        <v>381402.29469999997</v>
      </c>
      <c r="CY10">
        <v>343021.07</v>
      </c>
      <c r="CZ10">
        <v>329990.451</v>
      </c>
      <c r="DA10">
        <v>329990.451</v>
      </c>
      <c r="DB10">
        <v>329990.451</v>
      </c>
      <c r="DC10">
        <v>333737.86810000002</v>
      </c>
      <c r="DD10">
        <v>325161.88319999998</v>
      </c>
      <c r="DE10">
        <v>325161.88319999998</v>
      </c>
      <c r="DF10">
        <v>325161.88319999998</v>
      </c>
      <c r="DG10">
        <v>338829.24739999999</v>
      </c>
      <c r="DH10">
        <v>332885.79239999998</v>
      </c>
      <c r="DI10">
        <v>332885.79239999998</v>
      </c>
      <c r="DJ10">
        <v>332885.79239999998</v>
      </c>
      <c r="DK10">
        <v>347030.54889999999</v>
      </c>
      <c r="DL10">
        <v>347357.7513</v>
      </c>
      <c r="DM10">
        <v>347357.7513</v>
      </c>
      <c r="DN10">
        <v>347357.7513</v>
      </c>
      <c r="DO10">
        <v>347030.54889999999</v>
      </c>
      <c r="DP10">
        <v>316529.17099999997</v>
      </c>
      <c r="DQ10">
        <v>316529.17099999997</v>
      </c>
      <c r="DR10">
        <v>316529.17099999997</v>
      </c>
      <c r="DS10">
        <v>315142.14269999997</v>
      </c>
      <c r="DT10">
        <v>321058.44189999998</v>
      </c>
      <c r="DU10">
        <v>321058.44189999998</v>
      </c>
      <c r="DV10">
        <v>321058.44189999998</v>
      </c>
      <c r="DW10">
        <v>315142.14269999997</v>
      </c>
      <c r="DX10">
        <v>321058.44189999998</v>
      </c>
      <c r="DY10">
        <v>321058.44189999998</v>
      </c>
      <c r="DZ10">
        <v>321058.44189999998</v>
      </c>
      <c r="EA10">
        <v>320727.40769999998</v>
      </c>
      <c r="EB10">
        <v>345715.32520000002</v>
      </c>
      <c r="EC10">
        <v>345715.32520000002</v>
      </c>
      <c r="ED10">
        <v>345715.32520000002</v>
      </c>
      <c r="EE10">
        <v>321728.0073</v>
      </c>
      <c r="EF10">
        <v>333543.36259999999</v>
      </c>
      <c r="EG10">
        <v>333543.36259999999</v>
      </c>
      <c r="EH10">
        <v>333543.36259999999</v>
      </c>
      <c r="EI10">
        <v>321728.0073</v>
      </c>
      <c r="EJ10">
        <v>313771.77439999999</v>
      </c>
      <c r="EK10">
        <v>313771.77439999999</v>
      </c>
      <c r="EL10">
        <v>313771.77439999999</v>
      </c>
      <c r="EM10">
        <v>317971.01069999998</v>
      </c>
      <c r="EN10">
        <v>304507.3983</v>
      </c>
      <c r="EO10">
        <v>304507.3983</v>
      </c>
      <c r="EP10">
        <v>304507.3983</v>
      </c>
      <c r="EQ10">
        <v>262246.80930000002</v>
      </c>
      <c r="ER10">
        <v>212216.91260000001</v>
      </c>
      <c r="ES10">
        <v>212216.91260000001</v>
      </c>
      <c r="ET10">
        <v>212216.91260000001</v>
      </c>
      <c r="EU10">
        <v>93702.587299999999</v>
      </c>
      <c r="EV10">
        <v>36671.742100000003</v>
      </c>
      <c r="EW10">
        <v>36671.742100000003</v>
      </c>
      <c r="EX10">
        <v>36671.742100000003</v>
      </c>
      <c r="EY10">
        <v>276604.48060000001</v>
      </c>
      <c r="EZ10">
        <v>256029.6305</v>
      </c>
      <c r="FA10">
        <v>256029.6305</v>
      </c>
      <c r="FB10">
        <v>256029.6305</v>
      </c>
      <c r="FC10">
        <v>302797.08269999997</v>
      </c>
      <c r="FD10">
        <v>293331.03730000003</v>
      </c>
      <c r="FE10">
        <v>293331.03730000003</v>
      </c>
      <c r="FF10">
        <v>293331.03730000003</v>
      </c>
      <c r="FG10">
        <v>300257.76549999998</v>
      </c>
      <c r="FH10">
        <v>282319.6103</v>
      </c>
      <c r="FI10">
        <v>282319.6103</v>
      </c>
      <c r="FJ10">
        <v>282319.6103</v>
      </c>
      <c r="FK10">
        <v>287725.1139</v>
      </c>
      <c r="FL10">
        <v>269762.46850000002</v>
      </c>
      <c r="FM10">
        <v>269762.46850000002</v>
      </c>
      <c r="FN10">
        <v>269762.46850000002</v>
      </c>
      <c r="FO10">
        <v>272955.60739999998</v>
      </c>
      <c r="FP10">
        <v>258518.55119999999</v>
      </c>
      <c r="FQ10">
        <v>258518.55119999999</v>
      </c>
      <c r="FR10">
        <v>258518.55119999999</v>
      </c>
      <c r="FS10">
        <v>279450.84159999999</v>
      </c>
      <c r="FT10">
        <v>253744.37830000001</v>
      </c>
      <c r="FU10">
        <v>253744.37830000001</v>
      </c>
      <c r="FV10">
        <v>253744.37830000001</v>
      </c>
      <c r="FW10">
        <v>279450.84159999999</v>
      </c>
      <c r="FX10">
        <v>263550.87079999998</v>
      </c>
      <c r="FY10">
        <v>263550.87079999998</v>
      </c>
      <c r="FZ10">
        <v>263550.87079999998</v>
      </c>
      <c r="GA10">
        <v>239576.63099999999</v>
      </c>
      <c r="GB10">
        <v>227585.1795</v>
      </c>
      <c r="GC10">
        <v>227585.1795</v>
      </c>
      <c r="GD10">
        <v>227585.1795</v>
      </c>
      <c r="GE10">
        <v>239576.63099999999</v>
      </c>
      <c r="GF10">
        <v>211845.81109999999</v>
      </c>
      <c r="GG10">
        <v>211845.81109999999</v>
      </c>
      <c r="GH10">
        <v>211845.81109999999</v>
      </c>
      <c r="GI10">
        <v>100507.11440000001</v>
      </c>
      <c r="GJ10">
        <v>188101.9791</v>
      </c>
      <c r="GK10">
        <v>188101.9791</v>
      </c>
      <c r="GL10">
        <v>188101.9791</v>
      </c>
      <c r="GM10">
        <v>137457.66159999999</v>
      </c>
      <c r="GN10">
        <v>98033.354299999992</v>
      </c>
      <c r="GO10">
        <v>98033.354299999992</v>
      </c>
      <c r="GP10">
        <v>98033.354299999992</v>
      </c>
      <c r="GQ10">
        <v>137457.66159999999</v>
      </c>
      <c r="GR10">
        <v>98033.354299999992</v>
      </c>
      <c r="GS10">
        <v>98033.354299999992</v>
      </c>
      <c r="GT10">
        <v>98033.354299999992</v>
      </c>
      <c r="GU10">
        <v>0</v>
      </c>
      <c r="GW10">
        <v>0</v>
      </c>
      <c r="GX10">
        <v>0</v>
      </c>
      <c r="GY10">
        <v>268370.1923</v>
      </c>
      <c r="GZ10">
        <v>255783.1458</v>
      </c>
      <c r="HA10">
        <v>255783.1458</v>
      </c>
      <c r="HB10">
        <v>255783.1458</v>
      </c>
      <c r="HC10">
        <v>339149.53590000002</v>
      </c>
      <c r="HD10">
        <v>362568.16470000002</v>
      </c>
      <c r="HE10">
        <v>362568.16470000002</v>
      </c>
      <c r="HF10">
        <v>362568.16470000002</v>
      </c>
      <c r="HG10">
        <v>343278.38370000001</v>
      </c>
      <c r="HH10">
        <v>362568.16470000002</v>
      </c>
      <c r="HI10">
        <v>362568.16470000002</v>
      </c>
      <c r="HJ10">
        <v>362568.16470000002</v>
      </c>
      <c r="HK10">
        <v>351774.1507</v>
      </c>
      <c r="HL10">
        <v>361923.4227</v>
      </c>
      <c r="HM10">
        <v>361923.4227</v>
      </c>
      <c r="HN10">
        <v>361923.4227</v>
      </c>
      <c r="HO10">
        <v>336275.60259999998</v>
      </c>
      <c r="HP10">
        <v>336130.24410000001</v>
      </c>
      <c r="HQ10">
        <v>336130.24410000001</v>
      </c>
      <c r="HR10">
        <v>336130.24410000001</v>
      </c>
      <c r="HS10">
        <v>343013.98950000003</v>
      </c>
      <c r="HT10">
        <v>337006.22690000001</v>
      </c>
      <c r="HU10">
        <v>337006.22690000001</v>
      </c>
      <c r="HV10">
        <v>337006.22690000001</v>
      </c>
      <c r="HW10">
        <v>350191.45069999999</v>
      </c>
      <c r="HX10">
        <v>326546.49579999998</v>
      </c>
      <c r="HY10">
        <v>326546.49579999998</v>
      </c>
      <c r="HZ10">
        <v>326546.49579999998</v>
      </c>
      <c r="IA10">
        <v>317139.09360000002</v>
      </c>
      <c r="IB10">
        <v>322440.80540000001</v>
      </c>
      <c r="IC10">
        <v>322440.80540000001</v>
      </c>
      <c r="ID10">
        <v>322440.80540000001</v>
      </c>
      <c r="IE10">
        <v>317139.09360000002</v>
      </c>
      <c r="IF10">
        <v>315617.9523</v>
      </c>
      <c r="IG10">
        <v>315617.9523</v>
      </c>
      <c r="IH10">
        <v>315617.9523</v>
      </c>
      <c r="II10">
        <v>344763.62270000001</v>
      </c>
      <c r="IJ10">
        <v>309674.91379999998</v>
      </c>
      <c r="IK10">
        <v>309674.91379999998</v>
      </c>
      <c r="IL10">
        <v>309674.91379999998</v>
      </c>
      <c r="IM10">
        <v>349792.6103</v>
      </c>
      <c r="IN10">
        <v>313437.24160000001</v>
      </c>
      <c r="IO10">
        <v>313437.24160000001</v>
      </c>
      <c r="IP10">
        <v>313437.24160000001</v>
      </c>
      <c r="IQ10">
        <v>335225.43949999998</v>
      </c>
      <c r="IR10">
        <v>313437.24160000001</v>
      </c>
      <c r="IS10">
        <v>313437.24160000001</v>
      </c>
      <c r="IT10">
        <v>313437.24160000001</v>
      </c>
      <c r="IU10">
        <v>339797.36</v>
      </c>
      <c r="IV10">
        <v>310613.78810000001</v>
      </c>
      <c r="IW10">
        <v>310613.78810000001</v>
      </c>
      <c r="IX10">
        <v>310613.78810000001</v>
      </c>
      <c r="IY10">
        <v>334075.9828</v>
      </c>
      <c r="IZ10">
        <v>329958.79700000002</v>
      </c>
      <c r="JA10">
        <v>329958.79700000002</v>
      </c>
      <c r="JB10">
        <v>329958.79700000002</v>
      </c>
      <c r="JC10">
        <v>339566.7856</v>
      </c>
      <c r="JD10">
        <v>329958.79700000002</v>
      </c>
      <c r="JE10">
        <v>329958.79700000002</v>
      </c>
      <c r="JF10">
        <v>329958.79700000002</v>
      </c>
      <c r="JG10">
        <v>337700.78230000002</v>
      </c>
      <c r="JH10">
        <v>329958.79700000002</v>
      </c>
      <c r="JI10">
        <v>329958.79700000002</v>
      </c>
      <c r="JJ10">
        <v>329958.79700000002</v>
      </c>
      <c r="JK10">
        <v>338196.91710000002</v>
      </c>
      <c r="JL10">
        <v>331528.0024</v>
      </c>
      <c r="JM10">
        <v>331528.0024</v>
      </c>
      <c r="JN10">
        <v>331528.0024</v>
      </c>
      <c r="JO10">
        <v>342792.16159999999</v>
      </c>
      <c r="JP10">
        <v>326032.11829999997</v>
      </c>
      <c r="JQ10">
        <v>326032.11829999997</v>
      </c>
      <c r="JR10">
        <v>326032.11829999997</v>
      </c>
      <c r="JS10">
        <v>331934.75630000001</v>
      </c>
      <c r="JT10">
        <v>329608.68709999998</v>
      </c>
      <c r="JU10">
        <v>329608.68709999998</v>
      </c>
      <c r="JV10">
        <v>329608.68709999998</v>
      </c>
      <c r="JW10">
        <v>328121.03239999997</v>
      </c>
      <c r="JX10">
        <v>349229.66889999999</v>
      </c>
      <c r="JY10">
        <v>349229.66889999999</v>
      </c>
      <c r="JZ10">
        <v>349229.66889999999</v>
      </c>
      <c r="KA10">
        <v>400782.70610000001</v>
      </c>
      <c r="KB10">
        <v>404389.84600000002</v>
      </c>
      <c r="KC10">
        <v>404389.84600000002</v>
      </c>
      <c r="KD10">
        <v>404389.84600000002</v>
      </c>
      <c r="KE10">
        <v>402976.66149999999</v>
      </c>
      <c r="KF10">
        <v>352603.06900000002</v>
      </c>
      <c r="KG10">
        <v>352603.06900000002</v>
      </c>
      <c r="KH10">
        <v>352603.06900000002</v>
      </c>
      <c r="KI10">
        <v>376164.72389999998</v>
      </c>
      <c r="KJ10">
        <v>347322.76529999997</v>
      </c>
      <c r="KK10">
        <v>347322.76529999997</v>
      </c>
      <c r="KL10">
        <v>347322.76529999997</v>
      </c>
      <c r="KM10">
        <v>353297.18707500002</v>
      </c>
      <c r="KN10">
        <v>339259.49190000002</v>
      </c>
      <c r="KO10">
        <v>339259.49190000002</v>
      </c>
      <c r="KP10">
        <v>339259.49190000002</v>
      </c>
      <c r="KQ10">
        <v>338007.07640000002</v>
      </c>
      <c r="KR10">
        <v>312515.27720000001</v>
      </c>
      <c r="KS10">
        <v>312515.27720000001</v>
      </c>
      <c r="KT10">
        <v>312515.27720000001</v>
      </c>
      <c r="KU10">
        <v>305784.4706</v>
      </c>
      <c r="KV10">
        <v>292487.54149999999</v>
      </c>
      <c r="KW10">
        <v>292487.54149999999</v>
      </c>
      <c r="KX10">
        <v>292487.54149999999</v>
      </c>
      <c r="KY10">
        <v>311085.9325</v>
      </c>
      <c r="KZ10">
        <v>311024.04060000001</v>
      </c>
      <c r="LA10">
        <v>311024.04060000001</v>
      </c>
      <c r="LB10">
        <v>311024.04060000001</v>
      </c>
    </row>
    <row r="11" spans="1:314" x14ac:dyDescent="0.3">
      <c r="A11" s="70" t="s">
        <v>14</v>
      </c>
      <c r="B11" s="60">
        <v>600</v>
      </c>
      <c r="C11" s="58">
        <v>1200</v>
      </c>
      <c r="D11">
        <v>1200</v>
      </c>
      <c r="E11" s="66">
        <v>1</v>
      </c>
      <c r="F11">
        <v>1200</v>
      </c>
      <c r="G11">
        <v>600</v>
      </c>
      <c r="H11">
        <v>1200</v>
      </c>
      <c r="I11">
        <v>1200</v>
      </c>
      <c r="J11" s="66">
        <v>1</v>
      </c>
      <c r="K11">
        <v>1200</v>
      </c>
      <c r="L11">
        <v>600</v>
      </c>
      <c r="M11">
        <v>1200</v>
      </c>
      <c r="N11">
        <v>1200</v>
      </c>
      <c r="O11" s="50">
        <v>1</v>
      </c>
      <c r="P11">
        <v>1200</v>
      </c>
      <c r="Q11">
        <v>600</v>
      </c>
      <c r="R11">
        <v>1200</v>
      </c>
      <c r="S11">
        <v>1200</v>
      </c>
      <c r="T11" s="50">
        <v>1</v>
      </c>
      <c r="U11">
        <v>1200</v>
      </c>
      <c r="V11">
        <v>600</v>
      </c>
      <c r="W11">
        <v>1200</v>
      </c>
      <c r="X11">
        <v>1200</v>
      </c>
      <c r="Y11" s="50">
        <v>0.4</v>
      </c>
      <c r="Z11">
        <v>480</v>
      </c>
      <c r="AA11">
        <v>600</v>
      </c>
      <c r="AB11">
        <v>1200</v>
      </c>
      <c r="AC11">
        <v>1200</v>
      </c>
      <c r="AD11" s="50">
        <v>0.4</v>
      </c>
      <c r="AE11">
        <v>480</v>
      </c>
      <c r="AF11">
        <v>600</v>
      </c>
      <c r="AG11">
        <v>1200</v>
      </c>
      <c r="AH11">
        <v>1200</v>
      </c>
      <c r="AI11" s="50">
        <v>0.4</v>
      </c>
      <c r="AJ11">
        <v>480</v>
      </c>
      <c r="AK11">
        <v>600</v>
      </c>
      <c r="AL11">
        <v>1200</v>
      </c>
      <c r="AM11">
        <v>1200</v>
      </c>
      <c r="AN11" s="50">
        <v>0.4</v>
      </c>
      <c r="AO11">
        <v>480</v>
      </c>
      <c r="AP11">
        <v>600</v>
      </c>
      <c r="AQ11">
        <v>1200</v>
      </c>
      <c r="AR11">
        <v>1200</v>
      </c>
      <c r="AS11" s="50">
        <v>0.4</v>
      </c>
      <c r="AT11">
        <v>480</v>
      </c>
      <c r="AU11">
        <v>600</v>
      </c>
      <c r="AV11">
        <v>1200</v>
      </c>
      <c r="AW11">
        <v>1200</v>
      </c>
      <c r="AX11" s="50">
        <v>0.4</v>
      </c>
      <c r="AY11">
        <v>480</v>
      </c>
      <c r="AZ11">
        <v>600</v>
      </c>
      <c r="BA11">
        <v>1200</v>
      </c>
      <c r="BB11">
        <v>1200</v>
      </c>
      <c r="BC11" s="50">
        <v>0.4</v>
      </c>
      <c r="BD11">
        <v>480</v>
      </c>
      <c r="BE11">
        <v>600</v>
      </c>
      <c r="BF11">
        <v>1200</v>
      </c>
      <c r="BG11">
        <v>1200</v>
      </c>
      <c r="BH11" s="50">
        <v>0.4</v>
      </c>
      <c r="BI11">
        <v>480</v>
      </c>
      <c r="BJ11">
        <v>600</v>
      </c>
      <c r="BK11">
        <v>1200</v>
      </c>
      <c r="BL11">
        <v>1200</v>
      </c>
      <c r="BM11" s="50">
        <v>0.4</v>
      </c>
      <c r="BN11">
        <v>480</v>
      </c>
      <c r="BO11">
        <v>600</v>
      </c>
      <c r="BP11">
        <v>1200</v>
      </c>
      <c r="BQ11">
        <v>1200</v>
      </c>
      <c r="BR11" s="50">
        <v>0.4</v>
      </c>
      <c r="BS11">
        <v>480</v>
      </c>
      <c r="BT11">
        <v>600</v>
      </c>
      <c r="BU11">
        <v>1200</v>
      </c>
      <c r="BV11">
        <v>1200</v>
      </c>
      <c r="BW11" s="50">
        <v>0.4</v>
      </c>
      <c r="BX11">
        <v>480</v>
      </c>
      <c r="BY11">
        <v>600</v>
      </c>
      <c r="BZ11">
        <v>1200</v>
      </c>
      <c r="CA11">
        <v>1200</v>
      </c>
      <c r="CB11" s="50">
        <v>0.4</v>
      </c>
      <c r="CC11">
        <v>480</v>
      </c>
      <c r="CD11">
        <v>600</v>
      </c>
      <c r="CE11">
        <v>1200</v>
      </c>
      <c r="CF11">
        <v>1200</v>
      </c>
      <c r="CG11" s="50">
        <v>0.4</v>
      </c>
      <c r="CH11">
        <v>480</v>
      </c>
      <c r="CI11">
        <v>600</v>
      </c>
      <c r="CJ11">
        <v>1200</v>
      </c>
      <c r="CK11">
        <v>1200</v>
      </c>
      <c r="CL11">
        <v>1200</v>
      </c>
      <c r="CM11">
        <v>600</v>
      </c>
      <c r="CN11">
        <v>1200</v>
      </c>
      <c r="CO11">
        <v>1200</v>
      </c>
      <c r="CP11">
        <v>1200</v>
      </c>
      <c r="CQ11">
        <v>600</v>
      </c>
      <c r="CR11">
        <v>1200</v>
      </c>
      <c r="CS11">
        <v>1200</v>
      </c>
      <c r="CT11">
        <v>1200</v>
      </c>
      <c r="CU11">
        <v>600</v>
      </c>
      <c r="CV11">
        <v>1200</v>
      </c>
      <c r="CW11">
        <v>1200</v>
      </c>
      <c r="CX11">
        <v>1200</v>
      </c>
      <c r="CY11">
        <v>600</v>
      </c>
      <c r="CZ11">
        <v>1200</v>
      </c>
      <c r="DA11">
        <v>1200</v>
      </c>
      <c r="DB11">
        <v>1200</v>
      </c>
      <c r="DC11">
        <v>600</v>
      </c>
      <c r="DD11">
        <v>1200</v>
      </c>
      <c r="DE11">
        <v>1200</v>
      </c>
      <c r="DF11">
        <v>1200</v>
      </c>
      <c r="DG11">
        <v>600</v>
      </c>
      <c r="DH11">
        <v>1200</v>
      </c>
      <c r="DI11">
        <v>1200</v>
      </c>
      <c r="DJ11">
        <v>1200</v>
      </c>
      <c r="DK11">
        <v>600</v>
      </c>
      <c r="DL11">
        <v>1200</v>
      </c>
      <c r="DM11">
        <v>1200</v>
      </c>
      <c r="DN11">
        <v>1200</v>
      </c>
      <c r="DO11">
        <v>600</v>
      </c>
      <c r="DP11">
        <v>1200</v>
      </c>
      <c r="DQ11">
        <v>1200</v>
      </c>
      <c r="DR11">
        <v>1200</v>
      </c>
      <c r="DS11">
        <v>600</v>
      </c>
      <c r="DT11">
        <v>1200</v>
      </c>
      <c r="DU11">
        <v>1200</v>
      </c>
      <c r="DV11">
        <v>1200</v>
      </c>
      <c r="DW11">
        <v>600</v>
      </c>
      <c r="DX11">
        <v>1200</v>
      </c>
      <c r="DY11">
        <v>1200</v>
      </c>
      <c r="DZ11">
        <v>1200</v>
      </c>
      <c r="EA11">
        <v>600</v>
      </c>
      <c r="EB11">
        <v>1200</v>
      </c>
      <c r="EC11">
        <v>1200</v>
      </c>
      <c r="ED11">
        <v>1200</v>
      </c>
      <c r="EE11">
        <v>600</v>
      </c>
      <c r="EF11">
        <v>1200</v>
      </c>
      <c r="EG11">
        <v>1200</v>
      </c>
      <c r="EH11">
        <v>1200</v>
      </c>
      <c r="EI11">
        <v>600</v>
      </c>
      <c r="EJ11">
        <v>1200</v>
      </c>
      <c r="EK11">
        <v>1200</v>
      </c>
      <c r="EL11">
        <v>1200</v>
      </c>
      <c r="EM11">
        <v>600</v>
      </c>
      <c r="EN11">
        <v>1200</v>
      </c>
      <c r="EO11">
        <v>1200</v>
      </c>
      <c r="EP11">
        <v>1200</v>
      </c>
      <c r="EQ11">
        <v>600</v>
      </c>
      <c r="ER11">
        <v>1200</v>
      </c>
      <c r="ES11">
        <v>1200</v>
      </c>
      <c r="ET11">
        <v>1200</v>
      </c>
      <c r="EU11">
        <v>600</v>
      </c>
      <c r="EV11">
        <v>2000</v>
      </c>
      <c r="EW11">
        <v>2000</v>
      </c>
      <c r="EX11">
        <v>2000</v>
      </c>
      <c r="EY11">
        <v>2400</v>
      </c>
      <c r="EZ11">
        <v>2000</v>
      </c>
      <c r="FA11">
        <v>2000</v>
      </c>
      <c r="FB11">
        <v>2000</v>
      </c>
      <c r="FC11">
        <v>2400</v>
      </c>
      <c r="FD11">
        <v>2000</v>
      </c>
      <c r="FE11">
        <v>2000</v>
      </c>
      <c r="FF11">
        <v>2000</v>
      </c>
      <c r="FG11">
        <v>2400</v>
      </c>
      <c r="FH11">
        <v>2000</v>
      </c>
      <c r="FI11">
        <v>2000</v>
      </c>
      <c r="FJ11">
        <v>2000</v>
      </c>
      <c r="FK11">
        <v>2400</v>
      </c>
      <c r="FL11">
        <v>2000</v>
      </c>
      <c r="FM11">
        <v>2000</v>
      </c>
      <c r="FN11">
        <v>2000</v>
      </c>
      <c r="FO11">
        <v>2400</v>
      </c>
      <c r="FP11">
        <v>2000</v>
      </c>
      <c r="FQ11">
        <v>2000</v>
      </c>
      <c r="FR11">
        <v>2000</v>
      </c>
      <c r="FS11">
        <v>2400</v>
      </c>
      <c r="FT11">
        <v>2000</v>
      </c>
      <c r="FU11">
        <v>2000</v>
      </c>
      <c r="FV11">
        <v>2000</v>
      </c>
      <c r="FW11">
        <v>2400</v>
      </c>
      <c r="FX11">
        <v>2000</v>
      </c>
      <c r="FY11">
        <v>2000</v>
      </c>
      <c r="FZ11">
        <v>2000</v>
      </c>
      <c r="GA11">
        <v>2400</v>
      </c>
      <c r="GB11">
        <v>2000</v>
      </c>
      <c r="GC11">
        <v>2000</v>
      </c>
      <c r="GD11">
        <v>2000</v>
      </c>
      <c r="GE11">
        <v>2400</v>
      </c>
      <c r="GF11">
        <v>2000</v>
      </c>
      <c r="GG11">
        <v>2000</v>
      </c>
      <c r="GH11">
        <v>2000</v>
      </c>
      <c r="GI11">
        <v>2400</v>
      </c>
      <c r="GJ11">
        <v>2000</v>
      </c>
      <c r="GK11">
        <v>2000</v>
      </c>
      <c r="GL11">
        <v>2000</v>
      </c>
      <c r="GM11">
        <v>2400</v>
      </c>
      <c r="GN11">
        <v>2000</v>
      </c>
      <c r="GO11">
        <v>2000</v>
      </c>
      <c r="GP11">
        <v>2000</v>
      </c>
      <c r="GQ11">
        <v>2400</v>
      </c>
      <c r="GR11">
        <v>2000</v>
      </c>
      <c r="GS11">
        <v>2000</v>
      </c>
      <c r="GT11">
        <v>2000</v>
      </c>
      <c r="GU11">
        <v>0</v>
      </c>
      <c r="GW11">
        <v>0</v>
      </c>
      <c r="GX11">
        <v>0</v>
      </c>
      <c r="GY11">
        <v>2400</v>
      </c>
      <c r="GZ11">
        <v>2000</v>
      </c>
      <c r="HA11">
        <v>2000</v>
      </c>
      <c r="HB11">
        <v>2000</v>
      </c>
      <c r="HC11">
        <v>2400</v>
      </c>
      <c r="HD11">
        <v>2000</v>
      </c>
      <c r="HE11">
        <v>2000</v>
      </c>
      <c r="HF11">
        <v>2000</v>
      </c>
      <c r="HG11">
        <v>2400</v>
      </c>
      <c r="HH11">
        <v>2000</v>
      </c>
      <c r="HI11">
        <v>2000</v>
      </c>
      <c r="HJ11">
        <v>2000</v>
      </c>
      <c r="HK11">
        <v>2400</v>
      </c>
      <c r="HL11">
        <v>2000</v>
      </c>
      <c r="HM11">
        <v>2000</v>
      </c>
      <c r="HN11">
        <v>2000</v>
      </c>
      <c r="HO11">
        <v>2400</v>
      </c>
      <c r="HP11">
        <v>2000</v>
      </c>
      <c r="HQ11">
        <v>2000</v>
      </c>
      <c r="HR11">
        <v>2000</v>
      </c>
      <c r="HS11">
        <v>2400</v>
      </c>
      <c r="HT11">
        <v>1450</v>
      </c>
      <c r="HU11">
        <v>1450</v>
      </c>
      <c r="HV11">
        <v>1450</v>
      </c>
      <c r="HW11">
        <v>4280</v>
      </c>
      <c r="HX11">
        <v>1450</v>
      </c>
      <c r="HY11">
        <v>1450</v>
      </c>
      <c r="HZ11">
        <v>1450</v>
      </c>
      <c r="IA11">
        <v>4280</v>
      </c>
      <c r="IB11">
        <v>1450</v>
      </c>
      <c r="IC11">
        <v>1450</v>
      </c>
      <c r="ID11">
        <v>1450</v>
      </c>
      <c r="IE11">
        <v>4280</v>
      </c>
      <c r="IF11">
        <v>1450</v>
      </c>
      <c r="IG11">
        <v>1450</v>
      </c>
      <c r="IH11">
        <v>1450</v>
      </c>
      <c r="II11">
        <v>4280</v>
      </c>
      <c r="IJ11">
        <v>1450</v>
      </c>
      <c r="IK11">
        <v>1450</v>
      </c>
      <c r="IL11">
        <v>1450</v>
      </c>
      <c r="IM11">
        <v>4280</v>
      </c>
      <c r="IN11">
        <v>1450</v>
      </c>
      <c r="IO11">
        <v>1450</v>
      </c>
      <c r="IP11">
        <v>1450</v>
      </c>
      <c r="IQ11">
        <v>4200</v>
      </c>
      <c r="IR11">
        <v>1500</v>
      </c>
      <c r="IS11">
        <v>1500</v>
      </c>
      <c r="IT11">
        <v>1500</v>
      </c>
      <c r="IU11">
        <v>4400</v>
      </c>
      <c r="IV11">
        <v>1500</v>
      </c>
      <c r="IW11">
        <v>1500</v>
      </c>
      <c r="IX11">
        <v>1500</v>
      </c>
      <c r="IY11">
        <v>4500</v>
      </c>
      <c r="IZ11">
        <v>950</v>
      </c>
      <c r="JA11">
        <v>950</v>
      </c>
      <c r="JB11">
        <v>950</v>
      </c>
      <c r="JC11">
        <v>4380</v>
      </c>
      <c r="JD11">
        <v>950</v>
      </c>
      <c r="JE11">
        <v>950</v>
      </c>
      <c r="JF11">
        <v>950</v>
      </c>
      <c r="JG11">
        <v>4380</v>
      </c>
      <c r="JH11">
        <v>1550</v>
      </c>
      <c r="JI11">
        <v>1550</v>
      </c>
      <c r="JJ11">
        <v>1550</v>
      </c>
      <c r="JK11">
        <v>4342.4000000000005</v>
      </c>
      <c r="JL11">
        <v>2356</v>
      </c>
      <c r="JM11">
        <v>2356</v>
      </c>
      <c r="JN11">
        <v>2356</v>
      </c>
      <c r="JO11">
        <v>4312.8</v>
      </c>
      <c r="JP11">
        <v>1287</v>
      </c>
      <c r="JQ11">
        <v>1287</v>
      </c>
      <c r="JR11">
        <v>1287</v>
      </c>
      <c r="JS11">
        <v>14000</v>
      </c>
      <c r="JT11">
        <v>2750</v>
      </c>
      <c r="JU11">
        <v>2750</v>
      </c>
      <c r="JV11">
        <v>2750</v>
      </c>
      <c r="JW11">
        <v>12806</v>
      </c>
      <c r="JX11">
        <v>2820</v>
      </c>
      <c r="JY11">
        <v>2820</v>
      </c>
      <c r="JZ11">
        <v>2820</v>
      </c>
      <c r="KA11">
        <v>16100.400000000001</v>
      </c>
      <c r="KB11">
        <v>2715</v>
      </c>
      <c r="KC11">
        <v>2715</v>
      </c>
      <c r="KD11">
        <v>2715</v>
      </c>
      <c r="KE11">
        <v>17662</v>
      </c>
      <c r="KF11">
        <v>2900</v>
      </c>
      <c r="KG11">
        <v>2900</v>
      </c>
      <c r="KH11">
        <v>2900</v>
      </c>
      <c r="KI11">
        <v>6624</v>
      </c>
      <c r="KJ11">
        <v>2560</v>
      </c>
      <c r="KK11">
        <v>2560</v>
      </c>
      <c r="KL11">
        <v>2560</v>
      </c>
      <c r="KM11">
        <v>18423.600000000002</v>
      </c>
      <c r="KN11">
        <v>2666</v>
      </c>
      <c r="KO11">
        <v>2666</v>
      </c>
      <c r="KP11">
        <v>2666</v>
      </c>
      <c r="KQ11">
        <v>18423.600000000002</v>
      </c>
      <c r="KR11">
        <v>2666</v>
      </c>
      <c r="KS11">
        <v>2666</v>
      </c>
      <c r="KT11">
        <v>2666</v>
      </c>
      <c r="KU11">
        <v>18423.600000000002</v>
      </c>
      <c r="KV11">
        <v>2666</v>
      </c>
      <c r="KW11">
        <v>2666</v>
      </c>
      <c r="KX11">
        <v>2666</v>
      </c>
      <c r="KY11">
        <v>12409.6</v>
      </c>
      <c r="KZ11">
        <v>2612</v>
      </c>
      <c r="LA11">
        <v>2612</v>
      </c>
      <c r="LB11">
        <v>2612</v>
      </c>
    </row>
    <row r="12" spans="1:314" x14ac:dyDescent="0.3">
      <c r="A12" s="70" t="s">
        <v>15</v>
      </c>
      <c r="B12" s="60">
        <v>900</v>
      </c>
      <c r="C12" s="58">
        <v>1450</v>
      </c>
      <c r="D12">
        <v>1450</v>
      </c>
      <c r="E12" s="66">
        <v>1</v>
      </c>
      <c r="F12">
        <v>1450</v>
      </c>
      <c r="G12">
        <v>900</v>
      </c>
      <c r="H12">
        <v>1450</v>
      </c>
      <c r="I12">
        <v>1450</v>
      </c>
      <c r="J12" s="66">
        <v>1</v>
      </c>
      <c r="K12">
        <v>1450</v>
      </c>
      <c r="L12">
        <v>900</v>
      </c>
      <c r="M12">
        <v>1450</v>
      </c>
      <c r="N12">
        <v>1450</v>
      </c>
      <c r="O12" s="50">
        <v>1</v>
      </c>
      <c r="P12">
        <v>1450</v>
      </c>
      <c r="Q12">
        <v>900</v>
      </c>
      <c r="R12">
        <v>1450</v>
      </c>
      <c r="S12">
        <v>1450</v>
      </c>
      <c r="T12" s="50">
        <v>1</v>
      </c>
      <c r="U12">
        <v>1450</v>
      </c>
      <c r="V12">
        <v>900</v>
      </c>
      <c r="W12">
        <v>1450</v>
      </c>
      <c r="X12">
        <v>1450</v>
      </c>
      <c r="Y12" s="50">
        <v>0.3</v>
      </c>
      <c r="Z12">
        <v>435</v>
      </c>
      <c r="AA12">
        <v>900</v>
      </c>
      <c r="AB12">
        <v>1450</v>
      </c>
      <c r="AC12">
        <v>1450</v>
      </c>
      <c r="AD12" s="50">
        <v>0.3</v>
      </c>
      <c r="AE12">
        <v>435</v>
      </c>
      <c r="AF12">
        <v>900</v>
      </c>
      <c r="AG12">
        <v>1450</v>
      </c>
      <c r="AH12">
        <v>1450</v>
      </c>
      <c r="AI12" s="50">
        <v>0.3</v>
      </c>
      <c r="AJ12">
        <v>435</v>
      </c>
      <c r="AK12">
        <v>900</v>
      </c>
      <c r="AL12">
        <v>1450</v>
      </c>
      <c r="AM12">
        <v>1450</v>
      </c>
      <c r="AN12" s="50">
        <v>0.3</v>
      </c>
      <c r="AO12">
        <v>435</v>
      </c>
      <c r="AP12">
        <v>900</v>
      </c>
      <c r="AQ12">
        <v>1450</v>
      </c>
      <c r="AR12">
        <v>1450</v>
      </c>
      <c r="AS12" s="50">
        <v>0.3</v>
      </c>
      <c r="AT12">
        <v>435</v>
      </c>
      <c r="AU12">
        <v>900</v>
      </c>
      <c r="AV12">
        <v>1450</v>
      </c>
      <c r="AW12">
        <v>1450</v>
      </c>
      <c r="AX12" s="50">
        <v>0.3</v>
      </c>
      <c r="AY12">
        <v>435</v>
      </c>
      <c r="AZ12">
        <v>900</v>
      </c>
      <c r="BA12">
        <v>1450</v>
      </c>
      <c r="BB12">
        <v>1450</v>
      </c>
      <c r="BC12" s="50">
        <v>0.3</v>
      </c>
      <c r="BD12">
        <v>435</v>
      </c>
      <c r="BE12">
        <v>900</v>
      </c>
      <c r="BF12">
        <v>1450</v>
      </c>
      <c r="BG12">
        <v>1450</v>
      </c>
      <c r="BH12" s="50">
        <v>0.3</v>
      </c>
      <c r="BI12">
        <v>435</v>
      </c>
      <c r="BJ12">
        <v>900</v>
      </c>
      <c r="BK12">
        <v>1450</v>
      </c>
      <c r="BL12">
        <v>1450</v>
      </c>
      <c r="BM12" s="50">
        <v>0.3</v>
      </c>
      <c r="BN12">
        <v>435</v>
      </c>
      <c r="BO12">
        <v>900</v>
      </c>
      <c r="BP12">
        <v>1450</v>
      </c>
      <c r="BQ12">
        <v>1450</v>
      </c>
      <c r="BR12" s="50">
        <v>0.3</v>
      </c>
      <c r="BS12">
        <v>435</v>
      </c>
      <c r="BT12">
        <v>900</v>
      </c>
      <c r="BU12">
        <v>1450</v>
      </c>
      <c r="BV12">
        <v>1450</v>
      </c>
      <c r="BW12" s="50">
        <v>0.3</v>
      </c>
      <c r="BX12">
        <v>435</v>
      </c>
      <c r="BY12">
        <v>900</v>
      </c>
      <c r="BZ12">
        <v>1450</v>
      </c>
      <c r="CA12">
        <v>1450</v>
      </c>
      <c r="CB12" s="50">
        <v>0.3</v>
      </c>
      <c r="CC12">
        <v>435</v>
      </c>
      <c r="CD12">
        <v>900</v>
      </c>
      <c r="CE12">
        <v>1450</v>
      </c>
      <c r="CF12">
        <v>1450</v>
      </c>
      <c r="CG12" s="50">
        <v>0.3</v>
      </c>
      <c r="CH12">
        <v>435</v>
      </c>
      <c r="CI12">
        <v>900</v>
      </c>
      <c r="CJ12">
        <v>1450</v>
      </c>
      <c r="CK12">
        <v>1450</v>
      </c>
      <c r="CL12">
        <v>1450</v>
      </c>
      <c r="CM12">
        <v>900</v>
      </c>
      <c r="CN12">
        <v>0</v>
      </c>
      <c r="CO12">
        <v>0</v>
      </c>
      <c r="CP12">
        <v>0</v>
      </c>
      <c r="CQ12">
        <v>900</v>
      </c>
      <c r="CR12">
        <v>0</v>
      </c>
      <c r="CS12">
        <v>0</v>
      </c>
      <c r="CT12">
        <v>0</v>
      </c>
      <c r="CU12">
        <v>900</v>
      </c>
      <c r="CV12">
        <v>0</v>
      </c>
      <c r="CW12">
        <v>0</v>
      </c>
      <c r="CX12">
        <v>0</v>
      </c>
      <c r="CY12">
        <v>900</v>
      </c>
      <c r="CZ12">
        <v>0</v>
      </c>
      <c r="DA12">
        <v>0</v>
      </c>
      <c r="DB12">
        <v>0</v>
      </c>
      <c r="DC12">
        <v>900</v>
      </c>
      <c r="DD12">
        <v>0</v>
      </c>
      <c r="DE12">
        <v>0</v>
      </c>
      <c r="DF12">
        <v>0</v>
      </c>
      <c r="DG12">
        <v>900</v>
      </c>
      <c r="DH12">
        <v>0</v>
      </c>
      <c r="DI12">
        <v>0</v>
      </c>
      <c r="DJ12">
        <v>0</v>
      </c>
      <c r="DK12">
        <v>900</v>
      </c>
      <c r="DL12">
        <v>0</v>
      </c>
      <c r="DM12">
        <v>0</v>
      </c>
      <c r="DN12">
        <v>0</v>
      </c>
      <c r="DO12">
        <v>900</v>
      </c>
      <c r="DP12">
        <v>0</v>
      </c>
      <c r="DQ12">
        <v>0</v>
      </c>
      <c r="DR12">
        <v>0</v>
      </c>
      <c r="DS12">
        <v>900</v>
      </c>
      <c r="DT12">
        <v>0</v>
      </c>
      <c r="DU12">
        <v>0</v>
      </c>
      <c r="DV12">
        <v>0</v>
      </c>
      <c r="DW12">
        <v>900</v>
      </c>
      <c r="DX12">
        <v>0</v>
      </c>
      <c r="DY12">
        <v>0</v>
      </c>
      <c r="DZ12">
        <v>0</v>
      </c>
      <c r="EA12">
        <v>900</v>
      </c>
      <c r="EB12">
        <v>0</v>
      </c>
      <c r="EC12">
        <v>0</v>
      </c>
      <c r="ED12">
        <v>0</v>
      </c>
      <c r="EE12">
        <v>900</v>
      </c>
      <c r="EF12">
        <v>0</v>
      </c>
      <c r="EG12">
        <v>0</v>
      </c>
      <c r="EH12">
        <v>0</v>
      </c>
      <c r="EI12">
        <v>900</v>
      </c>
      <c r="EJ12">
        <v>0</v>
      </c>
      <c r="EK12">
        <v>0</v>
      </c>
      <c r="EL12">
        <v>0</v>
      </c>
      <c r="EM12">
        <v>900</v>
      </c>
      <c r="EN12">
        <v>0</v>
      </c>
      <c r="EO12">
        <v>0</v>
      </c>
      <c r="EP12">
        <v>0</v>
      </c>
      <c r="EQ12">
        <v>900</v>
      </c>
      <c r="ER12">
        <v>0</v>
      </c>
      <c r="ES12">
        <v>0</v>
      </c>
      <c r="ET12">
        <v>0</v>
      </c>
      <c r="EU12">
        <v>900</v>
      </c>
      <c r="EV12">
        <v>0</v>
      </c>
      <c r="EW12">
        <v>0</v>
      </c>
      <c r="EX12">
        <v>0</v>
      </c>
      <c r="EY12">
        <v>900</v>
      </c>
      <c r="EZ12">
        <v>0</v>
      </c>
      <c r="FA12">
        <v>0</v>
      </c>
      <c r="FB12">
        <v>0</v>
      </c>
      <c r="FC12">
        <v>900</v>
      </c>
      <c r="FD12">
        <v>0</v>
      </c>
      <c r="FE12">
        <v>0</v>
      </c>
      <c r="FF12">
        <v>0</v>
      </c>
      <c r="FG12">
        <v>900</v>
      </c>
      <c r="FH12">
        <v>0</v>
      </c>
      <c r="FI12">
        <v>0</v>
      </c>
      <c r="FJ12">
        <v>0</v>
      </c>
      <c r="FK12">
        <v>900</v>
      </c>
      <c r="FL12">
        <v>0</v>
      </c>
      <c r="FM12">
        <v>0</v>
      </c>
      <c r="FN12">
        <v>0</v>
      </c>
      <c r="FO12">
        <v>900</v>
      </c>
      <c r="FP12">
        <v>0</v>
      </c>
      <c r="FQ12">
        <v>0</v>
      </c>
      <c r="FR12">
        <v>0</v>
      </c>
      <c r="FS12">
        <v>900</v>
      </c>
      <c r="FT12">
        <v>0</v>
      </c>
      <c r="FU12">
        <v>0</v>
      </c>
      <c r="FV12">
        <v>0</v>
      </c>
      <c r="FW12">
        <v>900</v>
      </c>
      <c r="FX12">
        <v>0</v>
      </c>
      <c r="FY12">
        <v>0</v>
      </c>
      <c r="FZ12">
        <v>0</v>
      </c>
      <c r="GA12">
        <v>900</v>
      </c>
      <c r="GB12">
        <v>0</v>
      </c>
      <c r="GC12">
        <v>0</v>
      </c>
      <c r="GD12">
        <v>0</v>
      </c>
      <c r="GE12">
        <v>900</v>
      </c>
      <c r="GF12">
        <v>0</v>
      </c>
      <c r="GG12">
        <v>0</v>
      </c>
      <c r="GH12">
        <v>0</v>
      </c>
      <c r="GI12">
        <v>900</v>
      </c>
      <c r="GJ12">
        <v>0</v>
      </c>
      <c r="GK12">
        <v>0</v>
      </c>
      <c r="GL12">
        <v>0</v>
      </c>
      <c r="GM12">
        <v>900</v>
      </c>
      <c r="GN12">
        <v>0</v>
      </c>
      <c r="GO12">
        <v>0</v>
      </c>
      <c r="GP12">
        <v>0</v>
      </c>
      <c r="GQ12">
        <v>900</v>
      </c>
      <c r="GR12">
        <v>0</v>
      </c>
      <c r="GS12">
        <v>0</v>
      </c>
      <c r="GT12">
        <v>0</v>
      </c>
      <c r="GU12">
        <v>0</v>
      </c>
      <c r="GW12">
        <v>0</v>
      </c>
      <c r="GX12">
        <v>0</v>
      </c>
      <c r="GY12">
        <v>900</v>
      </c>
      <c r="GZ12">
        <v>0</v>
      </c>
      <c r="HA12">
        <v>0</v>
      </c>
      <c r="HB12">
        <v>0</v>
      </c>
      <c r="HC12">
        <v>900</v>
      </c>
      <c r="HD12">
        <v>0</v>
      </c>
      <c r="HE12">
        <v>0</v>
      </c>
      <c r="HF12">
        <v>0</v>
      </c>
      <c r="HG12">
        <v>900</v>
      </c>
      <c r="HH12">
        <v>0</v>
      </c>
      <c r="HI12">
        <v>0</v>
      </c>
      <c r="HJ12">
        <v>0</v>
      </c>
      <c r="HK12">
        <v>900</v>
      </c>
      <c r="HL12">
        <v>0</v>
      </c>
      <c r="HM12">
        <v>0</v>
      </c>
      <c r="HN12">
        <v>0</v>
      </c>
      <c r="HO12">
        <v>900</v>
      </c>
      <c r="HP12">
        <v>0</v>
      </c>
      <c r="HQ12">
        <v>0</v>
      </c>
      <c r="HR12">
        <v>0</v>
      </c>
      <c r="HS12">
        <v>900</v>
      </c>
      <c r="HT12">
        <v>0</v>
      </c>
      <c r="HU12">
        <v>0</v>
      </c>
      <c r="HV12">
        <v>0</v>
      </c>
      <c r="HW12">
        <v>2850</v>
      </c>
      <c r="HX12">
        <v>0</v>
      </c>
      <c r="HY12">
        <v>0</v>
      </c>
      <c r="HZ12">
        <v>0</v>
      </c>
      <c r="IA12">
        <v>2850</v>
      </c>
      <c r="IB12">
        <v>0</v>
      </c>
      <c r="IC12">
        <v>0</v>
      </c>
      <c r="ID12">
        <v>0</v>
      </c>
      <c r="IE12">
        <v>2850</v>
      </c>
      <c r="IF12">
        <v>0</v>
      </c>
      <c r="IG12">
        <v>0</v>
      </c>
      <c r="IH12">
        <v>0</v>
      </c>
      <c r="II12">
        <v>2850</v>
      </c>
      <c r="IJ12">
        <v>0</v>
      </c>
      <c r="IK12">
        <v>0</v>
      </c>
      <c r="IL12">
        <v>0</v>
      </c>
      <c r="IM12">
        <v>2850</v>
      </c>
      <c r="IN12">
        <v>0</v>
      </c>
      <c r="IO12">
        <v>0</v>
      </c>
      <c r="IP12">
        <v>0</v>
      </c>
      <c r="IQ12">
        <v>2850</v>
      </c>
      <c r="IR12">
        <v>0</v>
      </c>
      <c r="IS12">
        <v>0</v>
      </c>
      <c r="IT12">
        <v>0</v>
      </c>
      <c r="IU12">
        <v>2850</v>
      </c>
      <c r="IV12">
        <v>0</v>
      </c>
      <c r="IW12">
        <v>0</v>
      </c>
      <c r="IX12">
        <v>0</v>
      </c>
      <c r="IY12">
        <v>3060</v>
      </c>
      <c r="IZ12">
        <v>0</v>
      </c>
      <c r="JA12">
        <v>0</v>
      </c>
      <c r="JB12">
        <v>0</v>
      </c>
      <c r="JC12">
        <v>2709.9</v>
      </c>
      <c r="JD12">
        <v>0</v>
      </c>
      <c r="JE12">
        <v>0</v>
      </c>
      <c r="JF12">
        <v>0</v>
      </c>
      <c r="JG12">
        <v>2709.9</v>
      </c>
      <c r="JH12">
        <v>0</v>
      </c>
      <c r="JI12">
        <v>0</v>
      </c>
      <c r="JJ12">
        <v>0</v>
      </c>
      <c r="JK12">
        <v>2709.9</v>
      </c>
      <c r="JL12">
        <v>0</v>
      </c>
      <c r="JM12">
        <v>0</v>
      </c>
      <c r="JN12">
        <v>0</v>
      </c>
      <c r="JO12">
        <v>2709.9</v>
      </c>
      <c r="JP12">
        <v>0</v>
      </c>
      <c r="JQ12">
        <v>0</v>
      </c>
      <c r="JR12">
        <v>0</v>
      </c>
      <c r="JS12">
        <v>2700</v>
      </c>
      <c r="JT12">
        <v>0</v>
      </c>
      <c r="JU12">
        <v>0</v>
      </c>
      <c r="JV12">
        <v>0</v>
      </c>
      <c r="JW12">
        <v>2550</v>
      </c>
      <c r="JX12">
        <v>0</v>
      </c>
      <c r="JY12">
        <v>0</v>
      </c>
      <c r="JZ12">
        <v>0</v>
      </c>
      <c r="KA12">
        <v>2610</v>
      </c>
      <c r="KB12">
        <v>0</v>
      </c>
      <c r="KC12">
        <v>0</v>
      </c>
      <c r="KD12">
        <v>0</v>
      </c>
      <c r="KE12">
        <v>2850</v>
      </c>
      <c r="KF12">
        <v>0</v>
      </c>
      <c r="KG12">
        <v>0</v>
      </c>
      <c r="KH12">
        <v>0</v>
      </c>
      <c r="KI12">
        <v>3645</v>
      </c>
      <c r="KJ12">
        <v>0</v>
      </c>
      <c r="KK12">
        <v>0</v>
      </c>
      <c r="KL12">
        <v>0</v>
      </c>
      <c r="KM12">
        <v>2709.9</v>
      </c>
      <c r="KN12">
        <v>0</v>
      </c>
      <c r="KO12">
        <v>0</v>
      </c>
      <c r="KP12">
        <v>0</v>
      </c>
      <c r="KQ12">
        <v>2709.9</v>
      </c>
      <c r="KR12">
        <v>0</v>
      </c>
      <c r="KS12">
        <v>0</v>
      </c>
      <c r="KT12">
        <v>0</v>
      </c>
      <c r="KU12">
        <v>2709.9</v>
      </c>
      <c r="KV12">
        <v>0</v>
      </c>
      <c r="KW12">
        <v>0</v>
      </c>
      <c r="KX12">
        <v>0</v>
      </c>
      <c r="KY12">
        <v>2709.9</v>
      </c>
      <c r="KZ12">
        <v>0</v>
      </c>
      <c r="LA12">
        <v>0</v>
      </c>
      <c r="LB12">
        <v>0</v>
      </c>
    </row>
    <row r="13" spans="1:314" x14ac:dyDescent="0.3">
      <c r="A13" s="70" t="s">
        <v>16</v>
      </c>
      <c r="B13" s="60">
        <v>0</v>
      </c>
      <c r="C13" s="58">
        <v>238850</v>
      </c>
      <c r="D13">
        <v>238850</v>
      </c>
      <c r="E13" s="66">
        <v>1</v>
      </c>
      <c r="F13">
        <v>238850</v>
      </c>
      <c r="G13">
        <v>0</v>
      </c>
      <c r="H13">
        <v>379950</v>
      </c>
      <c r="I13">
        <v>379950</v>
      </c>
      <c r="J13" s="66">
        <v>1</v>
      </c>
      <c r="K13">
        <v>379950</v>
      </c>
      <c r="L13">
        <v>0</v>
      </c>
      <c r="M13">
        <v>379950</v>
      </c>
      <c r="N13">
        <v>379950</v>
      </c>
      <c r="O13" s="50">
        <v>1</v>
      </c>
      <c r="P13">
        <v>379950</v>
      </c>
      <c r="Q13">
        <v>36000</v>
      </c>
      <c r="R13">
        <v>86400</v>
      </c>
      <c r="S13">
        <v>86400</v>
      </c>
      <c r="T13" s="50">
        <v>1</v>
      </c>
      <c r="U13">
        <v>86400</v>
      </c>
      <c r="V13">
        <v>36000</v>
      </c>
      <c r="W13">
        <v>176250</v>
      </c>
      <c r="X13">
        <v>176250</v>
      </c>
      <c r="Y13" s="50">
        <v>1</v>
      </c>
      <c r="Z13">
        <v>176250</v>
      </c>
      <c r="AA13">
        <v>36000</v>
      </c>
      <c r="AB13">
        <v>146500</v>
      </c>
      <c r="AC13">
        <v>146500</v>
      </c>
      <c r="AD13" s="50">
        <v>1</v>
      </c>
      <c r="AE13">
        <v>146500</v>
      </c>
      <c r="AF13">
        <v>37500</v>
      </c>
      <c r="AG13">
        <v>196250</v>
      </c>
      <c r="AH13">
        <v>196250</v>
      </c>
      <c r="AI13" s="50">
        <v>1</v>
      </c>
      <c r="AJ13">
        <v>196250</v>
      </c>
      <c r="AK13">
        <v>39000</v>
      </c>
      <c r="AL13">
        <v>204100</v>
      </c>
      <c r="AM13">
        <v>204100</v>
      </c>
      <c r="AN13" s="50">
        <v>1</v>
      </c>
      <c r="AO13">
        <v>204100</v>
      </c>
      <c r="AP13">
        <v>39000</v>
      </c>
      <c r="AQ13">
        <v>193456</v>
      </c>
      <c r="AR13">
        <v>193456</v>
      </c>
      <c r="AS13" s="50">
        <v>1</v>
      </c>
      <c r="AT13">
        <v>193456</v>
      </c>
      <c r="AU13">
        <v>37500</v>
      </c>
      <c r="AV13">
        <v>106250</v>
      </c>
      <c r="AW13">
        <v>106250</v>
      </c>
      <c r="AX13" s="50">
        <v>1</v>
      </c>
      <c r="AY13">
        <v>106250</v>
      </c>
      <c r="AZ13">
        <v>3000</v>
      </c>
      <c r="BA13">
        <v>34000</v>
      </c>
      <c r="BB13">
        <v>34000</v>
      </c>
      <c r="BC13" s="50">
        <v>1</v>
      </c>
      <c r="BD13">
        <v>34000</v>
      </c>
      <c r="BE13">
        <v>45000</v>
      </c>
      <c r="BF13">
        <v>205000</v>
      </c>
      <c r="BG13">
        <v>205000</v>
      </c>
      <c r="BH13" s="50">
        <v>1</v>
      </c>
      <c r="BI13">
        <v>205000</v>
      </c>
      <c r="BJ13">
        <v>41400</v>
      </c>
      <c r="BK13">
        <v>178250</v>
      </c>
      <c r="BL13">
        <v>178250</v>
      </c>
      <c r="BM13" s="50">
        <v>1</v>
      </c>
      <c r="BN13">
        <v>178250</v>
      </c>
      <c r="BO13">
        <v>46800</v>
      </c>
      <c r="BP13">
        <v>80500</v>
      </c>
      <c r="BQ13">
        <v>80500</v>
      </c>
      <c r="BR13" s="50">
        <v>1</v>
      </c>
      <c r="BS13">
        <v>80500</v>
      </c>
      <c r="BT13">
        <v>70200</v>
      </c>
      <c r="BU13">
        <v>155375</v>
      </c>
      <c r="BV13">
        <v>155375</v>
      </c>
      <c r="BW13" s="50">
        <v>1</v>
      </c>
      <c r="BX13">
        <v>155375</v>
      </c>
      <c r="BY13">
        <v>82500</v>
      </c>
      <c r="BZ13">
        <v>186000</v>
      </c>
      <c r="CA13">
        <v>186000</v>
      </c>
      <c r="CB13" s="50">
        <v>1</v>
      </c>
      <c r="CC13">
        <v>186000</v>
      </c>
      <c r="CD13">
        <v>66000</v>
      </c>
      <c r="CE13">
        <v>216250</v>
      </c>
      <c r="CF13">
        <v>216250</v>
      </c>
      <c r="CG13" s="50">
        <v>1</v>
      </c>
      <c r="CH13">
        <v>216250</v>
      </c>
      <c r="CI13">
        <v>80600</v>
      </c>
      <c r="CJ13">
        <v>250000</v>
      </c>
      <c r="CK13">
        <v>250000</v>
      </c>
      <c r="CL13">
        <v>250000</v>
      </c>
      <c r="CM13">
        <v>71300</v>
      </c>
      <c r="CN13">
        <v>246000</v>
      </c>
      <c r="CO13">
        <v>246000</v>
      </c>
      <c r="CP13">
        <v>246000</v>
      </c>
      <c r="CQ13">
        <v>83700</v>
      </c>
      <c r="CR13">
        <v>266500</v>
      </c>
      <c r="CS13">
        <v>266500</v>
      </c>
      <c r="CT13">
        <v>266500</v>
      </c>
      <c r="CU13">
        <v>110500</v>
      </c>
      <c r="CV13">
        <v>262500</v>
      </c>
      <c r="CW13">
        <v>262500</v>
      </c>
      <c r="CX13">
        <v>262500</v>
      </c>
      <c r="CY13">
        <v>91000</v>
      </c>
      <c r="CZ13">
        <v>242500</v>
      </c>
      <c r="DA13">
        <v>242500</v>
      </c>
      <c r="DB13">
        <v>242500</v>
      </c>
      <c r="DC13">
        <v>77500</v>
      </c>
      <c r="DD13">
        <v>148500</v>
      </c>
      <c r="DE13">
        <v>148500</v>
      </c>
      <c r="DF13">
        <v>148500</v>
      </c>
      <c r="DG13">
        <v>70200</v>
      </c>
      <c r="DH13">
        <v>148500</v>
      </c>
      <c r="DI13">
        <v>148500</v>
      </c>
      <c r="DJ13">
        <v>148500</v>
      </c>
      <c r="DK13">
        <v>62400</v>
      </c>
      <c r="DL13">
        <v>148500</v>
      </c>
      <c r="DM13">
        <v>148500</v>
      </c>
      <c r="DN13">
        <v>148500</v>
      </c>
      <c r="DO13">
        <v>62400</v>
      </c>
      <c r="DP13">
        <v>148500</v>
      </c>
      <c r="DQ13">
        <v>148500</v>
      </c>
      <c r="DR13">
        <v>148500</v>
      </c>
      <c r="DS13">
        <v>70200</v>
      </c>
      <c r="DT13">
        <v>148500</v>
      </c>
      <c r="DU13">
        <v>148500</v>
      </c>
      <c r="DV13">
        <v>148500</v>
      </c>
      <c r="DW13">
        <v>62400</v>
      </c>
      <c r="DX13">
        <v>132000</v>
      </c>
      <c r="DY13">
        <v>132000</v>
      </c>
      <c r="DZ13">
        <v>132000</v>
      </c>
      <c r="EA13">
        <v>62400</v>
      </c>
      <c r="EB13">
        <v>137500</v>
      </c>
      <c r="EC13">
        <v>137500</v>
      </c>
      <c r="ED13">
        <v>137500</v>
      </c>
      <c r="EE13">
        <v>63700</v>
      </c>
      <c r="EF13">
        <v>137500</v>
      </c>
      <c r="EG13">
        <v>137500</v>
      </c>
      <c r="EH13">
        <v>137500</v>
      </c>
      <c r="EI13">
        <v>63700</v>
      </c>
      <c r="EJ13">
        <v>139100</v>
      </c>
      <c r="EK13">
        <v>139100</v>
      </c>
      <c r="EL13">
        <v>139100</v>
      </c>
      <c r="EM13">
        <v>53300</v>
      </c>
      <c r="EN13">
        <v>68850</v>
      </c>
      <c r="EO13">
        <v>68850</v>
      </c>
      <c r="EP13">
        <v>68850</v>
      </c>
      <c r="EQ13">
        <v>57200</v>
      </c>
      <c r="ER13">
        <v>119500</v>
      </c>
      <c r="ES13">
        <v>119500</v>
      </c>
      <c r="ET13">
        <v>119500</v>
      </c>
      <c r="EU13">
        <v>4</v>
      </c>
      <c r="EV13">
        <v>0</v>
      </c>
      <c r="EW13">
        <v>0</v>
      </c>
      <c r="EX13">
        <v>0</v>
      </c>
      <c r="EY13">
        <v>54600</v>
      </c>
      <c r="EZ13">
        <v>33150</v>
      </c>
      <c r="FA13">
        <v>33150</v>
      </c>
      <c r="FB13">
        <v>33150</v>
      </c>
      <c r="FC13">
        <v>70200</v>
      </c>
      <c r="FD13">
        <v>0</v>
      </c>
      <c r="FE13">
        <v>0</v>
      </c>
      <c r="FF13">
        <v>0</v>
      </c>
      <c r="FG13">
        <v>62400</v>
      </c>
      <c r="FH13">
        <v>0</v>
      </c>
      <c r="FI13">
        <v>0</v>
      </c>
      <c r="FJ13">
        <v>0</v>
      </c>
      <c r="FK13">
        <v>62400</v>
      </c>
      <c r="FL13">
        <v>0</v>
      </c>
      <c r="FM13">
        <v>0</v>
      </c>
      <c r="FN13">
        <v>0</v>
      </c>
      <c r="FO13">
        <v>58500</v>
      </c>
      <c r="FP13">
        <v>0</v>
      </c>
      <c r="FQ13">
        <v>0</v>
      </c>
      <c r="FR13">
        <v>0</v>
      </c>
      <c r="FS13">
        <v>31200</v>
      </c>
      <c r="FT13">
        <v>0</v>
      </c>
      <c r="FU13">
        <v>0</v>
      </c>
      <c r="FV13">
        <v>0</v>
      </c>
      <c r="FW13">
        <v>31200</v>
      </c>
      <c r="FX13">
        <v>0</v>
      </c>
      <c r="FY13">
        <v>0</v>
      </c>
      <c r="FZ13">
        <v>0</v>
      </c>
      <c r="GA13">
        <v>35100</v>
      </c>
      <c r="GB13">
        <v>0</v>
      </c>
      <c r="GC13">
        <v>0</v>
      </c>
      <c r="GD13">
        <v>0</v>
      </c>
      <c r="GE13">
        <v>28600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15600</v>
      </c>
      <c r="GR13">
        <v>0</v>
      </c>
      <c r="GS13">
        <v>0</v>
      </c>
      <c r="GT13">
        <v>0</v>
      </c>
      <c r="GU13">
        <v>0</v>
      </c>
      <c r="GW13">
        <v>0</v>
      </c>
      <c r="GX13">
        <v>0</v>
      </c>
      <c r="GY13">
        <v>42900</v>
      </c>
      <c r="GZ13">
        <v>0</v>
      </c>
      <c r="HA13">
        <v>0</v>
      </c>
      <c r="HB13">
        <v>0</v>
      </c>
      <c r="HC13">
        <v>66300</v>
      </c>
      <c r="HD13">
        <v>0</v>
      </c>
      <c r="HE13">
        <v>0</v>
      </c>
      <c r="HF13">
        <v>0</v>
      </c>
      <c r="HG13">
        <v>63700</v>
      </c>
      <c r="HH13">
        <v>81900</v>
      </c>
      <c r="HI13">
        <v>81900</v>
      </c>
      <c r="HJ13">
        <v>81900</v>
      </c>
      <c r="HK13">
        <v>63700</v>
      </c>
      <c r="HL13">
        <v>81900</v>
      </c>
      <c r="HM13">
        <v>81900</v>
      </c>
      <c r="HN13">
        <v>81900</v>
      </c>
      <c r="HO13">
        <v>61100</v>
      </c>
      <c r="HP13">
        <v>75600</v>
      </c>
      <c r="HQ13">
        <v>75600</v>
      </c>
      <c r="HR13">
        <v>75600</v>
      </c>
      <c r="HS13">
        <v>62400</v>
      </c>
      <c r="HT13">
        <v>75600</v>
      </c>
      <c r="HU13">
        <v>75600</v>
      </c>
      <c r="HV13">
        <v>75600</v>
      </c>
      <c r="HW13">
        <v>70600</v>
      </c>
      <c r="HX13">
        <v>78750</v>
      </c>
      <c r="HY13">
        <v>78750</v>
      </c>
      <c r="HZ13">
        <v>78750</v>
      </c>
      <c r="IA13">
        <v>67600</v>
      </c>
      <c r="IB13">
        <v>61000</v>
      </c>
      <c r="IC13">
        <v>61000</v>
      </c>
      <c r="ID13">
        <v>61000</v>
      </c>
      <c r="IE13">
        <v>70200</v>
      </c>
      <c r="IF13">
        <v>20800</v>
      </c>
      <c r="IG13">
        <v>20800</v>
      </c>
      <c r="IH13">
        <v>20800</v>
      </c>
      <c r="II13">
        <v>70600</v>
      </c>
      <c r="IJ13">
        <v>6000</v>
      </c>
      <c r="IK13">
        <v>6000</v>
      </c>
      <c r="IL13">
        <v>6000</v>
      </c>
      <c r="IM13">
        <v>70600</v>
      </c>
      <c r="IN13">
        <v>6000</v>
      </c>
      <c r="IO13">
        <v>6000</v>
      </c>
      <c r="IP13">
        <v>6000</v>
      </c>
      <c r="IQ13">
        <v>65400</v>
      </c>
      <c r="IR13">
        <v>5000</v>
      </c>
      <c r="IS13">
        <v>5000</v>
      </c>
      <c r="IT13">
        <v>5000</v>
      </c>
      <c r="IU13">
        <v>55400</v>
      </c>
      <c r="IV13">
        <v>3000</v>
      </c>
      <c r="IW13">
        <v>3000</v>
      </c>
      <c r="IX13">
        <v>3000</v>
      </c>
      <c r="IY13">
        <v>38500</v>
      </c>
      <c r="IZ13">
        <v>6000</v>
      </c>
      <c r="JA13">
        <v>6000</v>
      </c>
      <c r="JB13">
        <v>6000</v>
      </c>
      <c r="JC13">
        <v>31200</v>
      </c>
      <c r="JD13">
        <v>21000</v>
      </c>
      <c r="JE13">
        <v>21000</v>
      </c>
      <c r="JF13">
        <v>21000</v>
      </c>
      <c r="JG13">
        <v>32500</v>
      </c>
      <c r="JH13">
        <v>84000</v>
      </c>
      <c r="JI13">
        <v>84000</v>
      </c>
      <c r="JJ13">
        <v>84000</v>
      </c>
      <c r="JK13">
        <v>35600</v>
      </c>
      <c r="JL13">
        <v>52586</v>
      </c>
      <c r="JM13">
        <v>52586</v>
      </c>
      <c r="JN13">
        <v>52586</v>
      </c>
      <c r="JO13">
        <v>34200</v>
      </c>
      <c r="JP13">
        <v>63000</v>
      </c>
      <c r="JQ13">
        <v>63000</v>
      </c>
      <c r="JR13">
        <v>63000</v>
      </c>
      <c r="JS13">
        <v>3000</v>
      </c>
      <c r="JT13">
        <v>30600</v>
      </c>
      <c r="JU13">
        <v>30600</v>
      </c>
      <c r="JV13">
        <v>30600</v>
      </c>
      <c r="JW13">
        <v>36000</v>
      </c>
      <c r="JX13">
        <v>17500</v>
      </c>
      <c r="JY13">
        <v>17500</v>
      </c>
      <c r="JZ13">
        <v>17500</v>
      </c>
      <c r="KA13">
        <v>4000</v>
      </c>
      <c r="KB13">
        <v>6000</v>
      </c>
      <c r="KC13">
        <v>6000</v>
      </c>
      <c r="KD13">
        <v>6000</v>
      </c>
      <c r="KE13">
        <v>6000</v>
      </c>
      <c r="KF13">
        <v>6000</v>
      </c>
      <c r="KG13">
        <v>6000</v>
      </c>
      <c r="KH13">
        <v>6000</v>
      </c>
      <c r="KI13">
        <v>2000</v>
      </c>
      <c r="KJ13">
        <v>3000</v>
      </c>
      <c r="KK13">
        <v>3000</v>
      </c>
      <c r="KL13">
        <v>3000</v>
      </c>
      <c r="KM13">
        <v>4000</v>
      </c>
      <c r="KN13">
        <v>6000</v>
      </c>
      <c r="KO13">
        <v>6000</v>
      </c>
      <c r="KP13">
        <v>6000</v>
      </c>
      <c r="KQ13">
        <v>4000</v>
      </c>
      <c r="KR13">
        <v>6000</v>
      </c>
      <c r="KS13">
        <v>6000</v>
      </c>
      <c r="KT13">
        <v>6000</v>
      </c>
      <c r="KU13">
        <v>4000</v>
      </c>
      <c r="KV13">
        <v>6000</v>
      </c>
      <c r="KW13">
        <v>6000</v>
      </c>
      <c r="KX13">
        <v>6000</v>
      </c>
      <c r="KY13">
        <v>2000</v>
      </c>
      <c r="KZ13">
        <v>3000</v>
      </c>
      <c r="LA13">
        <v>3000</v>
      </c>
      <c r="LB13">
        <v>3000</v>
      </c>
    </row>
    <row r="14" spans="1:314" x14ac:dyDescent="0.3">
      <c r="A14" s="70" t="s">
        <v>17</v>
      </c>
      <c r="B14" s="60">
        <v>2600</v>
      </c>
      <c r="C14" s="58">
        <v>3000</v>
      </c>
      <c r="D14">
        <v>3000</v>
      </c>
      <c r="E14" s="66">
        <v>1</v>
      </c>
      <c r="F14">
        <v>3000</v>
      </c>
      <c r="G14">
        <v>2600</v>
      </c>
      <c r="H14">
        <v>3000</v>
      </c>
      <c r="I14">
        <v>3000</v>
      </c>
      <c r="J14" s="66">
        <v>1</v>
      </c>
      <c r="K14">
        <v>3000</v>
      </c>
      <c r="L14">
        <v>2600</v>
      </c>
      <c r="M14">
        <v>3000</v>
      </c>
      <c r="N14">
        <v>3000</v>
      </c>
      <c r="O14" s="50">
        <v>1</v>
      </c>
      <c r="P14">
        <v>3000</v>
      </c>
      <c r="Q14">
        <v>2600</v>
      </c>
      <c r="R14">
        <v>2500</v>
      </c>
      <c r="S14">
        <v>2500</v>
      </c>
      <c r="T14" s="50">
        <v>1</v>
      </c>
      <c r="U14">
        <v>2500</v>
      </c>
      <c r="V14">
        <v>2600</v>
      </c>
      <c r="W14">
        <v>2500</v>
      </c>
      <c r="X14">
        <v>2500</v>
      </c>
      <c r="Y14" s="50">
        <v>1</v>
      </c>
      <c r="Z14">
        <v>2500</v>
      </c>
      <c r="AA14">
        <v>2600</v>
      </c>
      <c r="AB14">
        <v>2500</v>
      </c>
      <c r="AC14">
        <v>2500</v>
      </c>
      <c r="AD14" s="50">
        <v>1</v>
      </c>
      <c r="AE14">
        <v>2500</v>
      </c>
      <c r="AF14">
        <v>2600</v>
      </c>
      <c r="AG14">
        <v>2500</v>
      </c>
      <c r="AH14">
        <v>2500</v>
      </c>
      <c r="AI14" s="50">
        <v>1</v>
      </c>
      <c r="AJ14">
        <v>2500</v>
      </c>
      <c r="AK14">
        <v>2600</v>
      </c>
      <c r="AL14">
        <v>2500</v>
      </c>
      <c r="AM14">
        <v>2500</v>
      </c>
      <c r="AN14" s="50">
        <v>1</v>
      </c>
      <c r="AO14">
        <v>2500</v>
      </c>
      <c r="AP14">
        <v>2600</v>
      </c>
      <c r="AQ14">
        <v>2500</v>
      </c>
      <c r="AR14">
        <v>2500</v>
      </c>
      <c r="AS14" s="50">
        <v>1</v>
      </c>
      <c r="AT14">
        <v>2500</v>
      </c>
      <c r="AU14">
        <v>2600</v>
      </c>
      <c r="AV14">
        <v>2500</v>
      </c>
      <c r="AW14">
        <v>2500</v>
      </c>
      <c r="AX14" s="50">
        <v>1</v>
      </c>
      <c r="AY14">
        <v>2500</v>
      </c>
      <c r="AZ14">
        <v>2600</v>
      </c>
      <c r="BA14">
        <v>2500</v>
      </c>
      <c r="BB14">
        <v>2500</v>
      </c>
      <c r="BC14" s="50">
        <v>1</v>
      </c>
      <c r="BD14">
        <v>2500</v>
      </c>
      <c r="BE14">
        <v>2600</v>
      </c>
      <c r="BF14">
        <v>2500</v>
      </c>
      <c r="BG14">
        <v>2500</v>
      </c>
      <c r="BH14" s="50">
        <v>1</v>
      </c>
      <c r="BI14">
        <v>2500</v>
      </c>
      <c r="BJ14">
        <v>2600</v>
      </c>
      <c r="BK14">
        <v>2500</v>
      </c>
      <c r="BL14">
        <v>2500</v>
      </c>
      <c r="BM14" s="50">
        <v>1</v>
      </c>
      <c r="BN14">
        <v>2500</v>
      </c>
      <c r="BO14">
        <v>2600</v>
      </c>
      <c r="BP14">
        <v>2500</v>
      </c>
      <c r="BQ14">
        <v>2500</v>
      </c>
      <c r="BR14" s="50">
        <v>1</v>
      </c>
      <c r="BS14">
        <v>2500</v>
      </c>
      <c r="BT14">
        <v>2600</v>
      </c>
      <c r="BU14">
        <v>2500</v>
      </c>
      <c r="BV14">
        <v>2500</v>
      </c>
      <c r="BW14" s="50">
        <v>1</v>
      </c>
      <c r="BX14">
        <v>2500</v>
      </c>
      <c r="BY14">
        <v>2600</v>
      </c>
      <c r="BZ14">
        <v>2500</v>
      </c>
      <c r="CA14">
        <v>2500</v>
      </c>
      <c r="CB14" s="50">
        <v>1</v>
      </c>
      <c r="CC14">
        <v>2500</v>
      </c>
      <c r="CD14">
        <v>2600</v>
      </c>
      <c r="CE14">
        <v>2500</v>
      </c>
      <c r="CF14">
        <v>2500</v>
      </c>
      <c r="CG14" s="50">
        <v>1</v>
      </c>
      <c r="CH14">
        <v>2500</v>
      </c>
      <c r="CI14">
        <v>2600</v>
      </c>
      <c r="CJ14">
        <v>2500</v>
      </c>
      <c r="CK14">
        <v>2500</v>
      </c>
      <c r="CL14">
        <v>2500</v>
      </c>
      <c r="CM14">
        <v>2600</v>
      </c>
      <c r="CN14">
        <v>2500</v>
      </c>
      <c r="CO14">
        <v>2500</v>
      </c>
      <c r="CP14">
        <v>2500</v>
      </c>
      <c r="CQ14">
        <v>2600</v>
      </c>
      <c r="CR14">
        <v>2500</v>
      </c>
      <c r="CS14">
        <v>2500</v>
      </c>
      <c r="CT14">
        <v>2500</v>
      </c>
      <c r="CU14">
        <v>2600</v>
      </c>
      <c r="CV14">
        <v>2500</v>
      </c>
      <c r="CW14">
        <v>2500</v>
      </c>
      <c r="CX14">
        <v>2500</v>
      </c>
      <c r="CY14">
        <v>2600</v>
      </c>
      <c r="CZ14">
        <v>2500</v>
      </c>
      <c r="DA14">
        <v>2500</v>
      </c>
      <c r="DB14">
        <v>2500</v>
      </c>
      <c r="DC14">
        <v>2600</v>
      </c>
      <c r="DD14">
        <v>2500</v>
      </c>
      <c r="DE14">
        <v>2500</v>
      </c>
      <c r="DF14">
        <v>2500</v>
      </c>
      <c r="DG14">
        <v>2600</v>
      </c>
      <c r="DH14">
        <v>2500</v>
      </c>
      <c r="DI14">
        <v>2500</v>
      </c>
      <c r="DJ14">
        <v>2500</v>
      </c>
      <c r="DK14">
        <v>2600</v>
      </c>
      <c r="DL14">
        <v>2500</v>
      </c>
      <c r="DM14">
        <v>2500</v>
      </c>
      <c r="DN14">
        <v>2500</v>
      </c>
      <c r="DO14">
        <v>2600</v>
      </c>
      <c r="DP14">
        <v>2500</v>
      </c>
      <c r="DQ14">
        <v>2500</v>
      </c>
      <c r="DR14">
        <v>2500</v>
      </c>
      <c r="DS14">
        <v>1500</v>
      </c>
      <c r="DT14">
        <v>3000</v>
      </c>
      <c r="DU14">
        <v>3000</v>
      </c>
      <c r="DV14">
        <v>3000</v>
      </c>
      <c r="DW14">
        <v>1500</v>
      </c>
      <c r="DX14">
        <v>3000</v>
      </c>
      <c r="DY14">
        <v>3000</v>
      </c>
      <c r="DZ14">
        <v>3000</v>
      </c>
      <c r="EA14">
        <v>1500</v>
      </c>
      <c r="EB14">
        <v>3000</v>
      </c>
      <c r="EC14">
        <v>3000</v>
      </c>
      <c r="ED14">
        <v>3000</v>
      </c>
      <c r="EE14">
        <v>1500</v>
      </c>
      <c r="EF14">
        <v>3000</v>
      </c>
      <c r="EG14">
        <v>3000</v>
      </c>
      <c r="EH14">
        <v>3000</v>
      </c>
      <c r="EI14">
        <v>1500</v>
      </c>
      <c r="EJ14">
        <v>3000</v>
      </c>
      <c r="EK14">
        <v>3000</v>
      </c>
      <c r="EL14">
        <v>3000</v>
      </c>
      <c r="EM14">
        <v>1500</v>
      </c>
      <c r="EN14">
        <v>3000</v>
      </c>
      <c r="EO14">
        <v>3000</v>
      </c>
      <c r="EP14">
        <v>3000</v>
      </c>
      <c r="EQ14">
        <v>1500</v>
      </c>
      <c r="ER14">
        <v>3000</v>
      </c>
      <c r="ES14">
        <v>3000</v>
      </c>
      <c r="ET14">
        <v>3000</v>
      </c>
      <c r="EU14">
        <v>0</v>
      </c>
      <c r="EV14">
        <v>3000</v>
      </c>
      <c r="EW14">
        <v>3000</v>
      </c>
      <c r="EX14">
        <v>3000</v>
      </c>
      <c r="EY14">
        <v>0</v>
      </c>
      <c r="EZ14">
        <v>3000</v>
      </c>
      <c r="FA14">
        <v>3000</v>
      </c>
      <c r="FB14">
        <v>3000</v>
      </c>
      <c r="FC14">
        <v>0</v>
      </c>
      <c r="FD14">
        <v>3000</v>
      </c>
      <c r="FE14">
        <v>3000</v>
      </c>
      <c r="FF14">
        <v>3000</v>
      </c>
      <c r="FG14">
        <v>0</v>
      </c>
      <c r="FH14">
        <v>3000</v>
      </c>
      <c r="FI14">
        <v>3000</v>
      </c>
      <c r="FJ14">
        <v>3000</v>
      </c>
      <c r="FK14">
        <v>3100</v>
      </c>
      <c r="FL14">
        <v>3000</v>
      </c>
      <c r="FM14">
        <v>3000</v>
      </c>
      <c r="FN14">
        <v>3000</v>
      </c>
      <c r="FO14">
        <v>3100</v>
      </c>
      <c r="FP14">
        <v>3000</v>
      </c>
      <c r="FQ14">
        <v>3000</v>
      </c>
      <c r="FR14">
        <v>3000</v>
      </c>
      <c r="FS14">
        <v>3100</v>
      </c>
      <c r="FT14">
        <v>3000</v>
      </c>
      <c r="FU14">
        <v>3000</v>
      </c>
      <c r="FV14">
        <v>3000</v>
      </c>
      <c r="FW14">
        <v>3100</v>
      </c>
      <c r="FX14">
        <v>3000</v>
      </c>
      <c r="FY14">
        <v>3000</v>
      </c>
      <c r="FZ14">
        <v>3000</v>
      </c>
      <c r="GA14">
        <v>3100</v>
      </c>
      <c r="GB14">
        <v>3000</v>
      </c>
      <c r="GC14">
        <v>3000</v>
      </c>
      <c r="GD14">
        <v>3000</v>
      </c>
      <c r="GE14">
        <v>3100</v>
      </c>
      <c r="GF14">
        <v>3000</v>
      </c>
      <c r="GG14">
        <v>3000</v>
      </c>
      <c r="GH14">
        <v>3000</v>
      </c>
      <c r="GI14">
        <v>3100</v>
      </c>
      <c r="GJ14">
        <v>3000</v>
      </c>
      <c r="GK14">
        <v>3000</v>
      </c>
      <c r="GL14">
        <v>3000</v>
      </c>
      <c r="GM14">
        <v>3100</v>
      </c>
      <c r="GN14">
        <v>3000</v>
      </c>
      <c r="GO14">
        <v>3000</v>
      </c>
      <c r="GP14">
        <v>3000</v>
      </c>
      <c r="GQ14">
        <v>3100</v>
      </c>
      <c r="GR14">
        <v>3000</v>
      </c>
      <c r="GS14">
        <v>3000</v>
      </c>
      <c r="GT14">
        <v>3000</v>
      </c>
      <c r="GU14">
        <v>0</v>
      </c>
      <c r="GW14">
        <v>0</v>
      </c>
      <c r="GX14">
        <v>0</v>
      </c>
      <c r="GY14">
        <v>3100</v>
      </c>
      <c r="GZ14">
        <v>3000</v>
      </c>
      <c r="HA14">
        <v>3000</v>
      </c>
      <c r="HB14">
        <v>3000</v>
      </c>
      <c r="HC14">
        <v>3100</v>
      </c>
      <c r="HD14">
        <v>3000</v>
      </c>
      <c r="HE14">
        <v>3000</v>
      </c>
      <c r="HF14">
        <v>3000</v>
      </c>
      <c r="HG14">
        <v>3100</v>
      </c>
      <c r="HH14">
        <v>3000</v>
      </c>
      <c r="HI14">
        <v>3000</v>
      </c>
      <c r="HJ14">
        <v>3000</v>
      </c>
      <c r="HK14">
        <v>3100</v>
      </c>
      <c r="HL14">
        <v>3000</v>
      </c>
      <c r="HM14">
        <v>3000</v>
      </c>
      <c r="HN14">
        <v>3000</v>
      </c>
      <c r="HO14">
        <v>3100</v>
      </c>
      <c r="HP14">
        <v>3000</v>
      </c>
      <c r="HQ14">
        <v>3000</v>
      </c>
      <c r="HR14">
        <v>3000</v>
      </c>
      <c r="HS14">
        <v>3100</v>
      </c>
      <c r="HT14">
        <v>3000</v>
      </c>
      <c r="HU14">
        <v>3000</v>
      </c>
      <c r="HV14">
        <v>3000</v>
      </c>
      <c r="HW14">
        <v>3100</v>
      </c>
      <c r="HX14">
        <v>3000</v>
      </c>
      <c r="HY14">
        <v>3000</v>
      </c>
      <c r="HZ14">
        <v>3000</v>
      </c>
      <c r="IA14">
        <v>3100</v>
      </c>
      <c r="IB14">
        <v>3000</v>
      </c>
      <c r="IC14">
        <v>3000</v>
      </c>
      <c r="ID14">
        <v>3000</v>
      </c>
      <c r="IE14">
        <v>3100</v>
      </c>
      <c r="IF14">
        <v>3000</v>
      </c>
      <c r="IG14">
        <v>3000</v>
      </c>
      <c r="IH14">
        <v>3000</v>
      </c>
      <c r="II14">
        <v>3100</v>
      </c>
      <c r="IJ14">
        <v>3000</v>
      </c>
      <c r="IK14">
        <v>3000</v>
      </c>
      <c r="IL14">
        <v>3000</v>
      </c>
      <c r="IM14">
        <v>3100</v>
      </c>
      <c r="IN14">
        <v>3000</v>
      </c>
      <c r="IO14">
        <v>3000</v>
      </c>
      <c r="IP14">
        <v>3000</v>
      </c>
      <c r="IQ14">
        <v>3300</v>
      </c>
      <c r="IR14">
        <v>3000</v>
      </c>
      <c r="IS14">
        <v>3000</v>
      </c>
      <c r="IT14">
        <v>3000</v>
      </c>
      <c r="IU14">
        <v>3940</v>
      </c>
      <c r="IV14">
        <v>3100</v>
      </c>
      <c r="IW14">
        <v>3100</v>
      </c>
      <c r="IX14">
        <v>3100</v>
      </c>
      <c r="IY14">
        <v>3940</v>
      </c>
      <c r="IZ14">
        <v>3000</v>
      </c>
      <c r="JA14">
        <v>3000</v>
      </c>
      <c r="JB14">
        <v>3000</v>
      </c>
      <c r="JC14">
        <v>3940</v>
      </c>
      <c r="JD14">
        <v>3000</v>
      </c>
      <c r="JE14">
        <v>3000</v>
      </c>
      <c r="JF14">
        <v>3000</v>
      </c>
      <c r="JG14">
        <v>4790</v>
      </c>
      <c r="JH14">
        <v>2800</v>
      </c>
      <c r="JI14">
        <v>2800</v>
      </c>
      <c r="JJ14">
        <v>2800</v>
      </c>
      <c r="JK14">
        <v>2900</v>
      </c>
      <c r="JL14">
        <v>2800</v>
      </c>
      <c r="JM14">
        <v>2800</v>
      </c>
      <c r="JN14">
        <v>2800</v>
      </c>
      <c r="JO14">
        <v>2900</v>
      </c>
      <c r="JP14">
        <v>2800</v>
      </c>
      <c r="JQ14">
        <v>2800</v>
      </c>
      <c r="JR14">
        <v>2800</v>
      </c>
      <c r="JS14">
        <v>4300</v>
      </c>
      <c r="JT14">
        <v>2800</v>
      </c>
      <c r="JU14">
        <v>2800</v>
      </c>
      <c r="JV14">
        <v>2800</v>
      </c>
      <c r="JW14">
        <v>4790</v>
      </c>
      <c r="JX14">
        <v>2800</v>
      </c>
      <c r="JY14">
        <v>2800</v>
      </c>
      <c r="JZ14">
        <v>2800</v>
      </c>
      <c r="KA14">
        <v>4790</v>
      </c>
      <c r="KB14">
        <v>2050</v>
      </c>
      <c r="KC14">
        <v>2050</v>
      </c>
      <c r="KD14">
        <v>2050</v>
      </c>
      <c r="KE14">
        <v>4790</v>
      </c>
      <c r="KF14">
        <v>2050</v>
      </c>
      <c r="KG14">
        <v>2050</v>
      </c>
      <c r="KH14">
        <v>2050</v>
      </c>
      <c r="KI14">
        <v>4790</v>
      </c>
      <c r="KJ14">
        <v>2100</v>
      </c>
      <c r="KK14">
        <v>2100</v>
      </c>
      <c r="KL14">
        <v>2100</v>
      </c>
      <c r="KM14">
        <v>4700</v>
      </c>
      <c r="KN14">
        <v>2050</v>
      </c>
      <c r="KO14">
        <v>2050</v>
      </c>
      <c r="KP14">
        <v>2050</v>
      </c>
      <c r="KQ14">
        <v>4700</v>
      </c>
      <c r="KR14">
        <v>2050</v>
      </c>
      <c r="KS14">
        <v>2050</v>
      </c>
      <c r="KT14">
        <v>2050</v>
      </c>
      <c r="KU14">
        <v>4700</v>
      </c>
      <c r="KV14">
        <v>2050</v>
      </c>
      <c r="KW14">
        <v>2050</v>
      </c>
      <c r="KX14">
        <v>2050</v>
      </c>
      <c r="KY14">
        <v>4060</v>
      </c>
      <c r="KZ14">
        <v>2050</v>
      </c>
      <c r="LA14">
        <v>2050</v>
      </c>
      <c r="LB14">
        <v>2050</v>
      </c>
    </row>
    <row r="15" spans="1:314" x14ac:dyDescent="0.3">
      <c r="A15" s="70" t="s">
        <v>18</v>
      </c>
      <c r="B15" s="60">
        <v>1125</v>
      </c>
      <c r="C15" s="58">
        <v>1000</v>
      </c>
      <c r="D15">
        <v>1000</v>
      </c>
      <c r="E15" s="66">
        <v>1</v>
      </c>
      <c r="F15">
        <v>1000</v>
      </c>
      <c r="G15">
        <v>1125</v>
      </c>
      <c r="H15">
        <v>1000</v>
      </c>
      <c r="I15">
        <v>1000</v>
      </c>
      <c r="J15" s="66">
        <v>1</v>
      </c>
      <c r="K15">
        <v>1000</v>
      </c>
      <c r="L15">
        <v>1125</v>
      </c>
      <c r="M15">
        <v>1000</v>
      </c>
      <c r="N15">
        <v>1000</v>
      </c>
      <c r="O15" s="50">
        <v>1</v>
      </c>
      <c r="P15">
        <v>1000</v>
      </c>
      <c r="Q15">
        <v>1155</v>
      </c>
      <c r="R15">
        <v>900</v>
      </c>
      <c r="S15">
        <v>900</v>
      </c>
      <c r="T15" s="50">
        <v>1</v>
      </c>
      <c r="U15">
        <v>900</v>
      </c>
      <c r="V15">
        <v>1155</v>
      </c>
      <c r="W15">
        <v>900</v>
      </c>
      <c r="X15">
        <v>900</v>
      </c>
      <c r="Y15" s="50">
        <v>1</v>
      </c>
      <c r="Z15">
        <v>900</v>
      </c>
      <c r="AA15">
        <v>1155</v>
      </c>
      <c r="AB15">
        <v>900</v>
      </c>
      <c r="AC15">
        <v>900</v>
      </c>
      <c r="AD15" s="50">
        <v>1</v>
      </c>
      <c r="AE15">
        <v>900</v>
      </c>
      <c r="AF15">
        <v>1155</v>
      </c>
      <c r="AG15">
        <v>900</v>
      </c>
      <c r="AH15">
        <v>900</v>
      </c>
      <c r="AI15" s="50">
        <v>1</v>
      </c>
      <c r="AJ15">
        <v>900</v>
      </c>
      <c r="AK15">
        <v>1155</v>
      </c>
      <c r="AL15">
        <v>900</v>
      </c>
      <c r="AM15">
        <v>900</v>
      </c>
      <c r="AN15" s="50">
        <v>1</v>
      </c>
      <c r="AO15">
        <v>900</v>
      </c>
      <c r="AP15">
        <v>1155</v>
      </c>
      <c r="AQ15">
        <v>900</v>
      </c>
      <c r="AR15">
        <v>900</v>
      </c>
      <c r="AS15" s="50">
        <v>1</v>
      </c>
      <c r="AT15">
        <v>900</v>
      </c>
      <c r="AU15">
        <v>1155</v>
      </c>
      <c r="AV15">
        <v>900</v>
      </c>
      <c r="AW15">
        <v>900</v>
      </c>
      <c r="AX15" s="50">
        <v>1</v>
      </c>
      <c r="AY15">
        <v>900</v>
      </c>
      <c r="AZ15">
        <v>1155</v>
      </c>
      <c r="BA15">
        <v>900</v>
      </c>
      <c r="BB15">
        <v>900</v>
      </c>
      <c r="BC15" s="50">
        <v>1</v>
      </c>
      <c r="BD15">
        <v>900</v>
      </c>
      <c r="BE15">
        <v>1155</v>
      </c>
      <c r="BF15">
        <v>900</v>
      </c>
      <c r="BG15">
        <v>900</v>
      </c>
      <c r="BH15" s="50">
        <v>1</v>
      </c>
      <c r="BI15">
        <v>900</v>
      </c>
      <c r="BJ15">
        <v>1155</v>
      </c>
      <c r="BK15">
        <v>900</v>
      </c>
      <c r="BL15">
        <v>900</v>
      </c>
      <c r="BM15" s="50">
        <v>1</v>
      </c>
      <c r="BN15">
        <v>900</v>
      </c>
      <c r="BO15">
        <v>1155</v>
      </c>
      <c r="BP15">
        <v>900</v>
      </c>
      <c r="BQ15">
        <v>900</v>
      </c>
      <c r="BR15" s="50">
        <v>1</v>
      </c>
      <c r="BS15">
        <v>900</v>
      </c>
      <c r="BT15">
        <v>1155</v>
      </c>
      <c r="BU15">
        <v>900</v>
      </c>
      <c r="BV15">
        <v>900</v>
      </c>
      <c r="BW15" s="50">
        <v>1</v>
      </c>
      <c r="BX15">
        <v>900</v>
      </c>
      <c r="BY15">
        <v>1155</v>
      </c>
      <c r="BZ15">
        <v>900</v>
      </c>
      <c r="CA15">
        <v>900</v>
      </c>
      <c r="CB15" s="50">
        <v>1</v>
      </c>
      <c r="CC15">
        <v>900</v>
      </c>
      <c r="CD15">
        <v>1155</v>
      </c>
      <c r="CE15">
        <v>900</v>
      </c>
      <c r="CF15">
        <v>900</v>
      </c>
      <c r="CG15" s="50">
        <v>0.75</v>
      </c>
      <c r="CH15">
        <v>675</v>
      </c>
      <c r="CI15">
        <v>2847.75</v>
      </c>
      <c r="CJ15">
        <v>900</v>
      </c>
      <c r="CK15">
        <v>900</v>
      </c>
      <c r="CL15">
        <v>900</v>
      </c>
      <c r="CM15">
        <v>2847.75</v>
      </c>
      <c r="CN15">
        <v>900</v>
      </c>
      <c r="CO15">
        <v>900</v>
      </c>
      <c r="CP15">
        <v>900</v>
      </c>
      <c r="CQ15">
        <v>2847.75</v>
      </c>
      <c r="CR15">
        <v>900</v>
      </c>
      <c r="CS15">
        <v>900</v>
      </c>
      <c r="CT15">
        <v>900</v>
      </c>
      <c r="CU15">
        <v>2847.75</v>
      </c>
      <c r="CV15">
        <v>900</v>
      </c>
      <c r="CW15">
        <v>900</v>
      </c>
      <c r="CX15">
        <v>900</v>
      </c>
      <c r="CY15">
        <v>2847.75</v>
      </c>
      <c r="CZ15">
        <v>900</v>
      </c>
      <c r="DA15">
        <v>900</v>
      </c>
      <c r="DB15">
        <v>900</v>
      </c>
      <c r="DC15">
        <v>2847.75</v>
      </c>
      <c r="DD15">
        <v>900</v>
      </c>
      <c r="DE15">
        <v>900</v>
      </c>
      <c r="DF15">
        <v>900</v>
      </c>
      <c r="DG15">
        <v>2847.75</v>
      </c>
      <c r="DH15">
        <v>900</v>
      </c>
      <c r="DI15">
        <v>900</v>
      </c>
      <c r="DJ15">
        <v>900</v>
      </c>
      <c r="DK15">
        <v>2847.75</v>
      </c>
      <c r="DL15">
        <v>900</v>
      </c>
      <c r="DM15">
        <v>900</v>
      </c>
      <c r="DN15">
        <v>900</v>
      </c>
      <c r="DO15">
        <v>2847.75</v>
      </c>
      <c r="DP15">
        <v>900</v>
      </c>
      <c r="DQ15">
        <v>900</v>
      </c>
      <c r="DR15">
        <v>900</v>
      </c>
      <c r="DS15">
        <v>1026.75</v>
      </c>
      <c r="DT15">
        <v>900</v>
      </c>
      <c r="DU15">
        <v>900</v>
      </c>
      <c r="DV15">
        <v>900</v>
      </c>
      <c r="DW15">
        <v>1026.75</v>
      </c>
      <c r="DX15">
        <v>900</v>
      </c>
      <c r="DY15">
        <v>900</v>
      </c>
      <c r="DZ15">
        <v>900</v>
      </c>
      <c r="EA15">
        <v>1026.75</v>
      </c>
      <c r="EB15">
        <v>900</v>
      </c>
      <c r="EC15">
        <v>900</v>
      </c>
      <c r="ED15">
        <v>900</v>
      </c>
      <c r="EE15">
        <v>1026.75</v>
      </c>
      <c r="EF15">
        <v>900</v>
      </c>
      <c r="EG15">
        <v>900</v>
      </c>
      <c r="EH15">
        <v>900</v>
      </c>
      <c r="EI15">
        <v>1026.75</v>
      </c>
      <c r="EJ15">
        <v>900</v>
      </c>
      <c r="EK15">
        <v>900</v>
      </c>
      <c r="EL15">
        <v>900</v>
      </c>
      <c r="EM15">
        <v>1026.75</v>
      </c>
      <c r="EN15">
        <v>900</v>
      </c>
      <c r="EO15">
        <v>900</v>
      </c>
      <c r="EP15">
        <v>900</v>
      </c>
      <c r="EQ15">
        <v>1026.75</v>
      </c>
      <c r="ER15">
        <v>900</v>
      </c>
      <c r="ES15">
        <v>900</v>
      </c>
      <c r="ET15">
        <v>900</v>
      </c>
      <c r="EU15">
        <v>1026.75</v>
      </c>
      <c r="EV15">
        <v>900</v>
      </c>
      <c r="EW15">
        <v>900</v>
      </c>
      <c r="EX15">
        <v>900</v>
      </c>
      <c r="EY15">
        <v>1026.75</v>
      </c>
      <c r="EZ15">
        <v>900</v>
      </c>
      <c r="FA15">
        <v>900</v>
      </c>
      <c r="FB15">
        <v>900</v>
      </c>
      <c r="FC15">
        <v>1026.75</v>
      </c>
      <c r="FD15">
        <v>900</v>
      </c>
      <c r="FE15">
        <v>900</v>
      </c>
      <c r="FF15">
        <v>900</v>
      </c>
      <c r="FG15">
        <v>1026.75</v>
      </c>
      <c r="FH15">
        <v>900</v>
      </c>
      <c r="FI15">
        <v>900</v>
      </c>
      <c r="FJ15">
        <v>900</v>
      </c>
      <c r="FK15">
        <v>1026.75</v>
      </c>
      <c r="FL15">
        <v>900</v>
      </c>
      <c r="FM15">
        <v>900</v>
      </c>
      <c r="FN15">
        <v>900</v>
      </c>
      <c r="FO15">
        <v>1026.75</v>
      </c>
      <c r="FP15">
        <v>900</v>
      </c>
      <c r="FQ15">
        <v>900</v>
      </c>
      <c r="FR15">
        <v>900</v>
      </c>
      <c r="FS15">
        <v>1026.75</v>
      </c>
      <c r="FT15">
        <v>900</v>
      </c>
      <c r="FU15">
        <v>900</v>
      </c>
      <c r="FV15">
        <v>900</v>
      </c>
      <c r="FW15">
        <v>1026.75</v>
      </c>
      <c r="FX15">
        <v>900</v>
      </c>
      <c r="FY15">
        <v>900</v>
      </c>
      <c r="FZ15">
        <v>900</v>
      </c>
      <c r="GA15">
        <v>1026.75</v>
      </c>
      <c r="GB15">
        <v>900</v>
      </c>
      <c r="GC15">
        <v>900</v>
      </c>
      <c r="GD15">
        <v>900</v>
      </c>
      <c r="GE15">
        <v>1026.75</v>
      </c>
      <c r="GF15">
        <v>900</v>
      </c>
      <c r="GG15">
        <v>900</v>
      </c>
      <c r="GH15">
        <v>900</v>
      </c>
      <c r="GI15">
        <v>1026.75</v>
      </c>
      <c r="GJ15">
        <v>900</v>
      </c>
      <c r="GK15">
        <v>900</v>
      </c>
      <c r="GL15">
        <v>900</v>
      </c>
      <c r="GM15">
        <v>1026.75</v>
      </c>
      <c r="GN15">
        <v>900</v>
      </c>
      <c r="GO15">
        <v>900</v>
      </c>
      <c r="GP15">
        <v>900</v>
      </c>
      <c r="GQ15">
        <v>1026.75</v>
      </c>
      <c r="GR15">
        <v>900</v>
      </c>
      <c r="GS15">
        <v>900</v>
      </c>
      <c r="GT15">
        <v>900</v>
      </c>
      <c r="GU15">
        <v>0</v>
      </c>
      <c r="GW15">
        <v>0</v>
      </c>
      <c r="GX15">
        <v>0</v>
      </c>
      <c r="GY15">
        <v>1026.75</v>
      </c>
      <c r="GZ15">
        <v>900</v>
      </c>
      <c r="HA15">
        <v>900</v>
      </c>
      <c r="HB15">
        <v>900</v>
      </c>
      <c r="HC15">
        <v>1026.75</v>
      </c>
      <c r="HD15">
        <v>900</v>
      </c>
      <c r="HE15">
        <v>900</v>
      </c>
      <c r="HF15">
        <v>900</v>
      </c>
      <c r="HG15">
        <v>1026.75</v>
      </c>
      <c r="HH15">
        <v>900</v>
      </c>
      <c r="HI15">
        <v>900</v>
      </c>
      <c r="HJ15">
        <v>900</v>
      </c>
      <c r="HK15">
        <v>1026.75</v>
      </c>
      <c r="HL15">
        <v>900</v>
      </c>
      <c r="HM15">
        <v>900</v>
      </c>
      <c r="HN15">
        <v>900</v>
      </c>
      <c r="HO15">
        <v>1026.75</v>
      </c>
      <c r="HP15">
        <v>900</v>
      </c>
      <c r="HQ15">
        <v>900</v>
      </c>
      <c r="HR15">
        <v>900</v>
      </c>
      <c r="HS15">
        <v>1026.75</v>
      </c>
      <c r="HT15">
        <v>900</v>
      </c>
      <c r="HU15">
        <v>900</v>
      </c>
      <c r="HV15">
        <v>900</v>
      </c>
      <c r="HW15">
        <v>1026.75</v>
      </c>
      <c r="HX15">
        <v>900</v>
      </c>
      <c r="HY15">
        <v>900</v>
      </c>
      <c r="HZ15">
        <v>900</v>
      </c>
      <c r="IA15">
        <v>1026.75</v>
      </c>
      <c r="IB15">
        <v>900</v>
      </c>
      <c r="IC15">
        <v>900</v>
      </c>
      <c r="ID15">
        <v>900</v>
      </c>
      <c r="IE15">
        <v>1026.75</v>
      </c>
      <c r="IF15">
        <v>900</v>
      </c>
      <c r="IG15">
        <v>900</v>
      </c>
      <c r="IH15">
        <v>900</v>
      </c>
      <c r="II15">
        <v>1026.75</v>
      </c>
      <c r="IJ15">
        <v>900</v>
      </c>
      <c r="IK15">
        <v>900</v>
      </c>
      <c r="IL15">
        <v>900</v>
      </c>
      <c r="IM15">
        <v>1026.75</v>
      </c>
      <c r="IN15">
        <v>900</v>
      </c>
      <c r="IO15">
        <v>900</v>
      </c>
      <c r="IP15">
        <v>900</v>
      </c>
      <c r="IQ15">
        <v>813</v>
      </c>
      <c r="IR15">
        <v>900</v>
      </c>
      <c r="IS15">
        <v>900</v>
      </c>
      <c r="IT15">
        <v>900</v>
      </c>
      <c r="IU15">
        <v>600</v>
      </c>
      <c r="IV15">
        <v>800</v>
      </c>
      <c r="IW15">
        <v>800</v>
      </c>
      <c r="IX15">
        <v>800</v>
      </c>
      <c r="IY15">
        <v>337.5</v>
      </c>
      <c r="IZ15">
        <v>800</v>
      </c>
      <c r="JA15">
        <v>800</v>
      </c>
      <c r="JB15">
        <v>800</v>
      </c>
      <c r="JC15">
        <v>1083</v>
      </c>
      <c r="JD15">
        <v>900</v>
      </c>
      <c r="JE15">
        <v>900</v>
      </c>
      <c r="JF15">
        <v>900</v>
      </c>
      <c r="JG15">
        <v>690</v>
      </c>
      <c r="JH15">
        <v>500</v>
      </c>
      <c r="JI15">
        <v>500</v>
      </c>
      <c r="JJ15">
        <v>500</v>
      </c>
      <c r="JK15">
        <v>1068.75</v>
      </c>
      <c r="JL15">
        <v>500</v>
      </c>
      <c r="JM15">
        <v>500</v>
      </c>
      <c r="JN15">
        <v>500</v>
      </c>
      <c r="JO15">
        <v>1050</v>
      </c>
      <c r="JP15">
        <v>500</v>
      </c>
      <c r="JQ15">
        <v>500</v>
      </c>
      <c r="JR15">
        <v>500</v>
      </c>
      <c r="JS15">
        <v>2119.5</v>
      </c>
      <c r="JT15">
        <v>500</v>
      </c>
      <c r="JU15">
        <v>500</v>
      </c>
      <c r="JV15">
        <v>500</v>
      </c>
      <c r="JW15">
        <v>1687.5</v>
      </c>
      <c r="JX15">
        <v>500</v>
      </c>
      <c r="JY15">
        <v>500</v>
      </c>
      <c r="JZ15">
        <v>500</v>
      </c>
      <c r="KA15">
        <v>1012.5</v>
      </c>
      <c r="KB15">
        <v>1850</v>
      </c>
      <c r="KC15">
        <v>1850</v>
      </c>
      <c r="KD15">
        <v>1850</v>
      </c>
      <c r="KE15">
        <v>1087.5</v>
      </c>
      <c r="KF15">
        <v>1710</v>
      </c>
      <c r="KG15">
        <v>1710</v>
      </c>
      <c r="KH15">
        <v>1710</v>
      </c>
      <c r="KI15">
        <v>2137.5</v>
      </c>
      <c r="KJ15">
        <v>1900</v>
      </c>
      <c r="KK15">
        <v>1900</v>
      </c>
      <c r="KL15">
        <v>1900</v>
      </c>
      <c r="KM15">
        <v>2111.25</v>
      </c>
      <c r="KN15">
        <v>1850</v>
      </c>
      <c r="KO15">
        <v>1850</v>
      </c>
      <c r="KP15">
        <v>1850</v>
      </c>
      <c r="KQ15">
        <v>2111.25</v>
      </c>
      <c r="KR15">
        <v>1850</v>
      </c>
      <c r="KS15">
        <v>1850</v>
      </c>
      <c r="KT15">
        <v>1850</v>
      </c>
      <c r="KU15">
        <v>2111.25</v>
      </c>
      <c r="KV15">
        <v>1850</v>
      </c>
      <c r="KW15">
        <v>1850</v>
      </c>
      <c r="KX15">
        <v>1850</v>
      </c>
      <c r="KY15">
        <v>1953.75</v>
      </c>
      <c r="KZ15">
        <v>1750</v>
      </c>
      <c r="LA15">
        <v>1750</v>
      </c>
      <c r="LB15">
        <v>1750</v>
      </c>
    </row>
    <row r="16" spans="1:314" x14ac:dyDescent="0.3">
      <c r="A16" s="70" t="s">
        <v>19</v>
      </c>
      <c r="B16" s="59">
        <v>97662.24</v>
      </c>
      <c r="C16" s="58">
        <v>561779.66</v>
      </c>
      <c r="D16">
        <v>561779.66</v>
      </c>
      <c r="E16" s="66">
        <v>1</v>
      </c>
      <c r="F16">
        <v>561779.66</v>
      </c>
      <c r="G16">
        <v>150658</v>
      </c>
      <c r="H16">
        <v>579902.63799999992</v>
      </c>
      <c r="I16">
        <v>579902.63799999992</v>
      </c>
      <c r="J16" s="66">
        <v>1</v>
      </c>
      <c r="K16">
        <v>579902.63799999992</v>
      </c>
      <c r="L16">
        <v>116120</v>
      </c>
      <c r="M16">
        <v>579902.63799999992</v>
      </c>
      <c r="N16">
        <v>579902.63799999992</v>
      </c>
      <c r="O16" s="50">
        <v>1</v>
      </c>
      <c r="P16">
        <v>579902.63799999992</v>
      </c>
      <c r="Q16">
        <v>392148</v>
      </c>
      <c r="R16">
        <v>512040</v>
      </c>
      <c r="S16">
        <v>512040</v>
      </c>
      <c r="T16" s="50">
        <v>1</v>
      </c>
      <c r="U16">
        <v>512040</v>
      </c>
      <c r="V16">
        <v>436950</v>
      </c>
      <c r="W16">
        <v>531315.46</v>
      </c>
      <c r="X16">
        <v>531315.46</v>
      </c>
      <c r="Y16" s="50">
        <v>1</v>
      </c>
      <c r="Z16">
        <v>531315.46</v>
      </c>
      <c r="AA16">
        <v>444769.55000000005</v>
      </c>
      <c r="AB16">
        <v>489362.58999999997</v>
      </c>
      <c r="AC16">
        <v>489362.58999999997</v>
      </c>
      <c r="AD16" s="50">
        <v>1</v>
      </c>
      <c r="AE16">
        <v>489362.58999999997</v>
      </c>
      <c r="AF16">
        <v>479779.5</v>
      </c>
      <c r="AG16">
        <v>520864</v>
      </c>
      <c r="AH16">
        <v>520864</v>
      </c>
      <c r="AI16" s="50">
        <v>1</v>
      </c>
      <c r="AJ16">
        <v>520864</v>
      </c>
      <c r="AK16">
        <v>425985</v>
      </c>
      <c r="AL16">
        <v>465864</v>
      </c>
      <c r="AM16">
        <v>465864</v>
      </c>
      <c r="AN16" s="50">
        <v>1</v>
      </c>
      <c r="AO16">
        <v>465864</v>
      </c>
      <c r="AP16">
        <v>392515</v>
      </c>
      <c r="AQ16">
        <v>357305</v>
      </c>
      <c r="AR16">
        <v>357305</v>
      </c>
      <c r="AS16" s="50">
        <v>1</v>
      </c>
      <c r="AT16">
        <v>357305</v>
      </c>
      <c r="AU16">
        <v>436019</v>
      </c>
      <c r="AV16">
        <v>400614.63</v>
      </c>
      <c r="AW16">
        <v>400614.63</v>
      </c>
      <c r="AX16" s="50">
        <v>1</v>
      </c>
      <c r="AY16">
        <v>400614.63</v>
      </c>
      <c r="AZ16">
        <v>285215</v>
      </c>
      <c r="BA16">
        <v>200733</v>
      </c>
      <c r="BB16">
        <v>200733</v>
      </c>
      <c r="BC16" s="50">
        <v>1</v>
      </c>
      <c r="BD16">
        <v>200733</v>
      </c>
      <c r="BE16">
        <v>336536</v>
      </c>
      <c r="BF16">
        <v>423160</v>
      </c>
      <c r="BG16">
        <v>423160</v>
      </c>
      <c r="BH16" s="50">
        <v>1</v>
      </c>
      <c r="BI16">
        <v>423160</v>
      </c>
      <c r="BJ16">
        <v>370417</v>
      </c>
      <c r="BK16">
        <v>365532</v>
      </c>
      <c r="BL16">
        <v>365532</v>
      </c>
      <c r="BM16" s="50">
        <v>1</v>
      </c>
      <c r="BN16">
        <v>365532</v>
      </c>
      <c r="BO16">
        <v>260198</v>
      </c>
      <c r="BP16">
        <v>398738</v>
      </c>
      <c r="BQ16">
        <v>398738</v>
      </c>
      <c r="BR16" s="50">
        <v>1</v>
      </c>
      <c r="BS16">
        <v>398738</v>
      </c>
      <c r="BT16">
        <v>232862</v>
      </c>
      <c r="BU16">
        <v>437672</v>
      </c>
      <c r="BV16">
        <v>437672</v>
      </c>
      <c r="BW16" s="50">
        <v>1</v>
      </c>
      <c r="BX16">
        <v>437672</v>
      </c>
      <c r="BY16">
        <v>372608</v>
      </c>
      <c r="BZ16">
        <v>463445</v>
      </c>
      <c r="CA16">
        <v>463445</v>
      </c>
      <c r="CB16" s="50">
        <v>1</v>
      </c>
      <c r="CC16">
        <v>463445</v>
      </c>
      <c r="CD16">
        <v>259787.62</v>
      </c>
      <c r="CE16">
        <v>415300.87</v>
      </c>
      <c r="CF16">
        <v>415300.87</v>
      </c>
      <c r="CG16" s="50">
        <v>1</v>
      </c>
      <c r="CH16">
        <v>415300.87</v>
      </c>
      <c r="CI16">
        <v>318404</v>
      </c>
      <c r="CJ16">
        <v>404593</v>
      </c>
      <c r="CK16">
        <v>404593</v>
      </c>
      <c r="CL16">
        <v>404593</v>
      </c>
      <c r="CM16">
        <v>329246.93000000005</v>
      </c>
      <c r="CN16">
        <v>375602</v>
      </c>
      <c r="CO16">
        <v>375602</v>
      </c>
      <c r="CP16">
        <v>375602</v>
      </c>
      <c r="CQ16">
        <v>312191</v>
      </c>
      <c r="CR16">
        <v>375602</v>
      </c>
      <c r="CS16">
        <v>375602</v>
      </c>
      <c r="CT16">
        <v>375602</v>
      </c>
      <c r="CU16">
        <v>294063</v>
      </c>
      <c r="CV16">
        <v>345226</v>
      </c>
      <c r="CW16">
        <v>345226</v>
      </c>
      <c r="CX16">
        <v>345226</v>
      </c>
      <c r="CY16">
        <v>235327</v>
      </c>
      <c r="CZ16">
        <v>264991</v>
      </c>
      <c r="DA16">
        <v>264991</v>
      </c>
      <c r="DB16">
        <v>264991</v>
      </c>
      <c r="DC16">
        <v>220839</v>
      </c>
      <c r="DD16">
        <v>219510</v>
      </c>
      <c r="DE16">
        <v>219510</v>
      </c>
      <c r="DF16">
        <v>219510</v>
      </c>
      <c r="DG16">
        <v>178785.14</v>
      </c>
      <c r="DH16">
        <v>219510</v>
      </c>
      <c r="DI16">
        <v>219510</v>
      </c>
      <c r="DJ16">
        <v>219510</v>
      </c>
      <c r="DK16">
        <v>161512.69</v>
      </c>
      <c r="DL16">
        <v>292094.93000000005</v>
      </c>
      <c r="DM16">
        <v>292094.93000000005</v>
      </c>
      <c r="DN16">
        <v>292094.93000000005</v>
      </c>
      <c r="DO16">
        <v>198022</v>
      </c>
      <c r="DP16">
        <v>268983</v>
      </c>
      <c r="DQ16">
        <v>268983</v>
      </c>
      <c r="DR16">
        <v>268983</v>
      </c>
      <c r="DS16">
        <v>143396</v>
      </c>
      <c r="DT16">
        <v>253049</v>
      </c>
      <c r="DU16">
        <v>253049</v>
      </c>
      <c r="DV16">
        <v>253049</v>
      </c>
      <c r="DW16">
        <v>191818</v>
      </c>
      <c r="DX16">
        <v>253049</v>
      </c>
      <c r="DY16">
        <v>253049</v>
      </c>
      <c r="DZ16">
        <v>253049</v>
      </c>
      <c r="EA16">
        <v>185499</v>
      </c>
      <c r="EB16">
        <v>260535.86</v>
      </c>
      <c r="EC16">
        <v>260535.86</v>
      </c>
      <c r="ED16">
        <v>260535.86</v>
      </c>
      <c r="EE16">
        <v>211712.5</v>
      </c>
      <c r="EF16">
        <v>270535.86000000004</v>
      </c>
      <c r="EG16">
        <v>270535.86000000004</v>
      </c>
      <c r="EH16">
        <v>270535.86000000004</v>
      </c>
      <c r="EI16">
        <v>202097</v>
      </c>
      <c r="EJ16">
        <v>229680</v>
      </c>
      <c r="EK16">
        <v>229680</v>
      </c>
      <c r="EL16">
        <v>229680</v>
      </c>
      <c r="EM16">
        <v>259733</v>
      </c>
      <c r="EN16">
        <v>279500</v>
      </c>
      <c r="EO16">
        <v>279500</v>
      </c>
      <c r="EP16">
        <v>279500</v>
      </c>
      <c r="EQ16">
        <v>159269</v>
      </c>
      <c r="ER16">
        <v>181191</v>
      </c>
      <c r="ES16">
        <v>181191</v>
      </c>
      <c r="ET16">
        <v>181191</v>
      </c>
      <c r="EU16">
        <v>86234</v>
      </c>
      <c r="EV16">
        <v>253562.61</v>
      </c>
      <c r="EW16">
        <v>253562.61</v>
      </c>
      <c r="EX16">
        <v>253562.61</v>
      </c>
      <c r="EY16">
        <v>181676</v>
      </c>
      <c r="EZ16">
        <v>253562.61</v>
      </c>
      <c r="FA16">
        <v>253562.61</v>
      </c>
      <c r="FB16">
        <v>253562.61</v>
      </c>
      <c r="FC16">
        <v>252552.47000000003</v>
      </c>
      <c r="FD16">
        <v>253562.61</v>
      </c>
      <c r="FE16">
        <v>253562.61</v>
      </c>
      <c r="FF16">
        <v>253562.61</v>
      </c>
      <c r="FG16">
        <v>268590</v>
      </c>
      <c r="FH16">
        <v>280594.83</v>
      </c>
      <c r="FI16">
        <v>280594.83</v>
      </c>
      <c r="FJ16">
        <v>280594.83</v>
      </c>
      <c r="FK16">
        <v>253194</v>
      </c>
      <c r="FL16">
        <v>266998</v>
      </c>
      <c r="FM16">
        <v>266998</v>
      </c>
      <c r="FN16">
        <v>266998</v>
      </c>
      <c r="FO16">
        <v>396000</v>
      </c>
      <c r="FP16">
        <v>411303.88</v>
      </c>
      <c r="FQ16">
        <v>411303.88</v>
      </c>
      <c r="FR16">
        <v>411303.88</v>
      </c>
      <c r="FS16">
        <v>396000</v>
      </c>
      <c r="FT16">
        <v>411303.88</v>
      </c>
      <c r="FU16">
        <v>411303.88</v>
      </c>
      <c r="FV16">
        <v>411303.88</v>
      </c>
      <c r="FW16">
        <v>396354</v>
      </c>
      <c r="FX16">
        <v>411303.88</v>
      </c>
      <c r="FY16">
        <v>411303.88</v>
      </c>
      <c r="FZ16">
        <v>411303.88</v>
      </c>
      <c r="GA16">
        <v>396354</v>
      </c>
      <c r="GB16">
        <v>330612</v>
      </c>
      <c r="GC16">
        <v>330612</v>
      </c>
      <c r="GD16">
        <v>330612</v>
      </c>
      <c r="GE16">
        <v>373889.10000000003</v>
      </c>
      <c r="GF16">
        <v>330612</v>
      </c>
      <c r="GG16">
        <v>330612</v>
      </c>
      <c r="GH16">
        <v>330612</v>
      </c>
      <c r="GI16">
        <v>132722.48000000001</v>
      </c>
      <c r="GJ16">
        <v>248394</v>
      </c>
      <c r="GK16">
        <v>248394</v>
      </c>
      <c r="GL16">
        <v>248394</v>
      </c>
      <c r="GM16">
        <v>159445</v>
      </c>
      <c r="GN16">
        <v>175177</v>
      </c>
      <c r="GO16">
        <v>175177</v>
      </c>
      <c r="GP16">
        <v>175177</v>
      </c>
      <c r="GQ16">
        <v>214875</v>
      </c>
      <c r="GR16">
        <v>152993</v>
      </c>
      <c r="GS16">
        <v>152993</v>
      </c>
      <c r="GT16">
        <v>152993</v>
      </c>
      <c r="GU16">
        <v>0</v>
      </c>
      <c r="GW16">
        <v>0</v>
      </c>
      <c r="GX16">
        <v>0</v>
      </c>
      <c r="GY16">
        <v>344764</v>
      </c>
      <c r="GZ16">
        <v>324181.38</v>
      </c>
      <c r="HA16">
        <v>324181.38</v>
      </c>
      <c r="HB16">
        <v>324181.38</v>
      </c>
      <c r="HC16">
        <v>451544</v>
      </c>
      <c r="HD16">
        <v>459986.54000000004</v>
      </c>
      <c r="HE16">
        <v>459986.54000000004</v>
      </c>
      <c r="HF16">
        <v>459986.54000000004</v>
      </c>
      <c r="HG16">
        <v>464435</v>
      </c>
      <c r="HH16">
        <v>493216</v>
      </c>
      <c r="HI16">
        <v>493216</v>
      </c>
      <c r="HJ16">
        <v>493216</v>
      </c>
      <c r="HK16">
        <v>476563</v>
      </c>
      <c r="HL16">
        <v>492858</v>
      </c>
      <c r="HM16">
        <v>492858</v>
      </c>
      <c r="HN16">
        <v>492858</v>
      </c>
      <c r="HO16">
        <v>463546</v>
      </c>
      <c r="HP16">
        <v>461649</v>
      </c>
      <c r="HQ16">
        <v>461649</v>
      </c>
      <c r="HR16">
        <v>461649</v>
      </c>
      <c r="HS16">
        <v>506609</v>
      </c>
      <c r="HT16">
        <v>446581</v>
      </c>
      <c r="HU16">
        <v>446581</v>
      </c>
      <c r="HV16">
        <v>446581</v>
      </c>
      <c r="HW16">
        <v>506609</v>
      </c>
      <c r="HX16">
        <v>446581</v>
      </c>
      <c r="HY16">
        <v>446581</v>
      </c>
      <c r="HZ16">
        <v>446581</v>
      </c>
      <c r="IA16">
        <v>472633</v>
      </c>
      <c r="IB16">
        <v>423712</v>
      </c>
      <c r="IC16">
        <v>423712</v>
      </c>
      <c r="ID16">
        <v>423712</v>
      </c>
      <c r="IE16">
        <v>488858</v>
      </c>
      <c r="IF16">
        <v>419238.92000000004</v>
      </c>
      <c r="IG16">
        <v>419238.92000000004</v>
      </c>
      <c r="IH16">
        <v>419238.92000000004</v>
      </c>
      <c r="II16">
        <v>480230.17000000004</v>
      </c>
      <c r="IJ16">
        <v>390894.04000000004</v>
      </c>
      <c r="IK16">
        <v>390894.04000000004</v>
      </c>
      <c r="IL16">
        <v>390894.04000000004</v>
      </c>
      <c r="IM16">
        <v>480230.17000000004</v>
      </c>
      <c r="IN16">
        <v>390894.04000000004</v>
      </c>
      <c r="IO16">
        <v>390894.04000000004</v>
      </c>
      <c r="IP16">
        <v>390894.04000000004</v>
      </c>
      <c r="IQ16">
        <v>440507.70999999996</v>
      </c>
      <c r="IR16">
        <v>3710705</v>
      </c>
      <c r="IS16">
        <v>3710705</v>
      </c>
      <c r="IT16">
        <v>3710705</v>
      </c>
      <c r="IU16">
        <v>438174.63</v>
      </c>
      <c r="IV16">
        <v>374962.65</v>
      </c>
      <c r="IW16">
        <v>374962.65</v>
      </c>
      <c r="IX16">
        <v>374962.65</v>
      </c>
      <c r="IY16">
        <v>540282.21</v>
      </c>
      <c r="IZ16">
        <v>518146.72000000003</v>
      </c>
      <c r="JA16">
        <v>518146.72000000003</v>
      </c>
      <c r="JB16">
        <v>518146.72000000003</v>
      </c>
      <c r="JC16">
        <v>423216.97</v>
      </c>
      <c r="JD16">
        <v>403156.28</v>
      </c>
      <c r="JE16">
        <v>403156.28</v>
      </c>
      <c r="JF16">
        <v>403156.28</v>
      </c>
      <c r="JG16">
        <v>425079.15</v>
      </c>
      <c r="JH16">
        <v>405232.95999999996</v>
      </c>
      <c r="JI16">
        <v>405232.95999999996</v>
      </c>
      <c r="JJ16">
        <v>405232.95999999996</v>
      </c>
      <c r="JK16">
        <v>397797.89</v>
      </c>
      <c r="JL16">
        <v>376070.33999999997</v>
      </c>
      <c r="JM16">
        <v>376070.33999999997</v>
      </c>
      <c r="JN16">
        <v>376070.33999999997</v>
      </c>
      <c r="JO16">
        <v>423246.41000000003</v>
      </c>
      <c r="JP16">
        <v>390098.75</v>
      </c>
      <c r="JQ16">
        <v>390098.75</v>
      </c>
      <c r="JR16">
        <v>390098.75</v>
      </c>
      <c r="JS16">
        <v>413118.67000000004</v>
      </c>
      <c r="JT16">
        <v>400018.57</v>
      </c>
      <c r="JU16">
        <v>400018.57</v>
      </c>
      <c r="JV16">
        <v>400018.57</v>
      </c>
      <c r="JW16">
        <v>416972.64</v>
      </c>
      <c r="JX16">
        <v>427359.12</v>
      </c>
      <c r="JY16">
        <v>427359.12</v>
      </c>
      <c r="JZ16">
        <v>427359.12</v>
      </c>
      <c r="KA16">
        <v>547743.95000000007</v>
      </c>
      <c r="KB16">
        <v>556960.30000000005</v>
      </c>
      <c r="KC16">
        <v>556960.30000000005</v>
      </c>
      <c r="KD16">
        <v>556960.30000000005</v>
      </c>
      <c r="KE16">
        <v>553412</v>
      </c>
      <c r="KF16">
        <v>493514.84</v>
      </c>
      <c r="KG16">
        <v>493514.84</v>
      </c>
      <c r="KH16">
        <v>493514.84</v>
      </c>
      <c r="KI16">
        <v>483973.36000000004</v>
      </c>
      <c r="KJ16">
        <v>515172.32</v>
      </c>
      <c r="KK16">
        <v>515172.32</v>
      </c>
      <c r="KL16">
        <v>515172.32</v>
      </c>
      <c r="KM16">
        <v>494617.65650000004</v>
      </c>
      <c r="KN16">
        <v>477415.61550000001</v>
      </c>
      <c r="KO16">
        <v>477415.61550000001</v>
      </c>
      <c r="KP16">
        <v>477415.61550000001</v>
      </c>
      <c r="KQ16">
        <v>482776.08150000003</v>
      </c>
      <c r="KR16">
        <v>442729.72899999999</v>
      </c>
      <c r="KS16">
        <v>442729.72899999999</v>
      </c>
      <c r="KT16">
        <v>442729.72899999999</v>
      </c>
      <c r="KU16">
        <v>484013</v>
      </c>
      <c r="KV16">
        <v>485013</v>
      </c>
      <c r="KW16">
        <v>485013</v>
      </c>
      <c r="KX16">
        <v>485013</v>
      </c>
      <c r="KY16">
        <v>504406</v>
      </c>
      <c r="KZ16">
        <v>504506</v>
      </c>
      <c r="LA16">
        <v>504506</v>
      </c>
      <c r="LB16">
        <v>504506</v>
      </c>
    </row>
    <row r="17" spans="1:314" x14ac:dyDescent="0.3">
      <c r="A17" s="70" t="s">
        <v>20</v>
      </c>
      <c r="B17" s="71">
        <v>27513.1675</v>
      </c>
      <c r="C17" s="58">
        <v>153886.85</v>
      </c>
      <c r="D17">
        <v>153886.85</v>
      </c>
      <c r="E17" s="66">
        <v>1</v>
      </c>
      <c r="F17">
        <v>153886.85</v>
      </c>
      <c r="G17">
        <v>46562</v>
      </c>
      <c r="H17">
        <v>156629.42750000002</v>
      </c>
      <c r="I17">
        <v>156629.42750000002</v>
      </c>
      <c r="J17" s="66">
        <v>1</v>
      </c>
      <c r="K17">
        <v>156629.42750000002</v>
      </c>
      <c r="L17">
        <v>30750</v>
      </c>
      <c r="M17">
        <v>156629.42750000002</v>
      </c>
      <c r="N17">
        <v>156629.42750000002</v>
      </c>
      <c r="O17" s="50">
        <v>1</v>
      </c>
      <c r="P17">
        <v>156629.42750000002</v>
      </c>
      <c r="Q17">
        <v>114885.55</v>
      </c>
      <c r="R17">
        <v>141823.37</v>
      </c>
      <c r="S17">
        <v>141823.37</v>
      </c>
      <c r="T17" s="50">
        <v>1</v>
      </c>
      <c r="U17">
        <v>141823.37</v>
      </c>
      <c r="V17">
        <v>133371</v>
      </c>
      <c r="W17">
        <v>143354.57500000001</v>
      </c>
      <c r="X17">
        <v>143354.57500000001</v>
      </c>
      <c r="Y17" s="50">
        <v>1</v>
      </c>
      <c r="Z17">
        <v>143354.57500000001</v>
      </c>
      <c r="AA17">
        <v>170476.3125</v>
      </c>
      <c r="AB17">
        <v>146343.14500000002</v>
      </c>
      <c r="AC17">
        <v>146343.14500000002</v>
      </c>
      <c r="AD17" s="50">
        <v>1</v>
      </c>
      <c r="AE17">
        <v>146343.14500000002</v>
      </c>
      <c r="AF17">
        <v>162339</v>
      </c>
      <c r="AG17">
        <v>145727</v>
      </c>
      <c r="AH17">
        <v>145727</v>
      </c>
      <c r="AI17" s="50">
        <v>1</v>
      </c>
      <c r="AJ17">
        <v>145727</v>
      </c>
      <c r="AK17">
        <v>144909.21249999999</v>
      </c>
      <c r="AL17">
        <v>145727</v>
      </c>
      <c r="AM17">
        <v>145727</v>
      </c>
      <c r="AN17" s="50">
        <v>1</v>
      </c>
      <c r="AO17">
        <v>145727</v>
      </c>
      <c r="AP17">
        <v>129343.69500000001</v>
      </c>
      <c r="AQ17">
        <v>121315</v>
      </c>
      <c r="AR17">
        <v>121315</v>
      </c>
      <c r="AS17" s="50">
        <v>1</v>
      </c>
      <c r="AT17">
        <v>121315</v>
      </c>
      <c r="AU17">
        <v>123304.87000000001</v>
      </c>
      <c r="AV17">
        <v>110562.985</v>
      </c>
      <c r="AW17">
        <v>110562.985</v>
      </c>
      <c r="AX17" s="50">
        <v>1</v>
      </c>
      <c r="AY17">
        <v>110562.985</v>
      </c>
      <c r="AZ17">
        <v>77343</v>
      </c>
      <c r="BA17">
        <v>53740</v>
      </c>
      <c r="BB17">
        <v>53740</v>
      </c>
      <c r="BC17" s="50">
        <v>1</v>
      </c>
      <c r="BD17">
        <v>53740</v>
      </c>
      <c r="BE17">
        <v>136728</v>
      </c>
      <c r="BF17">
        <v>131238.3475</v>
      </c>
      <c r="BG17">
        <v>131238.3475</v>
      </c>
      <c r="BH17" s="50">
        <v>1</v>
      </c>
      <c r="BI17">
        <v>131238.3475</v>
      </c>
      <c r="BJ17">
        <v>142604</v>
      </c>
      <c r="BK17">
        <v>142138</v>
      </c>
      <c r="BL17">
        <v>142138</v>
      </c>
      <c r="BM17" s="50">
        <v>1</v>
      </c>
      <c r="BN17">
        <v>142138</v>
      </c>
      <c r="BO17">
        <v>142522</v>
      </c>
      <c r="BP17">
        <v>147563</v>
      </c>
      <c r="BQ17">
        <v>147563</v>
      </c>
      <c r="BR17" s="50">
        <v>1</v>
      </c>
      <c r="BS17">
        <v>147563</v>
      </c>
      <c r="BT17">
        <v>132136</v>
      </c>
      <c r="BU17">
        <v>156536</v>
      </c>
      <c r="BV17">
        <v>156536</v>
      </c>
      <c r="BW17" s="50">
        <v>1</v>
      </c>
      <c r="BX17">
        <v>156536</v>
      </c>
      <c r="BY17">
        <v>156259</v>
      </c>
      <c r="BZ17">
        <v>161632</v>
      </c>
      <c r="CA17">
        <v>161632</v>
      </c>
      <c r="CB17" s="50">
        <v>1</v>
      </c>
      <c r="CC17">
        <v>161632</v>
      </c>
      <c r="CD17">
        <v>168690.4375</v>
      </c>
      <c r="CE17">
        <v>175449.13750000001</v>
      </c>
      <c r="CF17">
        <v>175449.13750000001</v>
      </c>
      <c r="CG17" s="50">
        <v>1</v>
      </c>
      <c r="CH17">
        <v>175449.13750000001</v>
      </c>
      <c r="CI17">
        <v>170490</v>
      </c>
      <c r="CJ17">
        <v>174357.755</v>
      </c>
      <c r="CK17">
        <v>174357.755</v>
      </c>
      <c r="CL17">
        <v>174357.755</v>
      </c>
      <c r="CM17">
        <v>173707.07250000001</v>
      </c>
      <c r="CN17">
        <v>166729</v>
      </c>
      <c r="CO17">
        <v>166729</v>
      </c>
      <c r="CP17">
        <v>166729</v>
      </c>
      <c r="CQ17">
        <v>168229.91250000001</v>
      </c>
      <c r="CR17">
        <v>166729</v>
      </c>
      <c r="CS17">
        <v>157338</v>
      </c>
      <c r="CT17">
        <v>157338</v>
      </c>
      <c r="CU17">
        <v>163171</v>
      </c>
      <c r="CV17">
        <v>134664</v>
      </c>
      <c r="CW17">
        <v>157338</v>
      </c>
      <c r="CX17">
        <v>157338</v>
      </c>
      <c r="CY17">
        <v>145204</v>
      </c>
      <c r="CZ17">
        <v>134664</v>
      </c>
      <c r="DA17">
        <v>134664</v>
      </c>
      <c r="DB17">
        <v>134664</v>
      </c>
      <c r="DC17">
        <v>145601</v>
      </c>
      <c r="DD17">
        <v>137560.2475</v>
      </c>
      <c r="DE17">
        <v>137560.2475</v>
      </c>
      <c r="DF17">
        <v>137560.2475</v>
      </c>
      <c r="DG17">
        <v>145601</v>
      </c>
      <c r="DH17">
        <v>137560.2475</v>
      </c>
      <c r="DI17">
        <v>137560.2475</v>
      </c>
      <c r="DJ17">
        <v>137560.2475</v>
      </c>
      <c r="DK17">
        <v>141796</v>
      </c>
      <c r="DL17">
        <v>143187.88250000001</v>
      </c>
      <c r="DM17">
        <v>143187.88250000001</v>
      </c>
      <c r="DN17">
        <v>143187.88250000001</v>
      </c>
      <c r="DO17">
        <v>131198.79500000001</v>
      </c>
      <c r="DP17">
        <v>134223.05000000002</v>
      </c>
      <c r="DQ17">
        <v>134223.05000000002</v>
      </c>
      <c r="DR17">
        <v>134223.05000000002</v>
      </c>
      <c r="DS17">
        <v>134060</v>
      </c>
      <c r="DT17">
        <v>142560</v>
      </c>
      <c r="DU17">
        <v>142560</v>
      </c>
      <c r="DV17">
        <v>142560</v>
      </c>
      <c r="DW17">
        <v>140881.91</v>
      </c>
      <c r="DX17">
        <v>142560</v>
      </c>
      <c r="DY17">
        <v>142560</v>
      </c>
      <c r="DZ17">
        <v>142560</v>
      </c>
      <c r="EA17">
        <v>161523</v>
      </c>
      <c r="EB17">
        <v>150717.28750000001</v>
      </c>
      <c r="EC17">
        <v>150717.28750000001</v>
      </c>
      <c r="ED17">
        <v>150717.28750000001</v>
      </c>
      <c r="EE17">
        <v>137118</v>
      </c>
      <c r="EF17">
        <v>137058</v>
      </c>
      <c r="EG17">
        <v>137058</v>
      </c>
      <c r="EH17">
        <v>137058</v>
      </c>
      <c r="EI17">
        <v>137118</v>
      </c>
      <c r="EJ17">
        <v>136451</v>
      </c>
      <c r="EK17">
        <v>136451</v>
      </c>
      <c r="EL17">
        <v>136451</v>
      </c>
      <c r="EM17">
        <v>163087</v>
      </c>
      <c r="EN17">
        <v>132164</v>
      </c>
      <c r="EO17">
        <v>132164</v>
      </c>
      <c r="EP17">
        <v>132164</v>
      </c>
      <c r="EQ17">
        <v>112530.925</v>
      </c>
      <c r="ER17">
        <v>85646</v>
      </c>
      <c r="ES17">
        <v>85646</v>
      </c>
      <c r="ET17">
        <v>85646</v>
      </c>
      <c r="EU17">
        <v>39084</v>
      </c>
      <c r="EV17">
        <v>114444</v>
      </c>
      <c r="EW17">
        <v>114444</v>
      </c>
      <c r="EX17">
        <v>114444</v>
      </c>
      <c r="EY17">
        <v>118842</v>
      </c>
      <c r="EZ17">
        <v>114444</v>
      </c>
      <c r="FA17">
        <v>114444</v>
      </c>
      <c r="FB17">
        <v>114444</v>
      </c>
      <c r="FC17">
        <v>131505</v>
      </c>
      <c r="FD17">
        <v>114444</v>
      </c>
      <c r="FE17">
        <v>114444</v>
      </c>
      <c r="FF17">
        <v>114444</v>
      </c>
      <c r="FG17">
        <v>132316.69750000001</v>
      </c>
      <c r="FH17">
        <v>126323</v>
      </c>
      <c r="FI17">
        <v>126323</v>
      </c>
      <c r="FJ17">
        <v>126323</v>
      </c>
      <c r="FK17">
        <v>125819.2325</v>
      </c>
      <c r="FL17">
        <v>111925.02750000001</v>
      </c>
      <c r="FM17">
        <v>111925.02750000001</v>
      </c>
      <c r="FN17">
        <v>111925.02750000001</v>
      </c>
      <c r="FO17">
        <v>103889</v>
      </c>
      <c r="FP17">
        <v>108428.97</v>
      </c>
      <c r="FQ17">
        <v>108428.97</v>
      </c>
      <c r="FR17">
        <v>108428.97</v>
      </c>
      <c r="FS17">
        <v>103889</v>
      </c>
      <c r="FT17">
        <v>108428.97</v>
      </c>
      <c r="FU17">
        <v>108428.97</v>
      </c>
      <c r="FV17">
        <v>108428.97</v>
      </c>
      <c r="FW17">
        <v>120614</v>
      </c>
      <c r="FX17">
        <v>108428.97</v>
      </c>
      <c r="FY17">
        <v>108428.97</v>
      </c>
      <c r="FZ17">
        <v>108428.97</v>
      </c>
      <c r="GA17">
        <v>109074</v>
      </c>
      <c r="GB17">
        <v>101916</v>
      </c>
      <c r="GC17">
        <v>101916</v>
      </c>
      <c r="GD17">
        <v>101916</v>
      </c>
      <c r="GE17">
        <v>102086</v>
      </c>
      <c r="GF17">
        <v>86353</v>
      </c>
      <c r="GG17">
        <v>86353</v>
      </c>
      <c r="GH17">
        <v>86353</v>
      </c>
      <c r="GI17">
        <v>41631</v>
      </c>
      <c r="GJ17">
        <v>76419</v>
      </c>
      <c r="GK17">
        <v>76419</v>
      </c>
      <c r="GL17">
        <v>76419</v>
      </c>
      <c r="GM17">
        <v>53702</v>
      </c>
      <c r="GN17">
        <v>57621</v>
      </c>
      <c r="GO17">
        <v>57621</v>
      </c>
      <c r="GP17">
        <v>57621</v>
      </c>
      <c r="GQ17">
        <v>57803</v>
      </c>
      <c r="GR17">
        <v>39577</v>
      </c>
      <c r="GS17">
        <v>39577</v>
      </c>
      <c r="GT17">
        <v>39577</v>
      </c>
      <c r="GU17">
        <v>0</v>
      </c>
      <c r="GW17">
        <v>0</v>
      </c>
      <c r="GX17">
        <v>0</v>
      </c>
      <c r="GY17">
        <v>112811</v>
      </c>
      <c r="GZ17">
        <v>103274</v>
      </c>
      <c r="HA17">
        <v>103274</v>
      </c>
      <c r="HB17">
        <v>103274</v>
      </c>
      <c r="HC17">
        <v>156874</v>
      </c>
      <c r="HD17">
        <v>145800</v>
      </c>
      <c r="HE17">
        <v>145800</v>
      </c>
      <c r="HF17">
        <v>145800</v>
      </c>
      <c r="HG17">
        <v>156843</v>
      </c>
      <c r="HH17">
        <v>158770</v>
      </c>
      <c r="HI17">
        <v>158770</v>
      </c>
      <c r="HJ17">
        <v>158770</v>
      </c>
      <c r="HK17">
        <v>158925</v>
      </c>
      <c r="HL17">
        <v>157510</v>
      </c>
      <c r="HM17">
        <v>157510</v>
      </c>
      <c r="HN17">
        <v>157510</v>
      </c>
      <c r="HO17">
        <v>168240</v>
      </c>
      <c r="HP17">
        <v>158811</v>
      </c>
      <c r="HQ17">
        <v>158811</v>
      </c>
      <c r="HR17">
        <v>158811</v>
      </c>
      <c r="HS17">
        <v>197141</v>
      </c>
      <c r="HT17">
        <v>194833</v>
      </c>
      <c r="HU17">
        <v>194833</v>
      </c>
      <c r="HV17">
        <v>194833</v>
      </c>
      <c r="HW17">
        <v>197141</v>
      </c>
      <c r="HX17">
        <v>194833</v>
      </c>
      <c r="HY17">
        <v>194833</v>
      </c>
      <c r="HZ17">
        <v>194833</v>
      </c>
      <c r="IA17">
        <v>181919</v>
      </c>
      <c r="IB17">
        <v>154556</v>
      </c>
      <c r="IC17">
        <v>154556</v>
      </c>
      <c r="ID17">
        <v>154556</v>
      </c>
      <c r="IE17">
        <v>183160</v>
      </c>
      <c r="IF17">
        <v>151590</v>
      </c>
      <c r="IG17">
        <v>151590</v>
      </c>
      <c r="IH17">
        <v>151590</v>
      </c>
      <c r="II17">
        <v>273132</v>
      </c>
      <c r="IJ17">
        <v>213239</v>
      </c>
      <c r="IK17">
        <v>213239</v>
      </c>
      <c r="IL17">
        <v>213239</v>
      </c>
      <c r="IM17">
        <v>273132</v>
      </c>
      <c r="IN17">
        <v>213239</v>
      </c>
      <c r="IO17">
        <v>213239</v>
      </c>
      <c r="IP17">
        <v>213239</v>
      </c>
      <c r="IQ17">
        <v>264335</v>
      </c>
      <c r="IR17">
        <v>216580</v>
      </c>
      <c r="IS17">
        <v>216580</v>
      </c>
      <c r="IT17">
        <v>216580</v>
      </c>
      <c r="IU17">
        <v>269448</v>
      </c>
      <c r="IV17">
        <v>218316</v>
      </c>
      <c r="IW17">
        <v>218316</v>
      </c>
      <c r="IX17">
        <v>218316</v>
      </c>
      <c r="IY17">
        <v>272399</v>
      </c>
      <c r="IZ17">
        <v>213404</v>
      </c>
      <c r="JA17">
        <v>213404</v>
      </c>
      <c r="JB17">
        <v>213404</v>
      </c>
      <c r="JC17">
        <v>395840</v>
      </c>
      <c r="JD17">
        <v>339428</v>
      </c>
      <c r="JE17">
        <v>339428</v>
      </c>
      <c r="JF17">
        <v>339428</v>
      </c>
      <c r="JG17">
        <v>264157.23749999999</v>
      </c>
      <c r="JH17">
        <v>230123.10750000001</v>
      </c>
      <c r="JI17">
        <v>230123.10750000001</v>
      </c>
      <c r="JJ17">
        <v>230123.10750000001</v>
      </c>
      <c r="JK17">
        <v>265299.755</v>
      </c>
      <c r="JL17">
        <v>228782.6575</v>
      </c>
      <c r="JM17">
        <v>228782.6575</v>
      </c>
      <c r="JN17">
        <v>228782.6575</v>
      </c>
      <c r="JO17">
        <v>267603.55249999999</v>
      </c>
      <c r="JP17">
        <v>227321.7</v>
      </c>
      <c r="JQ17">
        <v>227321.7</v>
      </c>
      <c r="JR17">
        <v>227321.7</v>
      </c>
      <c r="JS17">
        <v>255363.08749999999</v>
      </c>
      <c r="JT17">
        <v>225546.29250000001</v>
      </c>
      <c r="JU17">
        <v>225546.29250000001</v>
      </c>
      <c r="JV17">
        <v>225546.29250000001</v>
      </c>
      <c r="JW17">
        <v>259357.505</v>
      </c>
      <c r="JX17">
        <v>238002.26500000001</v>
      </c>
      <c r="JY17">
        <v>238002.26500000001</v>
      </c>
      <c r="JZ17">
        <v>238002.26500000001</v>
      </c>
      <c r="KA17">
        <v>264478</v>
      </c>
      <c r="KB17">
        <v>215772</v>
      </c>
      <c r="KC17">
        <v>215772</v>
      </c>
      <c r="KD17">
        <v>215772</v>
      </c>
      <c r="KE17">
        <v>265388</v>
      </c>
      <c r="KF17">
        <v>213713</v>
      </c>
      <c r="KG17">
        <v>213713</v>
      </c>
      <c r="KH17">
        <v>213713</v>
      </c>
      <c r="KI17">
        <v>256248.72500000001</v>
      </c>
      <c r="KJ17">
        <v>221013.6525</v>
      </c>
      <c r="KK17">
        <v>221013.6525</v>
      </c>
      <c r="KL17">
        <v>221013.6525</v>
      </c>
      <c r="KM17">
        <v>209869</v>
      </c>
      <c r="KN17">
        <v>209868.53750000001</v>
      </c>
      <c r="KO17">
        <v>209868.53750000001</v>
      </c>
      <c r="KP17">
        <v>209868.53750000001</v>
      </c>
      <c r="KQ17">
        <v>194078</v>
      </c>
      <c r="KR17">
        <v>194078.20749999999</v>
      </c>
      <c r="KS17">
        <v>194078.20749999999</v>
      </c>
      <c r="KT17">
        <v>194078.20749999999</v>
      </c>
      <c r="KU17">
        <v>245506</v>
      </c>
      <c r="KV17">
        <v>206663</v>
      </c>
      <c r="KW17">
        <v>206663</v>
      </c>
      <c r="KX17">
        <v>206663</v>
      </c>
      <c r="KY17">
        <v>249521</v>
      </c>
      <c r="KZ17">
        <v>206292</v>
      </c>
      <c r="LA17">
        <v>206292</v>
      </c>
      <c r="LB17">
        <v>206292</v>
      </c>
    </row>
    <row r="18" spans="1:314" x14ac:dyDescent="0.3">
      <c r="A18" s="70" t="s">
        <v>21</v>
      </c>
      <c r="B18" s="60">
        <v>137200</v>
      </c>
      <c r="C18" s="58">
        <v>303177</v>
      </c>
      <c r="D18">
        <v>303177</v>
      </c>
      <c r="E18" s="66">
        <v>1</v>
      </c>
      <c r="F18">
        <v>303177</v>
      </c>
      <c r="G18">
        <v>411600</v>
      </c>
      <c r="H18">
        <v>303177</v>
      </c>
      <c r="I18">
        <v>303177</v>
      </c>
      <c r="J18" s="66">
        <v>1</v>
      </c>
      <c r="K18">
        <v>303177</v>
      </c>
      <c r="L18">
        <v>205800</v>
      </c>
      <c r="M18">
        <v>303177</v>
      </c>
      <c r="N18">
        <v>303177</v>
      </c>
      <c r="O18" s="50">
        <v>1</v>
      </c>
      <c r="P18">
        <v>303177</v>
      </c>
      <c r="Q18">
        <v>411600</v>
      </c>
      <c r="R18">
        <v>303177</v>
      </c>
      <c r="S18">
        <v>303177</v>
      </c>
      <c r="T18" s="50">
        <v>1</v>
      </c>
      <c r="U18">
        <v>303177</v>
      </c>
      <c r="V18">
        <v>411600</v>
      </c>
      <c r="W18">
        <v>303177</v>
      </c>
      <c r="X18">
        <v>303177</v>
      </c>
      <c r="Y18" s="50">
        <v>0.75</v>
      </c>
      <c r="Z18">
        <v>227382.75</v>
      </c>
      <c r="AA18">
        <v>411600</v>
      </c>
      <c r="AB18">
        <v>303177</v>
      </c>
      <c r="AC18">
        <v>303177</v>
      </c>
      <c r="AD18" s="50">
        <v>0.75</v>
      </c>
      <c r="AE18">
        <v>227382.75</v>
      </c>
      <c r="AF18">
        <v>411600</v>
      </c>
      <c r="AG18">
        <v>303177</v>
      </c>
      <c r="AH18">
        <v>303177</v>
      </c>
      <c r="AI18" s="50">
        <v>0.75</v>
      </c>
      <c r="AJ18">
        <v>227382.75</v>
      </c>
      <c r="AK18">
        <v>411600</v>
      </c>
      <c r="AL18">
        <v>303177</v>
      </c>
      <c r="AM18">
        <v>303177</v>
      </c>
      <c r="AN18" s="50">
        <v>0.75</v>
      </c>
      <c r="AO18">
        <v>227382.75</v>
      </c>
      <c r="AP18">
        <v>411600</v>
      </c>
      <c r="AQ18">
        <v>303177</v>
      </c>
      <c r="AR18">
        <v>303177</v>
      </c>
      <c r="AS18" s="50">
        <v>0.75</v>
      </c>
      <c r="AT18">
        <v>227382.75</v>
      </c>
      <c r="AU18">
        <v>411600</v>
      </c>
      <c r="AV18">
        <v>303177</v>
      </c>
      <c r="AW18">
        <v>303177</v>
      </c>
      <c r="AX18" s="50">
        <v>0.75</v>
      </c>
      <c r="AY18">
        <v>227382.75</v>
      </c>
      <c r="AZ18">
        <v>411600</v>
      </c>
      <c r="BA18">
        <v>303177</v>
      </c>
      <c r="BB18">
        <v>303177</v>
      </c>
      <c r="BC18" s="50">
        <v>0.75</v>
      </c>
      <c r="BD18">
        <v>227382.75</v>
      </c>
      <c r="BE18">
        <v>411600</v>
      </c>
      <c r="BF18">
        <v>303177</v>
      </c>
      <c r="BG18">
        <v>303177</v>
      </c>
      <c r="BH18" s="50">
        <v>0.75</v>
      </c>
      <c r="BI18">
        <v>227382.75</v>
      </c>
      <c r="BJ18">
        <v>411600</v>
      </c>
      <c r="BK18">
        <v>303177</v>
      </c>
      <c r="BL18">
        <v>303177</v>
      </c>
      <c r="BM18" s="50">
        <v>0.75</v>
      </c>
      <c r="BN18">
        <v>227382.75</v>
      </c>
      <c r="BO18">
        <v>411600</v>
      </c>
      <c r="BP18">
        <v>303177</v>
      </c>
      <c r="BQ18">
        <v>303177</v>
      </c>
      <c r="BR18" s="50">
        <v>0.75</v>
      </c>
      <c r="BS18">
        <v>227382.75</v>
      </c>
      <c r="BT18">
        <v>411600</v>
      </c>
      <c r="BU18">
        <v>303177</v>
      </c>
      <c r="BV18">
        <v>303177</v>
      </c>
      <c r="BW18" s="50">
        <v>0.75</v>
      </c>
      <c r="BX18">
        <v>227382.75</v>
      </c>
      <c r="BY18">
        <v>411600</v>
      </c>
      <c r="BZ18">
        <v>303177</v>
      </c>
      <c r="CA18">
        <v>303177</v>
      </c>
      <c r="CB18" s="50">
        <v>0.75</v>
      </c>
      <c r="CC18">
        <v>227382.75</v>
      </c>
      <c r="CD18">
        <v>411600</v>
      </c>
      <c r="CE18">
        <v>303177</v>
      </c>
      <c r="CF18">
        <v>303177</v>
      </c>
      <c r="CG18" s="50">
        <v>0.75</v>
      </c>
      <c r="CH18">
        <v>227382.75</v>
      </c>
      <c r="CI18">
        <v>411600</v>
      </c>
      <c r="CJ18">
        <v>303177</v>
      </c>
      <c r="CK18">
        <v>303177</v>
      </c>
      <c r="CL18">
        <v>303177</v>
      </c>
      <c r="CM18">
        <v>411600</v>
      </c>
      <c r="CN18">
        <v>303177</v>
      </c>
      <c r="CO18">
        <v>303177</v>
      </c>
      <c r="CP18">
        <v>303177</v>
      </c>
      <c r="CQ18">
        <v>411600</v>
      </c>
      <c r="CR18">
        <v>303177</v>
      </c>
      <c r="CS18">
        <v>303177</v>
      </c>
      <c r="CT18">
        <v>303177</v>
      </c>
      <c r="CU18">
        <v>411600</v>
      </c>
      <c r="CV18">
        <v>303177</v>
      </c>
      <c r="CW18">
        <v>303177</v>
      </c>
      <c r="CX18">
        <v>303177</v>
      </c>
      <c r="CY18">
        <v>411600</v>
      </c>
      <c r="CZ18">
        <v>303177</v>
      </c>
      <c r="DA18">
        <v>303177</v>
      </c>
      <c r="DB18">
        <v>303177</v>
      </c>
      <c r="DC18">
        <v>411600</v>
      </c>
      <c r="DD18">
        <v>303177</v>
      </c>
      <c r="DE18">
        <v>303177</v>
      </c>
      <c r="DF18">
        <v>303177</v>
      </c>
      <c r="DG18">
        <v>411600</v>
      </c>
      <c r="DH18">
        <v>303177</v>
      </c>
      <c r="DI18">
        <v>303177</v>
      </c>
      <c r="DJ18">
        <v>303177</v>
      </c>
      <c r="DK18">
        <v>411600</v>
      </c>
      <c r="DL18">
        <v>303177</v>
      </c>
      <c r="DM18">
        <v>303177</v>
      </c>
      <c r="DN18">
        <v>303177</v>
      </c>
      <c r="DO18">
        <v>411600</v>
      </c>
      <c r="DP18">
        <v>303177</v>
      </c>
      <c r="DQ18">
        <v>303177</v>
      </c>
      <c r="DR18">
        <v>303177</v>
      </c>
      <c r="DS18">
        <v>411600</v>
      </c>
      <c r="DT18">
        <v>303177</v>
      </c>
      <c r="DU18">
        <v>303177</v>
      </c>
      <c r="DV18">
        <v>303177</v>
      </c>
      <c r="DW18">
        <v>411600</v>
      </c>
      <c r="DX18">
        <v>303177</v>
      </c>
      <c r="DY18">
        <v>303177</v>
      </c>
      <c r="DZ18">
        <v>303177</v>
      </c>
      <c r="EA18">
        <v>411600</v>
      </c>
      <c r="EB18">
        <v>303177</v>
      </c>
      <c r="EC18">
        <v>303177</v>
      </c>
      <c r="ED18">
        <v>303177</v>
      </c>
      <c r="EE18">
        <v>411600</v>
      </c>
      <c r="EF18">
        <v>303177</v>
      </c>
      <c r="EG18">
        <v>303177</v>
      </c>
      <c r="EH18">
        <v>303177</v>
      </c>
      <c r="EI18">
        <v>411600</v>
      </c>
      <c r="EJ18">
        <v>303177</v>
      </c>
      <c r="EK18">
        <v>303177</v>
      </c>
      <c r="EL18">
        <v>303177</v>
      </c>
      <c r="EM18">
        <v>411600</v>
      </c>
      <c r="EN18">
        <v>303177</v>
      </c>
      <c r="EO18">
        <v>303177</v>
      </c>
      <c r="EP18">
        <v>303177</v>
      </c>
      <c r="EQ18">
        <v>411600</v>
      </c>
      <c r="ER18">
        <v>303177</v>
      </c>
      <c r="ES18">
        <v>303177</v>
      </c>
      <c r="ET18">
        <v>303177</v>
      </c>
      <c r="EU18">
        <v>411600</v>
      </c>
      <c r="EV18">
        <v>303177</v>
      </c>
      <c r="EW18">
        <v>303177</v>
      </c>
      <c r="EX18">
        <v>303177</v>
      </c>
      <c r="EY18">
        <v>313601.25</v>
      </c>
      <c r="EZ18">
        <v>303177</v>
      </c>
      <c r="FA18">
        <v>303177</v>
      </c>
      <c r="FB18">
        <v>303177</v>
      </c>
      <c r="FC18">
        <v>313601.25</v>
      </c>
      <c r="FD18">
        <v>288740</v>
      </c>
      <c r="FE18">
        <v>288740</v>
      </c>
      <c r="FF18">
        <v>288740</v>
      </c>
      <c r="FG18">
        <v>313601.25</v>
      </c>
      <c r="FH18">
        <v>288740</v>
      </c>
      <c r="FI18">
        <v>288740</v>
      </c>
      <c r="FJ18">
        <v>288740</v>
      </c>
      <c r="FK18">
        <v>313601.25</v>
      </c>
      <c r="FL18">
        <v>288740</v>
      </c>
      <c r="FM18">
        <v>288740</v>
      </c>
      <c r="FN18">
        <v>288740</v>
      </c>
      <c r="FO18">
        <v>356062.5</v>
      </c>
      <c r="FP18">
        <v>355175</v>
      </c>
      <c r="FQ18">
        <v>355175</v>
      </c>
      <c r="FR18">
        <v>355175</v>
      </c>
      <c r="FS18">
        <v>356062.5</v>
      </c>
      <c r="FT18">
        <v>355175</v>
      </c>
      <c r="FU18">
        <v>355175</v>
      </c>
      <c r="FV18">
        <v>355175</v>
      </c>
      <c r="FW18">
        <v>356062.5</v>
      </c>
      <c r="FX18">
        <v>355175</v>
      </c>
      <c r="FY18">
        <v>355175</v>
      </c>
      <c r="FZ18">
        <v>355175</v>
      </c>
      <c r="GA18">
        <v>356062.5</v>
      </c>
      <c r="GB18">
        <v>355175</v>
      </c>
      <c r="GC18">
        <v>355175</v>
      </c>
      <c r="GD18">
        <v>355175</v>
      </c>
      <c r="GE18">
        <v>356062.5</v>
      </c>
      <c r="GF18">
        <v>346419</v>
      </c>
      <c r="GG18">
        <v>346419</v>
      </c>
      <c r="GH18">
        <v>346419</v>
      </c>
      <c r="GI18">
        <v>356062.5</v>
      </c>
      <c r="GJ18">
        <v>346419</v>
      </c>
      <c r="GK18">
        <v>346419</v>
      </c>
      <c r="GL18">
        <v>346419</v>
      </c>
      <c r="GM18">
        <v>356062.5</v>
      </c>
      <c r="GN18">
        <v>346419</v>
      </c>
      <c r="GO18">
        <v>346419</v>
      </c>
      <c r="GP18">
        <v>346419</v>
      </c>
      <c r="GQ18">
        <v>356062.5</v>
      </c>
      <c r="GR18">
        <v>346419</v>
      </c>
      <c r="GS18">
        <v>346419</v>
      </c>
      <c r="GT18">
        <v>346419</v>
      </c>
      <c r="GU18">
        <v>356062.5</v>
      </c>
      <c r="GV18">
        <v>346419</v>
      </c>
      <c r="GW18">
        <v>346419</v>
      </c>
      <c r="GX18">
        <v>346419</v>
      </c>
      <c r="GY18">
        <v>356062.5</v>
      </c>
      <c r="GZ18">
        <v>346419</v>
      </c>
      <c r="HA18">
        <v>346419</v>
      </c>
      <c r="HB18">
        <v>346419</v>
      </c>
      <c r="HC18">
        <v>356062.5</v>
      </c>
      <c r="HD18">
        <v>346419</v>
      </c>
      <c r="HE18">
        <v>346419</v>
      </c>
      <c r="HF18">
        <v>346419</v>
      </c>
      <c r="HG18">
        <v>356062.5</v>
      </c>
      <c r="HH18">
        <v>346419</v>
      </c>
      <c r="HI18">
        <v>346419</v>
      </c>
      <c r="HJ18">
        <v>346419</v>
      </c>
      <c r="HK18">
        <v>356062.5</v>
      </c>
      <c r="HL18">
        <v>346419</v>
      </c>
      <c r="HM18">
        <v>346419</v>
      </c>
      <c r="HN18">
        <v>346419</v>
      </c>
      <c r="HO18">
        <v>356062.5</v>
      </c>
      <c r="HP18">
        <v>346419</v>
      </c>
      <c r="HQ18">
        <v>346419</v>
      </c>
      <c r="HR18">
        <v>346419</v>
      </c>
      <c r="HS18">
        <v>355556.25</v>
      </c>
      <c r="HT18">
        <v>329923</v>
      </c>
      <c r="HU18">
        <v>329923</v>
      </c>
      <c r="HV18">
        <v>329923</v>
      </c>
      <c r="HW18">
        <v>434306.25</v>
      </c>
      <c r="HX18">
        <v>329923</v>
      </c>
      <c r="HY18">
        <v>329923</v>
      </c>
      <c r="HZ18">
        <v>329923</v>
      </c>
      <c r="IA18">
        <v>434306.25</v>
      </c>
      <c r="IB18">
        <v>329923</v>
      </c>
      <c r="IC18">
        <v>329923</v>
      </c>
      <c r="ID18">
        <v>329923</v>
      </c>
      <c r="IE18">
        <v>434306.25</v>
      </c>
      <c r="IF18">
        <v>329923</v>
      </c>
      <c r="IG18">
        <v>329923</v>
      </c>
      <c r="IH18">
        <v>329923</v>
      </c>
      <c r="II18">
        <v>434306.25</v>
      </c>
      <c r="IJ18">
        <v>329923</v>
      </c>
      <c r="IK18">
        <v>329923</v>
      </c>
      <c r="IL18">
        <v>329923</v>
      </c>
      <c r="IM18">
        <v>434306.25</v>
      </c>
      <c r="IN18">
        <v>329923</v>
      </c>
      <c r="IO18">
        <v>329923</v>
      </c>
      <c r="IP18">
        <v>329923</v>
      </c>
      <c r="IQ18">
        <v>434306.25</v>
      </c>
      <c r="IR18">
        <v>329923</v>
      </c>
      <c r="IS18">
        <v>329923</v>
      </c>
      <c r="IT18">
        <v>329923</v>
      </c>
      <c r="IU18">
        <v>434306.25</v>
      </c>
      <c r="IV18">
        <v>329923</v>
      </c>
      <c r="IW18">
        <v>329923</v>
      </c>
      <c r="IX18">
        <v>329923</v>
      </c>
      <c r="IY18">
        <v>434306.25</v>
      </c>
      <c r="IZ18">
        <v>329923</v>
      </c>
      <c r="JA18">
        <v>329923</v>
      </c>
      <c r="JB18">
        <v>329923</v>
      </c>
      <c r="JC18">
        <v>434306.25</v>
      </c>
      <c r="JD18">
        <v>329923</v>
      </c>
      <c r="JE18">
        <v>329923</v>
      </c>
      <c r="JF18">
        <v>329923</v>
      </c>
      <c r="JG18">
        <v>434306.25</v>
      </c>
      <c r="JH18">
        <v>329923</v>
      </c>
      <c r="JI18">
        <v>329923</v>
      </c>
      <c r="JJ18">
        <v>329923</v>
      </c>
      <c r="JK18">
        <v>434306.25</v>
      </c>
      <c r="JL18">
        <v>329923</v>
      </c>
      <c r="JM18">
        <v>329923</v>
      </c>
      <c r="JN18">
        <v>329923</v>
      </c>
      <c r="JO18">
        <v>434306.25</v>
      </c>
      <c r="JP18">
        <v>329923</v>
      </c>
      <c r="JQ18">
        <v>329923</v>
      </c>
      <c r="JR18">
        <v>329923</v>
      </c>
      <c r="JS18">
        <v>434306.25</v>
      </c>
      <c r="JT18">
        <v>329923</v>
      </c>
      <c r="JU18">
        <v>329923</v>
      </c>
      <c r="JV18">
        <v>329923</v>
      </c>
      <c r="JW18">
        <v>355556.25</v>
      </c>
      <c r="JX18">
        <v>329923</v>
      </c>
      <c r="JY18">
        <v>329923</v>
      </c>
      <c r="JZ18">
        <v>329923</v>
      </c>
      <c r="KA18">
        <v>355556.25</v>
      </c>
      <c r="KB18">
        <v>329923</v>
      </c>
      <c r="KC18">
        <v>329923</v>
      </c>
      <c r="KD18">
        <v>329923</v>
      </c>
      <c r="KE18">
        <v>355556.25</v>
      </c>
      <c r="KF18">
        <v>329923</v>
      </c>
      <c r="KG18">
        <v>329923</v>
      </c>
      <c r="KH18">
        <v>329923</v>
      </c>
      <c r="KI18">
        <v>355556.25</v>
      </c>
      <c r="KJ18">
        <v>329923</v>
      </c>
      <c r="KK18">
        <v>329923</v>
      </c>
      <c r="KL18">
        <v>329923</v>
      </c>
      <c r="KM18">
        <v>355556.25</v>
      </c>
      <c r="KN18">
        <v>339349</v>
      </c>
      <c r="KO18">
        <v>339349</v>
      </c>
      <c r="KP18">
        <v>339349</v>
      </c>
      <c r="KQ18">
        <v>338625</v>
      </c>
      <c r="KR18">
        <v>339349</v>
      </c>
      <c r="KS18">
        <v>339349</v>
      </c>
      <c r="KT18">
        <v>339349</v>
      </c>
      <c r="KU18">
        <v>338625</v>
      </c>
      <c r="KV18">
        <v>339349</v>
      </c>
      <c r="KW18">
        <v>339349</v>
      </c>
      <c r="KX18">
        <v>339349</v>
      </c>
      <c r="KY18">
        <v>338625</v>
      </c>
      <c r="KZ18">
        <v>339349</v>
      </c>
      <c r="LA18">
        <v>339349</v>
      </c>
      <c r="LB18">
        <v>339349</v>
      </c>
    </row>
    <row r="19" spans="1:314" x14ac:dyDescent="0.3">
      <c r="A19" s="70" t="s">
        <v>22</v>
      </c>
      <c r="B19" s="59">
        <v>0</v>
      </c>
      <c r="C19" s="58">
        <v>0</v>
      </c>
      <c r="D19">
        <v>0</v>
      </c>
      <c r="E19" s="66">
        <v>1</v>
      </c>
      <c r="F19">
        <v>0</v>
      </c>
      <c r="G19">
        <v>0</v>
      </c>
      <c r="H19">
        <v>0</v>
      </c>
      <c r="I19">
        <v>0</v>
      </c>
      <c r="J19" s="66">
        <v>1</v>
      </c>
      <c r="K19">
        <v>0</v>
      </c>
      <c r="L19">
        <v>0</v>
      </c>
      <c r="M19">
        <v>0</v>
      </c>
      <c r="N19">
        <v>0</v>
      </c>
      <c r="O19" s="50">
        <v>1</v>
      </c>
      <c r="P19">
        <v>0</v>
      </c>
      <c r="Q19">
        <v>0</v>
      </c>
      <c r="R19">
        <v>0</v>
      </c>
      <c r="S19">
        <v>0</v>
      </c>
      <c r="T19" s="50">
        <v>1</v>
      </c>
      <c r="U19">
        <v>0</v>
      </c>
      <c r="V19">
        <v>0</v>
      </c>
      <c r="W19">
        <v>0</v>
      </c>
      <c r="X19">
        <v>0</v>
      </c>
      <c r="Y19" s="50">
        <v>1</v>
      </c>
      <c r="Z19">
        <v>0</v>
      </c>
      <c r="AA19">
        <v>0</v>
      </c>
      <c r="AB19">
        <v>0</v>
      </c>
      <c r="AC19">
        <v>0</v>
      </c>
      <c r="AD19" s="50">
        <v>1</v>
      </c>
      <c r="AE19">
        <v>0</v>
      </c>
      <c r="AF19">
        <v>105764</v>
      </c>
      <c r="AG19">
        <v>120665</v>
      </c>
      <c r="AH19">
        <v>120665</v>
      </c>
      <c r="AI19" s="50">
        <v>1</v>
      </c>
      <c r="AJ19">
        <v>120665</v>
      </c>
      <c r="AK19">
        <v>218545.48800000001</v>
      </c>
      <c r="AL19">
        <v>229892.448</v>
      </c>
      <c r="AM19">
        <v>229892.448</v>
      </c>
      <c r="AN19" s="50">
        <v>1</v>
      </c>
      <c r="AO19">
        <v>229892.448</v>
      </c>
      <c r="AP19">
        <v>218545.48800000001</v>
      </c>
      <c r="AQ19">
        <v>229892.448</v>
      </c>
      <c r="AR19">
        <v>229892.448</v>
      </c>
      <c r="AS19" s="50">
        <v>1</v>
      </c>
      <c r="AT19">
        <v>229892.448</v>
      </c>
      <c r="AU19">
        <v>218545.48800000001</v>
      </c>
      <c r="AV19">
        <v>229892.448</v>
      </c>
      <c r="AW19">
        <v>229892.448</v>
      </c>
      <c r="AX19" s="50">
        <v>1</v>
      </c>
      <c r="AY19">
        <v>229892.448</v>
      </c>
      <c r="AZ19">
        <v>218545.48800000001</v>
      </c>
      <c r="BA19">
        <v>229892.448</v>
      </c>
      <c r="BB19">
        <v>229892.448</v>
      </c>
      <c r="BC19" s="50">
        <v>1</v>
      </c>
      <c r="BD19">
        <v>229892.448</v>
      </c>
      <c r="BE19">
        <v>218545.48800000001</v>
      </c>
      <c r="BF19">
        <v>229892.448</v>
      </c>
      <c r="BG19">
        <v>229892.448</v>
      </c>
      <c r="BH19" s="50">
        <v>1</v>
      </c>
      <c r="BI19">
        <v>229892.448</v>
      </c>
      <c r="BJ19">
        <v>222440.49600000001</v>
      </c>
      <c r="BK19">
        <v>188873.28</v>
      </c>
      <c r="BL19">
        <v>188873.28</v>
      </c>
      <c r="BM19" s="50">
        <v>1</v>
      </c>
      <c r="BN19">
        <v>188873.28</v>
      </c>
      <c r="BO19">
        <v>215136.52799999999</v>
      </c>
      <c r="BP19">
        <v>202610.78400000001</v>
      </c>
      <c r="BQ19">
        <v>202610.78400000001</v>
      </c>
      <c r="BR19" s="50">
        <v>1</v>
      </c>
      <c r="BS19">
        <v>202610.78400000001</v>
      </c>
      <c r="BT19">
        <v>178287.6</v>
      </c>
      <c r="BU19">
        <v>216986.592</v>
      </c>
      <c r="BV19">
        <v>216986.592</v>
      </c>
      <c r="BW19" s="50">
        <v>1</v>
      </c>
      <c r="BX19">
        <v>216986.592</v>
      </c>
      <c r="BY19">
        <v>211424.35200000001</v>
      </c>
      <c r="BZ19">
        <v>226502.88</v>
      </c>
      <c r="CA19">
        <v>226502.88</v>
      </c>
      <c r="CB19" s="50">
        <v>1</v>
      </c>
      <c r="CC19">
        <v>226502.88</v>
      </c>
      <c r="CD19">
        <v>225152.35200000001</v>
      </c>
      <c r="CE19">
        <v>245649.552</v>
      </c>
      <c r="CF19">
        <v>245649.552</v>
      </c>
      <c r="CG19" s="50">
        <v>1</v>
      </c>
      <c r="CH19">
        <v>245649.552</v>
      </c>
      <c r="CI19">
        <v>228333.88800000001</v>
      </c>
      <c r="CJ19">
        <v>241695.93600000002</v>
      </c>
      <c r="CK19">
        <v>241695.93600000002</v>
      </c>
      <c r="CL19">
        <v>241695.93600000002</v>
      </c>
      <c r="CM19">
        <v>232337.32800000001</v>
      </c>
      <c r="CN19">
        <v>230991.36000000002</v>
      </c>
      <c r="CO19">
        <v>230991.36000000002</v>
      </c>
      <c r="CP19">
        <v>230991.36000000002</v>
      </c>
      <c r="CQ19">
        <v>226039.584</v>
      </c>
      <c r="CR19">
        <v>230991.36000000002</v>
      </c>
      <c r="CS19">
        <v>230991.36000000002</v>
      </c>
      <c r="CT19">
        <v>230991.36000000002</v>
      </c>
      <c r="CU19">
        <v>219847.39199999999</v>
      </c>
      <c r="CV19">
        <v>219775.63200000001</v>
      </c>
      <c r="CW19">
        <v>219775.63200000001</v>
      </c>
      <c r="CX19">
        <v>219775.63200000001</v>
      </c>
      <c r="CY19">
        <v>197659.2</v>
      </c>
      <c r="CZ19">
        <v>190150.56</v>
      </c>
      <c r="DA19">
        <v>190150.56</v>
      </c>
      <c r="DB19">
        <v>190150.56</v>
      </c>
      <c r="DC19">
        <v>192309.93600000002</v>
      </c>
      <c r="DD19">
        <v>187368.19200000001</v>
      </c>
      <c r="DE19">
        <v>187368.19200000001</v>
      </c>
      <c r="DF19">
        <v>187368.19200000001</v>
      </c>
      <c r="DG19">
        <v>195243.74400000001</v>
      </c>
      <c r="DH19">
        <v>191818.94400000002</v>
      </c>
      <c r="DI19">
        <v>191818.94400000002</v>
      </c>
      <c r="DJ19">
        <v>191818.94400000002</v>
      </c>
      <c r="DK19">
        <v>199969.584</v>
      </c>
      <c r="DL19">
        <v>200158.128</v>
      </c>
      <c r="DM19">
        <v>200158.128</v>
      </c>
      <c r="DN19">
        <v>200158.128</v>
      </c>
      <c r="DO19">
        <v>199969.584</v>
      </c>
      <c r="DP19">
        <v>182393.76</v>
      </c>
      <c r="DQ19">
        <v>182393.76</v>
      </c>
      <c r="DR19">
        <v>182393.76</v>
      </c>
      <c r="DS19">
        <v>181594.51200000002</v>
      </c>
      <c r="DT19">
        <v>185003.66399999999</v>
      </c>
      <c r="DU19">
        <v>185003.66399999999</v>
      </c>
      <c r="DV19">
        <v>185003.66399999999</v>
      </c>
      <c r="DW19">
        <v>181594.51200000002</v>
      </c>
      <c r="DX19">
        <v>185003.66399999999</v>
      </c>
      <c r="DY19">
        <v>185003.66399999999</v>
      </c>
      <c r="DZ19">
        <v>185003.66399999999</v>
      </c>
      <c r="EA19">
        <v>184812.91200000001</v>
      </c>
      <c r="EB19">
        <v>199211.712</v>
      </c>
      <c r="EC19">
        <v>199211.712</v>
      </c>
      <c r="ED19">
        <v>199211.712</v>
      </c>
      <c r="EE19">
        <v>185389.48800000001</v>
      </c>
      <c r="EF19">
        <v>192197.856</v>
      </c>
      <c r="EG19">
        <v>192197.856</v>
      </c>
      <c r="EH19">
        <v>192197.856</v>
      </c>
      <c r="EI19">
        <v>185389.48800000001</v>
      </c>
      <c r="EJ19">
        <v>180804.864</v>
      </c>
      <c r="EK19">
        <v>180804.864</v>
      </c>
      <c r="EL19">
        <v>180804.864</v>
      </c>
      <c r="EM19">
        <v>183224.592</v>
      </c>
      <c r="EN19">
        <v>175466.448</v>
      </c>
      <c r="EO19">
        <v>175466.448</v>
      </c>
      <c r="EP19">
        <v>175466.448</v>
      </c>
      <c r="EQ19">
        <v>151114.60800000001</v>
      </c>
      <c r="ER19">
        <v>122285.856</v>
      </c>
      <c r="ES19">
        <v>122285.856</v>
      </c>
      <c r="ET19">
        <v>122285.856</v>
      </c>
      <c r="EU19">
        <v>53994.288</v>
      </c>
      <c r="EV19">
        <v>21131.376</v>
      </c>
      <c r="EW19">
        <v>21131.376</v>
      </c>
      <c r="EX19">
        <v>21131.376</v>
      </c>
      <c r="EY19">
        <v>159387.93600000002</v>
      </c>
      <c r="EZ19">
        <v>147532.08000000002</v>
      </c>
      <c r="FA19">
        <v>147532.08000000002</v>
      </c>
      <c r="FB19">
        <v>147532.08000000002</v>
      </c>
      <c r="FC19">
        <v>174480.91200000001</v>
      </c>
      <c r="FD19">
        <v>169026.288</v>
      </c>
      <c r="FE19">
        <v>169026.288</v>
      </c>
      <c r="FF19">
        <v>169026.288</v>
      </c>
      <c r="FG19">
        <v>173017.68</v>
      </c>
      <c r="FH19">
        <v>162681.16800000001</v>
      </c>
      <c r="FI19">
        <v>162681.16800000001</v>
      </c>
      <c r="FJ19">
        <v>162681.16800000001</v>
      </c>
      <c r="FK19">
        <v>165795.984</v>
      </c>
      <c r="FL19">
        <v>155445.36000000002</v>
      </c>
      <c r="FM19">
        <v>155445.36000000002</v>
      </c>
      <c r="FN19">
        <v>155445.36000000002</v>
      </c>
      <c r="FO19">
        <v>157285.34400000001</v>
      </c>
      <c r="FP19">
        <v>148966.272</v>
      </c>
      <c r="FQ19">
        <v>148966.272</v>
      </c>
      <c r="FR19">
        <v>148966.272</v>
      </c>
      <c r="FS19">
        <v>161028.09599999999</v>
      </c>
      <c r="FT19">
        <v>146215.24799999999</v>
      </c>
      <c r="FU19">
        <v>146215.24799999999</v>
      </c>
      <c r="FV19">
        <v>146215.24799999999</v>
      </c>
      <c r="FW19">
        <v>161028.09599999999</v>
      </c>
      <c r="FX19">
        <v>151866.04800000001</v>
      </c>
      <c r="FY19">
        <v>151866.04800000001</v>
      </c>
      <c r="FZ19">
        <v>151866.04800000001</v>
      </c>
      <c r="GA19">
        <v>138051.36000000002</v>
      </c>
      <c r="GB19">
        <v>131141.51999999999</v>
      </c>
      <c r="GC19">
        <v>131141.51999999999</v>
      </c>
      <c r="GD19">
        <v>131141.51999999999</v>
      </c>
      <c r="GE19">
        <v>138051.36000000002</v>
      </c>
      <c r="GF19">
        <v>122072.016</v>
      </c>
      <c r="GG19">
        <v>122072.016</v>
      </c>
      <c r="GH19">
        <v>122072.016</v>
      </c>
      <c r="GI19">
        <v>57915.264000000003</v>
      </c>
      <c r="GJ19">
        <v>108390.09600000001</v>
      </c>
      <c r="GK19">
        <v>108390.09600000001</v>
      </c>
      <c r="GL19">
        <v>108390.09600000001</v>
      </c>
      <c r="GM19">
        <v>79207.296000000002</v>
      </c>
      <c r="GN19">
        <v>56489.808000000005</v>
      </c>
      <c r="GO19">
        <v>56489.808000000005</v>
      </c>
      <c r="GP19">
        <v>56489.808000000005</v>
      </c>
      <c r="GQ19">
        <v>79207.296000000002</v>
      </c>
      <c r="GR19">
        <v>56489.808000000005</v>
      </c>
      <c r="GS19">
        <v>56489.808000000005</v>
      </c>
      <c r="GT19">
        <v>56489.808000000005</v>
      </c>
      <c r="GU19">
        <v>0</v>
      </c>
      <c r="GW19">
        <v>0</v>
      </c>
      <c r="GX19">
        <v>0</v>
      </c>
      <c r="GY19">
        <v>154643.08799999999</v>
      </c>
      <c r="GZ19">
        <v>147390.04800000001</v>
      </c>
      <c r="HA19">
        <v>147390.04800000001</v>
      </c>
      <c r="HB19">
        <v>147390.04800000001</v>
      </c>
      <c r="HC19">
        <v>195428.304</v>
      </c>
      <c r="HD19">
        <v>208922.83199999999</v>
      </c>
      <c r="HE19">
        <v>208922.83199999999</v>
      </c>
      <c r="HF19">
        <v>208922.83199999999</v>
      </c>
      <c r="HG19">
        <v>197807.47200000001</v>
      </c>
      <c r="HH19">
        <v>208922.83199999999</v>
      </c>
      <c r="HI19">
        <v>208922.83199999999</v>
      </c>
      <c r="HJ19">
        <v>208922.83199999999</v>
      </c>
      <c r="HK19">
        <v>202702.992</v>
      </c>
      <c r="HL19">
        <v>208551.31200000001</v>
      </c>
      <c r="HM19">
        <v>208551.31200000001</v>
      </c>
      <c r="HN19">
        <v>208551.31200000001</v>
      </c>
      <c r="HO19">
        <v>1263930</v>
      </c>
      <c r="HP19">
        <v>193688.49600000001</v>
      </c>
      <c r="HQ19">
        <v>193688.49600000001</v>
      </c>
      <c r="HR19">
        <v>193688.49600000001</v>
      </c>
      <c r="HS19">
        <v>197655.12</v>
      </c>
      <c r="HT19">
        <v>194193.264</v>
      </c>
      <c r="HU19">
        <v>194193.264</v>
      </c>
      <c r="HV19">
        <v>194193.264</v>
      </c>
      <c r="HW19">
        <v>201790.992</v>
      </c>
      <c r="HX19">
        <v>188166.04800000001</v>
      </c>
      <c r="HY19">
        <v>188166.04800000001</v>
      </c>
      <c r="HZ19">
        <v>188166.04800000001</v>
      </c>
      <c r="IA19">
        <v>182745.21600000001</v>
      </c>
      <c r="IB19">
        <v>185800.22400000002</v>
      </c>
      <c r="IC19">
        <v>185800.22400000002</v>
      </c>
      <c r="ID19">
        <v>185800.22400000002</v>
      </c>
      <c r="IE19">
        <v>182745.21600000001</v>
      </c>
      <c r="IF19">
        <v>181868.68799999999</v>
      </c>
      <c r="IG19">
        <v>181868.68799999999</v>
      </c>
      <c r="IH19">
        <v>181868.68799999999</v>
      </c>
      <c r="II19">
        <v>198663.31200000001</v>
      </c>
      <c r="IJ19">
        <v>178444.128</v>
      </c>
      <c r="IK19">
        <v>178444.128</v>
      </c>
      <c r="IL19">
        <v>178444.128</v>
      </c>
      <c r="IM19">
        <v>201561.16800000001</v>
      </c>
      <c r="IN19">
        <v>180612.09599999999</v>
      </c>
      <c r="IO19">
        <v>180612.09599999999</v>
      </c>
      <c r="IP19">
        <v>180612.09599999999</v>
      </c>
      <c r="IQ19">
        <v>193167.12</v>
      </c>
      <c r="IR19">
        <v>180612.09599999999</v>
      </c>
      <c r="IS19">
        <v>180612.09599999999</v>
      </c>
      <c r="IT19">
        <v>180612.09599999999</v>
      </c>
      <c r="IU19">
        <v>195801.60000000001</v>
      </c>
      <c r="IV19">
        <v>178985.136</v>
      </c>
      <c r="IW19">
        <v>178985.136</v>
      </c>
      <c r="IX19">
        <v>178985.136</v>
      </c>
      <c r="IY19">
        <v>192504.76800000001</v>
      </c>
      <c r="IZ19">
        <v>190132.32</v>
      </c>
      <c r="JA19">
        <v>190132.32</v>
      </c>
      <c r="JB19">
        <v>190132.32</v>
      </c>
      <c r="JC19">
        <v>195668.736</v>
      </c>
      <c r="JD19">
        <v>190132.32</v>
      </c>
      <c r="JE19">
        <v>190132.32</v>
      </c>
      <c r="JF19">
        <v>190132.32</v>
      </c>
      <c r="JG19">
        <v>194593.48800000001</v>
      </c>
      <c r="JH19">
        <v>190132.32</v>
      </c>
      <c r="JI19">
        <v>190132.32</v>
      </c>
      <c r="JJ19">
        <v>190132.32</v>
      </c>
      <c r="JK19">
        <v>194879.37600000002</v>
      </c>
      <c r="JL19">
        <v>191036.54399999999</v>
      </c>
      <c r="JM19">
        <v>191036.54399999999</v>
      </c>
      <c r="JN19">
        <v>191036.54399999999</v>
      </c>
      <c r="JO19">
        <v>197527.296</v>
      </c>
      <c r="JP19">
        <v>187869.64800000002</v>
      </c>
      <c r="JQ19">
        <v>187869.64800000002</v>
      </c>
      <c r="JR19">
        <v>187869.64800000002</v>
      </c>
      <c r="JS19">
        <v>191270.92800000001</v>
      </c>
      <c r="JT19">
        <v>189930.576</v>
      </c>
      <c r="JU19">
        <v>189930.576</v>
      </c>
      <c r="JV19">
        <v>189930.576</v>
      </c>
      <c r="JW19">
        <v>182063.28</v>
      </c>
      <c r="JX19">
        <v>201236.78400000001</v>
      </c>
      <c r="JY19">
        <v>201236.78400000001</v>
      </c>
      <c r="JZ19">
        <v>201236.78400000001</v>
      </c>
      <c r="KA19">
        <v>197657.23200000002</v>
      </c>
      <c r="KB19">
        <v>204276.288</v>
      </c>
      <c r="KC19">
        <v>204276.288</v>
      </c>
      <c r="KD19">
        <v>204276.288</v>
      </c>
      <c r="KE19">
        <v>198617.23200000002</v>
      </c>
      <c r="KF19">
        <v>180114.144</v>
      </c>
      <c r="KG19">
        <v>180114.144</v>
      </c>
      <c r="KH19">
        <v>180114.144</v>
      </c>
      <c r="KI19">
        <v>180262.80000000002</v>
      </c>
      <c r="KJ19">
        <v>176517.16800000001</v>
      </c>
      <c r="KK19">
        <v>176517.16800000001</v>
      </c>
      <c r="KL19">
        <v>176517.16800000001</v>
      </c>
      <c r="KM19">
        <v>174446.976</v>
      </c>
      <c r="KN19">
        <v>172618.17600000001</v>
      </c>
      <c r="KO19">
        <v>172618.17600000001</v>
      </c>
      <c r="KP19">
        <v>172618.17600000001</v>
      </c>
      <c r="KQ19">
        <v>167714.49600000001</v>
      </c>
      <c r="KR19">
        <v>158390.35200000001</v>
      </c>
      <c r="KS19">
        <v>158390.35200000001</v>
      </c>
      <c r="KT19">
        <v>158390.35200000001</v>
      </c>
      <c r="KU19">
        <v>176202.33600000001</v>
      </c>
      <c r="KV19">
        <v>168540.24</v>
      </c>
      <c r="KW19">
        <v>168540.24</v>
      </c>
      <c r="KX19">
        <v>168540.24</v>
      </c>
      <c r="KY19">
        <v>179257.2</v>
      </c>
      <c r="KZ19">
        <v>179221.53599999999</v>
      </c>
      <c r="LA19">
        <v>179221.53599999999</v>
      </c>
      <c r="LB19">
        <v>179221.53599999999</v>
      </c>
    </row>
    <row r="20" spans="1:314" x14ac:dyDescent="0.3">
      <c r="A20" s="70" t="s">
        <v>23</v>
      </c>
      <c r="B20" s="61">
        <v>0</v>
      </c>
      <c r="C20" s="58">
        <v>0</v>
      </c>
      <c r="D20">
        <v>0</v>
      </c>
      <c r="E20" s="66">
        <v>1</v>
      </c>
      <c r="F20">
        <v>0</v>
      </c>
      <c r="G20">
        <v>0</v>
      </c>
      <c r="H20">
        <v>0</v>
      </c>
      <c r="I20">
        <v>0</v>
      </c>
      <c r="J20" s="66">
        <v>1</v>
      </c>
      <c r="K20">
        <v>0</v>
      </c>
      <c r="L20">
        <v>0</v>
      </c>
      <c r="M20">
        <v>0</v>
      </c>
      <c r="N20">
        <v>0</v>
      </c>
      <c r="O20" s="50">
        <v>1</v>
      </c>
      <c r="P20">
        <v>0</v>
      </c>
      <c r="Q20">
        <v>0</v>
      </c>
      <c r="R20">
        <v>0</v>
      </c>
      <c r="S20">
        <v>0</v>
      </c>
      <c r="T20" s="50">
        <v>1</v>
      </c>
      <c r="U20">
        <v>0</v>
      </c>
      <c r="V20">
        <v>0</v>
      </c>
      <c r="W20">
        <v>0</v>
      </c>
      <c r="X20">
        <v>0</v>
      </c>
      <c r="Y20" s="50">
        <v>1</v>
      </c>
      <c r="Z20">
        <v>0</v>
      </c>
      <c r="AA20">
        <v>0</v>
      </c>
      <c r="AB20">
        <v>0</v>
      </c>
      <c r="AC20">
        <v>0</v>
      </c>
      <c r="AD20" s="50">
        <v>1</v>
      </c>
      <c r="AE20">
        <v>0</v>
      </c>
      <c r="AF20">
        <v>0</v>
      </c>
      <c r="AG20">
        <v>0</v>
      </c>
      <c r="AH20">
        <v>0</v>
      </c>
      <c r="AI20" s="50">
        <v>1</v>
      </c>
      <c r="AJ20">
        <v>0</v>
      </c>
      <c r="AK20">
        <v>176313.408</v>
      </c>
      <c r="AL20">
        <v>164993.28</v>
      </c>
      <c r="AM20">
        <v>164993.28</v>
      </c>
      <c r="AN20" s="50">
        <v>1</v>
      </c>
      <c r="AO20">
        <v>164993.28</v>
      </c>
      <c r="AP20">
        <v>176313.408</v>
      </c>
      <c r="AQ20">
        <v>164993.28</v>
      </c>
      <c r="AR20">
        <v>164993.28</v>
      </c>
      <c r="AS20" s="50">
        <v>1</v>
      </c>
      <c r="AT20">
        <v>164993.28</v>
      </c>
      <c r="AU20">
        <v>160991.712</v>
      </c>
      <c r="AV20">
        <v>147919.24799999999</v>
      </c>
      <c r="AW20">
        <v>147919.24799999999</v>
      </c>
      <c r="AX20" s="50">
        <v>1</v>
      </c>
      <c r="AY20">
        <v>147919.24799999999</v>
      </c>
      <c r="AZ20">
        <v>105310.08</v>
      </c>
      <c r="BA20">
        <v>76157.615999999995</v>
      </c>
      <c r="BB20">
        <v>76157.615999999995</v>
      </c>
      <c r="BC20" s="50">
        <v>1</v>
      </c>
      <c r="BD20">
        <v>76157.615999999995</v>
      </c>
      <c r="BE20">
        <v>179644.08000000002</v>
      </c>
      <c r="BF20">
        <v>174705.36000000002</v>
      </c>
      <c r="BG20">
        <v>174705.36000000002</v>
      </c>
      <c r="BH20" s="50">
        <v>1</v>
      </c>
      <c r="BI20">
        <v>174705.36000000002</v>
      </c>
      <c r="BJ20">
        <v>184189.008</v>
      </c>
      <c r="BK20">
        <v>188873.28</v>
      </c>
      <c r="BL20">
        <v>188873.28</v>
      </c>
      <c r="BM20" s="50">
        <v>1</v>
      </c>
      <c r="BN20">
        <v>188873.28</v>
      </c>
      <c r="BO20">
        <v>188380.848</v>
      </c>
      <c r="BP20">
        <v>202610.78400000001</v>
      </c>
      <c r="BQ20">
        <v>202610.78400000001</v>
      </c>
      <c r="BR20" s="50">
        <v>1</v>
      </c>
      <c r="BS20">
        <v>202610.78400000001</v>
      </c>
      <c r="BT20">
        <v>178287.6</v>
      </c>
      <c r="BU20">
        <v>216986.592</v>
      </c>
      <c r="BV20">
        <v>216986.592</v>
      </c>
      <c r="BW20" s="50">
        <v>1</v>
      </c>
      <c r="BX20">
        <v>216986.592</v>
      </c>
      <c r="BY20">
        <v>211424.35200000001</v>
      </c>
      <c r="BZ20">
        <v>226502.88</v>
      </c>
      <c r="CA20">
        <v>226502.88</v>
      </c>
      <c r="CB20" s="50">
        <v>1</v>
      </c>
      <c r="CC20">
        <v>226502.88</v>
      </c>
      <c r="CD20">
        <v>225152.35200000001</v>
      </c>
      <c r="CE20">
        <v>245649.552</v>
      </c>
      <c r="CF20">
        <v>245649.552</v>
      </c>
      <c r="CG20" s="50">
        <v>1</v>
      </c>
      <c r="CH20">
        <v>245649.552</v>
      </c>
      <c r="CI20">
        <v>228333.88800000001</v>
      </c>
      <c r="CJ20">
        <v>241695.93600000002</v>
      </c>
      <c r="CK20">
        <v>241695.93600000002</v>
      </c>
      <c r="CL20">
        <v>241695.93600000002</v>
      </c>
      <c r="CM20">
        <v>232337.32800000001</v>
      </c>
      <c r="CN20">
        <v>230991.36000000002</v>
      </c>
      <c r="CO20">
        <v>230991.36000000002</v>
      </c>
      <c r="CP20">
        <v>230991.36000000002</v>
      </c>
      <c r="CQ20">
        <v>226039.584</v>
      </c>
      <c r="CR20">
        <v>230991.36000000002</v>
      </c>
      <c r="CS20">
        <v>230991.36000000002</v>
      </c>
      <c r="CT20">
        <v>230991.36000000002</v>
      </c>
      <c r="CU20">
        <v>219847.39199999999</v>
      </c>
      <c r="CV20">
        <v>219775.63200000001</v>
      </c>
      <c r="CW20">
        <v>219775.63200000001</v>
      </c>
      <c r="CX20">
        <v>219775.63200000001</v>
      </c>
      <c r="CY20">
        <v>197659.2</v>
      </c>
      <c r="CZ20">
        <v>190150.56</v>
      </c>
      <c r="DA20">
        <v>190150.56</v>
      </c>
      <c r="DB20">
        <v>190150.56</v>
      </c>
      <c r="DC20">
        <v>192309.93600000002</v>
      </c>
      <c r="DD20">
        <v>187368.19200000001</v>
      </c>
      <c r="DE20">
        <v>187368.19200000001</v>
      </c>
      <c r="DF20">
        <v>187368.19200000001</v>
      </c>
      <c r="DG20">
        <v>195243.74400000001</v>
      </c>
      <c r="DH20">
        <v>191818.94400000002</v>
      </c>
      <c r="DI20">
        <v>191818.94400000002</v>
      </c>
      <c r="DJ20">
        <v>191818.94400000002</v>
      </c>
      <c r="DK20">
        <v>199969.584</v>
      </c>
      <c r="DL20">
        <v>200158.128</v>
      </c>
      <c r="DM20">
        <v>200158.128</v>
      </c>
      <c r="DN20">
        <v>200158.128</v>
      </c>
      <c r="DO20">
        <v>199969.584</v>
      </c>
      <c r="DP20">
        <v>182393.76</v>
      </c>
      <c r="DQ20">
        <v>182393.76</v>
      </c>
      <c r="DR20">
        <v>182393.76</v>
      </c>
      <c r="DS20">
        <v>181594.51200000002</v>
      </c>
      <c r="DT20">
        <v>185003.66399999999</v>
      </c>
      <c r="DU20">
        <v>185003.66399999999</v>
      </c>
      <c r="DV20">
        <v>185003.66399999999</v>
      </c>
      <c r="DW20">
        <v>181594.51200000002</v>
      </c>
      <c r="DX20">
        <v>185003.66399999999</v>
      </c>
      <c r="DY20">
        <v>185003.66399999999</v>
      </c>
      <c r="DZ20">
        <v>185003.66399999999</v>
      </c>
      <c r="EA20">
        <v>184812.91200000001</v>
      </c>
      <c r="EB20">
        <v>199211.712</v>
      </c>
      <c r="EC20">
        <v>199211.712</v>
      </c>
      <c r="ED20">
        <v>199211.712</v>
      </c>
      <c r="EE20">
        <v>185389.48800000001</v>
      </c>
      <c r="EF20">
        <v>192197.856</v>
      </c>
      <c r="EG20">
        <v>192197.856</v>
      </c>
      <c r="EH20">
        <v>192197.856</v>
      </c>
      <c r="EI20">
        <v>185389.48800000001</v>
      </c>
      <c r="EJ20">
        <v>180804.864</v>
      </c>
      <c r="EK20">
        <v>180804.864</v>
      </c>
      <c r="EL20">
        <v>180804.864</v>
      </c>
      <c r="EM20">
        <v>183224.592</v>
      </c>
      <c r="EN20">
        <v>304507.3983</v>
      </c>
      <c r="EO20">
        <v>304507.3983</v>
      </c>
      <c r="EP20">
        <v>304507.3983</v>
      </c>
      <c r="EQ20">
        <v>151114.60800000001</v>
      </c>
      <c r="ER20">
        <v>212216.91260000001</v>
      </c>
      <c r="ES20">
        <v>212216.91260000001</v>
      </c>
      <c r="ET20">
        <v>212216.91260000001</v>
      </c>
      <c r="EU20">
        <v>53994.288</v>
      </c>
      <c r="EV20">
        <v>36671.742100000003</v>
      </c>
      <c r="EW20">
        <v>36671.742100000003</v>
      </c>
      <c r="EX20">
        <v>36671.742100000003</v>
      </c>
      <c r="EY20">
        <v>159387.93600000002</v>
      </c>
      <c r="EZ20">
        <v>256029.6305</v>
      </c>
      <c r="FA20">
        <v>256029.6305</v>
      </c>
      <c r="FB20">
        <v>256029.6305</v>
      </c>
      <c r="FC20">
        <v>174480.91200000001</v>
      </c>
      <c r="FD20">
        <v>293331.03730000003</v>
      </c>
      <c r="FE20">
        <v>293331.03730000003</v>
      </c>
      <c r="FF20">
        <v>293331.03730000003</v>
      </c>
      <c r="FG20">
        <v>173017.68</v>
      </c>
      <c r="FH20">
        <v>282319.6103</v>
      </c>
      <c r="FI20">
        <v>282319.6103</v>
      </c>
      <c r="FJ20">
        <v>282319.6103</v>
      </c>
      <c r="FK20">
        <v>165795.984</v>
      </c>
      <c r="FL20">
        <v>269762.46850000002</v>
      </c>
      <c r="FM20">
        <v>269762.46850000002</v>
      </c>
      <c r="FN20">
        <v>269762.46850000002</v>
      </c>
      <c r="FO20">
        <v>157285.34400000001</v>
      </c>
      <c r="FP20">
        <v>258518.55119999999</v>
      </c>
      <c r="FQ20">
        <v>258518.55119999999</v>
      </c>
      <c r="FR20">
        <v>258518.55119999999</v>
      </c>
      <c r="FS20">
        <v>161028.09599999999</v>
      </c>
      <c r="FT20">
        <v>253744.37830000001</v>
      </c>
      <c r="FU20">
        <v>253744.37830000001</v>
      </c>
      <c r="FV20">
        <v>253744.37830000001</v>
      </c>
      <c r="FW20">
        <v>161028.09599999999</v>
      </c>
      <c r="FX20">
        <v>263550.87079999998</v>
      </c>
      <c r="FY20">
        <v>263550.87079999998</v>
      </c>
      <c r="FZ20">
        <v>263550.87079999998</v>
      </c>
      <c r="GA20">
        <v>138051.36000000002</v>
      </c>
      <c r="GB20">
        <v>227585.1795</v>
      </c>
      <c r="GC20">
        <v>227585.1795</v>
      </c>
      <c r="GD20">
        <v>227585.1795</v>
      </c>
      <c r="GE20">
        <v>138051.36000000002</v>
      </c>
      <c r="GF20">
        <v>211845.81109999999</v>
      </c>
      <c r="GG20">
        <v>211845.81109999999</v>
      </c>
      <c r="GH20">
        <v>211845.81109999999</v>
      </c>
      <c r="GI20">
        <v>57915.264000000003</v>
      </c>
      <c r="GJ20">
        <v>188101.9791</v>
      </c>
      <c r="GK20">
        <v>188101.9791</v>
      </c>
      <c r="GL20">
        <v>188101.9791</v>
      </c>
      <c r="GM20">
        <v>79207.296000000002</v>
      </c>
      <c r="GN20">
        <v>98033.354299999992</v>
      </c>
      <c r="GO20">
        <v>98033.354299999992</v>
      </c>
      <c r="GP20">
        <v>98033.354299999992</v>
      </c>
      <c r="GQ20">
        <v>79207.296000000002</v>
      </c>
      <c r="GR20">
        <v>98033.354299999992</v>
      </c>
      <c r="GS20">
        <v>98033.354299999992</v>
      </c>
      <c r="GT20">
        <v>98033.354299999992</v>
      </c>
      <c r="GU20">
        <v>0</v>
      </c>
      <c r="GW20">
        <v>0</v>
      </c>
      <c r="GX20">
        <v>0</v>
      </c>
      <c r="GY20">
        <v>154643.08799999999</v>
      </c>
      <c r="GZ20">
        <v>255783.1458</v>
      </c>
      <c r="HA20">
        <v>255783.1458</v>
      </c>
      <c r="HB20">
        <v>255783.1458</v>
      </c>
      <c r="HC20">
        <v>195428.304</v>
      </c>
      <c r="HD20">
        <v>362568.16470000002</v>
      </c>
      <c r="HE20">
        <v>362568.16470000002</v>
      </c>
      <c r="HF20">
        <v>362568.16470000002</v>
      </c>
      <c r="HG20">
        <v>343278.38370000001</v>
      </c>
      <c r="HH20">
        <v>362568.16470000002</v>
      </c>
      <c r="HI20">
        <v>362568.16470000002</v>
      </c>
      <c r="HJ20">
        <v>362568.16470000002</v>
      </c>
      <c r="HK20">
        <v>351774.1507</v>
      </c>
      <c r="HL20">
        <v>361923.4227</v>
      </c>
      <c r="HM20">
        <v>361923.4227</v>
      </c>
      <c r="HN20">
        <v>361923.4227</v>
      </c>
      <c r="HO20">
        <v>336275.60259999998</v>
      </c>
      <c r="HP20">
        <v>336130.24410000001</v>
      </c>
      <c r="HQ20">
        <v>336130.24410000001</v>
      </c>
      <c r="HR20">
        <v>336130.24410000001</v>
      </c>
      <c r="HS20">
        <v>197655.12</v>
      </c>
      <c r="HT20">
        <v>337006.22690000001</v>
      </c>
      <c r="HU20">
        <v>337006.22690000001</v>
      </c>
      <c r="HV20">
        <v>337006.22690000001</v>
      </c>
      <c r="HW20">
        <v>201790.992</v>
      </c>
      <c r="HX20">
        <v>326546.49579999998</v>
      </c>
      <c r="HY20">
        <v>326546.49579999998</v>
      </c>
      <c r="HZ20">
        <v>326546.49579999998</v>
      </c>
      <c r="IA20">
        <v>182745.21600000001</v>
      </c>
      <c r="IB20">
        <v>322440.80540000001</v>
      </c>
      <c r="IC20">
        <v>322440.80540000001</v>
      </c>
      <c r="ID20">
        <v>322440.80540000001</v>
      </c>
      <c r="IE20">
        <v>182745.21600000001</v>
      </c>
      <c r="IF20">
        <v>315617.9523</v>
      </c>
      <c r="IG20">
        <v>315617.9523</v>
      </c>
      <c r="IH20">
        <v>315617.9523</v>
      </c>
      <c r="II20">
        <v>198663.31200000001</v>
      </c>
      <c r="IJ20">
        <v>309674.91379999998</v>
      </c>
      <c r="IK20">
        <v>309674.91379999998</v>
      </c>
      <c r="IL20">
        <v>309674.91379999998</v>
      </c>
      <c r="IM20">
        <v>201561.16800000001</v>
      </c>
      <c r="IN20">
        <v>313437.24160000001</v>
      </c>
      <c r="IO20">
        <v>313437.24160000001</v>
      </c>
      <c r="IP20">
        <v>313437.24160000001</v>
      </c>
      <c r="IQ20">
        <v>193167.12</v>
      </c>
      <c r="IR20">
        <v>313437.24160000001</v>
      </c>
      <c r="IS20">
        <v>313437.24160000001</v>
      </c>
      <c r="IT20">
        <v>313437.24160000001</v>
      </c>
      <c r="IU20">
        <v>195801.60000000001</v>
      </c>
      <c r="IV20">
        <v>310613.78810000001</v>
      </c>
      <c r="IW20">
        <v>310613.78810000001</v>
      </c>
      <c r="IX20">
        <v>310613.78810000001</v>
      </c>
      <c r="IY20">
        <v>192504.76800000001</v>
      </c>
      <c r="IZ20">
        <v>329958.79700000002</v>
      </c>
      <c r="JA20">
        <v>329958.79700000002</v>
      </c>
      <c r="JB20">
        <v>329958.79700000002</v>
      </c>
      <c r="JC20">
        <v>195668.736</v>
      </c>
      <c r="JD20">
        <v>329958.79700000002</v>
      </c>
      <c r="JE20">
        <v>329958.79700000002</v>
      </c>
      <c r="JF20">
        <v>329958.79700000002</v>
      </c>
      <c r="JG20">
        <v>194593.48800000001</v>
      </c>
      <c r="JH20">
        <v>329958.79700000002</v>
      </c>
      <c r="JI20">
        <v>329958.79700000002</v>
      </c>
      <c r="JJ20">
        <v>329958.79700000002</v>
      </c>
      <c r="JK20">
        <v>194879.37600000002</v>
      </c>
      <c r="JL20">
        <v>331528.0024</v>
      </c>
      <c r="JM20">
        <v>331528.0024</v>
      </c>
      <c r="JN20">
        <v>331528.0024</v>
      </c>
      <c r="JO20">
        <v>197527.296</v>
      </c>
      <c r="JP20">
        <v>326032.11829999997</v>
      </c>
      <c r="JQ20">
        <v>326032.11829999997</v>
      </c>
      <c r="JR20">
        <v>326032.11829999997</v>
      </c>
      <c r="JS20">
        <v>191270.92800000001</v>
      </c>
      <c r="JT20">
        <v>189930.576</v>
      </c>
      <c r="JU20">
        <v>189930.576</v>
      </c>
      <c r="JV20">
        <v>189930.576</v>
      </c>
      <c r="JW20">
        <v>182063.28</v>
      </c>
      <c r="JX20">
        <v>201236.78400000001</v>
      </c>
      <c r="JY20">
        <v>201236.78400000001</v>
      </c>
      <c r="JZ20">
        <v>201236.78400000001</v>
      </c>
      <c r="KA20">
        <v>197657.23200000002</v>
      </c>
      <c r="KB20">
        <v>204276.288</v>
      </c>
      <c r="KC20">
        <v>204276.288</v>
      </c>
      <c r="KD20">
        <v>204276.288</v>
      </c>
      <c r="KE20">
        <v>198617.23200000002</v>
      </c>
      <c r="KF20">
        <v>180114.144</v>
      </c>
      <c r="KG20">
        <v>180114.144</v>
      </c>
      <c r="KH20">
        <v>180114.144</v>
      </c>
      <c r="KI20">
        <v>180262.80000000002</v>
      </c>
      <c r="KJ20">
        <v>176517.16800000001</v>
      </c>
      <c r="KK20">
        <v>176517.16800000001</v>
      </c>
      <c r="KL20">
        <v>176517.16800000001</v>
      </c>
      <c r="KM20">
        <v>174446.976</v>
      </c>
      <c r="KN20">
        <v>172618.17600000001</v>
      </c>
      <c r="KO20">
        <v>172618.17600000001</v>
      </c>
      <c r="KP20">
        <v>172618.17600000001</v>
      </c>
      <c r="KQ20">
        <v>167714.49600000001</v>
      </c>
      <c r="KR20">
        <v>158390.35200000001</v>
      </c>
      <c r="KS20">
        <v>158390.35200000001</v>
      </c>
      <c r="KT20">
        <v>158390.35200000001</v>
      </c>
      <c r="KU20">
        <v>176202.33600000001</v>
      </c>
      <c r="KV20">
        <v>168540.24</v>
      </c>
      <c r="KW20">
        <v>168540.24</v>
      </c>
      <c r="KX20">
        <v>168540.24</v>
      </c>
      <c r="KY20">
        <v>179257.2</v>
      </c>
      <c r="KZ20">
        <v>179221.53599999999</v>
      </c>
      <c r="LA20">
        <v>179221.53599999999</v>
      </c>
      <c r="LB20">
        <v>179221.53599999999</v>
      </c>
    </row>
    <row r="21" spans="1:314" x14ac:dyDescent="0.3">
      <c r="A21" s="70" t="s">
        <v>24</v>
      </c>
      <c r="B21" s="71">
        <v>47976.844002403843</v>
      </c>
      <c r="C21" s="58">
        <v>2059</v>
      </c>
      <c r="D21">
        <v>2059</v>
      </c>
      <c r="E21" s="66">
        <v>1</v>
      </c>
      <c r="F21">
        <v>2059</v>
      </c>
      <c r="G21">
        <v>87183</v>
      </c>
      <c r="H21">
        <v>0</v>
      </c>
      <c r="I21">
        <v>0</v>
      </c>
      <c r="J21" s="66">
        <v>1</v>
      </c>
      <c r="K21">
        <v>0</v>
      </c>
      <c r="L21">
        <v>87183</v>
      </c>
      <c r="M21">
        <v>0</v>
      </c>
      <c r="N21">
        <v>0</v>
      </c>
      <c r="O21" s="50">
        <v>1</v>
      </c>
      <c r="P21">
        <v>0</v>
      </c>
      <c r="Q21">
        <v>8564</v>
      </c>
      <c r="R21">
        <v>3042</v>
      </c>
      <c r="S21">
        <v>3042</v>
      </c>
      <c r="T21" s="50">
        <v>1</v>
      </c>
      <c r="U21">
        <v>3042</v>
      </c>
      <c r="V21">
        <v>18109</v>
      </c>
      <c r="W21">
        <v>10134</v>
      </c>
      <c r="X21">
        <v>10134</v>
      </c>
      <c r="Y21" s="50">
        <v>1</v>
      </c>
      <c r="Z21">
        <v>10134</v>
      </c>
      <c r="AA21">
        <v>31695</v>
      </c>
      <c r="AB21">
        <v>24332</v>
      </c>
      <c r="AC21">
        <v>24332</v>
      </c>
      <c r="AD21" s="50">
        <v>1</v>
      </c>
      <c r="AE21">
        <v>24332</v>
      </c>
      <c r="AF21">
        <v>25747</v>
      </c>
      <c r="AG21">
        <v>11737</v>
      </c>
      <c r="AH21">
        <v>11737</v>
      </c>
      <c r="AI21" s="50">
        <v>1</v>
      </c>
      <c r="AJ21">
        <v>11737</v>
      </c>
      <c r="AK21">
        <v>18518</v>
      </c>
      <c r="AL21">
        <v>11737</v>
      </c>
      <c r="AM21">
        <v>11737</v>
      </c>
      <c r="AN21" s="50">
        <v>1</v>
      </c>
      <c r="AO21">
        <v>11737</v>
      </c>
      <c r="AP21">
        <v>18518</v>
      </c>
      <c r="AQ21">
        <v>17823.903846153844</v>
      </c>
      <c r="AR21">
        <v>17823.903846153844</v>
      </c>
      <c r="AS21" s="50">
        <v>1</v>
      </c>
      <c r="AT21">
        <v>17823.903846153844</v>
      </c>
      <c r="AU21">
        <v>19303</v>
      </c>
      <c r="AV21">
        <v>1793</v>
      </c>
      <c r="AW21">
        <v>1793</v>
      </c>
      <c r="AX21" s="50">
        <v>1</v>
      </c>
      <c r="AY21">
        <v>1793</v>
      </c>
      <c r="AZ21">
        <v>0</v>
      </c>
      <c r="BA21">
        <v>0</v>
      </c>
      <c r="BB21">
        <v>0</v>
      </c>
      <c r="BC21" s="50">
        <v>1</v>
      </c>
      <c r="BD21">
        <v>0</v>
      </c>
      <c r="BE21">
        <v>48781</v>
      </c>
      <c r="BF21">
        <v>17412</v>
      </c>
      <c r="BG21">
        <v>17412</v>
      </c>
      <c r="BH21" s="50">
        <v>1</v>
      </c>
      <c r="BI21">
        <v>17412</v>
      </c>
      <c r="BJ21">
        <v>63637</v>
      </c>
      <c r="BK21">
        <v>36331</v>
      </c>
      <c r="BL21">
        <v>36331</v>
      </c>
      <c r="BM21" s="50">
        <v>1</v>
      </c>
      <c r="BN21">
        <v>36331</v>
      </c>
      <c r="BO21">
        <v>142821</v>
      </c>
      <c r="BP21">
        <v>33174</v>
      </c>
      <c r="BQ21">
        <v>33174</v>
      </c>
      <c r="BR21" s="50">
        <v>1</v>
      </c>
      <c r="BS21">
        <v>33174</v>
      </c>
      <c r="BT21">
        <v>39819</v>
      </c>
      <c r="BU21">
        <v>28669.591346153844</v>
      </c>
      <c r="BV21">
        <v>28669.591346153844</v>
      </c>
      <c r="BW21" s="50">
        <v>1</v>
      </c>
      <c r="BX21">
        <v>28669.591346153844</v>
      </c>
      <c r="BY21">
        <v>8606</v>
      </c>
      <c r="BZ21">
        <v>0</v>
      </c>
      <c r="CA21">
        <v>0</v>
      </c>
      <c r="CB21" s="50">
        <v>1</v>
      </c>
      <c r="CC21">
        <v>0</v>
      </c>
      <c r="CD21">
        <v>74141</v>
      </c>
      <c r="CE21">
        <v>0</v>
      </c>
      <c r="CF21">
        <v>0</v>
      </c>
      <c r="CG21" s="50">
        <v>1</v>
      </c>
      <c r="CH21">
        <v>0</v>
      </c>
      <c r="CI21">
        <v>118690</v>
      </c>
      <c r="CJ21">
        <v>27901</v>
      </c>
      <c r="CK21">
        <v>27901</v>
      </c>
      <c r="CL21">
        <v>27901</v>
      </c>
      <c r="CM21">
        <v>95094</v>
      </c>
      <c r="CN21">
        <v>87497</v>
      </c>
      <c r="CO21">
        <v>87497</v>
      </c>
      <c r="CP21">
        <v>87497</v>
      </c>
      <c r="CQ21">
        <v>32767</v>
      </c>
      <c r="CR21">
        <v>87497</v>
      </c>
      <c r="CS21">
        <v>87497</v>
      </c>
      <c r="CT21">
        <v>87497</v>
      </c>
      <c r="CU21">
        <v>57661</v>
      </c>
      <c r="CV21">
        <v>116871</v>
      </c>
      <c r="CW21">
        <v>116871</v>
      </c>
      <c r="CX21">
        <v>116871</v>
      </c>
      <c r="CY21">
        <v>37997</v>
      </c>
      <c r="CZ21">
        <v>60835</v>
      </c>
      <c r="DA21">
        <v>60835</v>
      </c>
      <c r="DB21">
        <v>60835</v>
      </c>
      <c r="DC21">
        <v>29822</v>
      </c>
      <c r="DD21">
        <v>76433</v>
      </c>
      <c r="DE21">
        <v>76433</v>
      </c>
      <c r="DF21">
        <v>76433</v>
      </c>
      <c r="DG21">
        <v>63566</v>
      </c>
      <c r="DH21">
        <v>10732</v>
      </c>
      <c r="DI21">
        <v>10732</v>
      </c>
      <c r="DJ21">
        <v>10732</v>
      </c>
      <c r="DK21">
        <v>33247</v>
      </c>
      <c r="DL21">
        <v>133660</v>
      </c>
      <c r="DM21">
        <v>133660</v>
      </c>
      <c r="DN21">
        <v>133660</v>
      </c>
      <c r="DO21">
        <v>52503</v>
      </c>
      <c r="DP21">
        <v>133660</v>
      </c>
      <c r="DQ21">
        <v>133660</v>
      </c>
      <c r="DR21">
        <v>133660</v>
      </c>
      <c r="DS21">
        <v>71434</v>
      </c>
      <c r="DT21">
        <v>137197</v>
      </c>
      <c r="DU21">
        <v>137197</v>
      </c>
      <c r="DV21">
        <v>137197</v>
      </c>
      <c r="DW21">
        <v>156754</v>
      </c>
      <c r="DX21">
        <v>88231</v>
      </c>
      <c r="DY21">
        <v>88231</v>
      </c>
      <c r="DZ21">
        <v>88231</v>
      </c>
      <c r="EA21">
        <v>33585</v>
      </c>
      <c r="EB21">
        <v>72139</v>
      </c>
      <c r="EC21">
        <v>72139</v>
      </c>
      <c r="ED21">
        <v>72139</v>
      </c>
      <c r="EE21">
        <v>5429</v>
      </c>
      <c r="EF21">
        <v>69498</v>
      </c>
      <c r="EG21">
        <v>69498</v>
      </c>
      <c r="EH21">
        <v>69498</v>
      </c>
      <c r="EI21">
        <v>7252</v>
      </c>
      <c r="EJ21">
        <v>51729</v>
      </c>
      <c r="EK21">
        <v>51729</v>
      </c>
      <c r="EL21">
        <v>51729</v>
      </c>
      <c r="EM21">
        <v>13109</v>
      </c>
      <c r="EN21">
        <v>74390</v>
      </c>
      <c r="EO21">
        <v>74390</v>
      </c>
      <c r="EP21">
        <v>74390</v>
      </c>
      <c r="EQ21">
        <v>1748</v>
      </c>
      <c r="ER21">
        <v>55298</v>
      </c>
      <c r="ES21">
        <v>55298</v>
      </c>
      <c r="ET21">
        <v>55298</v>
      </c>
      <c r="EU21">
        <v>38418</v>
      </c>
      <c r="EV21">
        <v>55298</v>
      </c>
      <c r="EW21">
        <v>55298</v>
      </c>
      <c r="EX21">
        <v>55298</v>
      </c>
      <c r="EY21">
        <v>38418</v>
      </c>
      <c r="EZ21">
        <v>55298</v>
      </c>
      <c r="FA21">
        <v>55298</v>
      </c>
      <c r="FB21">
        <v>55298</v>
      </c>
      <c r="FC21">
        <v>38418</v>
      </c>
      <c r="FD21">
        <v>55298</v>
      </c>
      <c r="FE21">
        <v>55298</v>
      </c>
      <c r="FF21">
        <v>55298</v>
      </c>
      <c r="FG21">
        <v>150188</v>
      </c>
      <c r="FH21">
        <v>57355</v>
      </c>
      <c r="FI21">
        <v>57355</v>
      </c>
      <c r="FJ21">
        <v>57355</v>
      </c>
      <c r="FK21">
        <v>58676</v>
      </c>
      <c r="FL21">
        <v>69628</v>
      </c>
      <c r="FM21">
        <v>69628</v>
      </c>
      <c r="FN21">
        <v>69628</v>
      </c>
      <c r="FO21">
        <v>33126</v>
      </c>
      <c r="FP21">
        <v>32841</v>
      </c>
      <c r="FQ21">
        <v>32841</v>
      </c>
      <c r="FR21">
        <v>32841</v>
      </c>
      <c r="FS21">
        <v>30375</v>
      </c>
      <c r="FT21">
        <v>1581</v>
      </c>
      <c r="FU21">
        <v>1581</v>
      </c>
      <c r="FV21">
        <v>1581</v>
      </c>
      <c r="FW21">
        <v>0</v>
      </c>
      <c r="FX21">
        <v>25983</v>
      </c>
      <c r="FY21">
        <v>25983</v>
      </c>
      <c r="FZ21">
        <v>25983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103296</v>
      </c>
      <c r="HD21">
        <v>68574</v>
      </c>
      <c r="HE21">
        <v>68574</v>
      </c>
      <c r="HF21">
        <v>68574</v>
      </c>
      <c r="HG21">
        <v>67565</v>
      </c>
      <c r="HH21">
        <v>39494</v>
      </c>
      <c r="HI21">
        <v>39494</v>
      </c>
      <c r="HJ21">
        <v>39494</v>
      </c>
      <c r="HK21">
        <v>53356</v>
      </c>
      <c r="HL21">
        <v>62350</v>
      </c>
      <c r="HM21">
        <v>62350</v>
      </c>
      <c r="HN21">
        <v>62350</v>
      </c>
      <c r="HO21">
        <v>58446</v>
      </c>
      <c r="HP21">
        <v>22945</v>
      </c>
      <c r="HQ21">
        <v>22945</v>
      </c>
      <c r="HR21">
        <v>22945</v>
      </c>
      <c r="HS21">
        <v>326805</v>
      </c>
      <c r="HT21">
        <v>34389</v>
      </c>
      <c r="HU21">
        <v>34389</v>
      </c>
      <c r="HV21">
        <v>34389</v>
      </c>
      <c r="HW21">
        <v>253956</v>
      </c>
      <c r="HX21">
        <v>177490</v>
      </c>
      <c r="HY21">
        <v>57722</v>
      </c>
      <c r="HZ21">
        <v>57722</v>
      </c>
      <c r="IA21">
        <v>180551</v>
      </c>
      <c r="IB21">
        <v>110255</v>
      </c>
      <c r="IC21">
        <v>110255</v>
      </c>
      <c r="ID21">
        <v>110255</v>
      </c>
      <c r="IE21">
        <v>111787</v>
      </c>
      <c r="IF21">
        <v>57722</v>
      </c>
      <c r="IG21">
        <v>57722</v>
      </c>
      <c r="IH21">
        <v>57722</v>
      </c>
      <c r="II21">
        <v>88942</v>
      </c>
      <c r="IJ21">
        <v>110255</v>
      </c>
      <c r="IK21">
        <v>110255</v>
      </c>
      <c r="IL21">
        <v>110255</v>
      </c>
      <c r="IM21">
        <v>86821.5</v>
      </c>
      <c r="IN21">
        <v>65157</v>
      </c>
      <c r="IO21">
        <v>65157</v>
      </c>
      <c r="IP21">
        <v>65157</v>
      </c>
      <c r="IQ21">
        <v>90759.5</v>
      </c>
      <c r="IR21">
        <v>52277</v>
      </c>
      <c r="IS21">
        <v>52277</v>
      </c>
      <c r="IT21">
        <v>52277</v>
      </c>
      <c r="IU21">
        <v>210301</v>
      </c>
      <c r="IV21">
        <v>120653</v>
      </c>
      <c r="IW21">
        <v>120653</v>
      </c>
      <c r="IX21">
        <v>120653</v>
      </c>
      <c r="IY21">
        <v>242472</v>
      </c>
      <c r="IZ21">
        <v>99944</v>
      </c>
      <c r="JA21">
        <v>99944</v>
      </c>
      <c r="JB21">
        <v>99944</v>
      </c>
      <c r="JC21">
        <v>303435</v>
      </c>
      <c r="JD21">
        <v>109130</v>
      </c>
      <c r="JE21">
        <v>109130</v>
      </c>
      <c r="JF21">
        <v>109130</v>
      </c>
      <c r="JG21">
        <v>143717</v>
      </c>
      <c r="JH21">
        <v>109130</v>
      </c>
      <c r="JI21">
        <v>109130</v>
      </c>
      <c r="JJ21">
        <v>109130</v>
      </c>
      <c r="JK21">
        <v>58254</v>
      </c>
      <c r="JL21">
        <v>0</v>
      </c>
      <c r="JM21">
        <v>0</v>
      </c>
      <c r="JN21">
        <v>0</v>
      </c>
      <c r="JO21">
        <v>41560</v>
      </c>
      <c r="JP21">
        <v>47878</v>
      </c>
      <c r="JQ21">
        <v>47878</v>
      </c>
      <c r="JR21">
        <v>47878</v>
      </c>
      <c r="JS21">
        <v>17771</v>
      </c>
      <c r="JT21">
        <v>70997</v>
      </c>
      <c r="JU21">
        <v>70997</v>
      </c>
      <c r="JV21">
        <v>70997</v>
      </c>
      <c r="JW21">
        <v>99576</v>
      </c>
      <c r="JX21">
        <v>57455</v>
      </c>
      <c r="JY21">
        <v>57455</v>
      </c>
      <c r="JZ21">
        <v>57455</v>
      </c>
      <c r="KA21">
        <v>259957</v>
      </c>
      <c r="KB21">
        <v>180043</v>
      </c>
      <c r="KC21">
        <v>180043</v>
      </c>
      <c r="KD21">
        <v>180043</v>
      </c>
      <c r="KE21">
        <v>100120</v>
      </c>
      <c r="KF21">
        <v>209108</v>
      </c>
      <c r="KG21">
        <v>209108</v>
      </c>
      <c r="KH21">
        <v>209108</v>
      </c>
      <c r="KI21">
        <v>89244</v>
      </c>
      <c r="KJ21">
        <v>130293</v>
      </c>
      <c r="KK21">
        <v>130293</v>
      </c>
      <c r="KL21">
        <v>130293</v>
      </c>
      <c r="KM21">
        <v>121251</v>
      </c>
      <c r="KN21">
        <v>107647</v>
      </c>
      <c r="KO21">
        <v>107647</v>
      </c>
      <c r="KP21">
        <v>107647</v>
      </c>
      <c r="KQ21">
        <v>47821</v>
      </c>
      <c r="KR21">
        <v>78803</v>
      </c>
      <c r="KS21">
        <v>78803</v>
      </c>
      <c r="KT21">
        <v>78803</v>
      </c>
      <c r="KU21">
        <v>286097</v>
      </c>
      <c r="KV21">
        <v>122292</v>
      </c>
      <c r="KW21">
        <v>122292</v>
      </c>
      <c r="KX21">
        <v>122292</v>
      </c>
      <c r="KY21">
        <v>196548</v>
      </c>
      <c r="KZ21">
        <v>102056</v>
      </c>
      <c r="LA21">
        <v>102056</v>
      </c>
      <c r="LB21">
        <v>102056</v>
      </c>
    </row>
    <row r="22" spans="1:314" x14ac:dyDescent="0.3">
      <c r="A22" s="70" t="s">
        <v>25</v>
      </c>
      <c r="B22" s="60">
        <v>0</v>
      </c>
      <c r="C22" s="58">
        <v>8000</v>
      </c>
      <c r="D22">
        <v>8000</v>
      </c>
      <c r="E22" s="66">
        <v>1</v>
      </c>
      <c r="F22">
        <v>8000</v>
      </c>
      <c r="G22">
        <v>0</v>
      </c>
      <c r="H22">
        <v>8000</v>
      </c>
      <c r="I22">
        <v>8000</v>
      </c>
      <c r="J22" s="66">
        <v>1</v>
      </c>
      <c r="K22">
        <v>8000</v>
      </c>
      <c r="L22">
        <v>0</v>
      </c>
      <c r="M22">
        <v>8000</v>
      </c>
      <c r="N22">
        <v>8000</v>
      </c>
      <c r="O22" s="50">
        <v>1</v>
      </c>
      <c r="P22">
        <v>8000</v>
      </c>
      <c r="Q22">
        <v>0</v>
      </c>
      <c r="R22">
        <v>0</v>
      </c>
      <c r="S22">
        <v>0</v>
      </c>
      <c r="T22" s="50">
        <v>1</v>
      </c>
      <c r="U22">
        <v>0</v>
      </c>
      <c r="V22">
        <v>0</v>
      </c>
      <c r="W22">
        <v>0</v>
      </c>
      <c r="X22">
        <v>0</v>
      </c>
      <c r="Y22" s="50">
        <v>1</v>
      </c>
      <c r="Z22">
        <v>0</v>
      </c>
      <c r="AA22">
        <v>0</v>
      </c>
      <c r="AB22">
        <v>0</v>
      </c>
      <c r="AC22">
        <v>0</v>
      </c>
      <c r="AD22" s="50">
        <v>1</v>
      </c>
      <c r="AE22">
        <v>0</v>
      </c>
      <c r="AF22">
        <v>0</v>
      </c>
      <c r="AG22">
        <v>0</v>
      </c>
      <c r="AH22">
        <v>0</v>
      </c>
      <c r="AI22" s="50">
        <v>1</v>
      </c>
      <c r="AJ22">
        <v>0</v>
      </c>
      <c r="AK22">
        <v>0</v>
      </c>
      <c r="AL22">
        <v>0</v>
      </c>
      <c r="AM22">
        <v>0</v>
      </c>
      <c r="AN22" s="50">
        <v>1</v>
      </c>
      <c r="AO22">
        <v>0</v>
      </c>
      <c r="AP22">
        <v>0</v>
      </c>
      <c r="AQ22">
        <v>0</v>
      </c>
      <c r="AR22">
        <v>0</v>
      </c>
      <c r="AS22" s="50">
        <v>1</v>
      </c>
      <c r="AT22">
        <v>0</v>
      </c>
      <c r="AU22">
        <v>0</v>
      </c>
      <c r="AV22">
        <v>0</v>
      </c>
      <c r="AW22">
        <v>0</v>
      </c>
      <c r="AX22" s="50">
        <v>1</v>
      </c>
      <c r="AY22">
        <v>0</v>
      </c>
      <c r="AZ22">
        <v>0</v>
      </c>
      <c r="BA22">
        <v>0</v>
      </c>
      <c r="BB22">
        <v>0</v>
      </c>
      <c r="BC22" s="50">
        <v>1</v>
      </c>
      <c r="BD22">
        <v>0</v>
      </c>
      <c r="BE22">
        <v>0</v>
      </c>
      <c r="BF22">
        <v>0</v>
      </c>
      <c r="BG22">
        <v>0</v>
      </c>
      <c r="BH22" s="50">
        <v>1</v>
      </c>
      <c r="BI22">
        <v>0</v>
      </c>
      <c r="BJ22">
        <v>0</v>
      </c>
      <c r="BK22">
        <v>0</v>
      </c>
      <c r="BL22">
        <v>0</v>
      </c>
      <c r="BM22" s="50">
        <v>1</v>
      </c>
      <c r="BN22">
        <v>0</v>
      </c>
      <c r="BO22">
        <v>0</v>
      </c>
      <c r="BP22">
        <v>0</v>
      </c>
      <c r="BQ22">
        <v>0</v>
      </c>
      <c r="BR22" s="50">
        <v>1</v>
      </c>
      <c r="BS22">
        <v>0</v>
      </c>
      <c r="BT22">
        <v>0</v>
      </c>
      <c r="BU22">
        <v>0</v>
      </c>
      <c r="BV22">
        <v>0</v>
      </c>
      <c r="BW22" s="50">
        <v>1</v>
      </c>
      <c r="BX22">
        <v>0</v>
      </c>
      <c r="BY22">
        <v>0</v>
      </c>
      <c r="BZ22">
        <v>0</v>
      </c>
      <c r="CA22">
        <v>0</v>
      </c>
      <c r="CB22" s="50">
        <v>1</v>
      </c>
      <c r="CC22">
        <v>0</v>
      </c>
      <c r="CD22">
        <v>0</v>
      </c>
      <c r="CE22">
        <v>0</v>
      </c>
      <c r="CF22">
        <v>0</v>
      </c>
      <c r="CG22" s="50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1029</v>
      </c>
      <c r="KO22">
        <v>0</v>
      </c>
      <c r="KP22">
        <v>0</v>
      </c>
      <c r="KQ22">
        <v>1029</v>
      </c>
      <c r="KR22">
        <v>0</v>
      </c>
      <c r="KS22">
        <v>0</v>
      </c>
      <c r="KT22">
        <v>0</v>
      </c>
      <c r="KU22">
        <v>1029</v>
      </c>
      <c r="KV22">
        <v>0</v>
      </c>
      <c r="KW22">
        <v>0</v>
      </c>
      <c r="KX22">
        <v>0</v>
      </c>
      <c r="KY22">
        <v>1100</v>
      </c>
      <c r="KZ22">
        <v>0</v>
      </c>
      <c r="LA22">
        <v>0</v>
      </c>
      <c r="LB22">
        <v>0</v>
      </c>
    </row>
    <row r="23" spans="1:314" x14ac:dyDescent="0.3">
      <c r="A23" s="70" t="s">
        <v>26</v>
      </c>
      <c r="B23" s="60">
        <v>1000</v>
      </c>
      <c r="C23" s="58">
        <v>1000</v>
      </c>
      <c r="D23">
        <v>1000</v>
      </c>
      <c r="E23" s="66">
        <v>1</v>
      </c>
      <c r="F23">
        <v>1000</v>
      </c>
      <c r="G23">
        <v>1000</v>
      </c>
      <c r="H23">
        <v>1000</v>
      </c>
      <c r="I23">
        <v>1000</v>
      </c>
      <c r="J23" s="66">
        <v>1</v>
      </c>
      <c r="K23">
        <v>1000</v>
      </c>
      <c r="L23">
        <v>1000</v>
      </c>
      <c r="M23">
        <v>1000</v>
      </c>
      <c r="N23">
        <v>1000</v>
      </c>
      <c r="O23" s="50">
        <v>1</v>
      </c>
      <c r="P23">
        <v>1000</v>
      </c>
      <c r="Q23">
        <v>1200</v>
      </c>
      <c r="R23">
        <v>500</v>
      </c>
      <c r="S23">
        <v>500</v>
      </c>
      <c r="T23" s="50">
        <v>1</v>
      </c>
      <c r="U23">
        <v>500</v>
      </c>
      <c r="V23">
        <v>1200</v>
      </c>
      <c r="W23">
        <v>500</v>
      </c>
      <c r="X23">
        <v>500</v>
      </c>
      <c r="Y23" s="50">
        <v>1</v>
      </c>
      <c r="Z23">
        <v>500</v>
      </c>
      <c r="AA23">
        <v>1200</v>
      </c>
      <c r="AB23">
        <v>500</v>
      </c>
      <c r="AC23">
        <v>500</v>
      </c>
      <c r="AD23" s="50">
        <v>1</v>
      </c>
      <c r="AE23">
        <v>500</v>
      </c>
      <c r="AF23">
        <v>1200</v>
      </c>
      <c r="AG23">
        <v>500</v>
      </c>
      <c r="AH23">
        <v>500</v>
      </c>
      <c r="AI23" s="50">
        <v>1</v>
      </c>
      <c r="AJ23">
        <v>500</v>
      </c>
      <c r="AK23">
        <v>1200</v>
      </c>
      <c r="AL23">
        <v>500</v>
      </c>
      <c r="AM23">
        <v>500</v>
      </c>
      <c r="AN23" s="50">
        <v>1</v>
      </c>
      <c r="AO23">
        <v>500</v>
      </c>
      <c r="AP23">
        <v>1200</v>
      </c>
      <c r="AQ23">
        <v>500</v>
      </c>
      <c r="AR23">
        <v>500</v>
      </c>
      <c r="AS23" s="50">
        <v>1</v>
      </c>
      <c r="AT23">
        <v>500</v>
      </c>
      <c r="AU23">
        <v>1200</v>
      </c>
      <c r="AV23">
        <v>500</v>
      </c>
      <c r="AW23">
        <v>500</v>
      </c>
      <c r="AX23" s="50">
        <v>1</v>
      </c>
      <c r="AY23">
        <v>500</v>
      </c>
      <c r="AZ23">
        <v>1200</v>
      </c>
      <c r="BA23">
        <v>500</v>
      </c>
      <c r="BB23">
        <v>500</v>
      </c>
      <c r="BC23" s="50">
        <v>1</v>
      </c>
      <c r="BD23">
        <v>500</v>
      </c>
      <c r="BE23">
        <v>1200</v>
      </c>
      <c r="BF23">
        <v>500</v>
      </c>
      <c r="BG23">
        <v>500</v>
      </c>
      <c r="BH23" s="50">
        <v>1</v>
      </c>
      <c r="BI23">
        <v>500</v>
      </c>
      <c r="BJ23">
        <v>1200</v>
      </c>
      <c r="BK23">
        <v>500</v>
      </c>
      <c r="BL23">
        <v>500</v>
      </c>
      <c r="BM23" s="50">
        <v>1</v>
      </c>
      <c r="BN23">
        <v>500</v>
      </c>
      <c r="BO23">
        <v>1200</v>
      </c>
      <c r="BP23">
        <v>500</v>
      </c>
      <c r="BQ23">
        <v>500</v>
      </c>
      <c r="BR23" s="50">
        <v>1</v>
      </c>
      <c r="BS23">
        <v>500</v>
      </c>
      <c r="BT23">
        <v>1200</v>
      </c>
      <c r="BU23">
        <v>500</v>
      </c>
      <c r="BV23">
        <v>500</v>
      </c>
      <c r="BW23" s="50">
        <v>1</v>
      </c>
      <c r="BX23">
        <v>500</v>
      </c>
      <c r="BY23">
        <v>1200</v>
      </c>
      <c r="BZ23">
        <v>500</v>
      </c>
      <c r="CA23">
        <v>500</v>
      </c>
      <c r="CB23" s="50">
        <v>1</v>
      </c>
      <c r="CC23">
        <v>500</v>
      </c>
      <c r="CD23">
        <v>1200</v>
      </c>
      <c r="CE23">
        <v>500</v>
      </c>
      <c r="CF23">
        <v>500</v>
      </c>
      <c r="CG23" s="50">
        <v>1</v>
      </c>
      <c r="CH23">
        <v>500</v>
      </c>
      <c r="CI23">
        <v>1200</v>
      </c>
      <c r="CJ23">
        <v>500</v>
      </c>
      <c r="CK23">
        <v>500</v>
      </c>
      <c r="CL23">
        <v>500</v>
      </c>
      <c r="CM23">
        <v>1200</v>
      </c>
      <c r="CN23">
        <v>500</v>
      </c>
      <c r="CO23">
        <v>500</v>
      </c>
      <c r="CP23">
        <v>500</v>
      </c>
      <c r="CQ23">
        <v>1200</v>
      </c>
      <c r="CR23">
        <v>500</v>
      </c>
      <c r="CS23">
        <v>500</v>
      </c>
      <c r="CT23">
        <v>500</v>
      </c>
      <c r="CU23">
        <v>1200</v>
      </c>
      <c r="CV23">
        <v>500</v>
      </c>
      <c r="CW23">
        <v>500</v>
      </c>
      <c r="CX23">
        <v>500</v>
      </c>
      <c r="CY23">
        <v>1200</v>
      </c>
      <c r="CZ23">
        <v>500</v>
      </c>
      <c r="DA23">
        <v>500</v>
      </c>
      <c r="DB23">
        <v>500</v>
      </c>
      <c r="DC23">
        <v>1200</v>
      </c>
      <c r="DD23">
        <v>500</v>
      </c>
      <c r="DE23">
        <v>500</v>
      </c>
      <c r="DF23">
        <v>500</v>
      </c>
      <c r="DG23">
        <v>1200</v>
      </c>
      <c r="DH23">
        <v>500</v>
      </c>
      <c r="DI23">
        <v>500</v>
      </c>
      <c r="DJ23">
        <v>500</v>
      </c>
      <c r="DK23">
        <v>1200</v>
      </c>
      <c r="DL23">
        <v>500</v>
      </c>
      <c r="DM23">
        <v>500</v>
      </c>
      <c r="DN23">
        <v>500</v>
      </c>
      <c r="DO23">
        <v>1200</v>
      </c>
      <c r="DP23">
        <v>500</v>
      </c>
      <c r="DQ23">
        <v>500</v>
      </c>
      <c r="DR23">
        <v>500</v>
      </c>
      <c r="DS23">
        <v>1200</v>
      </c>
      <c r="DT23">
        <v>500</v>
      </c>
      <c r="DU23">
        <v>500</v>
      </c>
      <c r="DV23">
        <v>500</v>
      </c>
      <c r="DW23">
        <v>1200</v>
      </c>
      <c r="DX23">
        <v>500</v>
      </c>
      <c r="DY23">
        <v>500</v>
      </c>
      <c r="DZ23">
        <v>500</v>
      </c>
      <c r="EA23">
        <v>1200</v>
      </c>
      <c r="EB23">
        <v>500</v>
      </c>
      <c r="EC23">
        <v>500</v>
      </c>
      <c r="ED23">
        <v>500</v>
      </c>
      <c r="EE23">
        <v>1200</v>
      </c>
      <c r="EF23">
        <v>500</v>
      </c>
      <c r="EG23">
        <v>500</v>
      </c>
      <c r="EH23">
        <v>500</v>
      </c>
      <c r="EI23">
        <v>1200</v>
      </c>
      <c r="EJ23">
        <v>500</v>
      </c>
      <c r="EK23">
        <v>500</v>
      </c>
      <c r="EL23">
        <v>500</v>
      </c>
      <c r="EM23">
        <v>1200</v>
      </c>
      <c r="EN23">
        <v>500</v>
      </c>
      <c r="EO23">
        <v>500</v>
      </c>
      <c r="EP23">
        <v>500</v>
      </c>
      <c r="EQ23">
        <v>1200</v>
      </c>
      <c r="ER23">
        <v>500</v>
      </c>
      <c r="ES23">
        <v>500</v>
      </c>
      <c r="ET23">
        <v>500</v>
      </c>
      <c r="EU23">
        <v>1200</v>
      </c>
      <c r="EV23">
        <v>500</v>
      </c>
      <c r="EW23">
        <v>500</v>
      </c>
      <c r="EX23">
        <v>500</v>
      </c>
      <c r="EY23">
        <v>1200</v>
      </c>
      <c r="EZ23">
        <v>500</v>
      </c>
      <c r="FA23">
        <v>500</v>
      </c>
      <c r="FB23">
        <v>500</v>
      </c>
      <c r="FC23">
        <v>1200</v>
      </c>
      <c r="FD23">
        <v>500</v>
      </c>
      <c r="FE23">
        <v>500</v>
      </c>
      <c r="FF23">
        <v>500</v>
      </c>
      <c r="FG23">
        <v>1200</v>
      </c>
      <c r="FH23">
        <v>500</v>
      </c>
      <c r="FI23">
        <v>500</v>
      </c>
      <c r="FJ23">
        <v>500</v>
      </c>
      <c r="FK23">
        <v>1200</v>
      </c>
      <c r="FL23">
        <v>500</v>
      </c>
      <c r="FM23">
        <v>500</v>
      </c>
      <c r="FN23">
        <v>500</v>
      </c>
      <c r="FO23">
        <v>1200</v>
      </c>
      <c r="FP23">
        <v>500</v>
      </c>
      <c r="FQ23">
        <v>500</v>
      </c>
      <c r="FR23">
        <v>500</v>
      </c>
      <c r="FS23">
        <v>1200</v>
      </c>
      <c r="FT23">
        <v>500</v>
      </c>
      <c r="FU23">
        <v>500</v>
      </c>
      <c r="FV23">
        <v>500</v>
      </c>
      <c r="FW23">
        <v>1200</v>
      </c>
      <c r="FX23">
        <v>500</v>
      </c>
      <c r="FY23">
        <v>500</v>
      </c>
      <c r="FZ23">
        <v>500</v>
      </c>
      <c r="GA23">
        <v>1200</v>
      </c>
      <c r="GB23">
        <v>500</v>
      </c>
      <c r="GC23">
        <v>500</v>
      </c>
      <c r="GD23">
        <v>500</v>
      </c>
      <c r="GE23">
        <v>1200</v>
      </c>
      <c r="GF23">
        <v>500</v>
      </c>
      <c r="GG23">
        <v>500</v>
      </c>
      <c r="GH23">
        <v>500</v>
      </c>
      <c r="GI23">
        <v>1200</v>
      </c>
      <c r="GJ23">
        <v>500</v>
      </c>
      <c r="GK23">
        <v>500</v>
      </c>
      <c r="GL23">
        <v>500</v>
      </c>
      <c r="GM23">
        <v>1200</v>
      </c>
      <c r="GN23">
        <v>500</v>
      </c>
      <c r="GO23">
        <v>500</v>
      </c>
      <c r="GP23">
        <v>500</v>
      </c>
      <c r="GQ23">
        <v>1200</v>
      </c>
      <c r="GR23">
        <v>500</v>
      </c>
      <c r="GS23">
        <v>500</v>
      </c>
      <c r="GT23">
        <v>500</v>
      </c>
      <c r="GU23">
        <v>0</v>
      </c>
      <c r="GW23">
        <v>0</v>
      </c>
      <c r="GX23">
        <v>0</v>
      </c>
      <c r="GY23">
        <v>1200</v>
      </c>
      <c r="GZ23">
        <v>500</v>
      </c>
      <c r="HA23">
        <v>500</v>
      </c>
      <c r="HB23">
        <v>500</v>
      </c>
      <c r="HC23">
        <v>1200</v>
      </c>
      <c r="HD23">
        <v>500</v>
      </c>
      <c r="HE23">
        <v>500</v>
      </c>
      <c r="HF23">
        <v>500</v>
      </c>
      <c r="HG23">
        <v>1200</v>
      </c>
      <c r="HH23">
        <v>500</v>
      </c>
      <c r="HI23">
        <v>500</v>
      </c>
      <c r="HJ23">
        <v>500</v>
      </c>
      <c r="HK23">
        <v>1200</v>
      </c>
      <c r="HL23">
        <v>500</v>
      </c>
      <c r="HM23">
        <v>500</v>
      </c>
      <c r="HN23">
        <v>500</v>
      </c>
      <c r="HO23">
        <v>1200</v>
      </c>
      <c r="HP23">
        <v>500</v>
      </c>
      <c r="HQ23">
        <v>500</v>
      </c>
      <c r="HR23">
        <v>500</v>
      </c>
      <c r="HS23">
        <v>1200</v>
      </c>
      <c r="HT23">
        <v>500</v>
      </c>
      <c r="HU23">
        <v>500</v>
      </c>
      <c r="HV23">
        <v>500</v>
      </c>
      <c r="HW23">
        <v>1200</v>
      </c>
      <c r="HX23">
        <v>500</v>
      </c>
      <c r="HY23">
        <v>500</v>
      </c>
      <c r="HZ23">
        <v>500</v>
      </c>
      <c r="IA23">
        <v>1200</v>
      </c>
      <c r="IB23">
        <v>500</v>
      </c>
      <c r="IC23">
        <v>500</v>
      </c>
      <c r="ID23">
        <v>500</v>
      </c>
      <c r="IE23">
        <v>1200</v>
      </c>
      <c r="IF23">
        <v>500</v>
      </c>
      <c r="IG23">
        <v>500</v>
      </c>
      <c r="IH23">
        <v>500</v>
      </c>
      <c r="II23">
        <v>1200</v>
      </c>
      <c r="IJ23">
        <v>500</v>
      </c>
      <c r="IK23">
        <v>500</v>
      </c>
      <c r="IL23">
        <v>500</v>
      </c>
      <c r="IM23">
        <v>1200</v>
      </c>
      <c r="IN23">
        <v>500</v>
      </c>
      <c r="IO23">
        <v>500</v>
      </c>
      <c r="IP23">
        <v>500</v>
      </c>
      <c r="IQ23">
        <v>1500</v>
      </c>
      <c r="IR23">
        <v>500</v>
      </c>
      <c r="IS23">
        <v>500</v>
      </c>
      <c r="IT23">
        <v>500</v>
      </c>
      <c r="IU23">
        <v>315</v>
      </c>
      <c r="IV23">
        <v>300</v>
      </c>
      <c r="IW23">
        <v>300</v>
      </c>
      <c r="IX23">
        <v>300</v>
      </c>
      <c r="IY23">
        <v>950</v>
      </c>
      <c r="IZ23">
        <v>300</v>
      </c>
      <c r="JA23">
        <v>300</v>
      </c>
      <c r="JB23">
        <v>300</v>
      </c>
      <c r="JC23">
        <v>850</v>
      </c>
      <c r="JD23">
        <v>600</v>
      </c>
      <c r="JE23">
        <v>600</v>
      </c>
      <c r="JF23">
        <v>600</v>
      </c>
      <c r="JG23">
        <v>450</v>
      </c>
      <c r="JH23">
        <v>800</v>
      </c>
      <c r="JI23">
        <v>800</v>
      </c>
      <c r="JJ23">
        <v>800</v>
      </c>
      <c r="JK23">
        <v>600</v>
      </c>
      <c r="JL23">
        <v>6700</v>
      </c>
      <c r="JM23">
        <v>6700</v>
      </c>
      <c r="JN23">
        <v>6700</v>
      </c>
      <c r="JO23">
        <v>30030</v>
      </c>
      <c r="JP23">
        <v>36800</v>
      </c>
      <c r="JQ23">
        <v>36800</v>
      </c>
      <c r="JR23">
        <v>36800</v>
      </c>
      <c r="JS23">
        <v>1050</v>
      </c>
      <c r="JT23">
        <v>6900</v>
      </c>
      <c r="JU23">
        <v>6900</v>
      </c>
      <c r="JV23">
        <v>6900</v>
      </c>
      <c r="JW23">
        <v>1500</v>
      </c>
      <c r="JX23">
        <v>6500</v>
      </c>
      <c r="JY23">
        <v>6500</v>
      </c>
      <c r="JZ23">
        <v>6500</v>
      </c>
      <c r="KA23">
        <v>2900</v>
      </c>
      <c r="KB23">
        <v>6850</v>
      </c>
      <c r="KC23">
        <v>6850</v>
      </c>
      <c r="KD23">
        <v>6850</v>
      </c>
      <c r="KE23">
        <v>1500</v>
      </c>
      <c r="KF23">
        <v>7400</v>
      </c>
      <c r="KG23">
        <v>7400</v>
      </c>
      <c r="KH23">
        <v>7400</v>
      </c>
      <c r="KI23">
        <v>1200</v>
      </c>
      <c r="KJ23">
        <v>6900</v>
      </c>
      <c r="KK23">
        <v>6900</v>
      </c>
      <c r="KL23">
        <v>6900</v>
      </c>
      <c r="KM23">
        <v>400</v>
      </c>
      <c r="KN23">
        <v>6500</v>
      </c>
      <c r="KO23">
        <v>6500</v>
      </c>
      <c r="KP23">
        <v>6500</v>
      </c>
      <c r="KQ23">
        <v>400</v>
      </c>
      <c r="KR23">
        <v>6500</v>
      </c>
      <c r="KS23">
        <v>6500</v>
      </c>
      <c r="KT23">
        <v>6500</v>
      </c>
      <c r="KU23">
        <v>400</v>
      </c>
      <c r="KV23">
        <v>6500</v>
      </c>
      <c r="KW23">
        <v>6500</v>
      </c>
      <c r="KX23">
        <v>6500</v>
      </c>
      <c r="KY23">
        <v>500</v>
      </c>
      <c r="KZ23">
        <v>6600</v>
      </c>
      <c r="LA23">
        <v>6600</v>
      </c>
      <c r="LB23">
        <v>6600</v>
      </c>
    </row>
    <row r="24" spans="1:314" x14ac:dyDescent="0.3">
      <c r="A24" s="53" t="s">
        <v>27</v>
      </c>
      <c r="B24" s="48">
        <v>714646.55999999994</v>
      </c>
      <c r="C24" s="58">
        <v>704540</v>
      </c>
      <c r="D24">
        <v>704540</v>
      </c>
      <c r="E24" s="66">
        <v>1</v>
      </c>
      <c r="F24">
        <v>704540</v>
      </c>
      <c r="G24">
        <v>1712547</v>
      </c>
      <c r="H24">
        <v>765618</v>
      </c>
      <c r="I24">
        <v>719914</v>
      </c>
      <c r="J24" s="66">
        <v>1</v>
      </c>
      <c r="K24">
        <v>719914</v>
      </c>
      <c r="L24">
        <v>1177458</v>
      </c>
      <c r="M24">
        <v>765618</v>
      </c>
      <c r="N24">
        <v>719914</v>
      </c>
      <c r="O24" s="50">
        <v>1</v>
      </c>
      <c r="P24">
        <v>719914</v>
      </c>
      <c r="Q24">
        <v>956649</v>
      </c>
      <c r="R24">
        <v>765618</v>
      </c>
      <c r="S24">
        <v>719914</v>
      </c>
      <c r="T24" s="50">
        <v>1</v>
      </c>
      <c r="U24">
        <v>719914</v>
      </c>
      <c r="V24">
        <v>1054493</v>
      </c>
      <c r="W24">
        <v>765618</v>
      </c>
      <c r="X24">
        <v>719914</v>
      </c>
      <c r="Y24" s="50">
        <v>1</v>
      </c>
      <c r="Z24">
        <v>719914</v>
      </c>
      <c r="AA24">
        <v>1054493</v>
      </c>
      <c r="AB24">
        <v>765618</v>
      </c>
      <c r="AC24">
        <v>765618</v>
      </c>
      <c r="AD24" s="50">
        <v>1</v>
      </c>
      <c r="AE24">
        <v>765618</v>
      </c>
      <c r="AF24">
        <v>1054493</v>
      </c>
      <c r="AG24">
        <v>765618</v>
      </c>
      <c r="AH24">
        <v>765618</v>
      </c>
      <c r="AI24" s="50">
        <v>1</v>
      </c>
      <c r="AJ24">
        <v>765618</v>
      </c>
      <c r="AK24">
        <v>772058</v>
      </c>
      <c r="AL24">
        <v>794957</v>
      </c>
      <c r="AM24">
        <v>794957</v>
      </c>
      <c r="AN24" s="50">
        <v>1</v>
      </c>
      <c r="AO24">
        <v>794957</v>
      </c>
      <c r="AP24">
        <v>673330</v>
      </c>
      <c r="AQ24">
        <v>751965</v>
      </c>
      <c r="AR24">
        <v>751965</v>
      </c>
      <c r="AS24" s="50">
        <v>1</v>
      </c>
      <c r="AT24">
        <v>751965</v>
      </c>
      <c r="AU24">
        <v>673330</v>
      </c>
      <c r="AV24">
        <v>774727</v>
      </c>
      <c r="AW24">
        <v>774727</v>
      </c>
      <c r="AX24" s="50">
        <v>1</v>
      </c>
      <c r="AY24">
        <v>774727</v>
      </c>
      <c r="AZ24">
        <v>701499</v>
      </c>
      <c r="BA24">
        <v>641549</v>
      </c>
      <c r="BB24">
        <v>641549</v>
      </c>
      <c r="BC24" s="50">
        <v>1</v>
      </c>
      <c r="BD24">
        <v>641549</v>
      </c>
      <c r="BE24">
        <v>1042631</v>
      </c>
      <c r="BF24">
        <v>1067970</v>
      </c>
      <c r="BG24">
        <v>1067970</v>
      </c>
      <c r="BH24" s="50">
        <v>1</v>
      </c>
      <c r="BI24">
        <v>1067970</v>
      </c>
      <c r="BJ24">
        <v>1005822</v>
      </c>
      <c r="BK24">
        <v>1067970</v>
      </c>
      <c r="BL24">
        <v>1067970</v>
      </c>
      <c r="BM24" s="50">
        <v>1</v>
      </c>
      <c r="BN24">
        <v>1067970</v>
      </c>
      <c r="BO24">
        <v>1028992</v>
      </c>
      <c r="BP24">
        <v>1003612</v>
      </c>
      <c r="BQ24">
        <v>1003612</v>
      </c>
      <c r="BR24" s="50">
        <v>1</v>
      </c>
      <c r="BS24">
        <v>1003612</v>
      </c>
      <c r="BT24">
        <v>891740</v>
      </c>
      <c r="BU24">
        <v>1003612</v>
      </c>
      <c r="BV24">
        <v>1003612</v>
      </c>
      <c r="BW24" s="50">
        <v>1</v>
      </c>
      <c r="BX24">
        <v>1003612</v>
      </c>
      <c r="BY24">
        <v>979947</v>
      </c>
      <c r="BZ24">
        <v>1003612</v>
      </c>
      <c r="CA24">
        <v>1003612</v>
      </c>
      <c r="CB24" s="50">
        <v>1</v>
      </c>
      <c r="CC24">
        <v>1003612</v>
      </c>
      <c r="CD24">
        <v>1013550</v>
      </c>
      <c r="CE24">
        <v>997800</v>
      </c>
      <c r="CF24">
        <v>997800</v>
      </c>
      <c r="CG24" s="50">
        <v>1</v>
      </c>
      <c r="CH24">
        <v>997800</v>
      </c>
      <c r="CI24">
        <v>1064530</v>
      </c>
      <c r="CJ24">
        <v>1003762</v>
      </c>
      <c r="CK24">
        <v>1003762</v>
      </c>
      <c r="CL24">
        <v>1003762</v>
      </c>
      <c r="CM24">
        <v>1289870</v>
      </c>
      <c r="CN24">
        <v>1051203</v>
      </c>
      <c r="CO24">
        <v>1051203</v>
      </c>
      <c r="CP24">
        <v>1051203</v>
      </c>
      <c r="CQ24">
        <v>1254517</v>
      </c>
      <c r="CR24">
        <v>1051203</v>
      </c>
      <c r="CS24">
        <v>1051203</v>
      </c>
      <c r="CT24">
        <v>1051203</v>
      </c>
      <c r="CU24">
        <v>1214044</v>
      </c>
      <c r="CV24">
        <v>1072429</v>
      </c>
      <c r="CW24">
        <v>1072429</v>
      </c>
      <c r="CX24">
        <v>1072429</v>
      </c>
      <c r="CY24">
        <v>1168524</v>
      </c>
      <c r="CZ24">
        <v>1011955</v>
      </c>
      <c r="DA24">
        <v>1011955</v>
      </c>
      <c r="DB24">
        <v>1011955</v>
      </c>
      <c r="DC24">
        <v>1223428</v>
      </c>
      <c r="DD24">
        <v>1010732</v>
      </c>
      <c r="DE24">
        <v>1010732</v>
      </c>
      <c r="DF24">
        <v>1010732</v>
      </c>
      <c r="DG24">
        <v>1206438</v>
      </c>
      <c r="DH24">
        <v>1143870</v>
      </c>
      <c r="DI24">
        <v>1143870</v>
      </c>
      <c r="DJ24">
        <v>1143870</v>
      </c>
      <c r="DK24">
        <v>1164907</v>
      </c>
      <c r="DL24">
        <v>1004544</v>
      </c>
      <c r="DM24">
        <v>1004544</v>
      </c>
      <c r="DN24">
        <v>1004544</v>
      </c>
      <c r="DO24">
        <v>1230276</v>
      </c>
      <c r="DP24">
        <v>980565</v>
      </c>
      <c r="DQ24">
        <v>980565</v>
      </c>
      <c r="DR24">
        <v>980565</v>
      </c>
      <c r="DS24">
        <v>1229073</v>
      </c>
      <c r="DT24">
        <v>856467</v>
      </c>
      <c r="DU24">
        <v>856467</v>
      </c>
      <c r="DV24">
        <v>856467</v>
      </c>
      <c r="DW24">
        <v>1156822</v>
      </c>
      <c r="DX24">
        <v>856467</v>
      </c>
      <c r="DY24">
        <v>856467</v>
      </c>
      <c r="DZ24">
        <v>856467</v>
      </c>
      <c r="EA24">
        <v>1066568</v>
      </c>
      <c r="EB24">
        <v>876571</v>
      </c>
      <c r="EC24">
        <v>876571</v>
      </c>
      <c r="ED24">
        <v>876571</v>
      </c>
      <c r="EE24">
        <v>1125185</v>
      </c>
      <c r="EF24">
        <v>576409</v>
      </c>
      <c r="EG24">
        <v>576409</v>
      </c>
      <c r="EH24">
        <v>576409</v>
      </c>
      <c r="EI24">
        <v>1120776</v>
      </c>
      <c r="EJ24">
        <v>694294</v>
      </c>
      <c r="EK24">
        <v>694294</v>
      </c>
      <c r="EL24">
        <v>694294</v>
      </c>
      <c r="EM24">
        <v>1097734</v>
      </c>
      <c r="EN24">
        <v>700392</v>
      </c>
      <c r="EO24">
        <v>700392</v>
      </c>
      <c r="EP24">
        <v>700392</v>
      </c>
      <c r="EQ24">
        <v>997472</v>
      </c>
      <c r="ER24">
        <v>503062</v>
      </c>
      <c r="ES24">
        <v>503062</v>
      </c>
      <c r="ET24">
        <v>503062</v>
      </c>
      <c r="EU24">
        <v>417419</v>
      </c>
      <c r="EV24">
        <v>95725</v>
      </c>
      <c r="EW24">
        <v>95725</v>
      </c>
      <c r="EX24">
        <v>95725</v>
      </c>
      <c r="EY24">
        <v>1069056</v>
      </c>
      <c r="EZ24">
        <v>629936</v>
      </c>
      <c r="FA24">
        <v>629936</v>
      </c>
      <c r="FB24">
        <v>629936</v>
      </c>
      <c r="FC24">
        <v>1162257</v>
      </c>
      <c r="FD24">
        <v>702923</v>
      </c>
      <c r="FE24">
        <v>702923</v>
      </c>
      <c r="FF24">
        <v>702923</v>
      </c>
      <c r="FG24">
        <v>1187782</v>
      </c>
      <c r="FH24">
        <v>644335</v>
      </c>
      <c r="FI24">
        <v>644335</v>
      </c>
      <c r="FJ24">
        <v>644335</v>
      </c>
      <c r="FK24">
        <v>1150000</v>
      </c>
      <c r="FL24">
        <v>630576</v>
      </c>
      <c r="FM24">
        <v>630576</v>
      </c>
      <c r="FN24">
        <v>630576</v>
      </c>
      <c r="FO24">
        <v>1277751</v>
      </c>
      <c r="FP24">
        <v>592520</v>
      </c>
      <c r="FQ24">
        <v>592520</v>
      </c>
      <c r="FR24">
        <v>592520</v>
      </c>
      <c r="FS24">
        <v>1277751</v>
      </c>
      <c r="FT24">
        <v>545709</v>
      </c>
      <c r="FU24">
        <v>545709</v>
      </c>
      <c r="FV24">
        <v>545709</v>
      </c>
      <c r="FW24">
        <v>1277751</v>
      </c>
      <c r="FX24">
        <v>527592</v>
      </c>
      <c r="FY24">
        <v>527592</v>
      </c>
      <c r="FZ24">
        <v>527592</v>
      </c>
      <c r="GA24">
        <v>1277751</v>
      </c>
      <c r="GB24">
        <v>459589</v>
      </c>
      <c r="GC24">
        <v>459589</v>
      </c>
      <c r="GD24">
        <v>459589</v>
      </c>
      <c r="GE24">
        <v>1277751</v>
      </c>
      <c r="GF24">
        <v>462685</v>
      </c>
      <c r="GG24">
        <v>462685</v>
      </c>
      <c r="GH24">
        <v>462685</v>
      </c>
      <c r="GI24">
        <v>1277751</v>
      </c>
      <c r="GJ24">
        <v>297301</v>
      </c>
      <c r="GK24">
        <v>297301</v>
      </c>
      <c r="GL24">
        <v>297301</v>
      </c>
      <c r="GM24">
        <v>1277751</v>
      </c>
      <c r="GN24">
        <v>297301</v>
      </c>
      <c r="GO24">
        <v>297301</v>
      </c>
      <c r="GP24">
        <v>297301</v>
      </c>
      <c r="GQ24">
        <v>1277751</v>
      </c>
      <c r="GR24">
        <v>266461</v>
      </c>
      <c r="GS24">
        <v>266461</v>
      </c>
      <c r="GT24">
        <v>266461</v>
      </c>
      <c r="GU24">
        <v>1277751</v>
      </c>
      <c r="GW24">
        <v>0</v>
      </c>
      <c r="GX24">
        <v>0</v>
      </c>
      <c r="GY24">
        <v>1277751</v>
      </c>
      <c r="GZ24">
        <v>632660</v>
      </c>
      <c r="HA24">
        <v>632660</v>
      </c>
      <c r="HB24">
        <v>632660</v>
      </c>
      <c r="HC24">
        <v>1277751</v>
      </c>
      <c r="HD24">
        <v>807445</v>
      </c>
      <c r="HE24">
        <v>807445</v>
      </c>
      <c r="HF24">
        <v>807445</v>
      </c>
      <c r="HG24">
        <v>1277751</v>
      </c>
      <c r="HH24">
        <v>920697</v>
      </c>
      <c r="HI24">
        <v>920697</v>
      </c>
      <c r="HJ24">
        <v>920697</v>
      </c>
      <c r="HK24">
        <v>1277751</v>
      </c>
      <c r="HL24">
        <v>926522</v>
      </c>
      <c r="HM24">
        <v>926522</v>
      </c>
      <c r="HN24">
        <v>926522</v>
      </c>
      <c r="HO24">
        <v>1128082</v>
      </c>
      <c r="HP24">
        <v>788000</v>
      </c>
      <c r="HQ24">
        <v>788000</v>
      </c>
      <c r="HR24">
        <v>788000</v>
      </c>
      <c r="HS24">
        <v>1254708</v>
      </c>
      <c r="HT24">
        <v>1254708</v>
      </c>
      <c r="HU24">
        <v>1254708</v>
      </c>
      <c r="HV24">
        <v>1254708</v>
      </c>
      <c r="HW24">
        <v>2180679</v>
      </c>
      <c r="HX24">
        <v>846619</v>
      </c>
      <c r="HY24">
        <v>853608</v>
      </c>
      <c r="HZ24">
        <v>853608</v>
      </c>
      <c r="IA24">
        <v>2164548</v>
      </c>
      <c r="IB24">
        <v>871837</v>
      </c>
      <c r="IC24">
        <v>871837</v>
      </c>
      <c r="ID24">
        <v>871837</v>
      </c>
      <c r="IE24">
        <v>1930579</v>
      </c>
      <c r="IF24">
        <v>853608</v>
      </c>
      <c r="IG24">
        <v>853608</v>
      </c>
      <c r="IH24">
        <v>853608</v>
      </c>
      <c r="II24">
        <v>2016290</v>
      </c>
      <c r="IJ24">
        <v>728890</v>
      </c>
      <c r="IK24">
        <v>728890</v>
      </c>
      <c r="IL24">
        <v>728890</v>
      </c>
      <c r="IM24">
        <v>2307268</v>
      </c>
      <c r="IN24">
        <v>641756</v>
      </c>
      <c r="IO24">
        <v>641756</v>
      </c>
      <c r="IP24">
        <v>641756</v>
      </c>
      <c r="IQ24">
        <v>2093652</v>
      </c>
      <c r="IR24">
        <v>632372</v>
      </c>
      <c r="IS24">
        <v>632372</v>
      </c>
      <c r="IT24">
        <v>632372</v>
      </c>
      <c r="IU24">
        <v>2127707</v>
      </c>
      <c r="IV24">
        <v>689362</v>
      </c>
      <c r="IW24">
        <v>689362</v>
      </c>
      <c r="IX24">
        <v>689362</v>
      </c>
      <c r="IY24">
        <v>2157432</v>
      </c>
      <c r="IZ24">
        <v>626144</v>
      </c>
      <c r="JA24">
        <v>626144</v>
      </c>
      <c r="JB24">
        <v>626144</v>
      </c>
      <c r="JC24">
        <v>2199970</v>
      </c>
      <c r="JD24">
        <v>693003</v>
      </c>
      <c r="JE24">
        <v>693003</v>
      </c>
      <c r="JF24">
        <v>693003</v>
      </c>
      <c r="JG24">
        <v>2029016</v>
      </c>
      <c r="JH24">
        <v>690689</v>
      </c>
      <c r="JI24">
        <v>690689</v>
      </c>
      <c r="JJ24">
        <v>690689</v>
      </c>
      <c r="JK24">
        <v>2057846</v>
      </c>
      <c r="JL24">
        <v>736670</v>
      </c>
      <c r="JM24">
        <v>736670</v>
      </c>
      <c r="JN24">
        <v>736670</v>
      </c>
      <c r="JO24">
        <v>2089457</v>
      </c>
      <c r="JP24">
        <v>702999</v>
      </c>
      <c r="JQ24">
        <v>702999</v>
      </c>
      <c r="JR24">
        <v>702999</v>
      </c>
      <c r="JS24">
        <v>2052935</v>
      </c>
      <c r="JT24">
        <v>654735</v>
      </c>
      <c r="JU24">
        <v>654735</v>
      </c>
      <c r="JV24">
        <v>654735</v>
      </c>
      <c r="JW24">
        <v>2052935</v>
      </c>
      <c r="JX24">
        <v>621988</v>
      </c>
      <c r="JY24">
        <v>621988</v>
      </c>
      <c r="JZ24">
        <v>621988</v>
      </c>
      <c r="KA24">
        <v>2083351</v>
      </c>
      <c r="KB24">
        <v>557959</v>
      </c>
      <c r="KC24">
        <v>557959</v>
      </c>
      <c r="KD24">
        <v>557959</v>
      </c>
      <c r="KE24">
        <v>2083351</v>
      </c>
      <c r="KF24">
        <v>520647</v>
      </c>
      <c r="KG24">
        <v>520647</v>
      </c>
      <c r="KH24">
        <v>520647</v>
      </c>
      <c r="KI24">
        <v>2078687</v>
      </c>
      <c r="KJ24">
        <v>606515</v>
      </c>
      <c r="KK24">
        <v>606515</v>
      </c>
      <c r="KL24">
        <v>606515</v>
      </c>
      <c r="KM24">
        <v>1999304</v>
      </c>
      <c r="KN24">
        <v>561862</v>
      </c>
      <c r="KO24">
        <v>561862</v>
      </c>
      <c r="KP24">
        <v>561862</v>
      </c>
      <c r="KQ24">
        <v>2150217</v>
      </c>
      <c r="KR24">
        <v>560521</v>
      </c>
      <c r="KS24">
        <v>560521</v>
      </c>
      <c r="KT24">
        <v>560521</v>
      </c>
      <c r="KU24">
        <v>1913111</v>
      </c>
      <c r="KV24">
        <v>541743</v>
      </c>
      <c r="KW24">
        <v>541743</v>
      </c>
      <c r="KX24">
        <v>541743</v>
      </c>
      <c r="KY24">
        <v>1893929</v>
      </c>
      <c r="KZ24">
        <v>597469</v>
      </c>
      <c r="LA24">
        <v>597469</v>
      </c>
      <c r="LB24">
        <v>597469</v>
      </c>
    </row>
    <row r="25" spans="1:314" x14ac:dyDescent="0.3">
      <c r="A25" s="70" t="s">
        <v>28</v>
      </c>
      <c r="B25" s="59">
        <v>59530.058447999996</v>
      </c>
      <c r="C25" s="58">
        <v>58688.182000000001</v>
      </c>
      <c r="D25">
        <v>58688.182000000001</v>
      </c>
      <c r="E25" s="66">
        <v>1</v>
      </c>
      <c r="F25">
        <v>58688.182000000001</v>
      </c>
      <c r="G25">
        <v>0</v>
      </c>
      <c r="H25">
        <v>63775.979399999997</v>
      </c>
      <c r="I25">
        <v>63775.979399999997</v>
      </c>
      <c r="J25" s="66">
        <v>1</v>
      </c>
      <c r="K25">
        <v>63775.979399999997</v>
      </c>
      <c r="L25">
        <v>0</v>
      </c>
      <c r="M25">
        <v>63775.979399999997</v>
      </c>
      <c r="N25">
        <v>63775.979399999997</v>
      </c>
      <c r="O25" s="50">
        <v>1</v>
      </c>
      <c r="P25">
        <v>63775.979399999997</v>
      </c>
      <c r="Q25">
        <v>79688.861699999994</v>
      </c>
      <c r="R25">
        <v>63775.979399999997</v>
      </c>
      <c r="S25">
        <v>63775.979399999997</v>
      </c>
      <c r="T25" s="50">
        <v>1</v>
      </c>
      <c r="U25">
        <v>63775.979399999997</v>
      </c>
      <c r="V25">
        <v>87839.266900000002</v>
      </c>
      <c r="W25">
        <v>63775.979399999997</v>
      </c>
      <c r="X25">
        <v>63775.979399999997</v>
      </c>
      <c r="Y25" s="50">
        <v>1</v>
      </c>
      <c r="Z25">
        <v>63775.979399999997</v>
      </c>
      <c r="AA25">
        <v>87839.266900000002</v>
      </c>
      <c r="AB25">
        <v>63775.979399999997</v>
      </c>
      <c r="AC25">
        <v>63775.979399999997</v>
      </c>
      <c r="AD25" s="50">
        <v>1</v>
      </c>
      <c r="AE25">
        <v>63775.979399999997</v>
      </c>
      <c r="AF25">
        <v>87839.266900000002</v>
      </c>
      <c r="AG25">
        <v>63775.979399999997</v>
      </c>
      <c r="AH25">
        <v>63775.979399999997</v>
      </c>
      <c r="AI25" s="50">
        <v>1</v>
      </c>
      <c r="AJ25">
        <v>63775.979399999997</v>
      </c>
      <c r="AK25">
        <v>64312.431400000001</v>
      </c>
      <c r="AL25">
        <v>66219.918099999995</v>
      </c>
      <c r="AM25">
        <v>66219.918099999995</v>
      </c>
      <c r="AN25" s="50">
        <v>1</v>
      </c>
      <c r="AO25">
        <v>66219.918099999995</v>
      </c>
      <c r="AP25">
        <v>56088.389000000003</v>
      </c>
      <c r="AQ25">
        <v>62638.684499999996</v>
      </c>
      <c r="AR25">
        <v>62638.684499999996</v>
      </c>
      <c r="AS25" s="50">
        <v>1</v>
      </c>
      <c r="AT25">
        <v>62638.684499999996</v>
      </c>
      <c r="AU25">
        <v>56088.389000000003</v>
      </c>
      <c r="AV25">
        <v>64534.759099999996</v>
      </c>
      <c r="AW25">
        <v>64534.759099999996</v>
      </c>
      <c r="AX25" s="50">
        <v>1</v>
      </c>
      <c r="AY25">
        <v>64534.759099999996</v>
      </c>
      <c r="AZ25">
        <v>58434.866699999999</v>
      </c>
      <c r="BA25">
        <v>53441.0317</v>
      </c>
      <c r="BB25">
        <v>53441.0317</v>
      </c>
      <c r="BC25" s="50">
        <v>1</v>
      </c>
      <c r="BD25">
        <v>53441.0317</v>
      </c>
      <c r="BE25">
        <v>86851.162299999996</v>
      </c>
      <c r="BF25">
        <v>88961.900999999998</v>
      </c>
      <c r="BG25">
        <v>88961.900999999998</v>
      </c>
      <c r="BH25" s="50">
        <v>1</v>
      </c>
      <c r="BI25">
        <v>88961.900999999998</v>
      </c>
      <c r="BJ25">
        <v>83784.972599999994</v>
      </c>
      <c r="BK25">
        <v>88961.900999999998</v>
      </c>
      <c r="BL25">
        <v>88961.900999999998</v>
      </c>
      <c r="BM25" s="50">
        <v>1</v>
      </c>
      <c r="BN25">
        <v>88961.900999999998</v>
      </c>
      <c r="BO25">
        <v>85715.033599999995</v>
      </c>
      <c r="BP25">
        <v>83600.8796</v>
      </c>
      <c r="BQ25">
        <v>83600.8796</v>
      </c>
      <c r="BR25" s="50">
        <v>1</v>
      </c>
      <c r="BS25">
        <v>83600.8796</v>
      </c>
      <c r="BT25">
        <v>74281.941999999995</v>
      </c>
      <c r="BU25">
        <v>83600.8796</v>
      </c>
      <c r="BV25">
        <v>83600.8796</v>
      </c>
      <c r="BW25" s="50">
        <v>1</v>
      </c>
      <c r="BX25">
        <v>83600.8796</v>
      </c>
      <c r="BY25">
        <v>81629.585099999997</v>
      </c>
      <c r="BZ25">
        <v>83600.8796</v>
      </c>
      <c r="CA25">
        <v>83600.8796</v>
      </c>
      <c r="CB25" s="50">
        <v>1</v>
      </c>
      <c r="CC25">
        <v>83600.8796</v>
      </c>
      <c r="CD25">
        <v>84428.714999999997</v>
      </c>
      <c r="CE25">
        <v>83116.740000000005</v>
      </c>
      <c r="CF25">
        <v>83116.740000000005</v>
      </c>
      <c r="CG25" s="50">
        <v>1</v>
      </c>
      <c r="CH25">
        <v>83116.740000000005</v>
      </c>
      <c r="CI25">
        <v>88675.349000000002</v>
      </c>
      <c r="CJ25">
        <v>83613.374599999996</v>
      </c>
      <c r="CK25">
        <v>83613.374599999996</v>
      </c>
      <c r="CL25">
        <v>83613.374599999996</v>
      </c>
      <c r="CM25">
        <v>107446.171</v>
      </c>
      <c r="CN25">
        <v>87565.209900000002</v>
      </c>
      <c r="CO25">
        <v>87565.209900000002</v>
      </c>
      <c r="CP25">
        <v>87565.209900000002</v>
      </c>
      <c r="CQ25">
        <v>104501.26609999999</v>
      </c>
      <c r="CR25">
        <v>87565.209900000002</v>
      </c>
      <c r="CS25">
        <v>87565.209900000002</v>
      </c>
      <c r="CT25">
        <v>87565.209900000002</v>
      </c>
      <c r="CU25">
        <v>101129.8652</v>
      </c>
      <c r="CV25">
        <v>89333.335699999996</v>
      </c>
      <c r="CW25">
        <v>89333.335699999996</v>
      </c>
      <c r="CX25">
        <v>89333.335699999996</v>
      </c>
      <c r="CY25">
        <v>97338.049199999994</v>
      </c>
      <c r="CZ25">
        <v>84295.851500000004</v>
      </c>
      <c r="DA25">
        <v>84295.851500000004</v>
      </c>
      <c r="DB25">
        <v>84295.851500000004</v>
      </c>
      <c r="DC25">
        <v>101911.5524</v>
      </c>
      <c r="DD25">
        <v>84193.975600000005</v>
      </c>
      <c r="DE25">
        <v>84193.975600000005</v>
      </c>
      <c r="DF25">
        <v>84193.975600000005</v>
      </c>
      <c r="DG25">
        <v>100496.28539999999</v>
      </c>
      <c r="DH25">
        <v>95284.370999999999</v>
      </c>
      <c r="DI25">
        <v>95284.370999999999</v>
      </c>
      <c r="DJ25">
        <v>95284.370999999999</v>
      </c>
      <c r="DK25">
        <v>97036.753100000002</v>
      </c>
      <c r="DL25">
        <v>83678.515199999994</v>
      </c>
      <c r="DM25">
        <v>83678.515199999994</v>
      </c>
      <c r="DN25">
        <v>83678.515199999994</v>
      </c>
      <c r="DO25">
        <v>102481.9908</v>
      </c>
      <c r="DP25">
        <v>81681.064499999993</v>
      </c>
      <c r="DQ25">
        <v>81681.064499999993</v>
      </c>
      <c r="DR25">
        <v>81681.064499999993</v>
      </c>
      <c r="DS25">
        <v>102381.7809</v>
      </c>
      <c r="DT25">
        <v>71343.701100000006</v>
      </c>
      <c r="DU25">
        <v>71343.701100000006</v>
      </c>
      <c r="DV25">
        <v>71343.701100000006</v>
      </c>
      <c r="DW25">
        <v>96363.272599999997</v>
      </c>
      <c r="DX25">
        <v>71343.701100000006</v>
      </c>
      <c r="DY25">
        <v>71343.701100000006</v>
      </c>
      <c r="DZ25">
        <v>71343.701100000006</v>
      </c>
      <c r="EA25">
        <v>88845.114400000006</v>
      </c>
      <c r="EB25">
        <v>73018.364300000001</v>
      </c>
      <c r="EC25">
        <v>73018.364300000001</v>
      </c>
      <c r="ED25">
        <v>73018.364300000001</v>
      </c>
      <c r="EE25">
        <v>93727.910499999998</v>
      </c>
      <c r="EF25">
        <v>48014.869700000003</v>
      </c>
      <c r="EG25">
        <v>48014.869700000003</v>
      </c>
      <c r="EH25">
        <v>48014.869700000003</v>
      </c>
      <c r="EI25">
        <v>93360.640799999994</v>
      </c>
      <c r="EJ25">
        <v>57834.690199999997</v>
      </c>
      <c r="EK25">
        <v>57834.690199999997</v>
      </c>
      <c r="EL25">
        <v>57834.690199999997</v>
      </c>
      <c r="EM25">
        <v>91441.242199999993</v>
      </c>
      <c r="EN25">
        <v>58342.653599999998</v>
      </c>
      <c r="EO25">
        <v>58342.653599999998</v>
      </c>
      <c r="EP25">
        <v>58342.653599999998</v>
      </c>
      <c r="EQ25">
        <v>83089.417600000001</v>
      </c>
      <c r="ER25">
        <v>41905.064599999998</v>
      </c>
      <c r="ES25">
        <v>41905.064599999998</v>
      </c>
      <c r="ET25">
        <v>41905.064599999998</v>
      </c>
      <c r="EU25">
        <v>34771.002699999997</v>
      </c>
      <c r="EV25">
        <v>7973.8924999999999</v>
      </c>
      <c r="EW25">
        <v>7973.8924999999999</v>
      </c>
      <c r="EX25">
        <v>7973.8924999999999</v>
      </c>
      <c r="EY25">
        <v>89052.364799999996</v>
      </c>
      <c r="EZ25">
        <v>52473.668799999999</v>
      </c>
      <c r="FA25">
        <v>52473.668799999999</v>
      </c>
      <c r="FB25">
        <v>52473.668799999999</v>
      </c>
      <c r="FC25">
        <v>96816.008099999992</v>
      </c>
      <c r="FD25">
        <v>58553.4859</v>
      </c>
      <c r="FE25">
        <v>58553.4859</v>
      </c>
      <c r="FF25">
        <v>58553.4859</v>
      </c>
      <c r="FG25">
        <v>98942.240600000005</v>
      </c>
      <c r="FH25">
        <v>53673.105499999998</v>
      </c>
      <c r="FI25">
        <v>53673.105499999998</v>
      </c>
      <c r="FJ25">
        <v>53673.105499999998</v>
      </c>
      <c r="FK25">
        <v>95795</v>
      </c>
      <c r="FL25">
        <v>52526.980799999998</v>
      </c>
      <c r="FM25">
        <v>52526.980799999998</v>
      </c>
      <c r="FN25">
        <v>52526.980799999998</v>
      </c>
      <c r="FO25">
        <v>91479.643500000006</v>
      </c>
      <c r="FP25">
        <v>49356.915999999997</v>
      </c>
      <c r="FQ25">
        <v>49356.915999999997</v>
      </c>
      <c r="FR25">
        <v>49356.915999999997</v>
      </c>
      <c r="FS25">
        <v>81365.357499999998</v>
      </c>
      <c r="FT25">
        <v>45457.559699999998</v>
      </c>
      <c r="FU25">
        <v>45457.559699999998</v>
      </c>
      <c r="FV25">
        <v>45457.559699999998</v>
      </c>
      <c r="FW25">
        <v>74888.615900000004</v>
      </c>
      <c r="FX25">
        <v>43948.4136</v>
      </c>
      <c r="FY25">
        <v>43948.4136</v>
      </c>
      <c r="FZ25">
        <v>43948.4136</v>
      </c>
      <c r="GA25">
        <v>75662.056400000001</v>
      </c>
      <c r="GB25">
        <v>38283.763700000003</v>
      </c>
      <c r="GC25">
        <v>38283.763700000003</v>
      </c>
      <c r="GD25">
        <v>38283.763700000003</v>
      </c>
      <c r="GE25">
        <v>60869.725700000003</v>
      </c>
      <c r="GF25">
        <v>38541.660499999998</v>
      </c>
      <c r="GG25">
        <v>38541.660499999998</v>
      </c>
      <c r="GH25">
        <v>38541.660499999998</v>
      </c>
      <c r="GI25">
        <v>47420.690799999997</v>
      </c>
      <c r="GJ25">
        <v>24765.173299999999</v>
      </c>
      <c r="GK25">
        <v>24765.173299999999</v>
      </c>
      <c r="GL25">
        <v>24765.173299999999</v>
      </c>
      <c r="GM25">
        <v>52854.183199999999</v>
      </c>
      <c r="GN25">
        <v>24765.173299999999</v>
      </c>
      <c r="GO25">
        <v>24765.173299999999</v>
      </c>
      <c r="GP25">
        <v>24765.173299999999</v>
      </c>
      <c r="GQ25">
        <v>57751.140299999999</v>
      </c>
      <c r="GR25">
        <v>22196.201300000001</v>
      </c>
      <c r="GS25">
        <v>22196.201300000001</v>
      </c>
      <c r="GT25">
        <v>22196.201300000001</v>
      </c>
      <c r="GU25">
        <v>0</v>
      </c>
      <c r="GW25">
        <v>0</v>
      </c>
      <c r="GX25">
        <v>0</v>
      </c>
      <c r="GY25">
        <v>99814.808099999995</v>
      </c>
      <c r="GZ25">
        <v>52700.578000000001</v>
      </c>
      <c r="HA25">
        <v>52700.578000000001</v>
      </c>
      <c r="HB25">
        <v>52700.578000000001</v>
      </c>
      <c r="HC25">
        <v>120188.4887</v>
      </c>
      <c r="HD25">
        <v>67260.1685</v>
      </c>
      <c r="HE25">
        <v>67260.1685</v>
      </c>
      <c r="HF25">
        <v>67260.1685</v>
      </c>
      <c r="HG25">
        <v>118256.6784</v>
      </c>
      <c r="HH25">
        <v>76694.060100000002</v>
      </c>
      <c r="HI25">
        <v>76694.060100000002</v>
      </c>
      <c r="HJ25">
        <v>76694.060100000002</v>
      </c>
      <c r="HK25">
        <v>114666.2818</v>
      </c>
      <c r="HL25">
        <v>77179.282600000006</v>
      </c>
      <c r="HM25">
        <v>77179.282600000006</v>
      </c>
      <c r="HN25">
        <v>77179.282600000006</v>
      </c>
      <c r="HO25">
        <v>93969.230599999995</v>
      </c>
      <c r="HP25">
        <v>65640.399999999994</v>
      </c>
      <c r="HQ25">
        <v>65640.399999999994</v>
      </c>
      <c r="HR25">
        <v>65640.399999999994</v>
      </c>
      <c r="HS25">
        <v>104517.1764</v>
      </c>
      <c r="HT25">
        <v>104517.1764</v>
      </c>
      <c r="HU25">
        <v>104517.1764</v>
      </c>
      <c r="HV25">
        <v>104517.1764</v>
      </c>
      <c r="HW25">
        <v>181650.5607</v>
      </c>
      <c r="HX25">
        <v>70523.362699999998</v>
      </c>
      <c r="HY25">
        <v>70523.362699999998</v>
      </c>
      <c r="HZ25">
        <v>70523.362699999998</v>
      </c>
      <c r="IA25">
        <v>180306.84839999999</v>
      </c>
      <c r="IB25">
        <v>77816</v>
      </c>
      <c r="IC25">
        <v>77816</v>
      </c>
      <c r="ID25">
        <v>77816</v>
      </c>
      <c r="IE25">
        <v>160817.23069999999</v>
      </c>
      <c r="IF25">
        <v>71105.546399999992</v>
      </c>
      <c r="IG25">
        <v>71105.546399999992</v>
      </c>
      <c r="IH25">
        <v>71105.546399999992</v>
      </c>
      <c r="II25">
        <v>167956.95699999999</v>
      </c>
      <c r="IJ25">
        <v>60716.536999999997</v>
      </c>
      <c r="IK25">
        <v>60716.536999999997</v>
      </c>
      <c r="IL25">
        <v>60716.536999999997</v>
      </c>
      <c r="IM25">
        <v>192195.42439999999</v>
      </c>
      <c r="IN25">
        <v>53458.274799999999</v>
      </c>
      <c r="IO25">
        <v>53458.274799999999</v>
      </c>
      <c r="IP25">
        <v>53458.274799999999</v>
      </c>
      <c r="IQ25">
        <v>174401.21160000001</v>
      </c>
      <c r="IR25">
        <v>52676.587599999999</v>
      </c>
      <c r="IS25">
        <v>52676.587599999999</v>
      </c>
      <c r="IT25">
        <v>52676.587599999999</v>
      </c>
      <c r="IU25">
        <v>177237.99309999999</v>
      </c>
      <c r="IV25">
        <v>57423.854599999999</v>
      </c>
      <c r="IW25">
        <v>57423.854599999999</v>
      </c>
      <c r="IX25">
        <v>57423.854599999999</v>
      </c>
      <c r="IY25">
        <v>179714.08559999999</v>
      </c>
      <c r="IZ25">
        <v>52157.7952</v>
      </c>
      <c r="JA25">
        <v>52157.7952</v>
      </c>
      <c r="JB25">
        <v>52157.7952</v>
      </c>
      <c r="JC25">
        <v>183257.50099999999</v>
      </c>
      <c r="JD25">
        <v>57727.149899999997</v>
      </c>
      <c r="JE25">
        <v>57727.149899999997</v>
      </c>
      <c r="JF25">
        <v>57727.149899999997</v>
      </c>
      <c r="JG25">
        <v>169017.03279999999</v>
      </c>
      <c r="JH25">
        <v>57534.393700000001</v>
      </c>
      <c r="JI25">
        <v>57534.393700000001</v>
      </c>
      <c r="JJ25">
        <v>57534.393700000001</v>
      </c>
      <c r="JK25">
        <v>171418.57180000001</v>
      </c>
      <c r="JL25">
        <v>61364.610999999997</v>
      </c>
      <c r="JM25">
        <v>61364.610999999997</v>
      </c>
      <c r="JN25">
        <v>61364.610999999997</v>
      </c>
      <c r="JO25">
        <v>174051.76809999999</v>
      </c>
      <c r="JP25">
        <v>58559.816699999996</v>
      </c>
      <c r="JQ25">
        <v>58559.816699999996</v>
      </c>
      <c r="JR25">
        <v>58559.816699999996</v>
      </c>
      <c r="JS25">
        <v>171009.48550000001</v>
      </c>
      <c r="JT25">
        <v>54539.425499999998</v>
      </c>
      <c r="JU25">
        <v>54539.425499999998</v>
      </c>
      <c r="JV25">
        <v>54539.425499999998</v>
      </c>
      <c r="JW25">
        <v>171009.48550000001</v>
      </c>
      <c r="JX25">
        <v>51811.600400000003</v>
      </c>
      <c r="JY25">
        <v>51811.600400000003</v>
      </c>
      <c r="JZ25">
        <v>51811.600400000003</v>
      </c>
      <c r="KA25">
        <v>173543.13829999999</v>
      </c>
      <c r="KB25">
        <v>46477.984700000001</v>
      </c>
      <c r="KC25">
        <v>46477.984700000001</v>
      </c>
      <c r="KD25">
        <v>46477.984700000001</v>
      </c>
      <c r="KE25">
        <v>173543.13829999999</v>
      </c>
      <c r="KF25">
        <v>43369.895100000002</v>
      </c>
      <c r="KG25">
        <v>43369.895100000002</v>
      </c>
      <c r="KH25">
        <v>43369.895100000002</v>
      </c>
      <c r="KI25">
        <v>173154.62710000001</v>
      </c>
      <c r="KJ25">
        <v>50522.699500000002</v>
      </c>
      <c r="KK25">
        <v>50522.699500000002</v>
      </c>
      <c r="KL25">
        <v>50522.699500000002</v>
      </c>
      <c r="KM25">
        <v>166542.0232</v>
      </c>
      <c r="KN25">
        <v>46803.104599999999</v>
      </c>
      <c r="KO25">
        <v>46803.104599999999</v>
      </c>
      <c r="KP25">
        <v>46803.104599999999</v>
      </c>
      <c r="KQ25">
        <v>179113.07610000001</v>
      </c>
      <c r="KR25">
        <v>46691.399299999997</v>
      </c>
      <c r="KS25">
        <v>46691.399299999997</v>
      </c>
      <c r="KT25">
        <v>46691.399299999997</v>
      </c>
      <c r="KU25">
        <v>159362.14629999999</v>
      </c>
      <c r="KV25">
        <v>45127.191899999998</v>
      </c>
      <c r="KW25">
        <v>45127.191899999998</v>
      </c>
      <c r="KX25">
        <v>45127.191899999998</v>
      </c>
      <c r="KY25">
        <v>157764.28570000001</v>
      </c>
      <c r="KZ25">
        <v>49769.167699999998</v>
      </c>
      <c r="LA25">
        <v>49769.167699999998</v>
      </c>
      <c r="LB25">
        <v>49769.167699999998</v>
      </c>
    </row>
    <row r="26" spans="1:314" x14ac:dyDescent="0.3">
      <c r="A26" s="70" t="s">
        <v>29</v>
      </c>
      <c r="B26" s="62">
        <v>181486.48192307691</v>
      </c>
      <c r="C26" s="58">
        <v>95460.295384615383</v>
      </c>
      <c r="D26">
        <v>95460.295384615383</v>
      </c>
      <c r="E26" s="66">
        <v>1</v>
      </c>
      <c r="F26">
        <v>95460.295384615383</v>
      </c>
      <c r="G26">
        <v>208170</v>
      </c>
      <c r="H26">
        <v>0</v>
      </c>
      <c r="I26">
        <v>0</v>
      </c>
      <c r="J26" s="66">
        <v>1</v>
      </c>
      <c r="K26">
        <v>0</v>
      </c>
      <c r="L26">
        <v>208170</v>
      </c>
      <c r="M26">
        <v>0</v>
      </c>
      <c r="N26">
        <v>0</v>
      </c>
      <c r="O26" s="50">
        <v>1</v>
      </c>
      <c r="P26">
        <v>0</v>
      </c>
      <c r="Q26">
        <v>0</v>
      </c>
      <c r="S26">
        <v>0</v>
      </c>
      <c r="T26" s="50">
        <v>1</v>
      </c>
      <c r="U26">
        <v>0</v>
      </c>
      <c r="V26">
        <v>0</v>
      </c>
      <c r="X26">
        <v>0</v>
      </c>
      <c r="Y26" s="50">
        <v>1</v>
      </c>
      <c r="Z26">
        <v>0</v>
      </c>
      <c r="AA26">
        <v>0</v>
      </c>
      <c r="AC26">
        <v>0</v>
      </c>
      <c r="AD26" s="50">
        <v>1</v>
      </c>
      <c r="AE26">
        <v>0</v>
      </c>
      <c r="AF26">
        <v>0</v>
      </c>
      <c r="AH26">
        <v>0</v>
      </c>
      <c r="AI26" s="50">
        <v>1</v>
      </c>
      <c r="AJ26">
        <v>0</v>
      </c>
      <c r="AK26">
        <v>371720</v>
      </c>
      <c r="AL26">
        <v>148363.3846153846</v>
      </c>
      <c r="AM26">
        <v>148363.3846153846</v>
      </c>
      <c r="AN26" s="50">
        <v>1</v>
      </c>
      <c r="AO26">
        <v>148363.3846153846</v>
      </c>
      <c r="AP26">
        <v>355813</v>
      </c>
      <c r="AQ26">
        <v>196844.10576923084</v>
      </c>
      <c r="AR26">
        <v>196844.10576923084</v>
      </c>
      <c r="AS26" s="50">
        <v>1</v>
      </c>
      <c r="AT26">
        <v>196844.10576923084</v>
      </c>
      <c r="AU26">
        <v>0</v>
      </c>
      <c r="AW26">
        <v>0</v>
      </c>
      <c r="AX26" s="50">
        <v>1</v>
      </c>
      <c r="AY26">
        <v>0</v>
      </c>
      <c r="AZ26">
        <v>0</v>
      </c>
      <c r="BB26">
        <v>0</v>
      </c>
      <c r="BC26" s="50">
        <v>1</v>
      </c>
      <c r="BD26">
        <v>0</v>
      </c>
      <c r="BE26">
        <v>288700</v>
      </c>
      <c r="BF26">
        <v>110035</v>
      </c>
      <c r="BG26">
        <v>110035</v>
      </c>
      <c r="BH26" s="50">
        <v>1</v>
      </c>
      <c r="BI26">
        <v>110035</v>
      </c>
      <c r="BJ26">
        <v>0</v>
      </c>
      <c r="BK26">
        <v>0</v>
      </c>
      <c r="BL26">
        <v>0</v>
      </c>
      <c r="BM26" s="50">
        <v>1</v>
      </c>
      <c r="BN26">
        <v>0</v>
      </c>
      <c r="BO26">
        <v>0</v>
      </c>
      <c r="BP26">
        <v>51922</v>
      </c>
      <c r="BQ26">
        <v>51922</v>
      </c>
      <c r="BR26" s="50">
        <v>1</v>
      </c>
      <c r="BS26">
        <v>51922</v>
      </c>
      <c r="BT26">
        <v>0</v>
      </c>
      <c r="BU26">
        <v>0</v>
      </c>
      <c r="BV26">
        <v>0</v>
      </c>
      <c r="BW26" s="50">
        <v>1</v>
      </c>
      <c r="BX26">
        <v>0</v>
      </c>
      <c r="BY26">
        <v>0</v>
      </c>
      <c r="BZ26">
        <v>0</v>
      </c>
      <c r="CA26">
        <v>0</v>
      </c>
      <c r="CB26" s="50">
        <v>1</v>
      </c>
      <c r="CC26">
        <v>0</v>
      </c>
      <c r="CD26">
        <v>0</v>
      </c>
      <c r="CE26">
        <v>0</v>
      </c>
      <c r="CF26">
        <v>0</v>
      </c>
      <c r="CG26" s="50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295034</v>
      </c>
      <c r="CN26">
        <v>203881</v>
      </c>
      <c r="CO26">
        <v>203881</v>
      </c>
      <c r="CP26">
        <v>203881</v>
      </c>
      <c r="CQ26">
        <v>182468</v>
      </c>
      <c r="CR26">
        <v>203881</v>
      </c>
      <c r="CS26">
        <v>203881</v>
      </c>
      <c r="CT26">
        <v>203881</v>
      </c>
      <c r="CU26">
        <v>182468</v>
      </c>
      <c r="CV26">
        <v>178363</v>
      </c>
      <c r="CW26">
        <v>178363</v>
      </c>
      <c r="CX26">
        <v>178363</v>
      </c>
      <c r="CY26">
        <v>182468</v>
      </c>
      <c r="CZ26">
        <v>163283</v>
      </c>
      <c r="DA26">
        <v>163283</v>
      </c>
      <c r="DB26">
        <v>163283</v>
      </c>
      <c r="DC26">
        <v>187881</v>
      </c>
      <c r="DD26">
        <v>158208.59615384616</v>
      </c>
      <c r="DE26">
        <v>158208.59615384616</v>
      </c>
      <c r="DF26">
        <v>158208.59615384616</v>
      </c>
      <c r="DG26">
        <v>213527</v>
      </c>
      <c r="DH26">
        <v>116633.48148148147</v>
      </c>
      <c r="DI26">
        <v>116633.48148148147</v>
      </c>
      <c r="DJ26">
        <v>116633.48148148147</v>
      </c>
      <c r="DK26">
        <v>305956</v>
      </c>
      <c r="DL26">
        <v>150394.12820512819</v>
      </c>
      <c r="DM26">
        <v>150394.12820512819</v>
      </c>
      <c r="DN26">
        <v>150394.12820512819</v>
      </c>
      <c r="DO26">
        <v>280843</v>
      </c>
      <c r="DP26">
        <v>112482.07692307692</v>
      </c>
      <c r="DQ26">
        <v>112482.07692307692</v>
      </c>
      <c r="DR26">
        <v>112482.07692307692</v>
      </c>
      <c r="DS26">
        <v>262983</v>
      </c>
      <c r="DT26">
        <v>98964.474358974345</v>
      </c>
      <c r="DU26">
        <v>98964.474358974345</v>
      </c>
      <c r="DV26">
        <v>98964.474358974345</v>
      </c>
      <c r="DW26">
        <v>300828</v>
      </c>
      <c r="DX26">
        <v>66861.538461538468</v>
      </c>
      <c r="DY26">
        <v>66861.538461538468</v>
      </c>
      <c r="DZ26">
        <v>66861.538461538468</v>
      </c>
      <c r="EA26">
        <v>210380</v>
      </c>
      <c r="EB26">
        <v>90079</v>
      </c>
      <c r="EC26">
        <v>90079</v>
      </c>
      <c r="ED26">
        <v>90079</v>
      </c>
      <c r="EE26">
        <v>246143</v>
      </c>
      <c r="EF26">
        <v>229510.72115384613</v>
      </c>
      <c r="EG26">
        <v>229510.72115384613</v>
      </c>
      <c r="EH26">
        <v>229510.72115384613</v>
      </c>
      <c r="EI26">
        <v>208279</v>
      </c>
      <c r="EJ26">
        <v>264391.36538461543</v>
      </c>
      <c r="EK26">
        <v>264391.36538461543</v>
      </c>
      <c r="EL26">
        <v>264391.36538461543</v>
      </c>
      <c r="EM26">
        <v>189181</v>
      </c>
      <c r="EN26">
        <v>132119</v>
      </c>
      <c r="EO26">
        <v>132119</v>
      </c>
      <c r="EP26">
        <v>132119</v>
      </c>
      <c r="EQ26">
        <v>174215</v>
      </c>
      <c r="ER26">
        <v>141516</v>
      </c>
      <c r="ES26">
        <v>141516</v>
      </c>
      <c r="ET26">
        <v>141516</v>
      </c>
      <c r="EU26">
        <v>107860</v>
      </c>
      <c r="EV26">
        <v>127246.53703703704</v>
      </c>
      <c r="EW26">
        <v>127246.53703703704</v>
      </c>
      <c r="EX26">
        <v>127246.53703703704</v>
      </c>
      <c r="EY26">
        <v>271018</v>
      </c>
      <c r="EZ26">
        <v>127246.53703703704</v>
      </c>
      <c r="FA26">
        <v>127246.53703703704</v>
      </c>
      <c r="FB26">
        <v>127246.53703703704</v>
      </c>
      <c r="FC26">
        <v>271018</v>
      </c>
      <c r="FD26">
        <v>127246.53703703704</v>
      </c>
      <c r="FE26">
        <v>127246.53703703704</v>
      </c>
      <c r="FF26">
        <v>127246.53703703704</v>
      </c>
      <c r="FG26">
        <v>193105</v>
      </c>
      <c r="FH26">
        <v>99677</v>
      </c>
      <c r="FI26">
        <v>99677</v>
      </c>
      <c r="FJ26">
        <v>99677</v>
      </c>
      <c r="FK26">
        <v>134673</v>
      </c>
      <c r="FL26">
        <v>83931.923076923078</v>
      </c>
      <c r="FM26">
        <v>83931.923076923078</v>
      </c>
      <c r="FN26">
        <v>83931.923076923078</v>
      </c>
      <c r="FO26">
        <v>241662</v>
      </c>
      <c r="FP26">
        <v>91573</v>
      </c>
      <c r="FQ26">
        <v>91573</v>
      </c>
      <c r="FR26">
        <v>91573</v>
      </c>
      <c r="FS26">
        <v>0</v>
      </c>
      <c r="FT26">
        <v>57460.800000000003</v>
      </c>
      <c r="FU26">
        <v>57460.800000000003</v>
      </c>
      <c r="FV26">
        <v>57460.800000000003</v>
      </c>
      <c r="FW26">
        <v>0</v>
      </c>
      <c r="FX26">
        <v>85903</v>
      </c>
      <c r="FY26">
        <v>85903</v>
      </c>
      <c r="FZ26">
        <v>85903</v>
      </c>
      <c r="GA26">
        <v>483690</v>
      </c>
      <c r="GB26">
        <v>151290</v>
      </c>
      <c r="GC26">
        <v>151290</v>
      </c>
      <c r="GD26">
        <v>151290</v>
      </c>
      <c r="GE26">
        <v>6188757.826700001</v>
      </c>
      <c r="GF26">
        <v>4758467.2987000002</v>
      </c>
      <c r="GG26">
        <v>4758467.2987000002</v>
      </c>
      <c r="GH26">
        <v>4758467.2987000002</v>
      </c>
      <c r="GI26">
        <v>3684655.6632000003</v>
      </c>
      <c r="GJ26">
        <v>4141725.2275</v>
      </c>
      <c r="GK26">
        <v>4141725.2275</v>
      </c>
      <c r="GL26">
        <v>4141725.2275</v>
      </c>
      <c r="GM26">
        <v>4054728.6868000003</v>
      </c>
      <c r="GN26">
        <v>3026738.6898999996</v>
      </c>
      <c r="GO26">
        <v>3026738.6898999996</v>
      </c>
      <c r="GP26">
        <v>3026738.6898999996</v>
      </c>
      <c r="GQ26">
        <v>4347778.0438999999</v>
      </c>
      <c r="GR26">
        <v>2484639.7178999996</v>
      </c>
      <c r="GS26">
        <v>2484639.7178999996</v>
      </c>
      <c r="GT26">
        <v>2484639.7178999996</v>
      </c>
      <c r="GU26">
        <v>2165558.7000000002</v>
      </c>
      <c r="GV26">
        <v>435409</v>
      </c>
      <c r="GW26">
        <v>435409</v>
      </c>
      <c r="GX26">
        <v>435409</v>
      </c>
      <c r="GY26">
        <v>6621342.5763999987</v>
      </c>
      <c r="GZ26">
        <v>5615127.2976000002</v>
      </c>
      <c r="HA26">
        <v>5615127.2976000002</v>
      </c>
      <c r="HB26">
        <v>5615127.2976000002</v>
      </c>
      <c r="HC26">
        <v>8149102.6825999981</v>
      </c>
      <c r="HD26">
        <v>7470518.3698999994</v>
      </c>
      <c r="HE26">
        <v>7470518.3698999994</v>
      </c>
      <c r="HF26">
        <v>7470518.3698999994</v>
      </c>
      <c r="HG26">
        <v>8311332.9677999998</v>
      </c>
      <c r="HH26">
        <v>8170469.2215</v>
      </c>
      <c r="HI26">
        <v>8170469.2215</v>
      </c>
      <c r="HJ26">
        <v>8170469.2215</v>
      </c>
      <c r="HK26">
        <v>8460926.2252000012</v>
      </c>
      <c r="HL26">
        <v>8066712.9399999995</v>
      </c>
      <c r="HM26">
        <v>8066712.9399999995</v>
      </c>
      <c r="HN26">
        <v>8066712.9399999995</v>
      </c>
      <c r="HO26">
        <v>9530513.3858000003</v>
      </c>
      <c r="HP26">
        <v>7769285.3842000002</v>
      </c>
      <c r="HQ26">
        <v>7769285.3842000002</v>
      </c>
      <c r="HR26">
        <v>7769285.3842000002</v>
      </c>
      <c r="HS26">
        <v>9597179.2559000012</v>
      </c>
      <c r="HT26">
        <v>8385118.3942000009</v>
      </c>
      <c r="HU26">
        <v>8385118.3942000009</v>
      </c>
      <c r="HV26">
        <v>8385118.3942000009</v>
      </c>
      <c r="HW26">
        <v>9782315.7453999985</v>
      </c>
      <c r="HX26">
        <v>7887786.9023000002</v>
      </c>
      <c r="HY26">
        <v>7775007.9023000002</v>
      </c>
      <c r="HZ26">
        <v>7775007.9023000002</v>
      </c>
      <c r="IA26">
        <v>9701029.9240000006</v>
      </c>
      <c r="IB26">
        <v>7728637.8348000003</v>
      </c>
      <c r="IC26">
        <v>7728637.8348000003</v>
      </c>
      <c r="ID26">
        <v>7728637.8348000003</v>
      </c>
      <c r="IE26">
        <v>9287113.156299999</v>
      </c>
      <c r="IF26">
        <v>7420357.0590000004</v>
      </c>
      <c r="IG26">
        <v>7420357.0590000004</v>
      </c>
      <c r="IH26">
        <v>7420357.0590000004</v>
      </c>
      <c r="II26">
        <v>9537880.8737000003</v>
      </c>
      <c r="IJ26">
        <v>7309137.5325999996</v>
      </c>
      <c r="IK26">
        <v>7309137.5325999996</v>
      </c>
      <c r="IL26">
        <v>7309137.5325999996</v>
      </c>
      <c r="IM26">
        <v>9826070.0406999979</v>
      </c>
      <c r="IN26">
        <v>7094725.8940000003</v>
      </c>
      <c r="IO26">
        <v>7094725.8940000003</v>
      </c>
      <c r="IP26">
        <v>7094725.8940000003</v>
      </c>
      <c r="IQ26">
        <v>9546807.8510999996</v>
      </c>
      <c r="IR26">
        <v>10527531.1668</v>
      </c>
      <c r="IS26">
        <v>10527531.1668</v>
      </c>
      <c r="IT26">
        <v>10527531.1668</v>
      </c>
      <c r="IU26">
        <v>9755645.5330999997</v>
      </c>
      <c r="IV26">
        <v>7384418.2168000014</v>
      </c>
      <c r="IW26">
        <v>7384418.2168000014</v>
      </c>
      <c r="IX26">
        <v>7384418.2168000014</v>
      </c>
      <c r="IY26">
        <v>9948887.7644000016</v>
      </c>
      <c r="IZ26">
        <v>7704020.4292000001</v>
      </c>
      <c r="JA26">
        <v>7704020.4292000001</v>
      </c>
      <c r="JB26">
        <v>7704020.4292000001</v>
      </c>
      <c r="JC26">
        <v>9945919.0785999987</v>
      </c>
      <c r="JD26">
        <v>7874334.3439000007</v>
      </c>
      <c r="JE26">
        <v>7874334.3439000007</v>
      </c>
      <c r="JF26">
        <v>7874334.3439000007</v>
      </c>
      <c r="JG26">
        <v>9454280.4286000002</v>
      </c>
      <c r="JH26">
        <v>7754479.3752000006</v>
      </c>
      <c r="JI26">
        <v>7754479.3752000006</v>
      </c>
      <c r="JJ26">
        <v>7754479.3752000006</v>
      </c>
      <c r="JK26">
        <v>9282163.8859000001</v>
      </c>
      <c r="JL26">
        <v>7520321.1572999982</v>
      </c>
      <c r="JM26">
        <v>7520321.1572999982</v>
      </c>
      <c r="JN26">
        <v>7520321.1572999982</v>
      </c>
      <c r="JO26">
        <v>9344419.634200003</v>
      </c>
      <c r="JP26">
        <v>7600117.151300001</v>
      </c>
      <c r="JQ26">
        <v>7600117.151300001</v>
      </c>
      <c r="JR26">
        <v>7600117.151300001</v>
      </c>
      <c r="JS26">
        <v>8893557.4053000007</v>
      </c>
      <c r="JT26">
        <v>7404592.1271000011</v>
      </c>
      <c r="JU26">
        <v>7404592.1271000011</v>
      </c>
      <c r="JV26">
        <v>7404592.1271000011</v>
      </c>
      <c r="JW26">
        <v>9195850.9728999995</v>
      </c>
      <c r="JX26">
        <v>7674993.2222999996</v>
      </c>
      <c r="JY26">
        <v>7674993.2222999996</v>
      </c>
      <c r="JZ26">
        <v>7674993.2222999996</v>
      </c>
      <c r="KA26">
        <v>9708026.0083999988</v>
      </c>
      <c r="KB26">
        <v>8039081.706699999</v>
      </c>
      <c r="KC26">
        <v>8039081.706699999</v>
      </c>
      <c r="KD26">
        <v>8039081.706699999</v>
      </c>
      <c r="KE26">
        <v>9561270.6137999985</v>
      </c>
      <c r="KF26">
        <v>7274673.0921000009</v>
      </c>
      <c r="KG26">
        <v>7274673.0921000009</v>
      </c>
      <c r="KH26">
        <v>7274673.0921000009</v>
      </c>
      <c r="KI26">
        <v>9071750.1859999988</v>
      </c>
      <c r="KJ26">
        <v>7151651.7732999995</v>
      </c>
      <c r="KK26">
        <v>7151651.7732999995</v>
      </c>
      <c r="KL26">
        <v>7151651.7732999995</v>
      </c>
      <c r="KM26">
        <v>8679675.0687750001</v>
      </c>
      <c r="KN26">
        <v>6997230.1014999999</v>
      </c>
      <c r="KO26">
        <v>6997230.1014999999</v>
      </c>
      <c r="KP26">
        <v>6997230.1014999999</v>
      </c>
      <c r="KQ26">
        <v>8499878.0759999994</v>
      </c>
      <c r="KR26">
        <v>6514033.3169999998</v>
      </c>
      <c r="KS26">
        <v>6514033.3169999998</v>
      </c>
      <c r="KT26">
        <v>6514033.3169999998</v>
      </c>
      <c r="KU26">
        <v>8792995.1388999987</v>
      </c>
      <c r="KV26">
        <v>6846078.2134000007</v>
      </c>
      <c r="KW26">
        <v>6846078.2134000007</v>
      </c>
      <c r="KX26">
        <v>6846078.2134000007</v>
      </c>
      <c r="KY26">
        <v>8744957.4682000019</v>
      </c>
      <c r="KZ26">
        <v>7188845.2803000007</v>
      </c>
      <c r="LA26">
        <v>7188845.2803000007</v>
      </c>
      <c r="LB26">
        <v>7188845.2803000007</v>
      </c>
    </row>
    <row r="27" spans="1:314" x14ac:dyDescent="0.3">
      <c r="A27" s="52" t="s">
        <v>135</v>
      </c>
      <c r="B27" s="63">
        <v>2390143.0102734803</v>
      </c>
      <c r="C27" s="58">
        <v>7728459.1079846155</v>
      </c>
      <c r="D27">
        <v>7728459.1079846155</v>
      </c>
      <c r="E27" s="66">
        <v>1</v>
      </c>
      <c r="F27">
        <v>7728459.1079846155</v>
      </c>
      <c r="G27">
        <v>4755682.2</v>
      </c>
      <c r="H27">
        <v>7403918.7316370374</v>
      </c>
      <c r="I27">
        <v>7403918.7316370374</v>
      </c>
      <c r="J27" s="66">
        <v>1</v>
      </c>
      <c r="K27">
        <v>7403918.7316370374</v>
      </c>
      <c r="L27">
        <v>3731759.2</v>
      </c>
      <c r="M27">
        <v>7403918.7316370374</v>
      </c>
      <c r="N27">
        <v>7403918.7316370374</v>
      </c>
      <c r="O27" s="50">
        <v>1</v>
      </c>
      <c r="P27">
        <v>7403918.7316370374</v>
      </c>
      <c r="Q27">
        <v>6664237.3019000003</v>
      </c>
      <c r="R27">
        <v>7073679.2621999998</v>
      </c>
      <c r="S27">
        <v>7073679.2621999998</v>
      </c>
      <c r="T27" s="50">
        <v>1</v>
      </c>
      <c r="U27">
        <v>7073679.2621999998</v>
      </c>
      <c r="V27">
        <v>7629770.0078999996</v>
      </c>
      <c r="W27">
        <v>7243028.6129999999</v>
      </c>
      <c r="X27">
        <v>7243028.6129999999</v>
      </c>
      <c r="Y27" s="50">
        <v>1</v>
      </c>
      <c r="Z27">
        <v>7243028.6129999999</v>
      </c>
      <c r="AA27">
        <v>8129319.6082333326</v>
      </c>
      <c r="AB27">
        <v>7260008.6662999988</v>
      </c>
      <c r="AC27">
        <v>7260008.6662999988</v>
      </c>
      <c r="AD27" s="50">
        <v>1</v>
      </c>
      <c r="AE27">
        <v>7260008.6662999988</v>
      </c>
      <c r="AF27">
        <v>8107958.1752333334</v>
      </c>
      <c r="AG27">
        <v>7635087.5154999997</v>
      </c>
      <c r="AH27">
        <v>7635087.5154999997</v>
      </c>
      <c r="AI27" s="50">
        <v>1</v>
      </c>
      <c r="AJ27">
        <v>7635087.5154999997</v>
      </c>
      <c r="AK27">
        <v>7809044.3667000001</v>
      </c>
      <c r="AL27">
        <v>7735017.118715385</v>
      </c>
      <c r="AM27">
        <v>7735017.118715385</v>
      </c>
      <c r="AN27" s="50">
        <v>1</v>
      </c>
      <c r="AO27">
        <v>7735017.118715385</v>
      </c>
      <c r="AP27">
        <v>7484884.1068000011</v>
      </c>
      <c r="AQ27">
        <v>6985670.5101153851</v>
      </c>
      <c r="AR27">
        <v>6985670.5101153851</v>
      </c>
      <c r="AS27" s="50">
        <v>1</v>
      </c>
      <c r="AT27">
        <v>6985670.5101153851</v>
      </c>
      <c r="AU27">
        <v>6896004.8592000008</v>
      </c>
      <c r="AV27">
        <v>6369321.5984000005</v>
      </c>
      <c r="AW27">
        <v>6369321.5984000005</v>
      </c>
      <c r="AX27" s="50">
        <v>1</v>
      </c>
      <c r="AY27">
        <v>6369321.5984000005</v>
      </c>
      <c r="AZ27">
        <v>4942230.8026999999</v>
      </c>
      <c r="BA27">
        <v>3753812.2917999998</v>
      </c>
      <c r="BB27">
        <v>3753812.2917999998</v>
      </c>
      <c r="BC27" s="50">
        <v>1</v>
      </c>
      <c r="BD27">
        <v>3753812.2917999998</v>
      </c>
      <c r="BE27">
        <v>7739812.4608000005</v>
      </c>
      <c r="BF27">
        <v>7606994.6500000004</v>
      </c>
      <c r="BG27">
        <v>7606994.6500000004</v>
      </c>
      <c r="BH27" s="50">
        <v>1</v>
      </c>
      <c r="BI27">
        <v>7606994.6500000004</v>
      </c>
      <c r="BJ27">
        <v>7629473.4509000005</v>
      </c>
      <c r="BK27">
        <v>7816738.2989999996</v>
      </c>
      <c r="BL27">
        <v>7816738.2989999996</v>
      </c>
      <c r="BM27" s="50">
        <v>1</v>
      </c>
      <c r="BN27">
        <v>7816738.2989999996</v>
      </c>
      <c r="BO27">
        <v>8428245.7729000002</v>
      </c>
      <c r="BP27">
        <v>7824129.5789999999</v>
      </c>
      <c r="BQ27">
        <v>7824129.5789999999</v>
      </c>
      <c r="BR27" s="50">
        <v>1</v>
      </c>
      <c r="BS27">
        <v>7714035.2290000003</v>
      </c>
      <c r="BT27">
        <v>7443060.5144999987</v>
      </c>
      <c r="BU27">
        <v>8292088.8031461537</v>
      </c>
      <c r="BV27">
        <v>8292088.8031461537</v>
      </c>
      <c r="BW27" s="50">
        <v>1</v>
      </c>
      <c r="BX27">
        <v>8189004.2531461539</v>
      </c>
      <c r="BY27">
        <v>8469943.3333000001</v>
      </c>
      <c r="BZ27">
        <v>8586490.5125999991</v>
      </c>
      <c r="CA27">
        <v>8586490.5125999991</v>
      </c>
      <c r="CB27" s="50">
        <v>1</v>
      </c>
      <c r="CC27">
        <v>8469774.8625999987</v>
      </c>
      <c r="CD27">
        <v>8862010.5207000002</v>
      </c>
      <c r="CE27">
        <v>9012271.1782000009</v>
      </c>
      <c r="CF27">
        <v>9012271.1782000009</v>
      </c>
      <c r="CG27" s="50">
        <v>1</v>
      </c>
      <c r="CH27">
        <v>8906480.3282000013</v>
      </c>
      <c r="CI27">
        <v>9190727.2098000012</v>
      </c>
      <c r="CJ27">
        <v>9170225.1572000012</v>
      </c>
      <c r="CK27">
        <v>9170225.1572000012</v>
      </c>
      <c r="CL27">
        <v>9170225.1572000012</v>
      </c>
      <c r="CM27">
        <v>9469918.7507999986</v>
      </c>
      <c r="CN27">
        <v>8927810.685899999</v>
      </c>
      <c r="CO27">
        <v>8927810.685899999</v>
      </c>
      <c r="CP27">
        <v>8927810.685899999</v>
      </c>
      <c r="CQ27">
        <v>8788238.1579999998</v>
      </c>
      <c r="CR27">
        <v>8734436.185899999</v>
      </c>
      <c r="CS27">
        <v>8988934.185899999</v>
      </c>
      <c r="CT27">
        <v>8988934.185899999</v>
      </c>
      <c r="CU27">
        <v>8733372.0274</v>
      </c>
      <c r="CV27">
        <v>8595682.3944000006</v>
      </c>
      <c r="CW27">
        <v>8628046.3944000006</v>
      </c>
      <c r="CX27">
        <v>8628046.3944000006</v>
      </c>
      <c r="CY27">
        <v>7923695.3692000005</v>
      </c>
      <c r="CZ27">
        <v>7542221.9224999994</v>
      </c>
      <c r="DA27">
        <v>7519544.9224999994</v>
      </c>
      <c r="DB27">
        <v>7519544.9224999994</v>
      </c>
      <c r="DC27">
        <v>7772464.8424999993</v>
      </c>
      <c r="DD27">
        <v>7357228.5864538457</v>
      </c>
      <c r="DE27">
        <v>7357228.5864538457</v>
      </c>
      <c r="DF27">
        <v>7357228.5864538457</v>
      </c>
      <c r="DG27">
        <v>7912708.5107999993</v>
      </c>
      <c r="DH27">
        <v>7592795.2803814812</v>
      </c>
      <c r="DI27">
        <v>7592795.2803814812</v>
      </c>
      <c r="DJ27">
        <v>7592795.2803814812</v>
      </c>
      <c r="DK27">
        <v>7809743.9100000001</v>
      </c>
      <c r="DL27">
        <v>7825646.963205127</v>
      </c>
      <c r="DM27">
        <v>7825646.963205127</v>
      </c>
      <c r="DN27">
        <v>7825646.963205127</v>
      </c>
      <c r="DO27">
        <v>7552649.6526999995</v>
      </c>
      <c r="DP27">
        <v>7350739.8824230768</v>
      </c>
      <c r="DQ27">
        <v>7350739.8824230768</v>
      </c>
      <c r="DR27">
        <v>7350739.8824230768</v>
      </c>
      <c r="DS27">
        <v>7796910.9975999994</v>
      </c>
      <c r="DT27">
        <v>7155416.9453589739</v>
      </c>
      <c r="DU27">
        <v>7155416.9453589739</v>
      </c>
      <c r="DV27">
        <v>7155416.9453589739</v>
      </c>
      <c r="DW27">
        <v>7862103.5992999999</v>
      </c>
      <c r="DX27">
        <v>7156912.0094615379</v>
      </c>
      <c r="DY27">
        <v>7156912.0094615379</v>
      </c>
      <c r="DZ27">
        <v>7156912.0094615379</v>
      </c>
      <c r="EA27">
        <v>7566200.1961000012</v>
      </c>
      <c r="EB27">
        <v>7486888.2609999999</v>
      </c>
      <c r="EC27">
        <v>7486888.2609999999</v>
      </c>
      <c r="ED27">
        <v>7486888.2609999999</v>
      </c>
      <c r="EE27">
        <v>7639607.7437999994</v>
      </c>
      <c r="EF27">
        <v>7107905.525453845</v>
      </c>
      <c r="EG27">
        <v>7107905.525453845</v>
      </c>
      <c r="EH27">
        <v>7107905.525453845</v>
      </c>
      <c r="EI27">
        <v>7461430.8740999997</v>
      </c>
      <c r="EJ27">
        <v>6851044.5579846147</v>
      </c>
      <c r="EK27">
        <v>6851044.5579846147</v>
      </c>
      <c r="EL27">
        <v>6851044.5579846147</v>
      </c>
      <c r="EM27">
        <v>7484798.9868999999</v>
      </c>
      <c r="EN27">
        <v>6748410.8981999997</v>
      </c>
      <c r="EO27">
        <v>6748410.8981999997</v>
      </c>
      <c r="EP27">
        <v>6748410.8981999997</v>
      </c>
      <c r="EQ27">
        <v>6283711.2178999996</v>
      </c>
      <c r="ER27">
        <v>4829241.7457999997</v>
      </c>
      <c r="ES27">
        <v>4829241.7457999997</v>
      </c>
      <c r="ET27">
        <v>4829241.7457999997</v>
      </c>
      <c r="EU27">
        <v>2692242.3159999996</v>
      </c>
      <c r="EV27">
        <v>1629493.899737037</v>
      </c>
      <c r="EW27">
        <v>1629493.899737037</v>
      </c>
      <c r="EX27">
        <v>1629493.899737037</v>
      </c>
      <c r="EY27">
        <v>6671079.2173999995</v>
      </c>
      <c r="EZ27">
        <v>5786135.1568370368</v>
      </c>
      <c r="FA27">
        <v>5786135.1568370368</v>
      </c>
      <c r="FB27">
        <v>5786135.1568370368</v>
      </c>
      <c r="FC27">
        <v>7415198.0848000003</v>
      </c>
      <c r="FD27">
        <v>6280762.995537037</v>
      </c>
      <c r="FE27">
        <v>6280762.995537037</v>
      </c>
      <c r="FF27">
        <v>6280762.995537037</v>
      </c>
      <c r="FG27">
        <v>7463903.1635999987</v>
      </c>
      <c r="FH27">
        <v>6252692.3240999989</v>
      </c>
      <c r="FI27">
        <v>6252692.3240999989</v>
      </c>
      <c r="FJ27">
        <v>6252692.3240999989</v>
      </c>
      <c r="FK27">
        <v>7013654.7143999999</v>
      </c>
      <c r="FL27">
        <v>5951206.2283769231</v>
      </c>
      <c r="FM27">
        <v>5951206.2283769231</v>
      </c>
      <c r="FN27">
        <v>5951206.2283769231</v>
      </c>
      <c r="FO27">
        <v>6901185.8888999997</v>
      </c>
      <c r="FP27">
        <v>5932607.1403999999</v>
      </c>
      <c r="FQ27">
        <v>5932607.1403999999</v>
      </c>
      <c r="FR27">
        <v>5932607.1403999999</v>
      </c>
      <c r="FS27">
        <v>6925627.3410999998</v>
      </c>
      <c r="FT27">
        <v>5635072.2142999992</v>
      </c>
      <c r="FU27">
        <v>5635072.2142999992</v>
      </c>
      <c r="FV27">
        <v>5635072.2142999992</v>
      </c>
      <c r="FW27">
        <v>6825984.3994999994</v>
      </c>
      <c r="FX27">
        <v>5822099.0532</v>
      </c>
      <c r="FY27">
        <v>5865115.0532</v>
      </c>
      <c r="FZ27">
        <v>5865115.0532</v>
      </c>
      <c r="GA27">
        <v>6467100.2574000014</v>
      </c>
      <c r="GB27">
        <v>5183553.6426999997</v>
      </c>
      <c r="GC27">
        <v>5183553.6426999997</v>
      </c>
      <c r="GD27">
        <v>5183553.6426999997</v>
      </c>
    </row>
    <row r="28" spans="1:314" x14ac:dyDescent="0.3">
      <c r="A28" s="52" t="s">
        <v>30</v>
      </c>
      <c r="B28" s="64"/>
      <c r="C28" s="10"/>
      <c r="E28" s="66"/>
      <c r="J28" s="66"/>
      <c r="GE28">
        <v>0</v>
      </c>
      <c r="GF28">
        <v>2543167</v>
      </c>
      <c r="GG28">
        <v>2543167</v>
      </c>
      <c r="GI28">
        <v>0</v>
      </c>
      <c r="GJ28">
        <v>2258127</v>
      </c>
      <c r="GK28">
        <v>2258127</v>
      </c>
      <c r="GM28">
        <v>0</v>
      </c>
      <c r="GN28">
        <v>1176871</v>
      </c>
      <c r="GO28">
        <v>1176871</v>
      </c>
      <c r="GQ28">
        <v>0</v>
      </c>
      <c r="GR28">
        <v>1176871</v>
      </c>
      <c r="GS28">
        <v>1176871</v>
      </c>
      <c r="GU28">
        <v>0</v>
      </c>
      <c r="GW28">
        <v>0</v>
      </c>
      <c r="GY28">
        <v>0</v>
      </c>
      <c r="GZ28">
        <v>3070626</v>
      </c>
      <c r="HC28">
        <v>0</v>
      </c>
      <c r="HD28">
        <v>4352559</v>
      </c>
      <c r="HE28">
        <v>4352559</v>
      </c>
      <c r="HG28">
        <v>0</v>
      </c>
      <c r="HH28">
        <v>4352559</v>
      </c>
      <c r="HI28">
        <v>4352559</v>
      </c>
      <c r="HK28">
        <v>0</v>
      </c>
      <c r="HL28">
        <v>4344819</v>
      </c>
      <c r="HM28">
        <v>4344819</v>
      </c>
      <c r="HO28">
        <v>0</v>
      </c>
      <c r="HP28">
        <v>4035177</v>
      </c>
      <c r="HQ28">
        <v>4035177</v>
      </c>
      <c r="HS28">
        <v>0</v>
      </c>
      <c r="HT28">
        <v>4045693</v>
      </c>
      <c r="HU28">
        <v>4045693</v>
      </c>
      <c r="HW28">
        <v>0</v>
      </c>
      <c r="HX28">
        <v>3920126</v>
      </c>
      <c r="HY28">
        <v>3920126</v>
      </c>
      <c r="IA28">
        <v>0</v>
      </c>
      <c r="IB28">
        <v>3870838</v>
      </c>
      <c r="IC28">
        <v>3870838</v>
      </c>
      <c r="IE28">
        <v>0</v>
      </c>
      <c r="IF28">
        <v>3788931</v>
      </c>
      <c r="IG28">
        <v>3788931</v>
      </c>
      <c r="II28">
        <v>0</v>
      </c>
      <c r="IJ28">
        <v>3717586</v>
      </c>
      <c r="IK28">
        <v>3717586</v>
      </c>
      <c r="IM28">
        <v>0</v>
      </c>
      <c r="IN28">
        <v>3762752</v>
      </c>
      <c r="IO28">
        <v>3762752</v>
      </c>
      <c r="IQ28">
        <v>0</v>
      </c>
      <c r="IR28">
        <v>3762752</v>
      </c>
      <c r="IS28">
        <v>3762752</v>
      </c>
      <c r="IU28">
        <v>0</v>
      </c>
      <c r="IV28">
        <v>3728857</v>
      </c>
      <c r="IW28">
        <v>3728857</v>
      </c>
      <c r="IY28">
        <v>0</v>
      </c>
      <c r="IZ28">
        <v>3961090</v>
      </c>
      <c r="JA28">
        <v>3961090</v>
      </c>
      <c r="JC28">
        <v>0</v>
      </c>
      <c r="JD28">
        <v>3961090</v>
      </c>
      <c r="JE28">
        <v>3961090</v>
      </c>
      <c r="JG28">
        <v>0</v>
      </c>
      <c r="JH28">
        <v>3961090</v>
      </c>
      <c r="JI28">
        <v>3961090</v>
      </c>
      <c r="JK28">
        <v>0</v>
      </c>
      <c r="JL28">
        <v>3979928</v>
      </c>
      <c r="JM28">
        <v>3979928</v>
      </c>
      <c r="JO28">
        <v>0</v>
      </c>
      <c r="JP28">
        <v>3913951</v>
      </c>
      <c r="JQ28">
        <v>3913951</v>
      </c>
      <c r="JS28">
        <v>0</v>
      </c>
      <c r="JT28">
        <v>3956887</v>
      </c>
      <c r="JU28">
        <v>3956887</v>
      </c>
      <c r="JW28">
        <v>0</v>
      </c>
      <c r="JX28">
        <v>4192433</v>
      </c>
      <c r="JY28">
        <v>4192433</v>
      </c>
      <c r="KA28">
        <v>0</v>
      </c>
      <c r="KB28">
        <v>4255756</v>
      </c>
      <c r="KC28">
        <v>4255756</v>
      </c>
      <c r="KE28">
        <v>0</v>
      </c>
      <c r="KF28">
        <v>3752378</v>
      </c>
      <c r="KG28">
        <v>3752378</v>
      </c>
      <c r="KI28">
        <v>0</v>
      </c>
      <c r="KJ28">
        <v>3677441</v>
      </c>
      <c r="KK28">
        <v>3677441</v>
      </c>
      <c r="KM28">
        <v>0</v>
      </c>
      <c r="KN28">
        <v>3596212</v>
      </c>
      <c r="KO28">
        <v>3596212</v>
      </c>
      <c r="KQ28">
        <v>0</v>
      </c>
      <c r="KR28">
        <v>3299799</v>
      </c>
      <c r="KS28">
        <v>3299799</v>
      </c>
      <c r="KU28">
        <v>0</v>
      </c>
      <c r="KV28">
        <v>3511255</v>
      </c>
      <c r="KW28">
        <v>3511255</v>
      </c>
      <c r="KY28">
        <v>0</v>
      </c>
      <c r="KZ28">
        <v>3733782</v>
      </c>
      <c r="LA28">
        <v>3733782</v>
      </c>
    </row>
    <row r="29" spans="1:314" x14ac:dyDescent="0.3">
      <c r="A29" s="52" t="s">
        <v>31</v>
      </c>
      <c r="B29" s="64"/>
      <c r="C29" s="10"/>
      <c r="E29" s="66"/>
      <c r="J29" s="66"/>
      <c r="CN29">
        <v>4812320</v>
      </c>
      <c r="CO29">
        <v>4812320</v>
      </c>
      <c r="CR29">
        <v>4812320</v>
      </c>
      <c r="CS29">
        <v>4812320</v>
      </c>
      <c r="CV29">
        <v>4578659</v>
      </c>
      <c r="CW29">
        <v>4578659</v>
      </c>
      <c r="CZ29">
        <v>3961470</v>
      </c>
      <c r="DA29">
        <v>3961470</v>
      </c>
      <c r="DD29">
        <v>3903504</v>
      </c>
      <c r="DE29">
        <v>3903504</v>
      </c>
      <c r="DH29">
        <v>3996228</v>
      </c>
      <c r="DI29">
        <v>3996228</v>
      </c>
      <c r="DL29">
        <v>4169961</v>
      </c>
      <c r="DM29">
        <v>4169961</v>
      </c>
      <c r="DP29">
        <v>3799870</v>
      </c>
      <c r="DQ29">
        <v>3799870</v>
      </c>
      <c r="DT29">
        <v>3854243</v>
      </c>
      <c r="DU29">
        <v>3854243</v>
      </c>
      <c r="DX29">
        <v>3854243</v>
      </c>
      <c r="DY29">
        <v>3854243</v>
      </c>
      <c r="EB29">
        <v>4150244</v>
      </c>
      <c r="EC29">
        <v>4150244</v>
      </c>
      <c r="EF29">
        <v>4004122</v>
      </c>
      <c r="EG29">
        <v>4004122</v>
      </c>
      <c r="EJ29">
        <v>3766768</v>
      </c>
      <c r="EK29">
        <v>3766768</v>
      </c>
      <c r="EN29">
        <v>3655551</v>
      </c>
      <c r="EO29">
        <v>3655551</v>
      </c>
      <c r="ER29">
        <v>2547622</v>
      </c>
      <c r="ES29">
        <v>2547622</v>
      </c>
      <c r="EV29">
        <v>440237</v>
      </c>
      <c r="EW29">
        <v>440237</v>
      </c>
      <c r="EZ29">
        <v>3073585</v>
      </c>
      <c r="FA29">
        <v>3073585</v>
      </c>
      <c r="FD29">
        <v>3521381</v>
      </c>
      <c r="FE29">
        <v>3521381</v>
      </c>
      <c r="FH29">
        <v>3389191</v>
      </c>
      <c r="FI29">
        <v>3389191</v>
      </c>
      <c r="FK29">
        <v>0</v>
      </c>
      <c r="FL29">
        <v>3238445</v>
      </c>
      <c r="FM29">
        <v>3238445</v>
      </c>
      <c r="FO29">
        <v>0</v>
      </c>
      <c r="FP29">
        <v>3103464</v>
      </c>
      <c r="FQ29">
        <v>3103464</v>
      </c>
      <c r="FS29">
        <v>0</v>
      </c>
      <c r="FT29">
        <v>3046151</v>
      </c>
      <c r="FU29">
        <v>3046151</v>
      </c>
      <c r="FW29">
        <v>0</v>
      </c>
      <c r="FX29">
        <v>3163876</v>
      </c>
      <c r="FY29">
        <v>3163876</v>
      </c>
      <c r="GA29">
        <v>0</v>
      </c>
      <c r="GB29">
        <v>2732115</v>
      </c>
      <c r="GC29">
        <v>2732115</v>
      </c>
    </row>
    <row r="30" spans="1:314" x14ac:dyDescent="0.3">
      <c r="B30" s="60"/>
      <c r="E30" s="66"/>
      <c r="J30" s="66"/>
    </row>
    <row r="31" spans="1:314" x14ac:dyDescent="0.3">
      <c r="A31" s="54" t="s">
        <v>32</v>
      </c>
      <c r="B31" s="65"/>
      <c r="C31" s="48">
        <v>4092616</v>
      </c>
      <c r="E31" s="66"/>
      <c r="H31">
        <v>4092616</v>
      </c>
      <c r="J31" s="66"/>
      <c r="M31">
        <v>4092616</v>
      </c>
      <c r="R31">
        <v>4092616</v>
      </c>
      <c r="W31">
        <v>4087042</v>
      </c>
      <c r="AB31">
        <v>4148943</v>
      </c>
      <c r="AG31">
        <v>4346417</v>
      </c>
      <c r="AL31">
        <v>3437360</v>
      </c>
      <c r="AQ31">
        <v>3437360</v>
      </c>
      <c r="AV31">
        <v>3081651</v>
      </c>
      <c r="BA31">
        <v>1586617</v>
      </c>
      <c r="BF31">
        <v>3639695</v>
      </c>
      <c r="BK31">
        <v>3934860</v>
      </c>
      <c r="BP31">
        <v>4221058</v>
      </c>
      <c r="BU31">
        <v>4520554</v>
      </c>
      <c r="BZ31">
        <v>4718810</v>
      </c>
      <c r="CE31">
        <v>5117699</v>
      </c>
      <c r="CJ31">
        <v>5035332</v>
      </c>
      <c r="CK31">
        <v>5035332</v>
      </c>
      <c r="GE31">
        <v>1000</v>
      </c>
      <c r="GG31">
        <v>0</v>
      </c>
      <c r="GI31">
        <v>1000</v>
      </c>
      <c r="GK31">
        <v>0</v>
      </c>
      <c r="GM31">
        <v>1000</v>
      </c>
      <c r="GO31">
        <v>0</v>
      </c>
      <c r="GQ31">
        <v>1000</v>
      </c>
      <c r="GS31">
        <v>0</v>
      </c>
      <c r="GU31">
        <v>0</v>
      </c>
      <c r="GW31">
        <v>0</v>
      </c>
      <c r="GY31">
        <v>2526</v>
      </c>
      <c r="HA31">
        <v>0</v>
      </c>
      <c r="HC31">
        <v>2526</v>
      </c>
      <c r="HE31">
        <v>0</v>
      </c>
      <c r="HG31">
        <v>2526</v>
      </c>
      <c r="HI31">
        <v>0</v>
      </c>
      <c r="HK31">
        <v>2526</v>
      </c>
      <c r="HM31">
        <v>0</v>
      </c>
      <c r="HO31">
        <v>2526</v>
      </c>
      <c r="HQ31">
        <v>0</v>
      </c>
      <c r="HS31">
        <v>2526</v>
      </c>
      <c r="HU31">
        <v>0</v>
      </c>
      <c r="HW31">
        <v>0</v>
      </c>
      <c r="HX31">
        <v>0</v>
      </c>
      <c r="HY31">
        <v>0</v>
      </c>
      <c r="IA31">
        <v>0</v>
      </c>
      <c r="IB31">
        <v>0</v>
      </c>
      <c r="IC31">
        <v>0</v>
      </c>
      <c r="IE31">
        <v>0</v>
      </c>
      <c r="IF31">
        <v>0</v>
      </c>
      <c r="IG31">
        <v>0</v>
      </c>
      <c r="II31">
        <v>0</v>
      </c>
      <c r="IJ31">
        <v>0</v>
      </c>
      <c r="IK31">
        <v>0</v>
      </c>
      <c r="IM31">
        <v>0</v>
      </c>
      <c r="IN31">
        <v>0</v>
      </c>
      <c r="IO31">
        <v>0</v>
      </c>
      <c r="IQ31">
        <v>0</v>
      </c>
      <c r="IR31">
        <v>0</v>
      </c>
      <c r="IS31">
        <v>0</v>
      </c>
      <c r="IU31">
        <v>0</v>
      </c>
      <c r="IV31">
        <v>0</v>
      </c>
      <c r="IW31">
        <v>0</v>
      </c>
      <c r="IY31">
        <v>0</v>
      </c>
      <c r="IZ31">
        <v>0</v>
      </c>
      <c r="JA31">
        <v>0</v>
      </c>
      <c r="JC31">
        <v>0</v>
      </c>
      <c r="JD31">
        <v>0</v>
      </c>
      <c r="JE31">
        <v>0</v>
      </c>
      <c r="JG31">
        <v>0</v>
      </c>
      <c r="JH31">
        <v>0</v>
      </c>
      <c r="JI31">
        <v>0</v>
      </c>
      <c r="JK31">
        <v>0</v>
      </c>
      <c r="JL31">
        <v>0</v>
      </c>
      <c r="JM31">
        <v>0</v>
      </c>
      <c r="JO31">
        <v>0</v>
      </c>
      <c r="JP31">
        <v>0</v>
      </c>
      <c r="JQ31">
        <v>0</v>
      </c>
      <c r="JS31">
        <v>0</v>
      </c>
      <c r="JT31">
        <v>0</v>
      </c>
      <c r="JU31">
        <v>0</v>
      </c>
      <c r="JW31">
        <v>0</v>
      </c>
      <c r="JX31">
        <v>0</v>
      </c>
      <c r="JY31">
        <v>0</v>
      </c>
      <c r="KA31">
        <v>5750</v>
      </c>
      <c r="KB31">
        <v>0</v>
      </c>
      <c r="KC31">
        <v>0</v>
      </c>
      <c r="KE31">
        <v>5750</v>
      </c>
      <c r="KF31">
        <v>0</v>
      </c>
      <c r="KG31">
        <v>0</v>
      </c>
      <c r="KI31">
        <v>14783.5</v>
      </c>
      <c r="KK31">
        <v>0</v>
      </c>
      <c r="KM31">
        <v>14783.5</v>
      </c>
      <c r="KO31">
        <v>0</v>
      </c>
      <c r="KQ31">
        <v>14783.5</v>
      </c>
      <c r="KS31">
        <v>0</v>
      </c>
      <c r="KU31">
        <v>14783.5</v>
      </c>
      <c r="KW31">
        <v>0</v>
      </c>
      <c r="KY31">
        <v>2905</v>
      </c>
      <c r="LA31">
        <v>0</v>
      </c>
    </row>
    <row r="32" spans="1:314" x14ac:dyDescent="0.3">
      <c r="A32" s="70"/>
      <c r="B32" s="60"/>
      <c r="E32" s="66"/>
      <c r="J32" s="66"/>
      <c r="CM32">
        <v>1000</v>
      </c>
      <c r="CO32">
        <v>0</v>
      </c>
      <c r="CQ32">
        <v>1000</v>
      </c>
      <c r="CS32">
        <v>0</v>
      </c>
      <c r="CU32">
        <v>1000</v>
      </c>
      <c r="CW32">
        <v>0</v>
      </c>
      <c r="CY32">
        <v>1000</v>
      </c>
      <c r="DA32">
        <v>0</v>
      </c>
      <c r="DC32">
        <v>1000</v>
      </c>
      <c r="DE32">
        <v>0</v>
      </c>
      <c r="DG32">
        <v>1000</v>
      </c>
      <c r="DI32">
        <v>0</v>
      </c>
      <c r="DK32">
        <v>1000</v>
      </c>
      <c r="DM32">
        <v>0</v>
      </c>
      <c r="DO32">
        <v>1000</v>
      </c>
      <c r="DQ32">
        <v>0</v>
      </c>
      <c r="DS32">
        <v>1000</v>
      </c>
      <c r="DU32">
        <v>0</v>
      </c>
      <c r="DW32">
        <v>1000</v>
      </c>
      <c r="DY32">
        <v>0</v>
      </c>
      <c r="EA32">
        <v>1000</v>
      </c>
      <c r="EC32">
        <v>0</v>
      </c>
      <c r="EE32">
        <v>1000</v>
      </c>
      <c r="EG32">
        <v>0</v>
      </c>
      <c r="EI32">
        <v>1000</v>
      </c>
      <c r="EK32">
        <v>0</v>
      </c>
      <c r="EM32">
        <v>1000</v>
      </c>
      <c r="EO32">
        <v>0</v>
      </c>
      <c r="EQ32">
        <v>1000</v>
      </c>
      <c r="ES32">
        <v>0</v>
      </c>
      <c r="EU32">
        <v>1000</v>
      </c>
      <c r="EW32">
        <v>0</v>
      </c>
      <c r="EY32">
        <v>1000</v>
      </c>
      <c r="FA32">
        <v>0</v>
      </c>
      <c r="FC32">
        <v>1000</v>
      </c>
      <c r="FE32">
        <v>0</v>
      </c>
      <c r="FG32">
        <v>1000</v>
      </c>
      <c r="FI32">
        <v>0</v>
      </c>
      <c r="FK32">
        <v>1000</v>
      </c>
      <c r="FM32">
        <v>0</v>
      </c>
      <c r="FO32">
        <v>1000</v>
      </c>
      <c r="FQ32">
        <v>0</v>
      </c>
      <c r="FS32">
        <v>1000</v>
      </c>
      <c r="FU32">
        <v>0</v>
      </c>
      <c r="FW32">
        <v>1000</v>
      </c>
      <c r="FY32">
        <v>0</v>
      </c>
      <c r="GA32">
        <v>1000</v>
      </c>
      <c r="GC32">
        <v>0</v>
      </c>
      <c r="GE32">
        <v>1600</v>
      </c>
      <c r="GG32">
        <v>0</v>
      </c>
      <c r="GI32">
        <v>1600</v>
      </c>
      <c r="GK32">
        <v>0</v>
      </c>
      <c r="GM32">
        <v>1600</v>
      </c>
      <c r="GO32">
        <v>0</v>
      </c>
      <c r="GQ32">
        <v>1600</v>
      </c>
      <c r="GS32">
        <v>0</v>
      </c>
      <c r="GU32">
        <v>0</v>
      </c>
      <c r="GW32">
        <v>0</v>
      </c>
      <c r="GY32">
        <v>3803.2000000000003</v>
      </c>
      <c r="HA32">
        <v>0</v>
      </c>
      <c r="HC32">
        <v>3803.2000000000003</v>
      </c>
      <c r="HE32">
        <v>0</v>
      </c>
      <c r="HG32">
        <v>3803.2000000000003</v>
      </c>
      <c r="HI32">
        <v>0</v>
      </c>
      <c r="HK32">
        <v>3803.2000000000003</v>
      </c>
      <c r="HM32">
        <v>0</v>
      </c>
      <c r="HO32">
        <v>3803.2000000000003</v>
      </c>
      <c r="HQ32">
        <v>0</v>
      </c>
      <c r="HS32">
        <v>3803.2000000000003</v>
      </c>
      <c r="HU32">
        <v>0</v>
      </c>
      <c r="HW32">
        <v>3803.2000000000003</v>
      </c>
      <c r="HX32">
        <v>0</v>
      </c>
      <c r="HY32">
        <v>0</v>
      </c>
      <c r="IA32">
        <v>3803.2000000000003</v>
      </c>
      <c r="IB32">
        <v>0</v>
      </c>
      <c r="IC32">
        <v>0</v>
      </c>
      <c r="IE32">
        <v>3803.2000000000003</v>
      </c>
      <c r="IF32">
        <v>0</v>
      </c>
      <c r="IG32">
        <v>0</v>
      </c>
      <c r="II32">
        <v>3803.2000000000003</v>
      </c>
      <c r="IJ32">
        <v>0</v>
      </c>
      <c r="IK32">
        <v>0</v>
      </c>
      <c r="IM32">
        <v>3803.2000000000003</v>
      </c>
      <c r="IN32">
        <v>0</v>
      </c>
      <c r="IO32">
        <v>0</v>
      </c>
      <c r="IQ32">
        <v>3803.2000000000003</v>
      </c>
      <c r="IR32">
        <v>0</v>
      </c>
      <c r="IS32">
        <v>0</v>
      </c>
      <c r="IU32">
        <v>3803.2000000000003</v>
      </c>
      <c r="IV32">
        <v>0</v>
      </c>
      <c r="IW32">
        <v>0</v>
      </c>
      <c r="IY32">
        <v>3803.2000000000003</v>
      </c>
      <c r="IZ32">
        <v>0</v>
      </c>
      <c r="JA32">
        <v>0</v>
      </c>
      <c r="JC32">
        <v>3803.2000000000003</v>
      </c>
      <c r="JD32">
        <v>0</v>
      </c>
      <c r="JE32">
        <v>0</v>
      </c>
      <c r="JG32">
        <v>3803.2000000000003</v>
      </c>
      <c r="JH32">
        <v>0</v>
      </c>
      <c r="JI32">
        <v>0</v>
      </c>
      <c r="JK32">
        <v>3803.2000000000003</v>
      </c>
      <c r="JL32">
        <v>0</v>
      </c>
      <c r="JM32">
        <v>0</v>
      </c>
      <c r="JO32">
        <v>3803.2000000000003</v>
      </c>
      <c r="JP32">
        <v>0</v>
      </c>
      <c r="JQ32">
        <v>0</v>
      </c>
      <c r="JS32">
        <v>3803.2000000000003</v>
      </c>
      <c r="JT32">
        <v>0</v>
      </c>
      <c r="JU32">
        <v>0</v>
      </c>
      <c r="JW32">
        <v>3803.2000000000003</v>
      </c>
      <c r="JX32">
        <v>0</v>
      </c>
      <c r="JY32">
        <v>0</v>
      </c>
      <c r="KA32">
        <v>12400</v>
      </c>
      <c r="KB32">
        <v>0</v>
      </c>
      <c r="KC32">
        <v>0</v>
      </c>
      <c r="KE32">
        <v>12400</v>
      </c>
      <c r="KF32">
        <v>0</v>
      </c>
      <c r="KG32">
        <v>0</v>
      </c>
      <c r="KI32">
        <v>32120.800000000003</v>
      </c>
      <c r="KK32">
        <v>0</v>
      </c>
      <c r="KM32">
        <v>32120.800000000003</v>
      </c>
      <c r="KO32">
        <v>0</v>
      </c>
      <c r="KQ32">
        <v>32120.800000000003</v>
      </c>
      <c r="KS32">
        <v>0</v>
      </c>
      <c r="KU32">
        <v>32120.800000000003</v>
      </c>
      <c r="KW32">
        <v>0</v>
      </c>
      <c r="KY32">
        <v>43336.800000000003</v>
      </c>
      <c r="LA32">
        <v>0</v>
      </c>
    </row>
    <row r="33" spans="1:313" x14ac:dyDescent="0.3">
      <c r="A33" s="52" t="s">
        <v>136</v>
      </c>
      <c r="B33" s="56"/>
      <c r="C33" s="10"/>
      <c r="E33" s="66"/>
      <c r="J33" s="66"/>
      <c r="CM33">
        <v>1600</v>
      </c>
      <c r="CO33">
        <v>0</v>
      </c>
      <c r="CQ33">
        <v>1600</v>
      </c>
      <c r="CS33">
        <v>0</v>
      </c>
      <c r="CU33">
        <v>1600</v>
      </c>
      <c r="CW33">
        <v>0</v>
      </c>
      <c r="CY33">
        <v>1600</v>
      </c>
      <c r="DA33">
        <v>0</v>
      </c>
      <c r="DC33">
        <v>1600</v>
      </c>
      <c r="DE33">
        <v>0</v>
      </c>
      <c r="DG33">
        <v>1600</v>
      </c>
      <c r="DI33">
        <v>0</v>
      </c>
      <c r="DK33">
        <v>1600</v>
      </c>
      <c r="DM33">
        <v>0</v>
      </c>
      <c r="DO33">
        <v>1600</v>
      </c>
      <c r="DQ33">
        <v>0</v>
      </c>
      <c r="DS33">
        <v>1600</v>
      </c>
      <c r="DU33">
        <v>0</v>
      </c>
      <c r="DW33">
        <v>1600</v>
      </c>
      <c r="DY33">
        <v>0</v>
      </c>
      <c r="EA33">
        <v>1600</v>
      </c>
      <c r="EC33">
        <v>0</v>
      </c>
      <c r="EE33">
        <v>1600</v>
      </c>
      <c r="EG33">
        <v>0</v>
      </c>
      <c r="EI33">
        <v>1600</v>
      </c>
      <c r="EK33">
        <v>0</v>
      </c>
      <c r="EM33">
        <v>1600</v>
      </c>
      <c r="EO33">
        <v>0</v>
      </c>
      <c r="EQ33">
        <v>1600</v>
      </c>
      <c r="ES33">
        <v>0</v>
      </c>
      <c r="EU33">
        <v>1600</v>
      </c>
      <c r="EW33">
        <v>0</v>
      </c>
      <c r="EY33">
        <v>1600</v>
      </c>
      <c r="FA33">
        <v>0</v>
      </c>
      <c r="FC33">
        <v>1600</v>
      </c>
      <c r="FE33">
        <v>0</v>
      </c>
      <c r="FG33">
        <v>1600</v>
      </c>
      <c r="FI33">
        <v>0</v>
      </c>
      <c r="FK33">
        <v>1600</v>
      </c>
      <c r="FM33">
        <v>0</v>
      </c>
      <c r="FO33">
        <v>1600</v>
      </c>
      <c r="FQ33">
        <v>0</v>
      </c>
      <c r="FS33">
        <v>1600</v>
      </c>
      <c r="FU33">
        <v>0</v>
      </c>
      <c r="FW33">
        <v>1600</v>
      </c>
      <c r="FY33">
        <v>0</v>
      </c>
      <c r="GA33">
        <v>1600</v>
      </c>
      <c r="GC33">
        <v>0</v>
      </c>
      <c r="GE33">
        <v>0</v>
      </c>
      <c r="GG33">
        <v>0</v>
      </c>
      <c r="GI33">
        <v>0</v>
      </c>
      <c r="GK33">
        <v>0</v>
      </c>
      <c r="GM33">
        <v>0</v>
      </c>
      <c r="GO33">
        <v>0</v>
      </c>
      <c r="GQ33">
        <v>0</v>
      </c>
      <c r="GS33">
        <v>0</v>
      </c>
      <c r="GU33">
        <v>0</v>
      </c>
      <c r="GW33">
        <v>0</v>
      </c>
      <c r="GY33">
        <v>3600</v>
      </c>
      <c r="HA33">
        <v>0</v>
      </c>
      <c r="HC33">
        <v>3600</v>
      </c>
      <c r="HE33">
        <v>0</v>
      </c>
      <c r="HG33">
        <v>3600</v>
      </c>
      <c r="HI33">
        <v>0</v>
      </c>
      <c r="HK33">
        <v>3600</v>
      </c>
      <c r="HM33">
        <v>0</v>
      </c>
      <c r="HO33">
        <v>3600</v>
      </c>
      <c r="HQ33">
        <v>0</v>
      </c>
      <c r="HS33">
        <v>3600</v>
      </c>
      <c r="HU33">
        <v>0</v>
      </c>
      <c r="HW33">
        <v>3600</v>
      </c>
      <c r="HX33">
        <v>0</v>
      </c>
      <c r="HY33">
        <v>0</v>
      </c>
      <c r="IA33">
        <v>3600</v>
      </c>
      <c r="IB33">
        <v>0</v>
      </c>
      <c r="IC33">
        <v>0</v>
      </c>
      <c r="IE33">
        <v>3600</v>
      </c>
      <c r="IF33">
        <v>0</v>
      </c>
      <c r="IG33">
        <v>0</v>
      </c>
      <c r="II33">
        <v>12672</v>
      </c>
      <c r="IJ33">
        <v>0</v>
      </c>
      <c r="IK33">
        <v>0</v>
      </c>
      <c r="IM33">
        <v>12672</v>
      </c>
      <c r="IN33">
        <v>0</v>
      </c>
      <c r="IO33">
        <v>0</v>
      </c>
      <c r="IQ33">
        <v>12672</v>
      </c>
      <c r="IR33">
        <v>0</v>
      </c>
      <c r="IS33">
        <v>0</v>
      </c>
      <c r="IU33">
        <v>12672</v>
      </c>
      <c r="IV33">
        <v>0</v>
      </c>
      <c r="IW33">
        <v>0</v>
      </c>
      <c r="IY33">
        <v>12672</v>
      </c>
      <c r="IZ33">
        <v>0</v>
      </c>
      <c r="JA33">
        <v>0</v>
      </c>
      <c r="JC33">
        <v>12672</v>
      </c>
      <c r="JD33">
        <v>0</v>
      </c>
      <c r="JE33">
        <v>0</v>
      </c>
      <c r="JG33">
        <v>12672</v>
      </c>
      <c r="JH33">
        <v>0</v>
      </c>
      <c r="JI33">
        <v>0</v>
      </c>
      <c r="JK33">
        <v>12672</v>
      </c>
      <c r="JL33">
        <v>0</v>
      </c>
      <c r="JM33">
        <v>0</v>
      </c>
      <c r="JO33">
        <v>12672</v>
      </c>
      <c r="JP33">
        <v>0</v>
      </c>
      <c r="JQ33">
        <v>0</v>
      </c>
      <c r="JS33">
        <v>12672</v>
      </c>
      <c r="JT33">
        <v>0</v>
      </c>
      <c r="JU33">
        <v>0</v>
      </c>
      <c r="JW33">
        <v>12672</v>
      </c>
      <c r="JX33">
        <v>0</v>
      </c>
      <c r="JY33">
        <v>0</v>
      </c>
      <c r="KA33">
        <v>6912</v>
      </c>
      <c r="KB33">
        <v>0</v>
      </c>
      <c r="KC33">
        <v>0</v>
      </c>
      <c r="KE33">
        <v>6912</v>
      </c>
      <c r="KF33">
        <v>0</v>
      </c>
      <c r="KG33">
        <v>0</v>
      </c>
      <c r="KI33">
        <v>1246.2</v>
      </c>
      <c r="KK33">
        <v>0</v>
      </c>
      <c r="KM33">
        <v>1246.2</v>
      </c>
      <c r="KO33">
        <v>0</v>
      </c>
      <c r="KQ33">
        <v>1246.2</v>
      </c>
      <c r="KS33">
        <v>0</v>
      </c>
      <c r="KU33">
        <v>1246.2</v>
      </c>
      <c r="KW33">
        <v>0</v>
      </c>
      <c r="KY33">
        <v>5140.2</v>
      </c>
      <c r="LA33">
        <v>0</v>
      </c>
    </row>
    <row r="34" spans="1:313" x14ac:dyDescent="0.3">
      <c r="A34" s="70" t="s">
        <v>33</v>
      </c>
      <c r="B34" s="60">
        <v>1000</v>
      </c>
      <c r="D34">
        <v>0</v>
      </c>
      <c r="E34" s="66">
        <v>0.5</v>
      </c>
      <c r="G34">
        <v>1000</v>
      </c>
      <c r="I34">
        <v>0</v>
      </c>
      <c r="J34" s="66">
        <v>0.5</v>
      </c>
      <c r="L34">
        <v>1000</v>
      </c>
      <c r="N34">
        <v>0</v>
      </c>
      <c r="O34" s="50">
        <v>0.5</v>
      </c>
      <c r="Q34">
        <v>1000</v>
      </c>
      <c r="S34">
        <v>0</v>
      </c>
      <c r="T34" s="50">
        <v>0.5</v>
      </c>
      <c r="V34">
        <v>1000</v>
      </c>
      <c r="X34">
        <v>0</v>
      </c>
      <c r="Y34" s="50">
        <v>0.5</v>
      </c>
      <c r="AA34">
        <v>1000</v>
      </c>
      <c r="AC34">
        <v>0</v>
      </c>
      <c r="AD34" s="50">
        <v>0.5</v>
      </c>
      <c r="AF34">
        <v>1000</v>
      </c>
      <c r="AH34">
        <v>0</v>
      </c>
      <c r="AI34" s="50">
        <v>0.5</v>
      </c>
      <c r="AK34">
        <v>1000</v>
      </c>
      <c r="AM34">
        <v>0</v>
      </c>
      <c r="AN34" s="50">
        <v>0.5</v>
      </c>
      <c r="AP34">
        <v>1000</v>
      </c>
      <c r="AR34">
        <v>0</v>
      </c>
      <c r="AS34" s="50">
        <v>0.5</v>
      </c>
      <c r="AU34">
        <v>1000</v>
      </c>
      <c r="AW34">
        <v>0</v>
      </c>
      <c r="AX34" s="50">
        <v>0.5</v>
      </c>
      <c r="AZ34">
        <v>1000</v>
      </c>
      <c r="BB34">
        <v>0</v>
      </c>
      <c r="BC34" s="50">
        <v>0.5</v>
      </c>
      <c r="BE34">
        <v>1000</v>
      </c>
      <c r="BG34">
        <v>0</v>
      </c>
      <c r="BH34" s="50">
        <v>0.5</v>
      </c>
      <c r="BJ34">
        <v>1000</v>
      </c>
      <c r="BL34">
        <v>0</v>
      </c>
      <c r="BM34" s="50">
        <v>0.5</v>
      </c>
      <c r="BO34">
        <v>1000</v>
      </c>
      <c r="BQ34">
        <v>0</v>
      </c>
      <c r="BR34" s="50">
        <v>0.5</v>
      </c>
      <c r="BT34">
        <v>1000</v>
      </c>
      <c r="BV34">
        <v>0</v>
      </c>
      <c r="BW34" s="50">
        <v>0.5</v>
      </c>
      <c r="BY34">
        <v>1000</v>
      </c>
      <c r="CA34">
        <v>0</v>
      </c>
      <c r="CB34" s="50">
        <v>0.5</v>
      </c>
      <c r="CD34">
        <v>1000</v>
      </c>
      <c r="CF34">
        <v>0</v>
      </c>
      <c r="CG34" s="50">
        <v>0.5</v>
      </c>
      <c r="CI34">
        <v>1000</v>
      </c>
      <c r="CK34">
        <v>0</v>
      </c>
      <c r="CM34">
        <v>0</v>
      </c>
      <c r="CO34">
        <v>0</v>
      </c>
      <c r="CQ34">
        <v>0</v>
      </c>
      <c r="CS34">
        <v>0</v>
      </c>
      <c r="CU34">
        <v>0</v>
      </c>
      <c r="CW34">
        <v>0</v>
      </c>
      <c r="CY34">
        <v>0</v>
      </c>
      <c r="DA34">
        <v>0</v>
      </c>
      <c r="DC34">
        <v>0</v>
      </c>
      <c r="DE34">
        <v>0</v>
      </c>
      <c r="DG34">
        <v>0</v>
      </c>
      <c r="DI34">
        <v>0</v>
      </c>
      <c r="DK34">
        <v>0</v>
      </c>
      <c r="DM34">
        <v>0</v>
      </c>
      <c r="DO34">
        <v>0</v>
      </c>
      <c r="DQ34">
        <v>0</v>
      </c>
      <c r="DS34">
        <v>0</v>
      </c>
      <c r="DU34">
        <v>0</v>
      </c>
      <c r="DW34">
        <v>0</v>
      </c>
      <c r="DY34">
        <v>0</v>
      </c>
      <c r="EA34">
        <v>0</v>
      </c>
      <c r="EC34">
        <v>0</v>
      </c>
      <c r="EE34">
        <v>0</v>
      </c>
      <c r="EG34">
        <v>0</v>
      </c>
      <c r="EI34">
        <v>0</v>
      </c>
      <c r="EK34">
        <v>0</v>
      </c>
      <c r="EM34">
        <v>0</v>
      </c>
      <c r="EO34">
        <v>0</v>
      </c>
      <c r="EQ34">
        <v>0</v>
      </c>
      <c r="ES34">
        <v>0</v>
      </c>
      <c r="EU34">
        <v>0</v>
      </c>
      <c r="EW34">
        <v>0</v>
      </c>
      <c r="EY34">
        <v>0</v>
      </c>
      <c r="FA34">
        <v>0</v>
      </c>
      <c r="FC34">
        <v>0</v>
      </c>
      <c r="FE34">
        <v>0</v>
      </c>
      <c r="FG34">
        <v>0</v>
      </c>
      <c r="FI34">
        <v>0</v>
      </c>
      <c r="FK34">
        <v>0</v>
      </c>
      <c r="FM34">
        <v>0</v>
      </c>
      <c r="FO34">
        <v>0</v>
      </c>
      <c r="FQ34">
        <v>0</v>
      </c>
      <c r="FS34">
        <v>0</v>
      </c>
      <c r="FU34">
        <v>0</v>
      </c>
      <c r="FW34">
        <v>0</v>
      </c>
      <c r="FY34">
        <v>0</v>
      </c>
      <c r="GA34">
        <v>0</v>
      </c>
      <c r="GC34">
        <v>0</v>
      </c>
      <c r="GE34">
        <v>0</v>
      </c>
      <c r="GG34">
        <v>0</v>
      </c>
      <c r="GI34">
        <v>0</v>
      </c>
      <c r="GK34">
        <v>0</v>
      </c>
      <c r="GM34">
        <v>0</v>
      </c>
      <c r="GO34">
        <v>0</v>
      </c>
      <c r="GQ34">
        <v>0</v>
      </c>
      <c r="GS34">
        <v>0</v>
      </c>
      <c r="GU34">
        <v>0</v>
      </c>
      <c r="GW34">
        <v>0</v>
      </c>
      <c r="GY34">
        <v>5000</v>
      </c>
      <c r="HA34">
        <v>0</v>
      </c>
      <c r="HC34">
        <v>5000</v>
      </c>
      <c r="HE34">
        <v>0</v>
      </c>
      <c r="HG34">
        <v>5000</v>
      </c>
      <c r="HI34">
        <v>0</v>
      </c>
      <c r="HK34">
        <v>5000</v>
      </c>
      <c r="HM34">
        <v>0</v>
      </c>
      <c r="HO34">
        <v>5000</v>
      </c>
      <c r="HQ34">
        <v>0</v>
      </c>
      <c r="HS34">
        <v>5000</v>
      </c>
      <c r="HU34">
        <v>0</v>
      </c>
      <c r="HW34">
        <v>5000</v>
      </c>
      <c r="HX34">
        <v>0</v>
      </c>
      <c r="HY34">
        <v>0</v>
      </c>
      <c r="IA34">
        <v>5000</v>
      </c>
      <c r="IB34">
        <v>0</v>
      </c>
      <c r="IC34">
        <v>0</v>
      </c>
      <c r="IE34">
        <v>5000</v>
      </c>
      <c r="IF34">
        <v>0</v>
      </c>
      <c r="IG34">
        <v>0</v>
      </c>
      <c r="II34">
        <v>5000</v>
      </c>
      <c r="IJ34">
        <v>0</v>
      </c>
      <c r="IK34">
        <v>0</v>
      </c>
      <c r="IM34">
        <v>5000</v>
      </c>
      <c r="IN34">
        <v>0</v>
      </c>
      <c r="IO34">
        <v>0</v>
      </c>
      <c r="IQ34">
        <v>5000</v>
      </c>
      <c r="IR34">
        <v>0</v>
      </c>
      <c r="IS34">
        <v>0</v>
      </c>
      <c r="IU34">
        <v>5000</v>
      </c>
      <c r="IV34">
        <v>0</v>
      </c>
      <c r="IW34">
        <v>0</v>
      </c>
      <c r="IY34">
        <v>5000</v>
      </c>
      <c r="IZ34">
        <v>0</v>
      </c>
      <c r="JA34">
        <v>0</v>
      </c>
      <c r="JC34">
        <v>5000</v>
      </c>
      <c r="JD34">
        <v>0</v>
      </c>
      <c r="JE34">
        <v>0</v>
      </c>
      <c r="JG34">
        <v>5000</v>
      </c>
      <c r="JH34">
        <v>0</v>
      </c>
      <c r="JI34">
        <v>0</v>
      </c>
      <c r="JK34">
        <v>5000</v>
      </c>
      <c r="JL34">
        <v>0</v>
      </c>
      <c r="JM34">
        <v>0</v>
      </c>
      <c r="JO34">
        <v>5000</v>
      </c>
      <c r="JP34">
        <v>0</v>
      </c>
      <c r="JQ34">
        <v>0</v>
      </c>
      <c r="JS34">
        <v>5000</v>
      </c>
      <c r="JT34">
        <v>0</v>
      </c>
      <c r="JU34">
        <v>0</v>
      </c>
      <c r="JW34">
        <v>5000</v>
      </c>
      <c r="JX34">
        <v>0</v>
      </c>
      <c r="JY34">
        <v>0</v>
      </c>
      <c r="KA34">
        <v>5000</v>
      </c>
      <c r="KB34">
        <v>0</v>
      </c>
      <c r="KC34">
        <v>0</v>
      </c>
      <c r="KE34">
        <v>5000</v>
      </c>
      <c r="KF34">
        <v>0</v>
      </c>
      <c r="KG34">
        <v>0</v>
      </c>
      <c r="KI34">
        <v>42650</v>
      </c>
      <c r="KK34">
        <v>0</v>
      </c>
      <c r="KM34">
        <v>42650</v>
      </c>
      <c r="KO34">
        <v>0</v>
      </c>
      <c r="KQ34">
        <v>42650</v>
      </c>
      <c r="KS34">
        <v>0</v>
      </c>
      <c r="KU34">
        <v>42650</v>
      </c>
      <c r="KW34">
        <v>0</v>
      </c>
      <c r="KY34">
        <v>48504</v>
      </c>
      <c r="LA34">
        <v>0</v>
      </c>
    </row>
    <row r="35" spans="1:313" x14ac:dyDescent="0.3">
      <c r="A35" s="70" t="s">
        <v>34</v>
      </c>
      <c r="B35" s="60">
        <v>1600</v>
      </c>
      <c r="D35">
        <v>0</v>
      </c>
      <c r="E35" s="66">
        <v>0.8</v>
      </c>
      <c r="G35">
        <v>1600</v>
      </c>
      <c r="I35">
        <v>0</v>
      </c>
      <c r="J35" s="66">
        <v>0.8</v>
      </c>
      <c r="L35">
        <v>1600</v>
      </c>
      <c r="N35">
        <v>0</v>
      </c>
      <c r="O35" s="50">
        <v>0.8</v>
      </c>
      <c r="Q35">
        <v>1600</v>
      </c>
      <c r="S35">
        <v>0</v>
      </c>
      <c r="T35" s="50">
        <v>0.8</v>
      </c>
      <c r="V35">
        <v>1600</v>
      </c>
      <c r="X35">
        <v>0</v>
      </c>
      <c r="Y35" s="50">
        <v>0.8</v>
      </c>
      <c r="AA35">
        <v>1600</v>
      </c>
      <c r="AC35">
        <v>0</v>
      </c>
      <c r="AD35" s="50">
        <v>0.8</v>
      </c>
      <c r="AF35">
        <v>1600</v>
      </c>
      <c r="AH35">
        <v>0</v>
      </c>
      <c r="AI35" s="50">
        <v>0.8</v>
      </c>
      <c r="AK35">
        <v>1600</v>
      </c>
      <c r="AM35">
        <v>0</v>
      </c>
      <c r="AN35" s="50">
        <v>0.8</v>
      </c>
      <c r="AP35">
        <v>1600</v>
      </c>
      <c r="AR35">
        <v>0</v>
      </c>
      <c r="AS35" s="50">
        <v>0.8</v>
      </c>
      <c r="AU35">
        <v>1600</v>
      </c>
      <c r="AW35">
        <v>0</v>
      </c>
      <c r="AX35" s="50">
        <v>0.8</v>
      </c>
      <c r="AZ35">
        <v>1600</v>
      </c>
      <c r="BB35">
        <v>0</v>
      </c>
      <c r="BC35" s="50">
        <v>0.8</v>
      </c>
      <c r="BE35">
        <v>1600</v>
      </c>
      <c r="BG35">
        <v>0</v>
      </c>
      <c r="BH35" s="50">
        <v>0.8</v>
      </c>
      <c r="BJ35">
        <v>1600</v>
      </c>
      <c r="BL35">
        <v>0</v>
      </c>
      <c r="BM35" s="50">
        <v>0.8</v>
      </c>
      <c r="BO35">
        <v>1600</v>
      </c>
      <c r="BQ35">
        <v>0</v>
      </c>
      <c r="BR35" s="50">
        <v>0.8</v>
      </c>
      <c r="BT35">
        <v>1600</v>
      </c>
      <c r="BV35">
        <v>0</v>
      </c>
      <c r="BW35" s="50">
        <v>0.8</v>
      </c>
      <c r="BY35">
        <v>1600</v>
      </c>
      <c r="CA35">
        <v>0</v>
      </c>
      <c r="CB35" s="50">
        <v>0.8</v>
      </c>
      <c r="CD35">
        <v>1600</v>
      </c>
      <c r="CF35">
        <v>0</v>
      </c>
      <c r="CG35" s="50">
        <v>0.8</v>
      </c>
      <c r="CI35">
        <v>1600</v>
      </c>
      <c r="CK35">
        <v>0</v>
      </c>
      <c r="CM35">
        <v>0</v>
      </c>
      <c r="CO35">
        <v>0</v>
      </c>
      <c r="CQ35">
        <v>0</v>
      </c>
      <c r="CS35">
        <v>0</v>
      </c>
      <c r="CU35">
        <v>0</v>
      </c>
      <c r="CW35">
        <v>0</v>
      </c>
      <c r="CY35">
        <v>0</v>
      </c>
      <c r="DA35">
        <v>0</v>
      </c>
      <c r="DC35">
        <v>0</v>
      </c>
      <c r="DE35">
        <v>0</v>
      </c>
      <c r="DG35">
        <v>0</v>
      </c>
      <c r="DI35">
        <v>0</v>
      </c>
      <c r="DK35">
        <v>0</v>
      </c>
      <c r="DM35">
        <v>0</v>
      </c>
      <c r="DO35">
        <v>0</v>
      </c>
      <c r="DQ35">
        <v>0</v>
      </c>
      <c r="DS35">
        <v>0</v>
      </c>
      <c r="DU35">
        <v>0</v>
      </c>
      <c r="DW35">
        <v>0</v>
      </c>
      <c r="DY35">
        <v>0</v>
      </c>
      <c r="EA35">
        <v>0</v>
      </c>
      <c r="EC35">
        <v>0</v>
      </c>
      <c r="EE35">
        <v>0</v>
      </c>
      <c r="EG35">
        <v>0</v>
      </c>
      <c r="EI35">
        <v>0</v>
      </c>
      <c r="EK35">
        <v>0</v>
      </c>
      <c r="EM35">
        <v>0</v>
      </c>
      <c r="EO35">
        <v>0</v>
      </c>
      <c r="EQ35">
        <v>0</v>
      </c>
      <c r="ES35">
        <v>0</v>
      </c>
      <c r="EU35">
        <v>0</v>
      </c>
      <c r="EW35">
        <v>0</v>
      </c>
      <c r="EY35">
        <v>0</v>
      </c>
      <c r="FA35">
        <v>0</v>
      </c>
      <c r="FC35">
        <v>0</v>
      </c>
      <c r="FE35">
        <v>0</v>
      </c>
      <c r="FG35">
        <v>0</v>
      </c>
      <c r="FI35">
        <v>0</v>
      </c>
      <c r="FK35">
        <v>0</v>
      </c>
      <c r="FM35">
        <v>0</v>
      </c>
      <c r="FO35">
        <v>0</v>
      </c>
      <c r="FQ35">
        <v>0</v>
      </c>
      <c r="FS35">
        <v>0</v>
      </c>
      <c r="FU35">
        <v>0</v>
      </c>
      <c r="FW35">
        <v>0</v>
      </c>
      <c r="FY35">
        <v>0</v>
      </c>
      <c r="GA35">
        <v>0</v>
      </c>
      <c r="GC35">
        <v>0</v>
      </c>
      <c r="GE35">
        <v>0</v>
      </c>
      <c r="GG35">
        <v>0</v>
      </c>
      <c r="GI35">
        <v>0</v>
      </c>
      <c r="GK35">
        <v>0</v>
      </c>
      <c r="GM35">
        <v>0</v>
      </c>
      <c r="GO35">
        <v>0</v>
      </c>
      <c r="GQ35">
        <v>0</v>
      </c>
      <c r="GS35">
        <v>0</v>
      </c>
      <c r="GU35">
        <v>0</v>
      </c>
      <c r="GW35">
        <v>0</v>
      </c>
      <c r="GY35">
        <v>82566</v>
      </c>
      <c r="HA35">
        <v>0</v>
      </c>
      <c r="HC35">
        <v>82566</v>
      </c>
      <c r="HE35">
        <v>0</v>
      </c>
      <c r="HG35">
        <v>82566</v>
      </c>
      <c r="HI35">
        <v>0</v>
      </c>
      <c r="HK35">
        <v>82566</v>
      </c>
      <c r="HM35">
        <v>0</v>
      </c>
      <c r="HO35">
        <v>82566</v>
      </c>
      <c r="HQ35">
        <v>0</v>
      </c>
      <c r="HS35">
        <v>82566</v>
      </c>
      <c r="HU35">
        <v>0</v>
      </c>
      <c r="HW35">
        <v>82565</v>
      </c>
      <c r="HX35">
        <v>0</v>
      </c>
      <c r="HY35">
        <v>0</v>
      </c>
      <c r="IA35">
        <v>82565</v>
      </c>
      <c r="IB35">
        <v>0</v>
      </c>
      <c r="IC35">
        <v>0</v>
      </c>
      <c r="IE35">
        <v>82565</v>
      </c>
      <c r="IF35">
        <v>0</v>
      </c>
      <c r="IG35">
        <v>0</v>
      </c>
      <c r="II35">
        <v>82565</v>
      </c>
      <c r="IJ35">
        <v>0</v>
      </c>
      <c r="IK35">
        <v>0</v>
      </c>
      <c r="IM35">
        <v>82565</v>
      </c>
      <c r="IN35">
        <v>0</v>
      </c>
      <c r="IO35">
        <v>0</v>
      </c>
      <c r="IQ35">
        <v>82565</v>
      </c>
      <c r="IR35">
        <v>0</v>
      </c>
      <c r="IS35">
        <v>0</v>
      </c>
      <c r="IU35">
        <v>82565</v>
      </c>
      <c r="IV35">
        <v>0</v>
      </c>
      <c r="IW35">
        <v>0</v>
      </c>
      <c r="IY35">
        <v>82565</v>
      </c>
      <c r="IZ35">
        <v>0</v>
      </c>
      <c r="JA35">
        <v>0</v>
      </c>
      <c r="JC35">
        <v>82565</v>
      </c>
      <c r="JD35">
        <v>0</v>
      </c>
      <c r="JE35">
        <v>0</v>
      </c>
      <c r="JG35">
        <v>82565</v>
      </c>
      <c r="JH35">
        <v>0</v>
      </c>
      <c r="JI35">
        <v>0</v>
      </c>
      <c r="JK35">
        <v>82565</v>
      </c>
      <c r="JL35">
        <v>0</v>
      </c>
      <c r="JM35">
        <v>0</v>
      </c>
      <c r="JO35">
        <v>82565</v>
      </c>
      <c r="JP35">
        <v>0</v>
      </c>
      <c r="JQ35">
        <v>0</v>
      </c>
      <c r="JS35">
        <v>82565</v>
      </c>
      <c r="JT35">
        <v>0</v>
      </c>
      <c r="JU35">
        <v>0</v>
      </c>
      <c r="JW35">
        <v>82565</v>
      </c>
      <c r="JX35">
        <v>0</v>
      </c>
      <c r="JY35">
        <v>0</v>
      </c>
      <c r="KA35">
        <v>82565</v>
      </c>
      <c r="KB35">
        <v>0</v>
      </c>
      <c r="KC35">
        <v>0</v>
      </c>
      <c r="KE35">
        <v>82565</v>
      </c>
      <c r="KF35">
        <v>0</v>
      </c>
      <c r="KG35">
        <v>0</v>
      </c>
      <c r="KI35">
        <v>82565</v>
      </c>
      <c r="KK35">
        <v>0</v>
      </c>
      <c r="KM35">
        <v>82565</v>
      </c>
      <c r="KO35">
        <v>0</v>
      </c>
      <c r="KQ35">
        <v>82565</v>
      </c>
      <c r="KS35">
        <v>0</v>
      </c>
      <c r="KU35">
        <v>82565</v>
      </c>
      <c r="KW35">
        <v>0</v>
      </c>
      <c r="KY35">
        <v>88455</v>
      </c>
      <c r="LA35">
        <v>0</v>
      </c>
    </row>
    <row r="36" spans="1:313" x14ac:dyDescent="0.3">
      <c r="A36" s="70" t="s">
        <v>35</v>
      </c>
      <c r="B36" s="60">
        <v>0</v>
      </c>
      <c r="D36">
        <v>0</v>
      </c>
      <c r="E36" s="66">
        <v>0.6</v>
      </c>
      <c r="G36">
        <v>0</v>
      </c>
      <c r="I36">
        <v>0</v>
      </c>
      <c r="J36" s="66">
        <v>0.6</v>
      </c>
      <c r="L36">
        <v>0</v>
      </c>
      <c r="N36">
        <v>0</v>
      </c>
      <c r="O36" s="50">
        <v>0.6</v>
      </c>
      <c r="Q36">
        <v>0</v>
      </c>
      <c r="S36">
        <v>0</v>
      </c>
      <c r="T36" s="50">
        <v>0.6</v>
      </c>
      <c r="V36">
        <v>0</v>
      </c>
      <c r="X36">
        <v>0</v>
      </c>
      <c r="Y36" s="50">
        <v>0.6</v>
      </c>
      <c r="AA36">
        <v>0</v>
      </c>
      <c r="AC36">
        <v>0</v>
      </c>
      <c r="AD36" s="50">
        <v>0.6</v>
      </c>
      <c r="AF36">
        <v>0</v>
      </c>
      <c r="AH36">
        <v>0</v>
      </c>
      <c r="AI36" s="50">
        <v>0.6</v>
      </c>
      <c r="AK36">
        <v>0</v>
      </c>
      <c r="AM36">
        <v>0</v>
      </c>
      <c r="AN36" s="50">
        <v>0.6</v>
      </c>
      <c r="AP36">
        <v>0</v>
      </c>
      <c r="AR36">
        <v>0</v>
      </c>
      <c r="AS36" s="50">
        <v>0.6</v>
      </c>
      <c r="AU36">
        <v>0</v>
      </c>
      <c r="AW36">
        <v>0</v>
      </c>
      <c r="AX36" s="50">
        <v>0.6</v>
      </c>
      <c r="AZ36">
        <v>0</v>
      </c>
      <c r="BB36">
        <v>0</v>
      </c>
      <c r="BC36" s="50">
        <v>0.6</v>
      </c>
      <c r="BE36">
        <v>0</v>
      </c>
      <c r="BG36">
        <v>0</v>
      </c>
      <c r="BH36" s="50">
        <v>0.6</v>
      </c>
      <c r="BJ36">
        <v>0</v>
      </c>
      <c r="BL36">
        <v>0</v>
      </c>
      <c r="BM36" s="50">
        <v>0.6</v>
      </c>
      <c r="BO36">
        <v>0</v>
      </c>
      <c r="BQ36">
        <v>0</v>
      </c>
      <c r="BR36" s="50">
        <v>0.6</v>
      </c>
      <c r="BT36">
        <v>0</v>
      </c>
      <c r="BV36">
        <v>0</v>
      </c>
      <c r="BW36" s="50">
        <v>0.6</v>
      </c>
      <c r="BY36">
        <v>0</v>
      </c>
      <c r="CA36">
        <v>0</v>
      </c>
      <c r="CB36" s="50">
        <v>0.6</v>
      </c>
      <c r="CD36">
        <v>0</v>
      </c>
      <c r="CF36">
        <v>0</v>
      </c>
      <c r="CG36" s="50">
        <v>0.6</v>
      </c>
      <c r="CI36">
        <v>0</v>
      </c>
      <c r="CK36">
        <v>0</v>
      </c>
      <c r="CM36">
        <v>0</v>
      </c>
      <c r="CO36">
        <v>0</v>
      </c>
      <c r="CQ36">
        <v>0</v>
      </c>
      <c r="CS36">
        <v>0</v>
      </c>
      <c r="CU36">
        <v>0</v>
      </c>
      <c r="CW36">
        <v>0</v>
      </c>
      <c r="CY36">
        <v>0</v>
      </c>
      <c r="DA36">
        <v>0</v>
      </c>
      <c r="DC36">
        <v>0</v>
      </c>
      <c r="DE36">
        <v>0</v>
      </c>
      <c r="DG36">
        <v>0</v>
      </c>
      <c r="DI36">
        <v>0</v>
      </c>
      <c r="DK36">
        <v>0</v>
      </c>
      <c r="DM36">
        <v>0</v>
      </c>
      <c r="DO36">
        <v>0</v>
      </c>
      <c r="DQ36">
        <v>0</v>
      </c>
      <c r="DS36">
        <v>0</v>
      </c>
      <c r="DU36">
        <v>0</v>
      </c>
      <c r="DW36">
        <v>0</v>
      </c>
      <c r="DY36">
        <v>0</v>
      </c>
      <c r="EA36">
        <v>0</v>
      </c>
      <c r="EC36">
        <v>0</v>
      </c>
      <c r="EE36">
        <v>0</v>
      </c>
      <c r="EG36">
        <v>0</v>
      </c>
      <c r="EI36">
        <v>0</v>
      </c>
      <c r="EK36">
        <v>0</v>
      </c>
      <c r="EM36">
        <v>0</v>
      </c>
      <c r="EO36">
        <v>0</v>
      </c>
      <c r="EQ36">
        <v>0</v>
      </c>
      <c r="ES36">
        <v>0</v>
      </c>
      <c r="EU36">
        <v>0</v>
      </c>
      <c r="EW36">
        <v>0</v>
      </c>
      <c r="EY36">
        <v>0</v>
      </c>
      <c r="FA36">
        <v>0</v>
      </c>
      <c r="FC36">
        <v>0</v>
      </c>
      <c r="FE36">
        <v>0</v>
      </c>
      <c r="FG36">
        <v>0</v>
      </c>
      <c r="FI36">
        <v>0</v>
      </c>
      <c r="FK36">
        <v>0</v>
      </c>
      <c r="FM36">
        <v>0</v>
      </c>
      <c r="FO36">
        <v>0</v>
      </c>
      <c r="FQ36">
        <v>0</v>
      </c>
      <c r="FS36">
        <v>0</v>
      </c>
      <c r="FU36">
        <v>0</v>
      </c>
      <c r="FW36">
        <v>0</v>
      </c>
      <c r="FY36">
        <v>0</v>
      </c>
      <c r="GA36">
        <v>0</v>
      </c>
      <c r="GC36">
        <v>0</v>
      </c>
      <c r="GE36">
        <v>500000</v>
      </c>
      <c r="GG36">
        <v>0</v>
      </c>
      <c r="GI36">
        <v>500000</v>
      </c>
      <c r="GK36">
        <v>0</v>
      </c>
      <c r="GM36">
        <v>500000</v>
      </c>
      <c r="GO36">
        <v>0</v>
      </c>
      <c r="GQ36">
        <v>500000</v>
      </c>
      <c r="GS36">
        <v>0</v>
      </c>
      <c r="GU36">
        <v>0</v>
      </c>
      <c r="GW36">
        <v>0</v>
      </c>
      <c r="GY36">
        <v>500000</v>
      </c>
      <c r="HA36">
        <v>0</v>
      </c>
      <c r="HC36">
        <v>500000</v>
      </c>
      <c r="HE36">
        <v>0</v>
      </c>
      <c r="HG36">
        <v>500000</v>
      </c>
      <c r="HI36">
        <v>0</v>
      </c>
      <c r="HK36">
        <v>500000</v>
      </c>
      <c r="HM36">
        <v>0</v>
      </c>
      <c r="HO36">
        <v>500000</v>
      </c>
      <c r="HQ36">
        <v>0</v>
      </c>
      <c r="HS36">
        <v>500000</v>
      </c>
      <c r="HU36">
        <v>0</v>
      </c>
      <c r="HW36">
        <v>500000</v>
      </c>
      <c r="HX36">
        <v>0</v>
      </c>
      <c r="HY36">
        <v>0</v>
      </c>
      <c r="IA36">
        <v>500000</v>
      </c>
      <c r="IB36">
        <v>0</v>
      </c>
      <c r="IC36">
        <v>0</v>
      </c>
      <c r="IE36">
        <v>500000</v>
      </c>
      <c r="IF36">
        <v>0</v>
      </c>
      <c r="IG36">
        <v>0</v>
      </c>
      <c r="II36">
        <v>500000</v>
      </c>
      <c r="IJ36">
        <v>0</v>
      </c>
      <c r="IK36">
        <v>0</v>
      </c>
      <c r="IM36">
        <v>500000</v>
      </c>
      <c r="IN36">
        <v>0</v>
      </c>
      <c r="IO36">
        <v>0</v>
      </c>
      <c r="IQ36">
        <v>500000</v>
      </c>
      <c r="IR36">
        <v>0</v>
      </c>
      <c r="IS36">
        <v>0</v>
      </c>
      <c r="IU36">
        <v>500000</v>
      </c>
      <c r="IV36">
        <v>0</v>
      </c>
      <c r="IW36">
        <v>0</v>
      </c>
      <c r="IY36">
        <v>500000</v>
      </c>
      <c r="IZ36">
        <v>0</v>
      </c>
      <c r="JA36">
        <v>0</v>
      </c>
      <c r="JC36">
        <v>500000</v>
      </c>
      <c r="JD36">
        <v>0</v>
      </c>
      <c r="JE36">
        <v>0</v>
      </c>
      <c r="JG36">
        <v>500000</v>
      </c>
      <c r="JH36">
        <v>0</v>
      </c>
      <c r="JI36">
        <v>0</v>
      </c>
      <c r="JK36">
        <v>500000</v>
      </c>
      <c r="JL36">
        <v>0</v>
      </c>
      <c r="JM36">
        <v>0</v>
      </c>
      <c r="JO36">
        <v>500000</v>
      </c>
      <c r="JP36">
        <v>0</v>
      </c>
      <c r="JQ36">
        <v>0</v>
      </c>
      <c r="JS36">
        <v>500000</v>
      </c>
      <c r="JT36">
        <v>0</v>
      </c>
      <c r="JU36">
        <v>0</v>
      </c>
      <c r="JW36">
        <v>500000</v>
      </c>
      <c r="JX36">
        <v>0</v>
      </c>
      <c r="JY36">
        <v>0</v>
      </c>
      <c r="KA36">
        <v>500000</v>
      </c>
      <c r="KB36">
        <v>0</v>
      </c>
      <c r="KC36">
        <v>0</v>
      </c>
      <c r="KE36">
        <v>500000</v>
      </c>
      <c r="KF36">
        <v>0</v>
      </c>
      <c r="KG36">
        <v>0</v>
      </c>
      <c r="KI36">
        <v>500000</v>
      </c>
      <c r="KK36">
        <v>0</v>
      </c>
      <c r="KM36">
        <v>500000</v>
      </c>
      <c r="KO36">
        <v>0</v>
      </c>
      <c r="KQ36">
        <v>500000</v>
      </c>
      <c r="KS36">
        <v>0</v>
      </c>
      <c r="KU36">
        <v>500000</v>
      </c>
      <c r="KW36">
        <v>0</v>
      </c>
      <c r="KY36">
        <v>500006</v>
      </c>
      <c r="LA36">
        <v>0</v>
      </c>
    </row>
    <row r="37" spans="1:313" x14ac:dyDescent="0.3">
      <c r="A37" s="70" t="s">
        <v>36</v>
      </c>
      <c r="B37" s="60">
        <v>0</v>
      </c>
      <c r="D37">
        <v>0</v>
      </c>
      <c r="E37" s="66">
        <v>1</v>
      </c>
      <c r="G37">
        <v>0</v>
      </c>
      <c r="I37">
        <v>0</v>
      </c>
      <c r="J37" s="66">
        <v>1</v>
      </c>
      <c r="L37">
        <v>0</v>
      </c>
      <c r="N37">
        <v>0</v>
      </c>
      <c r="O37" s="50">
        <v>1</v>
      </c>
      <c r="Q37">
        <v>0</v>
      </c>
      <c r="S37">
        <v>0</v>
      </c>
      <c r="T37" s="50">
        <v>1</v>
      </c>
      <c r="V37">
        <v>0</v>
      </c>
      <c r="X37">
        <v>0</v>
      </c>
      <c r="Y37" s="50">
        <v>1</v>
      </c>
      <c r="AA37">
        <v>0</v>
      </c>
      <c r="AC37">
        <v>0</v>
      </c>
      <c r="AD37" s="50">
        <v>1</v>
      </c>
      <c r="AF37">
        <v>0</v>
      </c>
      <c r="AH37">
        <v>0</v>
      </c>
      <c r="AI37" s="50">
        <v>1</v>
      </c>
      <c r="AK37">
        <v>0</v>
      </c>
      <c r="AM37">
        <v>0</v>
      </c>
      <c r="AN37" s="50">
        <v>1</v>
      </c>
      <c r="AP37">
        <v>0</v>
      </c>
      <c r="AR37">
        <v>0</v>
      </c>
      <c r="AS37" s="50">
        <v>1</v>
      </c>
      <c r="AU37">
        <v>0</v>
      </c>
      <c r="AW37">
        <v>0</v>
      </c>
      <c r="AX37" s="50">
        <v>1</v>
      </c>
      <c r="AZ37">
        <v>0</v>
      </c>
      <c r="BB37">
        <v>0</v>
      </c>
      <c r="BC37" s="50">
        <v>1</v>
      </c>
      <c r="BE37">
        <v>0</v>
      </c>
      <c r="BG37">
        <v>0</v>
      </c>
      <c r="BH37" s="50">
        <v>1</v>
      </c>
      <c r="BJ37">
        <v>0</v>
      </c>
      <c r="BL37">
        <v>0</v>
      </c>
      <c r="BM37" s="50">
        <v>1</v>
      </c>
      <c r="BO37">
        <v>0</v>
      </c>
      <c r="BQ37">
        <v>0</v>
      </c>
      <c r="BR37" s="50">
        <v>1</v>
      </c>
      <c r="BT37">
        <v>0</v>
      </c>
      <c r="BV37">
        <v>0</v>
      </c>
      <c r="BW37" s="50">
        <v>1</v>
      </c>
      <c r="BY37">
        <v>0</v>
      </c>
      <c r="CA37">
        <v>0</v>
      </c>
      <c r="CB37" s="50">
        <v>1</v>
      </c>
      <c r="CD37">
        <v>0</v>
      </c>
      <c r="CF37">
        <v>0</v>
      </c>
      <c r="CG37" s="50">
        <v>1</v>
      </c>
      <c r="CI37">
        <v>0</v>
      </c>
      <c r="CK37">
        <v>0</v>
      </c>
      <c r="CM37">
        <v>500000</v>
      </c>
      <c r="CO37">
        <v>0</v>
      </c>
      <c r="CQ37">
        <v>500000</v>
      </c>
      <c r="CS37">
        <v>0</v>
      </c>
      <c r="CU37">
        <v>500000</v>
      </c>
      <c r="CW37">
        <v>0</v>
      </c>
      <c r="CY37">
        <v>500000</v>
      </c>
      <c r="DA37">
        <v>0</v>
      </c>
      <c r="DC37">
        <v>500000</v>
      </c>
      <c r="DE37">
        <v>0</v>
      </c>
      <c r="DG37">
        <v>500000</v>
      </c>
      <c r="DI37">
        <v>0</v>
      </c>
      <c r="DK37">
        <v>500000</v>
      </c>
      <c r="DM37">
        <v>0</v>
      </c>
      <c r="DO37">
        <v>500000</v>
      </c>
      <c r="DQ37">
        <v>0</v>
      </c>
      <c r="DS37">
        <v>500000</v>
      </c>
      <c r="DU37">
        <v>0</v>
      </c>
      <c r="DW37">
        <v>500000</v>
      </c>
      <c r="DY37">
        <v>0</v>
      </c>
      <c r="EA37">
        <v>500000</v>
      </c>
      <c r="EC37">
        <v>0</v>
      </c>
      <c r="EE37">
        <v>500000</v>
      </c>
      <c r="EG37">
        <v>0</v>
      </c>
      <c r="EI37">
        <v>500000</v>
      </c>
      <c r="EK37">
        <v>0</v>
      </c>
      <c r="EM37">
        <v>500000</v>
      </c>
      <c r="EO37">
        <v>0</v>
      </c>
      <c r="EQ37">
        <v>500000</v>
      </c>
      <c r="ES37">
        <v>0</v>
      </c>
      <c r="EU37">
        <v>500000</v>
      </c>
      <c r="EW37">
        <v>0</v>
      </c>
      <c r="EY37">
        <v>500000</v>
      </c>
      <c r="FA37">
        <v>0</v>
      </c>
      <c r="FC37">
        <v>500000</v>
      </c>
      <c r="FE37">
        <v>0</v>
      </c>
      <c r="FG37">
        <v>500000</v>
      </c>
      <c r="FI37">
        <v>0</v>
      </c>
      <c r="FK37">
        <v>500000</v>
      </c>
      <c r="FM37">
        <v>0</v>
      </c>
      <c r="FO37">
        <v>500000</v>
      </c>
      <c r="FQ37">
        <v>0</v>
      </c>
      <c r="FS37">
        <v>500000</v>
      </c>
      <c r="FU37">
        <v>0</v>
      </c>
      <c r="FW37">
        <v>500000</v>
      </c>
      <c r="FY37">
        <v>0</v>
      </c>
      <c r="GA37">
        <v>500000</v>
      </c>
      <c r="GC37">
        <v>0</v>
      </c>
      <c r="GE37">
        <v>8000</v>
      </c>
      <c r="GG37">
        <v>0</v>
      </c>
      <c r="GI37">
        <v>8000</v>
      </c>
      <c r="GK37">
        <v>0</v>
      </c>
      <c r="GM37">
        <v>8000</v>
      </c>
      <c r="GO37">
        <v>0</v>
      </c>
      <c r="GQ37">
        <v>8000</v>
      </c>
      <c r="GS37">
        <v>0</v>
      </c>
      <c r="GU37">
        <v>0</v>
      </c>
      <c r="GW37">
        <v>0</v>
      </c>
      <c r="GY37">
        <v>16313.6</v>
      </c>
      <c r="HA37">
        <v>0</v>
      </c>
      <c r="HC37">
        <v>16313.6</v>
      </c>
      <c r="HE37">
        <v>0</v>
      </c>
      <c r="HG37">
        <v>16313.6</v>
      </c>
      <c r="HI37">
        <v>0</v>
      </c>
      <c r="HK37">
        <v>16313.6</v>
      </c>
      <c r="HM37">
        <v>0</v>
      </c>
      <c r="HO37">
        <v>16313.6</v>
      </c>
      <c r="HQ37">
        <v>0</v>
      </c>
      <c r="HS37">
        <v>16313.6</v>
      </c>
      <c r="HU37">
        <v>0</v>
      </c>
      <c r="HW37">
        <v>16312.800000000001</v>
      </c>
      <c r="HX37">
        <v>0</v>
      </c>
      <c r="HY37">
        <v>0</v>
      </c>
      <c r="IA37">
        <v>16312.800000000001</v>
      </c>
      <c r="IB37">
        <v>0</v>
      </c>
      <c r="IC37">
        <v>0</v>
      </c>
      <c r="IE37">
        <v>16312.800000000001</v>
      </c>
      <c r="IF37">
        <v>0</v>
      </c>
      <c r="IG37">
        <v>0</v>
      </c>
      <c r="II37">
        <v>16312.800000000001</v>
      </c>
      <c r="IJ37">
        <v>0</v>
      </c>
      <c r="IK37">
        <v>0</v>
      </c>
      <c r="IM37">
        <v>16312.800000000001</v>
      </c>
      <c r="IN37">
        <v>0</v>
      </c>
      <c r="IO37">
        <v>0</v>
      </c>
      <c r="IQ37">
        <v>16312.800000000001</v>
      </c>
      <c r="IR37">
        <v>0</v>
      </c>
      <c r="IS37">
        <v>0</v>
      </c>
      <c r="IU37">
        <v>16312.800000000001</v>
      </c>
      <c r="IV37">
        <v>0</v>
      </c>
      <c r="IW37">
        <v>0</v>
      </c>
      <c r="IY37">
        <v>16312.800000000001</v>
      </c>
      <c r="IZ37">
        <v>0</v>
      </c>
      <c r="JA37">
        <v>0</v>
      </c>
      <c r="JC37">
        <v>16312.800000000001</v>
      </c>
      <c r="JD37">
        <v>0</v>
      </c>
      <c r="JE37">
        <v>0</v>
      </c>
      <c r="JG37">
        <v>16312.800000000001</v>
      </c>
      <c r="JH37">
        <v>0</v>
      </c>
      <c r="JI37">
        <v>0</v>
      </c>
      <c r="JK37">
        <v>16312.800000000001</v>
      </c>
      <c r="JL37">
        <v>0</v>
      </c>
      <c r="JM37">
        <v>0</v>
      </c>
      <c r="JO37">
        <v>16312.800000000001</v>
      </c>
      <c r="JP37">
        <v>0</v>
      </c>
      <c r="JQ37">
        <v>0</v>
      </c>
      <c r="JS37">
        <v>16312.800000000001</v>
      </c>
      <c r="JT37">
        <v>0</v>
      </c>
      <c r="JU37">
        <v>0</v>
      </c>
      <c r="JW37">
        <v>16312.800000000001</v>
      </c>
      <c r="JX37">
        <v>0</v>
      </c>
      <c r="JY37">
        <v>0</v>
      </c>
      <c r="KA37">
        <v>16312.800000000001</v>
      </c>
      <c r="KB37">
        <v>0</v>
      </c>
      <c r="KC37">
        <v>0</v>
      </c>
      <c r="KE37">
        <v>16312.800000000001</v>
      </c>
      <c r="KF37">
        <v>0</v>
      </c>
      <c r="KG37">
        <v>0</v>
      </c>
      <c r="KI37">
        <v>16312.800000000001</v>
      </c>
      <c r="KK37">
        <v>0</v>
      </c>
      <c r="KM37">
        <v>16312.800000000001</v>
      </c>
      <c r="KO37">
        <v>0</v>
      </c>
      <c r="KQ37">
        <v>16312.800000000001</v>
      </c>
      <c r="KS37">
        <v>0</v>
      </c>
      <c r="KU37">
        <v>16312.800000000001</v>
      </c>
      <c r="KW37">
        <v>0</v>
      </c>
      <c r="KY37">
        <v>9391.2000000000007</v>
      </c>
      <c r="LA37">
        <v>0</v>
      </c>
    </row>
    <row r="38" spans="1:313" x14ac:dyDescent="0.3">
      <c r="A38" s="70" t="s">
        <v>37</v>
      </c>
      <c r="B38" s="60">
        <v>0</v>
      </c>
      <c r="D38">
        <v>0</v>
      </c>
      <c r="E38" s="66">
        <v>1</v>
      </c>
      <c r="G38">
        <v>0</v>
      </c>
      <c r="I38">
        <v>0</v>
      </c>
      <c r="J38" s="66">
        <v>1</v>
      </c>
      <c r="L38">
        <v>0</v>
      </c>
      <c r="N38">
        <v>0</v>
      </c>
      <c r="O38" s="50">
        <v>1</v>
      </c>
      <c r="Q38">
        <v>0</v>
      </c>
      <c r="S38">
        <v>0</v>
      </c>
      <c r="T38" s="50">
        <v>1</v>
      </c>
      <c r="V38">
        <v>0</v>
      </c>
      <c r="X38">
        <v>0</v>
      </c>
      <c r="Y38" s="50">
        <v>1</v>
      </c>
      <c r="AA38">
        <v>0</v>
      </c>
      <c r="AC38">
        <v>0</v>
      </c>
      <c r="AD38" s="50">
        <v>1</v>
      </c>
      <c r="AF38">
        <v>0</v>
      </c>
      <c r="AH38">
        <v>0</v>
      </c>
      <c r="AI38" s="50">
        <v>1</v>
      </c>
      <c r="AK38">
        <v>0</v>
      </c>
      <c r="AM38">
        <v>0</v>
      </c>
      <c r="AN38" s="50">
        <v>1</v>
      </c>
      <c r="AP38">
        <v>0</v>
      </c>
      <c r="AR38">
        <v>0</v>
      </c>
      <c r="AS38" s="50">
        <v>1</v>
      </c>
      <c r="AU38">
        <v>0</v>
      </c>
      <c r="AW38">
        <v>0</v>
      </c>
      <c r="AX38" s="50">
        <v>1</v>
      </c>
      <c r="AZ38">
        <v>0</v>
      </c>
      <c r="BB38">
        <v>0</v>
      </c>
      <c r="BC38" s="50">
        <v>1</v>
      </c>
      <c r="BE38">
        <v>0</v>
      </c>
      <c r="BG38">
        <v>0</v>
      </c>
      <c r="BH38" s="50">
        <v>1</v>
      </c>
      <c r="BJ38">
        <v>0</v>
      </c>
      <c r="BL38">
        <v>0</v>
      </c>
      <c r="BM38" s="50">
        <v>1</v>
      </c>
      <c r="BO38">
        <v>0</v>
      </c>
      <c r="BQ38">
        <v>0</v>
      </c>
      <c r="BR38" s="50">
        <v>1</v>
      </c>
      <c r="BT38">
        <v>0</v>
      </c>
      <c r="BV38">
        <v>0</v>
      </c>
      <c r="BW38" s="50">
        <v>1</v>
      </c>
      <c r="BY38">
        <v>0</v>
      </c>
      <c r="CA38">
        <v>0</v>
      </c>
      <c r="CB38" s="50">
        <v>1</v>
      </c>
      <c r="CD38">
        <v>0</v>
      </c>
      <c r="CF38">
        <v>0</v>
      </c>
      <c r="CG38" s="50">
        <v>1</v>
      </c>
      <c r="CI38">
        <v>0</v>
      </c>
      <c r="CK38">
        <v>0</v>
      </c>
      <c r="CM38">
        <v>8000</v>
      </c>
      <c r="CO38">
        <v>0</v>
      </c>
      <c r="CQ38">
        <v>8000</v>
      </c>
      <c r="CS38">
        <v>0</v>
      </c>
      <c r="CU38">
        <v>8000</v>
      </c>
      <c r="CW38">
        <v>0</v>
      </c>
      <c r="CY38">
        <v>8000</v>
      </c>
      <c r="DA38">
        <v>0</v>
      </c>
      <c r="DC38">
        <v>8000</v>
      </c>
      <c r="DE38">
        <v>0</v>
      </c>
      <c r="DG38">
        <v>8000</v>
      </c>
      <c r="DI38">
        <v>0</v>
      </c>
      <c r="DK38">
        <v>8000</v>
      </c>
      <c r="DM38">
        <v>0</v>
      </c>
      <c r="DO38">
        <v>8000</v>
      </c>
      <c r="DQ38">
        <v>0</v>
      </c>
      <c r="DS38">
        <v>8000</v>
      </c>
      <c r="DU38">
        <v>0</v>
      </c>
      <c r="DW38">
        <v>8000</v>
      </c>
      <c r="DY38">
        <v>0</v>
      </c>
      <c r="EA38">
        <v>8000</v>
      </c>
      <c r="EC38">
        <v>0</v>
      </c>
      <c r="EE38">
        <v>8000</v>
      </c>
      <c r="EG38">
        <v>0</v>
      </c>
      <c r="EI38">
        <v>8000</v>
      </c>
      <c r="EK38">
        <v>0</v>
      </c>
      <c r="EM38">
        <v>8000</v>
      </c>
      <c r="EO38">
        <v>0</v>
      </c>
      <c r="EQ38">
        <v>8000</v>
      </c>
      <c r="ES38">
        <v>0</v>
      </c>
      <c r="EU38">
        <v>8000</v>
      </c>
      <c r="EW38">
        <v>0</v>
      </c>
      <c r="EY38">
        <v>8000</v>
      </c>
      <c r="FA38">
        <v>0</v>
      </c>
      <c r="FC38">
        <v>8000</v>
      </c>
      <c r="FE38">
        <v>0</v>
      </c>
      <c r="FG38">
        <v>8000</v>
      </c>
      <c r="FI38">
        <v>0</v>
      </c>
      <c r="FK38">
        <v>8000</v>
      </c>
      <c r="FM38">
        <v>0</v>
      </c>
      <c r="FO38">
        <v>8000</v>
      </c>
      <c r="FQ38">
        <v>0</v>
      </c>
      <c r="FS38">
        <v>8000</v>
      </c>
      <c r="FU38">
        <v>0</v>
      </c>
      <c r="FW38">
        <v>8000</v>
      </c>
      <c r="FY38">
        <v>0</v>
      </c>
      <c r="GA38">
        <v>8000</v>
      </c>
      <c r="GC38">
        <v>0</v>
      </c>
      <c r="GE38">
        <v>510600</v>
      </c>
      <c r="GG38">
        <v>0</v>
      </c>
      <c r="GI38">
        <v>510600</v>
      </c>
      <c r="GK38">
        <v>0</v>
      </c>
      <c r="GM38">
        <v>510600</v>
      </c>
      <c r="GO38">
        <v>0</v>
      </c>
      <c r="GQ38">
        <v>510600</v>
      </c>
      <c r="GS38">
        <v>0</v>
      </c>
      <c r="GU38">
        <v>0</v>
      </c>
      <c r="GW38">
        <v>0</v>
      </c>
      <c r="GY38">
        <v>613808.79999999993</v>
      </c>
      <c r="HA38">
        <v>0</v>
      </c>
      <c r="HC38">
        <v>613808.79999999993</v>
      </c>
      <c r="HE38">
        <v>0</v>
      </c>
      <c r="HG38">
        <v>613808.79999999993</v>
      </c>
      <c r="HI38">
        <v>0</v>
      </c>
      <c r="HK38">
        <v>613808.79999999993</v>
      </c>
      <c r="HM38">
        <v>0</v>
      </c>
      <c r="HO38">
        <v>613808.79999999993</v>
      </c>
      <c r="HQ38">
        <v>0</v>
      </c>
      <c r="HS38">
        <v>613808.79999999993</v>
      </c>
      <c r="HU38">
        <v>0</v>
      </c>
      <c r="HW38">
        <v>611281</v>
      </c>
      <c r="HX38">
        <v>0</v>
      </c>
      <c r="HY38">
        <v>0</v>
      </c>
      <c r="IA38">
        <v>611281</v>
      </c>
      <c r="IB38">
        <v>0</v>
      </c>
      <c r="IC38">
        <v>0</v>
      </c>
      <c r="IE38">
        <v>611281</v>
      </c>
      <c r="IF38">
        <v>0</v>
      </c>
      <c r="IG38">
        <v>0</v>
      </c>
      <c r="II38">
        <v>620353</v>
      </c>
      <c r="IJ38">
        <v>0</v>
      </c>
      <c r="IK38">
        <v>0</v>
      </c>
      <c r="IM38">
        <v>620353</v>
      </c>
      <c r="IN38">
        <v>0</v>
      </c>
      <c r="IO38">
        <v>0</v>
      </c>
      <c r="IQ38">
        <v>620353</v>
      </c>
      <c r="IR38">
        <v>0</v>
      </c>
      <c r="IS38">
        <v>0</v>
      </c>
      <c r="IU38">
        <v>620353</v>
      </c>
      <c r="IV38">
        <v>0</v>
      </c>
      <c r="IW38">
        <v>0</v>
      </c>
      <c r="IY38">
        <v>620353</v>
      </c>
      <c r="IZ38">
        <v>0</v>
      </c>
      <c r="JA38">
        <v>0</v>
      </c>
      <c r="JC38">
        <v>620353</v>
      </c>
      <c r="JD38">
        <v>0</v>
      </c>
      <c r="JE38">
        <v>0</v>
      </c>
      <c r="JG38">
        <v>620353</v>
      </c>
      <c r="JH38">
        <v>0</v>
      </c>
      <c r="JI38">
        <v>0</v>
      </c>
      <c r="JK38">
        <v>620353</v>
      </c>
      <c r="JL38">
        <v>0</v>
      </c>
      <c r="JM38">
        <v>0</v>
      </c>
      <c r="JO38">
        <v>620353</v>
      </c>
      <c r="JP38">
        <v>0</v>
      </c>
      <c r="JQ38">
        <v>0</v>
      </c>
      <c r="JS38">
        <v>620353</v>
      </c>
      <c r="JT38">
        <v>0</v>
      </c>
      <c r="JU38">
        <v>0</v>
      </c>
      <c r="JW38">
        <v>620353</v>
      </c>
      <c r="JX38">
        <v>0</v>
      </c>
      <c r="JY38">
        <v>0</v>
      </c>
      <c r="KA38">
        <v>628939.80000000005</v>
      </c>
      <c r="KB38">
        <v>0</v>
      </c>
      <c r="KC38">
        <v>0</v>
      </c>
      <c r="KE38">
        <v>628939.80000000005</v>
      </c>
      <c r="KF38">
        <v>0</v>
      </c>
      <c r="KG38">
        <v>0</v>
      </c>
      <c r="KI38">
        <v>689678.3</v>
      </c>
      <c r="KK38">
        <v>0</v>
      </c>
      <c r="KM38">
        <v>689678.3</v>
      </c>
      <c r="KO38">
        <v>0</v>
      </c>
      <c r="KQ38">
        <v>689678.3</v>
      </c>
      <c r="KS38">
        <v>0</v>
      </c>
      <c r="KU38">
        <v>689678.3</v>
      </c>
      <c r="KW38">
        <v>0</v>
      </c>
      <c r="KY38">
        <v>697738.2</v>
      </c>
      <c r="LA38">
        <v>0</v>
      </c>
    </row>
    <row r="39" spans="1:313" x14ac:dyDescent="0.3">
      <c r="A39" s="70" t="s">
        <v>38</v>
      </c>
      <c r="B39" s="60">
        <v>500000</v>
      </c>
      <c r="D39">
        <v>0</v>
      </c>
      <c r="E39" s="66">
        <v>1</v>
      </c>
      <c r="G39">
        <v>500000</v>
      </c>
      <c r="I39">
        <v>0</v>
      </c>
      <c r="J39" s="66">
        <v>1</v>
      </c>
      <c r="L39">
        <v>500000</v>
      </c>
      <c r="N39">
        <v>0</v>
      </c>
      <c r="O39" s="50">
        <v>1</v>
      </c>
      <c r="Q39">
        <v>500000</v>
      </c>
      <c r="S39">
        <v>0</v>
      </c>
      <c r="T39" s="50">
        <v>1</v>
      </c>
      <c r="V39">
        <v>500000</v>
      </c>
      <c r="X39">
        <v>0</v>
      </c>
      <c r="Y39" s="50">
        <v>1</v>
      </c>
      <c r="AA39">
        <v>500000</v>
      </c>
      <c r="AC39">
        <v>0</v>
      </c>
      <c r="AD39" s="50">
        <v>1</v>
      </c>
      <c r="AF39">
        <v>500000</v>
      </c>
      <c r="AH39">
        <v>0</v>
      </c>
      <c r="AI39" s="50">
        <v>1</v>
      </c>
      <c r="AK39">
        <v>500000</v>
      </c>
      <c r="AM39">
        <v>0</v>
      </c>
      <c r="AN39" s="50">
        <v>1</v>
      </c>
      <c r="AP39">
        <v>500000</v>
      </c>
      <c r="AR39">
        <v>0</v>
      </c>
      <c r="AS39" s="50">
        <v>1</v>
      </c>
      <c r="AU39">
        <v>500000</v>
      </c>
      <c r="AW39">
        <v>0</v>
      </c>
      <c r="AX39" s="50">
        <v>1</v>
      </c>
      <c r="AZ39">
        <v>500000</v>
      </c>
      <c r="BB39">
        <v>0</v>
      </c>
      <c r="BC39" s="50">
        <v>1</v>
      </c>
      <c r="BE39">
        <v>500000</v>
      </c>
      <c r="BG39">
        <v>0</v>
      </c>
      <c r="BH39" s="50">
        <v>1</v>
      </c>
      <c r="BJ39">
        <v>500000</v>
      </c>
      <c r="BL39">
        <v>0</v>
      </c>
      <c r="BM39" s="50">
        <v>1</v>
      </c>
      <c r="BO39">
        <v>500000</v>
      </c>
      <c r="BQ39">
        <v>0</v>
      </c>
      <c r="BR39" s="50">
        <v>1</v>
      </c>
      <c r="BT39">
        <v>500000</v>
      </c>
      <c r="BV39">
        <v>0</v>
      </c>
      <c r="BW39" s="50">
        <v>1</v>
      </c>
      <c r="BY39">
        <v>500000</v>
      </c>
      <c r="CA39">
        <v>0</v>
      </c>
      <c r="CB39" s="50">
        <v>1</v>
      </c>
      <c r="CD39">
        <v>500000</v>
      </c>
      <c r="CF39">
        <v>0</v>
      </c>
      <c r="CG39" s="50">
        <v>1</v>
      </c>
      <c r="CI39">
        <v>500000</v>
      </c>
      <c r="CK39">
        <v>0</v>
      </c>
      <c r="CM39">
        <v>510600</v>
      </c>
      <c r="CO39">
        <v>0</v>
      </c>
      <c r="CQ39">
        <v>510600</v>
      </c>
      <c r="CS39">
        <v>0</v>
      </c>
      <c r="CU39">
        <v>510600</v>
      </c>
      <c r="CW39">
        <v>0</v>
      </c>
      <c r="CY39">
        <v>510600</v>
      </c>
      <c r="DA39">
        <v>0</v>
      </c>
      <c r="DC39">
        <v>510600</v>
      </c>
      <c r="DE39">
        <v>0</v>
      </c>
      <c r="DG39">
        <v>510600</v>
      </c>
      <c r="DI39">
        <v>0</v>
      </c>
      <c r="DK39">
        <v>510600</v>
      </c>
      <c r="DM39">
        <v>0</v>
      </c>
      <c r="DO39">
        <v>510600</v>
      </c>
      <c r="DQ39">
        <v>0</v>
      </c>
      <c r="DS39">
        <v>510600</v>
      </c>
      <c r="DU39">
        <v>0</v>
      </c>
      <c r="DW39">
        <v>510600</v>
      </c>
      <c r="DY39">
        <v>0</v>
      </c>
      <c r="EA39">
        <v>510600</v>
      </c>
      <c r="EC39">
        <v>0</v>
      </c>
      <c r="EE39">
        <v>510600</v>
      </c>
      <c r="EG39">
        <v>0</v>
      </c>
      <c r="EI39">
        <v>510600</v>
      </c>
      <c r="EK39">
        <v>0</v>
      </c>
      <c r="EM39">
        <v>510600</v>
      </c>
      <c r="EO39">
        <v>0</v>
      </c>
      <c r="EQ39">
        <v>510600</v>
      </c>
      <c r="ES39">
        <v>0</v>
      </c>
      <c r="EU39">
        <v>510600</v>
      </c>
      <c r="EW39">
        <v>0</v>
      </c>
      <c r="EY39">
        <v>510600</v>
      </c>
      <c r="FA39">
        <v>0</v>
      </c>
      <c r="FC39">
        <v>510600</v>
      </c>
      <c r="FE39">
        <v>0</v>
      </c>
      <c r="FG39">
        <v>510600</v>
      </c>
      <c r="FI39">
        <v>0</v>
      </c>
      <c r="FK39">
        <v>510600</v>
      </c>
      <c r="FM39">
        <v>0</v>
      </c>
      <c r="FO39">
        <v>510600</v>
      </c>
      <c r="FQ39">
        <v>0</v>
      </c>
      <c r="FS39">
        <v>510600</v>
      </c>
      <c r="FU39">
        <v>0</v>
      </c>
      <c r="FW39">
        <v>510600</v>
      </c>
      <c r="FY39">
        <v>0</v>
      </c>
      <c r="GA39">
        <v>510600</v>
      </c>
      <c r="GC39">
        <v>0</v>
      </c>
    </row>
    <row r="40" spans="1:313" x14ac:dyDescent="0.3">
      <c r="A40" s="70" t="s">
        <v>39</v>
      </c>
      <c r="B40" s="60">
        <v>8000</v>
      </c>
      <c r="D40">
        <v>0</v>
      </c>
      <c r="E40" s="66">
        <v>0.8</v>
      </c>
      <c r="G40">
        <v>8000</v>
      </c>
      <c r="I40">
        <v>0</v>
      </c>
      <c r="J40" s="66">
        <v>0.8</v>
      </c>
      <c r="L40">
        <v>8000</v>
      </c>
      <c r="N40">
        <v>0</v>
      </c>
      <c r="O40" s="50">
        <v>0.8</v>
      </c>
      <c r="Q40">
        <v>8000</v>
      </c>
      <c r="S40">
        <v>0</v>
      </c>
      <c r="T40" s="50">
        <v>0.8</v>
      </c>
      <c r="V40">
        <v>8000</v>
      </c>
      <c r="X40">
        <v>0</v>
      </c>
      <c r="Y40" s="50">
        <v>0.8</v>
      </c>
      <c r="AA40">
        <v>8000</v>
      </c>
      <c r="AC40">
        <v>0</v>
      </c>
      <c r="AD40" s="50">
        <v>0.8</v>
      </c>
      <c r="AF40">
        <v>8000</v>
      </c>
      <c r="AH40">
        <v>0</v>
      </c>
      <c r="AI40" s="50">
        <v>0.8</v>
      </c>
      <c r="AK40">
        <v>8000</v>
      </c>
      <c r="AM40">
        <v>0</v>
      </c>
      <c r="AN40" s="50">
        <v>0.8</v>
      </c>
      <c r="AP40">
        <v>8000</v>
      </c>
      <c r="AR40">
        <v>0</v>
      </c>
      <c r="AS40" s="50">
        <v>0.8</v>
      </c>
      <c r="AU40">
        <v>8000</v>
      </c>
      <c r="AW40">
        <v>0</v>
      </c>
      <c r="AX40" s="50">
        <v>0.8</v>
      </c>
      <c r="AZ40">
        <v>8000</v>
      </c>
      <c r="BB40">
        <v>0</v>
      </c>
      <c r="BC40" s="50">
        <v>0.8</v>
      </c>
      <c r="BE40">
        <v>8000</v>
      </c>
      <c r="BG40">
        <v>0</v>
      </c>
      <c r="BH40" s="50">
        <v>0.8</v>
      </c>
      <c r="BJ40">
        <v>8000</v>
      </c>
      <c r="BL40">
        <v>0</v>
      </c>
      <c r="BM40" s="50">
        <v>0.8</v>
      </c>
      <c r="BO40">
        <v>8000</v>
      </c>
      <c r="BQ40">
        <v>0</v>
      </c>
      <c r="BR40" s="50">
        <v>0.8</v>
      </c>
      <c r="BT40">
        <v>8000</v>
      </c>
      <c r="BV40">
        <v>0</v>
      </c>
      <c r="BW40" s="50">
        <v>0.8</v>
      </c>
      <c r="BY40">
        <v>8000</v>
      </c>
      <c r="CA40">
        <v>0</v>
      </c>
      <c r="CB40" s="50">
        <v>0.8</v>
      </c>
      <c r="CD40">
        <v>8000</v>
      </c>
      <c r="CF40">
        <v>0</v>
      </c>
      <c r="CG40" s="50">
        <v>0.8</v>
      </c>
      <c r="CI40">
        <v>8000</v>
      </c>
      <c r="CK40">
        <v>0</v>
      </c>
    </row>
    <row r="41" spans="1:313" x14ac:dyDescent="0.3">
      <c r="A41" s="52" t="s">
        <v>140</v>
      </c>
      <c r="B41" s="48">
        <v>510600</v>
      </c>
      <c r="C41" s="10"/>
      <c r="D41">
        <v>0</v>
      </c>
      <c r="E41" s="66">
        <v>0.8</v>
      </c>
      <c r="G41">
        <v>510600</v>
      </c>
      <c r="I41">
        <v>0</v>
      </c>
      <c r="J41" s="66">
        <v>0.8</v>
      </c>
      <c r="L41">
        <v>510600</v>
      </c>
      <c r="N41">
        <v>0</v>
      </c>
      <c r="O41" s="50">
        <v>0.8</v>
      </c>
      <c r="Q41">
        <v>510600</v>
      </c>
      <c r="S41">
        <v>0</v>
      </c>
      <c r="T41" s="50">
        <v>0.8</v>
      </c>
      <c r="V41">
        <v>510600</v>
      </c>
      <c r="X41">
        <v>0</v>
      </c>
      <c r="Y41" s="50">
        <v>0.8</v>
      </c>
      <c r="AA41">
        <v>510600</v>
      </c>
      <c r="AC41">
        <v>0</v>
      </c>
      <c r="AD41" s="50">
        <v>0.8</v>
      </c>
      <c r="AF41">
        <v>510600</v>
      </c>
      <c r="AH41">
        <v>0</v>
      </c>
      <c r="AI41" s="50">
        <v>0.8</v>
      </c>
      <c r="AK41">
        <v>510600</v>
      </c>
      <c r="AM41">
        <v>0</v>
      </c>
      <c r="AN41" s="50">
        <v>0.8</v>
      </c>
      <c r="AP41">
        <v>510600</v>
      </c>
      <c r="AR41">
        <v>0</v>
      </c>
      <c r="AS41" s="50">
        <v>0.8</v>
      </c>
      <c r="AU41">
        <v>510600</v>
      </c>
      <c r="AW41">
        <v>0</v>
      </c>
      <c r="AX41" s="50">
        <v>0.8</v>
      </c>
      <c r="AZ41">
        <v>510600</v>
      </c>
      <c r="BB41">
        <v>0</v>
      </c>
      <c r="BC41" s="50">
        <v>0.8</v>
      </c>
      <c r="BE41">
        <v>510600</v>
      </c>
      <c r="BG41">
        <v>0</v>
      </c>
      <c r="BH41" s="50">
        <v>0.8</v>
      </c>
      <c r="BJ41">
        <v>510600</v>
      </c>
      <c r="BL41">
        <v>0</v>
      </c>
      <c r="BM41" s="50">
        <v>0.8</v>
      </c>
      <c r="BO41">
        <v>510600</v>
      </c>
      <c r="BQ41">
        <v>0</v>
      </c>
      <c r="BR41" s="50">
        <v>0.8</v>
      </c>
      <c r="BT41">
        <v>510600</v>
      </c>
      <c r="BV41">
        <v>0</v>
      </c>
      <c r="BW41" s="50">
        <v>0.8</v>
      </c>
      <c r="BY41">
        <v>510600</v>
      </c>
      <c r="CA41">
        <v>0</v>
      </c>
      <c r="CB41" s="50">
        <v>0.8</v>
      </c>
      <c r="CD41">
        <v>510600</v>
      </c>
      <c r="CF41">
        <v>0</v>
      </c>
      <c r="CG41" s="50">
        <v>0.8</v>
      </c>
      <c r="CI41">
        <v>510600</v>
      </c>
      <c r="CK41">
        <v>0</v>
      </c>
      <c r="GE41">
        <v>0</v>
      </c>
      <c r="GG41">
        <v>0</v>
      </c>
      <c r="GI41">
        <v>0</v>
      </c>
      <c r="GK41">
        <v>0</v>
      </c>
      <c r="GM41">
        <v>0</v>
      </c>
      <c r="GO41">
        <v>0</v>
      </c>
      <c r="GQ41">
        <v>0</v>
      </c>
      <c r="GS41">
        <v>0</v>
      </c>
      <c r="GU41">
        <v>0</v>
      </c>
      <c r="GW41">
        <v>0</v>
      </c>
      <c r="GY41">
        <v>4860</v>
      </c>
      <c r="HA41">
        <v>0</v>
      </c>
      <c r="HC41">
        <v>4860</v>
      </c>
      <c r="HE41">
        <v>0</v>
      </c>
      <c r="HG41">
        <v>4860</v>
      </c>
      <c r="HI41">
        <v>0</v>
      </c>
      <c r="HK41">
        <v>4860</v>
      </c>
      <c r="HM41">
        <v>0</v>
      </c>
      <c r="HO41">
        <v>4860</v>
      </c>
      <c r="HQ41">
        <v>0</v>
      </c>
      <c r="HS41">
        <v>4860</v>
      </c>
      <c r="HU41">
        <v>0</v>
      </c>
      <c r="HW41">
        <v>4860</v>
      </c>
      <c r="HX41">
        <v>0</v>
      </c>
      <c r="HY41">
        <v>0</v>
      </c>
      <c r="IA41">
        <v>4860</v>
      </c>
      <c r="IB41">
        <v>0</v>
      </c>
      <c r="IC41">
        <v>0</v>
      </c>
      <c r="IE41">
        <v>4860</v>
      </c>
      <c r="IF41">
        <v>0</v>
      </c>
      <c r="IG41">
        <v>0</v>
      </c>
      <c r="II41">
        <v>4860</v>
      </c>
      <c r="IJ41">
        <v>0</v>
      </c>
      <c r="IK41">
        <v>0</v>
      </c>
      <c r="IM41">
        <v>4860</v>
      </c>
      <c r="IN41">
        <v>0</v>
      </c>
      <c r="IO41">
        <v>0</v>
      </c>
      <c r="IQ41">
        <v>4860</v>
      </c>
      <c r="IR41">
        <v>0</v>
      </c>
      <c r="IS41">
        <v>0</v>
      </c>
      <c r="IU41">
        <v>4860</v>
      </c>
      <c r="IV41">
        <v>0</v>
      </c>
      <c r="IW41">
        <v>0</v>
      </c>
      <c r="IY41">
        <v>4860</v>
      </c>
      <c r="IZ41">
        <v>0</v>
      </c>
      <c r="JA41">
        <v>0</v>
      </c>
      <c r="JC41">
        <v>4860</v>
      </c>
      <c r="JD41">
        <v>0</v>
      </c>
      <c r="JE41">
        <v>0</v>
      </c>
      <c r="JG41">
        <v>4860</v>
      </c>
      <c r="JH41">
        <v>0</v>
      </c>
      <c r="JI41">
        <v>0</v>
      </c>
      <c r="JK41">
        <v>4860</v>
      </c>
      <c r="JL41">
        <v>0</v>
      </c>
      <c r="JM41">
        <v>0</v>
      </c>
      <c r="JO41">
        <v>4860</v>
      </c>
      <c r="JP41">
        <v>0</v>
      </c>
      <c r="JQ41">
        <v>0</v>
      </c>
      <c r="JS41">
        <v>4860</v>
      </c>
      <c r="JT41">
        <v>0</v>
      </c>
      <c r="JU41">
        <v>0</v>
      </c>
      <c r="JW41">
        <v>4860</v>
      </c>
      <c r="JX41">
        <v>0</v>
      </c>
      <c r="JY41">
        <v>0</v>
      </c>
      <c r="KA41">
        <v>4860</v>
      </c>
      <c r="KB41">
        <v>0</v>
      </c>
      <c r="KC41">
        <v>0</v>
      </c>
      <c r="KE41">
        <v>4860</v>
      </c>
      <c r="KF41">
        <v>0</v>
      </c>
      <c r="KG41">
        <v>0</v>
      </c>
      <c r="KI41">
        <v>5395.8</v>
      </c>
      <c r="KK41">
        <v>0</v>
      </c>
      <c r="KM41">
        <v>5395.8</v>
      </c>
      <c r="KN41">
        <v>0</v>
      </c>
      <c r="KO41">
        <v>0</v>
      </c>
      <c r="KQ41">
        <v>5395.8</v>
      </c>
      <c r="KS41">
        <v>0</v>
      </c>
      <c r="KU41">
        <v>5395.8</v>
      </c>
      <c r="KW41">
        <v>0</v>
      </c>
      <c r="KY41">
        <v>0</v>
      </c>
      <c r="LA41">
        <v>0</v>
      </c>
    </row>
    <row r="42" spans="1:313" ht="15" thickBot="1" x14ac:dyDescent="0.35">
      <c r="A42" s="72"/>
      <c r="B42" s="60"/>
      <c r="E42" s="66"/>
      <c r="J42" s="66"/>
      <c r="CM42">
        <v>0</v>
      </c>
      <c r="CO42">
        <v>0</v>
      </c>
      <c r="CQ42">
        <v>0</v>
      </c>
      <c r="CS42">
        <v>0</v>
      </c>
      <c r="CU42">
        <v>0</v>
      </c>
      <c r="CW42">
        <v>0</v>
      </c>
      <c r="CY42">
        <v>0</v>
      </c>
      <c r="DA42">
        <v>0</v>
      </c>
      <c r="DC42">
        <v>0</v>
      </c>
      <c r="DE42">
        <v>0</v>
      </c>
      <c r="DG42">
        <v>0</v>
      </c>
      <c r="DI42">
        <v>0</v>
      </c>
      <c r="DK42">
        <v>0</v>
      </c>
      <c r="DM42">
        <v>0</v>
      </c>
      <c r="DO42">
        <v>0</v>
      </c>
      <c r="DQ42">
        <v>0</v>
      </c>
      <c r="DS42">
        <v>0</v>
      </c>
      <c r="DU42">
        <v>0</v>
      </c>
      <c r="DW42">
        <v>0</v>
      </c>
      <c r="DY42">
        <v>0</v>
      </c>
      <c r="EA42">
        <v>0</v>
      </c>
      <c r="EC42">
        <v>0</v>
      </c>
      <c r="EE42">
        <v>0</v>
      </c>
      <c r="EG42">
        <v>0</v>
      </c>
      <c r="EI42">
        <v>0</v>
      </c>
      <c r="EK42">
        <v>0</v>
      </c>
      <c r="EM42">
        <v>0</v>
      </c>
      <c r="EO42">
        <v>0</v>
      </c>
      <c r="EQ42">
        <v>0</v>
      </c>
      <c r="ES42">
        <v>0</v>
      </c>
      <c r="EU42">
        <v>0</v>
      </c>
      <c r="EW42">
        <v>0</v>
      </c>
      <c r="EY42">
        <v>0</v>
      </c>
      <c r="FA42">
        <v>0</v>
      </c>
      <c r="FC42">
        <v>0</v>
      </c>
      <c r="FE42">
        <v>0</v>
      </c>
      <c r="FG42">
        <v>0</v>
      </c>
      <c r="FI42">
        <v>0</v>
      </c>
      <c r="FO42">
        <v>0</v>
      </c>
      <c r="FQ42">
        <v>0</v>
      </c>
      <c r="FS42">
        <v>0</v>
      </c>
      <c r="FU42">
        <v>0</v>
      </c>
      <c r="FW42">
        <v>0</v>
      </c>
      <c r="FY42">
        <v>0</v>
      </c>
      <c r="GA42">
        <v>0</v>
      </c>
      <c r="GC42">
        <v>0</v>
      </c>
      <c r="GE42">
        <v>12288.800000000001</v>
      </c>
      <c r="GG42">
        <v>0</v>
      </c>
      <c r="GI42">
        <v>12288.800000000001</v>
      </c>
      <c r="GK42">
        <v>0</v>
      </c>
      <c r="GM42">
        <v>12288.800000000001</v>
      </c>
      <c r="GO42">
        <v>0</v>
      </c>
      <c r="GQ42">
        <v>12288.800000000001</v>
      </c>
      <c r="GS42">
        <v>0</v>
      </c>
      <c r="GU42">
        <v>0</v>
      </c>
      <c r="GW42">
        <v>0</v>
      </c>
      <c r="GY42">
        <v>16000</v>
      </c>
      <c r="HA42">
        <v>0</v>
      </c>
      <c r="HC42">
        <v>16000</v>
      </c>
      <c r="HE42">
        <v>0</v>
      </c>
      <c r="HG42">
        <v>16000</v>
      </c>
      <c r="HI42">
        <v>0</v>
      </c>
      <c r="HK42">
        <v>16000</v>
      </c>
      <c r="HM42">
        <v>0</v>
      </c>
      <c r="HO42">
        <v>16000</v>
      </c>
      <c r="HQ42">
        <v>0</v>
      </c>
      <c r="HS42">
        <v>16000</v>
      </c>
      <c r="HU42">
        <v>0</v>
      </c>
      <c r="HW42">
        <v>46107.200000000004</v>
      </c>
      <c r="HX42">
        <v>0</v>
      </c>
      <c r="HY42">
        <v>0</v>
      </c>
      <c r="IA42">
        <v>46107.200000000004</v>
      </c>
      <c r="IB42">
        <v>0</v>
      </c>
      <c r="IC42">
        <v>0</v>
      </c>
      <c r="IE42">
        <v>46107.200000000004</v>
      </c>
      <c r="IF42">
        <v>0</v>
      </c>
      <c r="IG42">
        <v>0</v>
      </c>
      <c r="II42">
        <v>46107.200000000004</v>
      </c>
      <c r="IJ42">
        <v>0</v>
      </c>
      <c r="IK42">
        <v>0</v>
      </c>
      <c r="IM42">
        <v>46107.200000000004</v>
      </c>
      <c r="IN42">
        <v>0</v>
      </c>
      <c r="IO42">
        <v>0</v>
      </c>
      <c r="IQ42">
        <v>46107.200000000004</v>
      </c>
      <c r="IR42">
        <v>0</v>
      </c>
      <c r="IS42">
        <v>0</v>
      </c>
      <c r="IU42">
        <v>46107.200000000004</v>
      </c>
      <c r="IV42">
        <v>0</v>
      </c>
      <c r="IW42">
        <v>0</v>
      </c>
      <c r="IY42">
        <v>46107.200000000004</v>
      </c>
      <c r="IZ42">
        <v>0</v>
      </c>
      <c r="JA42">
        <v>0</v>
      </c>
      <c r="JC42">
        <v>46107.200000000004</v>
      </c>
      <c r="JD42">
        <v>0</v>
      </c>
      <c r="JE42">
        <v>0</v>
      </c>
      <c r="JG42">
        <v>46107.200000000004</v>
      </c>
      <c r="JH42">
        <v>0</v>
      </c>
      <c r="JI42">
        <v>0</v>
      </c>
      <c r="JK42">
        <v>46107.200000000004</v>
      </c>
      <c r="JL42">
        <v>0</v>
      </c>
      <c r="JM42">
        <v>0</v>
      </c>
      <c r="JO42">
        <v>46107.200000000004</v>
      </c>
      <c r="JP42">
        <v>0</v>
      </c>
      <c r="JQ42">
        <v>0</v>
      </c>
      <c r="JS42">
        <v>46107.200000000004</v>
      </c>
      <c r="JT42">
        <v>0</v>
      </c>
      <c r="JU42">
        <v>0</v>
      </c>
      <c r="JW42">
        <v>46107.200000000004</v>
      </c>
      <c r="JX42">
        <v>0</v>
      </c>
      <c r="JY42">
        <v>0</v>
      </c>
      <c r="KA42">
        <v>46107.200000000004</v>
      </c>
      <c r="KB42">
        <v>0</v>
      </c>
      <c r="KC42">
        <v>0</v>
      </c>
      <c r="KE42">
        <v>46107.200000000004</v>
      </c>
      <c r="KF42">
        <v>0</v>
      </c>
      <c r="KG42">
        <v>0</v>
      </c>
      <c r="KI42">
        <v>46107.200000000004</v>
      </c>
      <c r="KK42">
        <v>0</v>
      </c>
      <c r="KM42">
        <v>46107.200000000004</v>
      </c>
      <c r="KN42">
        <v>0</v>
      </c>
      <c r="KO42">
        <v>0</v>
      </c>
      <c r="KQ42">
        <v>46107.200000000004</v>
      </c>
      <c r="KS42">
        <v>0</v>
      </c>
      <c r="KU42">
        <v>46107.200000000004</v>
      </c>
      <c r="KW42">
        <v>0</v>
      </c>
      <c r="KY42">
        <v>37849.599999999999</v>
      </c>
      <c r="LA42">
        <v>0</v>
      </c>
    </row>
    <row r="43" spans="1:313" ht="15" thickBot="1" x14ac:dyDescent="0.35">
      <c r="A43" s="55" t="s">
        <v>40</v>
      </c>
      <c r="B43" s="60"/>
      <c r="E43" s="66"/>
      <c r="J43" s="66"/>
      <c r="CM43">
        <v>12288.800000000001</v>
      </c>
      <c r="CO43">
        <v>0</v>
      </c>
      <c r="CQ43">
        <v>12288.800000000001</v>
      </c>
      <c r="CS43">
        <v>0</v>
      </c>
      <c r="CU43">
        <v>12288.800000000001</v>
      </c>
      <c r="CW43">
        <v>0</v>
      </c>
      <c r="CY43">
        <v>12288.800000000001</v>
      </c>
      <c r="DA43">
        <v>0</v>
      </c>
      <c r="DC43">
        <v>12288.800000000001</v>
      </c>
      <c r="DE43">
        <v>0</v>
      </c>
      <c r="DG43">
        <v>12288.800000000001</v>
      </c>
      <c r="DI43">
        <v>0</v>
      </c>
      <c r="DK43">
        <v>12288.800000000001</v>
      </c>
      <c r="DM43">
        <v>0</v>
      </c>
      <c r="DO43">
        <v>12288.800000000001</v>
      </c>
      <c r="DQ43">
        <v>0</v>
      </c>
      <c r="DS43">
        <v>12288.800000000001</v>
      </c>
      <c r="DU43">
        <v>0</v>
      </c>
      <c r="DW43">
        <v>12288.800000000001</v>
      </c>
      <c r="DY43">
        <v>0</v>
      </c>
      <c r="EA43">
        <v>12288.800000000001</v>
      </c>
      <c r="EC43">
        <v>0</v>
      </c>
      <c r="EE43">
        <v>12288.800000000001</v>
      </c>
      <c r="EG43">
        <v>0</v>
      </c>
      <c r="EI43">
        <v>12288.800000000001</v>
      </c>
      <c r="EK43">
        <v>0</v>
      </c>
      <c r="EM43">
        <v>12288.800000000001</v>
      </c>
      <c r="EO43">
        <v>0</v>
      </c>
      <c r="EQ43">
        <v>12288.800000000001</v>
      </c>
      <c r="ES43">
        <v>0</v>
      </c>
      <c r="EU43">
        <v>12288.800000000001</v>
      </c>
      <c r="EW43">
        <v>0</v>
      </c>
      <c r="EY43">
        <v>12288.800000000001</v>
      </c>
      <c r="FA43">
        <v>0</v>
      </c>
      <c r="FC43">
        <v>12288.800000000001</v>
      </c>
      <c r="FE43">
        <v>0</v>
      </c>
      <c r="FG43">
        <v>12288.800000000001</v>
      </c>
      <c r="FI43">
        <v>0</v>
      </c>
      <c r="FO43">
        <v>12288.800000000001</v>
      </c>
      <c r="FQ43">
        <v>0</v>
      </c>
      <c r="FS43">
        <v>12288.800000000001</v>
      </c>
      <c r="FU43">
        <v>0</v>
      </c>
      <c r="FW43">
        <v>12288.800000000001</v>
      </c>
      <c r="FY43">
        <v>0</v>
      </c>
      <c r="GA43">
        <v>12288.800000000001</v>
      </c>
      <c r="GC43">
        <v>0</v>
      </c>
      <c r="GE43">
        <v>18000</v>
      </c>
      <c r="GG43">
        <v>0</v>
      </c>
      <c r="GI43">
        <v>18000</v>
      </c>
      <c r="GK43">
        <v>0</v>
      </c>
      <c r="GM43">
        <v>18000</v>
      </c>
      <c r="GO43">
        <v>0</v>
      </c>
      <c r="GQ43">
        <v>18000</v>
      </c>
      <c r="GS43">
        <v>0</v>
      </c>
      <c r="GU43">
        <v>0</v>
      </c>
      <c r="GW43">
        <v>0</v>
      </c>
      <c r="GY43">
        <v>37953</v>
      </c>
      <c r="HA43">
        <v>0</v>
      </c>
      <c r="HC43">
        <v>37953</v>
      </c>
      <c r="HE43">
        <v>0</v>
      </c>
      <c r="HG43">
        <v>37953</v>
      </c>
      <c r="HI43">
        <v>0</v>
      </c>
      <c r="HK43">
        <v>37953</v>
      </c>
      <c r="HM43">
        <v>0</v>
      </c>
      <c r="HO43">
        <v>37953</v>
      </c>
      <c r="HQ43">
        <v>0</v>
      </c>
      <c r="HS43">
        <v>37953</v>
      </c>
      <c r="HU43">
        <v>0</v>
      </c>
      <c r="HW43">
        <v>44659.799999999996</v>
      </c>
      <c r="HX43">
        <v>0</v>
      </c>
      <c r="HY43">
        <v>0</v>
      </c>
      <c r="IA43">
        <v>44659.799999999996</v>
      </c>
      <c r="IB43">
        <v>0</v>
      </c>
      <c r="IC43">
        <v>0</v>
      </c>
      <c r="IE43">
        <v>44659.799999999996</v>
      </c>
      <c r="IF43">
        <v>0</v>
      </c>
      <c r="IG43">
        <v>0</v>
      </c>
      <c r="II43">
        <v>44659.799999999996</v>
      </c>
      <c r="IJ43">
        <v>0</v>
      </c>
      <c r="IK43">
        <v>0</v>
      </c>
      <c r="IM43">
        <v>44659.799999999996</v>
      </c>
      <c r="IN43">
        <v>0</v>
      </c>
      <c r="IO43">
        <v>0</v>
      </c>
      <c r="IQ43">
        <v>44659.799999999996</v>
      </c>
      <c r="IR43">
        <v>0</v>
      </c>
      <c r="IS43">
        <v>0</v>
      </c>
      <c r="IU43">
        <v>44659.799999999996</v>
      </c>
      <c r="IV43">
        <v>0</v>
      </c>
      <c r="IW43">
        <v>0</v>
      </c>
      <c r="IY43">
        <v>44659.799999999996</v>
      </c>
      <c r="IZ43">
        <v>0</v>
      </c>
      <c r="JA43">
        <v>0</v>
      </c>
      <c r="JC43">
        <v>44659.799999999996</v>
      </c>
      <c r="JD43">
        <v>0</v>
      </c>
      <c r="JE43">
        <v>0</v>
      </c>
      <c r="JG43">
        <v>44659.799999999996</v>
      </c>
      <c r="JH43">
        <v>0</v>
      </c>
      <c r="JI43">
        <v>0</v>
      </c>
      <c r="JK43">
        <v>44659.799999999996</v>
      </c>
      <c r="JL43">
        <v>0</v>
      </c>
      <c r="JM43">
        <v>0</v>
      </c>
      <c r="JO43">
        <v>44659.799999999996</v>
      </c>
      <c r="JP43">
        <v>0</v>
      </c>
      <c r="JQ43">
        <v>0</v>
      </c>
      <c r="JS43">
        <v>44659.799999999996</v>
      </c>
      <c r="JT43">
        <v>0</v>
      </c>
      <c r="JU43">
        <v>0</v>
      </c>
      <c r="JW43">
        <v>44659.799999999996</v>
      </c>
      <c r="JX43">
        <v>0</v>
      </c>
      <c r="JY43">
        <v>0</v>
      </c>
      <c r="KA43">
        <v>44659.799999999996</v>
      </c>
      <c r="KB43">
        <v>0</v>
      </c>
      <c r="KC43">
        <v>0</v>
      </c>
      <c r="KE43">
        <v>44659.799999999996</v>
      </c>
      <c r="KF43">
        <v>0</v>
      </c>
      <c r="KG43">
        <v>0</v>
      </c>
      <c r="KI43">
        <v>44659.799999999996</v>
      </c>
      <c r="KK43">
        <v>0</v>
      </c>
      <c r="KM43">
        <v>44659.799999999996</v>
      </c>
      <c r="KN43">
        <v>0</v>
      </c>
      <c r="KO43">
        <v>0</v>
      </c>
      <c r="KQ43">
        <v>44659.799999999996</v>
      </c>
      <c r="KS43">
        <v>0</v>
      </c>
      <c r="KU43">
        <v>44659.799999999996</v>
      </c>
      <c r="KW43">
        <v>0</v>
      </c>
      <c r="KY43">
        <v>40361.4</v>
      </c>
      <c r="LA43">
        <v>0</v>
      </c>
    </row>
    <row r="44" spans="1:313" x14ac:dyDescent="0.3">
      <c r="A44" s="73" t="s">
        <v>41</v>
      </c>
      <c r="B44" s="60">
        <v>0</v>
      </c>
      <c r="D44">
        <v>0</v>
      </c>
      <c r="E44" s="66">
        <v>0.6</v>
      </c>
      <c r="G44">
        <v>0</v>
      </c>
      <c r="I44">
        <v>0</v>
      </c>
      <c r="J44" s="66">
        <v>0.6</v>
      </c>
      <c r="L44">
        <v>0</v>
      </c>
      <c r="N44">
        <v>0</v>
      </c>
      <c r="O44" s="50">
        <v>0.6</v>
      </c>
      <c r="Q44">
        <v>0</v>
      </c>
      <c r="S44">
        <v>0</v>
      </c>
      <c r="T44" s="50">
        <v>0.6</v>
      </c>
      <c r="V44">
        <v>0</v>
      </c>
      <c r="X44">
        <v>0</v>
      </c>
      <c r="Y44" s="50">
        <v>0.6</v>
      </c>
      <c r="AA44">
        <v>0</v>
      </c>
      <c r="AC44">
        <v>0</v>
      </c>
      <c r="AD44" s="50">
        <v>0.6</v>
      </c>
      <c r="AF44">
        <v>0</v>
      </c>
      <c r="AH44">
        <v>0</v>
      </c>
      <c r="AI44" s="50">
        <v>0.6</v>
      </c>
      <c r="AK44">
        <v>0</v>
      </c>
      <c r="AM44">
        <v>0</v>
      </c>
      <c r="AN44" s="50">
        <v>0.6</v>
      </c>
      <c r="AP44">
        <v>0</v>
      </c>
      <c r="AR44">
        <v>0</v>
      </c>
      <c r="AS44" s="50">
        <v>0.6</v>
      </c>
      <c r="AU44">
        <v>0</v>
      </c>
      <c r="AW44">
        <v>0</v>
      </c>
      <c r="AX44" s="50">
        <v>0.6</v>
      </c>
      <c r="AZ44">
        <v>0</v>
      </c>
      <c r="BB44">
        <v>0</v>
      </c>
      <c r="BC44" s="50">
        <v>0.6</v>
      </c>
      <c r="BE44">
        <v>0</v>
      </c>
      <c r="BG44">
        <v>0</v>
      </c>
      <c r="BH44" s="50">
        <v>0.6</v>
      </c>
      <c r="BJ44">
        <v>0</v>
      </c>
      <c r="BL44">
        <v>0</v>
      </c>
      <c r="BM44" s="50">
        <v>0.6</v>
      </c>
      <c r="BO44">
        <v>0</v>
      </c>
      <c r="BQ44">
        <v>0</v>
      </c>
      <c r="BR44" s="50">
        <v>0.6</v>
      </c>
      <c r="BT44">
        <v>0</v>
      </c>
      <c r="BV44">
        <v>0</v>
      </c>
      <c r="BW44" s="50">
        <v>0.6</v>
      </c>
      <c r="BY44">
        <v>0</v>
      </c>
      <c r="CA44">
        <v>0</v>
      </c>
      <c r="CB44" s="50">
        <v>0.6</v>
      </c>
      <c r="CD44">
        <v>0</v>
      </c>
      <c r="CF44">
        <v>0</v>
      </c>
      <c r="CG44" s="50">
        <v>0.6</v>
      </c>
      <c r="CI44">
        <v>0</v>
      </c>
      <c r="CK44">
        <v>0</v>
      </c>
      <c r="CM44">
        <v>18000</v>
      </c>
      <c r="CO44">
        <v>0</v>
      </c>
      <c r="CQ44">
        <v>18000</v>
      </c>
      <c r="CS44">
        <v>0</v>
      </c>
      <c r="CU44">
        <v>18000</v>
      </c>
      <c r="CW44">
        <v>0</v>
      </c>
      <c r="CY44">
        <v>18000</v>
      </c>
      <c r="DA44">
        <v>0</v>
      </c>
      <c r="DC44">
        <v>18000</v>
      </c>
      <c r="DE44">
        <v>0</v>
      </c>
      <c r="DG44">
        <v>18000</v>
      </c>
      <c r="DI44">
        <v>0</v>
      </c>
      <c r="DK44">
        <v>18000</v>
      </c>
      <c r="DM44">
        <v>0</v>
      </c>
      <c r="DO44">
        <v>18000</v>
      </c>
      <c r="DQ44">
        <v>0</v>
      </c>
      <c r="DS44">
        <v>18000</v>
      </c>
      <c r="DU44">
        <v>0</v>
      </c>
      <c r="DW44">
        <v>18000</v>
      </c>
      <c r="DY44">
        <v>0</v>
      </c>
      <c r="EA44">
        <v>18000</v>
      </c>
      <c r="EC44">
        <v>0</v>
      </c>
      <c r="EE44">
        <v>18000</v>
      </c>
      <c r="EG44">
        <v>0</v>
      </c>
      <c r="EI44">
        <v>18000</v>
      </c>
      <c r="EK44">
        <v>0</v>
      </c>
      <c r="EM44">
        <v>18000</v>
      </c>
      <c r="EO44">
        <v>0</v>
      </c>
      <c r="EQ44">
        <v>18000</v>
      </c>
      <c r="ES44">
        <v>0</v>
      </c>
      <c r="EU44">
        <v>18000</v>
      </c>
      <c r="EW44">
        <v>0</v>
      </c>
      <c r="EY44">
        <v>18000</v>
      </c>
      <c r="FA44">
        <v>0</v>
      </c>
      <c r="FC44">
        <v>18000</v>
      </c>
      <c r="FE44">
        <v>0</v>
      </c>
      <c r="FG44">
        <v>18000</v>
      </c>
      <c r="FI44">
        <v>0</v>
      </c>
      <c r="FO44">
        <v>18000</v>
      </c>
      <c r="FQ44">
        <v>0</v>
      </c>
      <c r="FS44">
        <v>18000</v>
      </c>
      <c r="FU44">
        <v>0</v>
      </c>
      <c r="FW44">
        <v>18000</v>
      </c>
      <c r="FY44">
        <v>0</v>
      </c>
      <c r="GA44">
        <v>18000</v>
      </c>
      <c r="GC44">
        <v>0</v>
      </c>
      <c r="GE44">
        <v>0</v>
      </c>
      <c r="GG44">
        <v>0</v>
      </c>
      <c r="GI44">
        <v>0</v>
      </c>
      <c r="GK44">
        <v>0</v>
      </c>
      <c r="GM44">
        <v>0</v>
      </c>
      <c r="GO44">
        <v>0</v>
      </c>
      <c r="GQ44">
        <v>0</v>
      </c>
      <c r="GS44">
        <v>0</v>
      </c>
      <c r="GU44">
        <v>0</v>
      </c>
      <c r="GW44">
        <v>0</v>
      </c>
      <c r="GY44">
        <v>67957.98</v>
      </c>
      <c r="HA44">
        <v>0</v>
      </c>
      <c r="HC44">
        <v>67957.98</v>
      </c>
      <c r="HE44">
        <v>0</v>
      </c>
      <c r="HG44">
        <v>67957.98</v>
      </c>
      <c r="HI44">
        <v>0</v>
      </c>
      <c r="HK44">
        <v>67957.98</v>
      </c>
      <c r="HM44">
        <v>0</v>
      </c>
      <c r="HO44">
        <v>67957.98</v>
      </c>
      <c r="HQ44">
        <v>0</v>
      </c>
      <c r="HS44">
        <v>67957.98</v>
      </c>
      <c r="HU44">
        <v>0</v>
      </c>
      <c r="HW44">
        <v>99000</v>
      </c>
      <c r="HX44">
        <v>0</v>
      </c>
      <c r="HY44">
        <v>0</v>
      </c>
      <c r="IA44">
        <v>99000</v>
      </c>
      <c r="IB44">
        <v>0</v>
      </c>
      <c r="IC44">
        <v>0</v>
      </c>
      <c r="IE44">
        <v>99000</v>
      </c>
      <c r="IF44">
        <v>0</v>
      </c>
      <c r="IG44">
        <v>0</v>
      </c>
      <c r="II44">
        <v>99000</v>
      </c>
      <c r="IJ44">
        <v>0</v>
      </c>
      <c r="IK44">
        <v>0</v>
      </c>
      <c r="IM44">
        <v>99000</v>
      </c>
      <c r="IN44">
        <v>0</v>
      </c>
      <c r="IO44">
        <v>0</v>
      </c>
      <c r="IQ44">
        <v>99000</v>
      </c>
      <c r="IR44">
        <v>0</v>
      </c>
      <c r="IS44">
        <v>0</v>
      </c>
      <c r="IU44">
        <v>99000</v>
      </c>
      <c r="IV44">
        <v>0</v>
      </c>
      <c r="IW44">
        <v>0</v>
      </c>
      <c r="IY44">
        <v>99000</v>
      </c>
      <c r="IZ44">
        <v>0</v>
      </c>
      <c r="JA44">
        <v>0</v>
      </c>
      <c r="JC44">
        <v>99000</v>
      </c>
      <c r="JD44">
        <v>0</v>
      </c>
      <c r="JE44">
        <v>0</v>
      </c>
      <c r="JG44">
        <v>99000</v>
      </c>
      <c r="JH44">
        <v>0</v>
      </c>
      <c r="JI44">
        <v>0</v>
      </c>
      <c r="JK44">
        <v>99000</v>
      </c>
      <c r="JL44">
        <v>0</v>
      </c>
      <c r="JM44">
        <v>0</v>
      </c>
      <c r="JO44">
        <v>99000</v>
      </c>
      <c r="JP44">
        <v>0</v>
      </c>
      <c r="JQ44">
        <v>0</v>
      </c>
      <c r="JS44">
        <v>99000</v>
      </c>
      <c r="JT44">
        <v>0</v>
      </c>
      <c r="JU44">
        <v>0</v>
      </c>
      <c r="JW44">
        <v>99000</v>
      </c>
      <c r="JX44">
        <v>0</v>
      </c>
      <c r="JY44">
        <v>0</v>
      </c>
      <c r="KA44">
        <v>99000</v>
      </c>
      <c r="KB44">
        <v>0</v>
      </c>
      <c r="KC44">
        <v>0</v>
      </c>
      <c r="KE44">
        <v>99000</v>
      </c>
      <c r="KF44">
        <v>0</v>
      </c>
      <c r="KG44">
        <v>0</v>
      </c>
      <c r="KI44">
        <v>99000</v>
      </c>
      <c r="KK44">
        <v>0</v>
      </c>
      <c r="KM44">
        <v>99000</v>
      </c>
      <c r="KN44">
        <v>0</v>
      </c>
      <c r="KO44">
        <v>0</v>
      </c>
      <c r="KQ44">
        <v>99000</v>
      </c>
      <c r="KS44">
        <v>0</v>
      </c>
      <c r="KU44">
        <v>99000</v>
      </c>
      <c r="KW44">
        <v>0</v>
      </c>
      <c r="KY44">
        <v>99000</v>
      </c>
      <c r="LA44">
        <v>0</v>
      </c>
    </row>
    <row r="45" spans="1:313" x14ac:dyDescent="0.3">
      <c r="A45" s="70" t="s">
        <v>42</v>
      </c>
      <c r="B45" s="35">
        <v>4915.5200000000004</v>
      </c>
      <c r="D45">
        <v>0</v>
      </c>
      <c r="E45" s="66">
        <v>0.4</v>
      </c>
      <c r="G45">
        <v>4915.5200000000004</v>
      </c>
      <c r="I45">
        <v>0</v>
      </c>
      <c r="J45" s="66">
        <v>0.4</v>
      </c>
      <c r="L45">
        <v>4915.5200000000004</v>
      </c>
      <c r="N45">
        <v>0</v>
      </c>
      <c r="O45" s="50">
        <v>0.4</v>
      </c>
      <c r="Q45">
        <v>4915.5200000000004</v>
      </c>
      <c r="S45">
        <v>0</v>
      </c>
      <c r="T45" s="50">
        <v>0.4</v>
      </c>
      <c r="V45">
        <v>4915.5200000000004</v>
      </c>
      <c r="X45">
        <v>0</v>
      </c>
      <c r="Y45" s="50">
        <v>0.4</v>
      </c>
      <c r="AA45">
        <v>4915.5200000000004</v>
      </c>
      <c r="AC45">
        <v>0</v>
      </c>
      <c r="AD45" s="50">
        <v>0.4</v>
      </c>
      <c r="AF45">
        <v>4915.5200000000004</v>
      </c>
      <c r="AH45">
        <v>0</v>
      </c>
      <c r="AI45" s="50">
        <v>0.4</v>
      </c>
      <c r="AK45">
        <v>4915.5200000000004</v>
      </c>
      <c r="AM45">
        <v>0</v>
      </c>
      <c r="AN45" s="50">
        <v>0.4</v>
      </c>
      <c r="AP45">
        <v>4915.5200000000004</v>
      </c>
      <c r="AR45">
        <v>0</v>
      </c>
      <c r="AS45" s="50">
        <v>0.4</v>
      </c>
      <c r="AU45">
        <v>12288.800000000001</v>
      </c>
      <c r="AW45">
        <v>0</v>
      </c>
      <c r="AX45" s="50">
        <v>0.4</v>
      </c>
      <c r="AZ45">
        <v>12288.800000000001</v>
      </c>
      <c r="BB45">
        <v>0</v>
      </c>
      <c r="BC45" s="50">
        <v>0.4</v>
      </c>
      <c r="BE45">
        <v>12288.800000000001</v>
      </c>
      <c r="BG45">
        <v>0</v>
      </c>
      <c r="BH45" s="50">
        <v>0.4</v>
      </c>
      <c r="BJ45">
        <v>12288.800000000001</v>
      </c>
      <c r="BL45">
        <v>0</v>
      </c>
      <c r="BM45" s="50">
        <v>0.4</v>
      </c>
      <c r="BO45">
        <v>12288.800000000001</v>
      </c>
      <c r="BQ45">
        <v>0</v>
      </c>
      <c r="BR45" s="50">
        <v>0.4</v>
      </c>
      <c r="BT45">
        <v>12288.800000000001</v>
      </c>
      <c r="BV45">
        <v>0</v>
      </c>
      <c r="BW45" s="50">
        <v>0.4</v>
      </c>
      <c r="BY45">
        <v>12288.800000000001</v>
      </c>
      <c r="CA45">
        <v>0</v>
      </c>
      <c r="CB45" s="50">
        <v>0.4</v>
      </c>
      <c r="CD45">
        <v>12288.800000000001</v>
      </c>
      <c r="CF45">
        <v>0</v>
      </c>
      <c r="CG45" s="50">
        <v>0.4</v>
      </c>
      <c r="CI45">
        <v>12288.800000000001</v>
      </c>
      <c r="CK45">
        <v>0</v>
      </c>
      <c r="CM45">
        <v>0</v>
      </c>
      <c r="CO45">
        <v>0</v>
      </c>
      <c r="CQ45">
        <v>0</v>
      </c>
      <c r="CS45">
        <v>0</v>
      </c>
      <c r="CU45">
        <v>0</v>
      </c>
      <c r="CW45">
        <v>0</v>
      </c>
      <c r="CY45">
        <v>0</v>
      </c>
      <c r="DA45">
        <v>0</v>
      </c>
      <c r="DC45">
        <v>0</v>
      </c>
      <c r="DE45">
        <v>0</v>
      </c>
      <c r="DG45">
        <v>0</v>
      </c>
      <c r="DI45">
        <v>0</v>
      </c>
      <c r="DK45">
        <v>0</v>
      </c>
      <c r="DM45">
        <v>0</v>
      </c>
      <c r="DO45">
        <v>0</v>
      </c>
      <c r="DQ45">
        <v>0</v>
      </c>
      <c r="DS45">
        <v>0</v>
      </c>
      <c r="DU45">
        <v>0</v>
      </c>
      <c r="DW45">
        <v>0</v>
      </c>
      <c r="DY45">
        <v>0</v>
      </c>
      <c r="EA45">
        <v>0</v>
      </c>
      <c r="EC45">
        <v>0</v>
      </c>
      <c r="EE45">
        <v>0</v>
      </c>
      <c r="EG45">
        <v>0</v>
      </c>
      <c r="EI45">
        <v>0</v>
      </c>
      <c r="EK45">
        <v>0</v>
      </c>
      <c r="EM45">
        <v>0</v>
      </c>
      <c r="EO45">
        <v>0</v>
      </c>
      <c r="EQ45">
        <v>0</v>
      </c>
      <c r="ES45">
        <v>0</v>
      </c>
      <c r="EU45">
        <v>0</v>
      </c>
      <c r="EW45">
        <v>0</v>
      </c>
      <c r="EY45">
        <v>0</v>
      </c>
      <c r="FA45">
        <v>0</v>
      </c>
      <c r="FC45">
        <v>0</v>
      </c>
      <c r="FE45">
        <v>0</v>
      </c>
      <c r="FG45">
        <v>0</v>
      </c>
      <c r="FI45">
        <v>0</v>
      </c>
      <c r="FO45">
        <v>0</v>
      </c>
      <c r="FQ45">
        <v>0</v>
      </c>
      <c r="FS45">
        <v>0</v>
      </c>
      <c r="FU45">
        <v>0</v>
      </c>
      <c r="FW45">
        <v>0</v>
      </c>
      <c r="FY45">
        <v>0</v>
      </c>
      <c r="GA45">
        <v>0</v>
      </c>
      <c r="GC45">
        <v>0</v>
      </c>
      <c r="GE45">
        <v>7000</v>
      </c>
      <c r="GG45">
        <v>0</v>
      </c>
      <c r="GI45">
        <v>7000</v>
      </c>
      <c r="GK45">
        <v>0</v>
      </c>
      <c r="GM45">
        <v>7000</v>
      </c>
      <c r="GO45">
        <v>0</v>
      </c>
      <c r="GQ45">
        <v>7000</v>
      </c>
      <c r="GS45">
        <v>0</v>
      </c>
      <c r="GU45">
        <v>0</v>
      </c>
      <c r="GW45">
        <v>0</v>
      </c>
      <c r="GY45">
        <v>37594.84166666666</v>
      </c>
      <c r="HA45">
        <v>0</v>
      </c>
      <c r="HC45">
        <v>37594.84166666666</v>
      </c>
      <c r="HE45">
        <v>0</v>
      </c>
      <c r="HG45">
        <v>37594.84166666666</v>
      </c>
      <c r="HI45">
        <v>0</v>
      </c>
      <c r="HK45">
        <v>37594.84166666666</v>
      </c>
      <c r="HM45">
        <v>0</v>
      </c>
      <c r="HO45">
        <v>37594.84166666666</v>
      </c>
      <c r="HQ45">
        <v>0</v>
      </c>
      <c r="HS45">
        <v>37594.84166666666</v>
      </c>
      <c r="HU45">
        <v>0</v>
      </c>
      <c r="HW45">
        <v>62756.399999999994</v>
      </c>
      <c r="HX45">
        <v>0</v>
      </c>
      <c r="HY45">
        <v>0</v>
      </c>
      <c r="IA45">
        <v>62756.399999999994</v>
      </c>
      <c r="IB45">
        <v>0</v>
      </c>
      <c r="IC45">
        <v>0</v>
      </c>
      <c r="IE45">
        <v>62756.399999999994</v>
      </c>
      <c r="IF45">
        <v>0</v>
      </c>
      <c r="IG45">
        <v>0</v>
      </c>
      <c r="II45">
        <v>62756.399999999994</v>
      </c>
      <c r="IJ45">
        <v>0</v>
      </c>
      <c r="IK45">
        <v>0</v>
      </c>
      <c r="IM45">
        <v>62756.399999999994</v>
      </c>
      <c r="IN45">
        <v>0</v>
      </c>
      <c r="IO45">
        <v>0</v>
      </c>
      <c r="IQ45">
        <v>62756.399999999994</v>
      </c>
      <c r="IR45">
        <v>0</v>
      </c>
      <c r="IS45">
        <v>0</v>
      </c>
      <c r="IU45">
        <v>62756.399999999994</v>
      </c>
      <c r="IV45">
        <v>0</v>
      </c>
      <c r="IW45">
        <v>0</v>
      </c>
      <c r="IY45">
        <v>62756.399999999994</v>
      </c>
      <c r="IZ45">
        <v>0</v>
      </c>
      <c r="JA45">
        <v>0</v>
      </c>
      <c r="JC45">
        <v>62756.399999999994</v>
      </c>
      <c r="JD45">
        <v>0</v>
      </c>
      <c r="JE45">
        <v>0</v>
      </c>
      <c r="JG45">
        <v>62756.399999999994</v>
      </c>
      <c r="JH45">
        <v>0</v>
      </c>
      <c r="JI45">
        <v>0</v>
      </c>
      <c r="JK45">
        <v>62756.399999999994</v>
      </c>
      <c r="JL45">
        <v>0</v>
      </c>
      <c r="JM45">
        <v>0</v>
      </c>
      <c r="JO45">
        <v>62756.399999999994</v>
      </c>
      <c r="JP45">
        <v>0</v>
      </c>
      <c r="JQ45">
        <v>0</v>
      </c>
      <c r="JS45">
        <v>62756.399999999994</v>
      </c>
      <c r="JT45">
        <v>0</v>
      </c>
      <c r="JU45">
        <v>0</v>
      </c>
      <c r="JW45">
        <v>62756.399999999994</v>
      </c>
      <c r="JX45">
        <v>0</v>
      </c>
      <c r="JY45">
        <v>0</v>
      </c>
      <c r="KA45">
        <v>62756.399999999994</v>
      </c>
      <c r="KB45">
        <v>0</v>
      </c>
      <c r="KC45">
        <v>0</v>
      </c>
      <c r="KE45">
        <v>62756.399999999994</v>
      </c>
      <c r="KF45">
        <v>0</v>
      </c>
      <c r="KG45">
        <v>0</v>
      </c>
      <c r="KI45">
        <v>62756.399999999994</v>
      </c>
      <c r="KK45">
        <v>0</v>
      </c>
      <c r="KM45">
        <v>62756.399999999994</v>
      </c>
      <c r="KN45">
        <v>0</v>
      </c>
      <c r="KO45">
        <v>0</v>
      </c>
      <c r="KQ45">
        <v>62756.399999999994</v>
      </c>
      <c r="KS45">
        <v>0</v>
      </c>
      <c r="KU45">
        <v>62756.399999999994</v>
      </c>
      <c r="KW45">
        <v>0</v>
      </c>
      <c r="KY45">
        <v>62756.399999999994</v>
      </c>
      <c r="LA45">
        <v>0</v>
      </c>
    </row>
    <row r="46" spans="1:313" x14ac:dyDescent="0.3">
      <c r="A46" s="70" t="s">
        <v>43</v>
      </c>
      <c r="B46" s="71">
        <v>10800</v>
      </c>
      <c r="D46">
        <v>0</v>
      </c>
      <c r="E46" s="66">
        <v>0.6</v>
      </c>
      <c r="G46">
        <v>10800</v>
      </c>
      <c r="I46">
        <v>0</v>
      </c>
      <c r="J46" s="66">
        <v>0.6</v>
      </c>
      <c r="L46">
        <v>10800</v>
      </c>
      <c r="N46">
        <v>0</v>
      </c>
      <c r="O46" s="50">
        <v>0.6</v>
      </c>
      <c r="Q46">
        <v>10800</v>
      </c>
      <c r="S46">
        <v>0</v>
      </c>
      <c r="T46" s="50">
        <v>0.6</v>
      </c>
      <c r="V46">
        <v>10800</v>
      </c>
      <c r="X46">
        <v>0</v>
      </c>
      <c r="Y46" s="50">
        <v>0.6</v>
      </c>
      <c r="AA46">
        <v>10800</v>
      </c>
      <c r="AC46">
        <v>0</v>
      </c>
      <c r="AD46" s="50">
        <v>0.6</v>
      </c>
      <c r="AF46">
        <v>10800</v>
      </c>
      <c r="AH46">
        <v>0</v>
      </c>
      <c r="AI46" s="50">
        <v>0.6</v>
      </c>
      <c r="AK46">
        <v>10800</v>
      </c>
      <c r="AM46">
        <v>0</v>
      </c>
      <c r="AN46" s="50">
        <v>0.6</v>
      </c>
      <c r="AP46">
        <v>10800</v>
      </c>
      <c r="AR46">
        <v>0</v>
      </c>
      <c r="AS46" s="50">
        <v>0.6</v>
      </c>
      <c r="AU46">
        <v>18000</v>
      </c>
      <c r="AW46">
        <v>0</v>
      </c>
      <c r="AX46" s="50">
        <v>0.6</v>
      </c>
      <c r="AZ46">
        <v>18000</v>
      </c>
      <c r="BB46">
        <v>0</v>
      </c>
      <c r="BC46" s="50">
        <v>0.6</v>
      </c>
      <c r="BE46">
        <v>18000</v>
      </c>
      <c r="BG46">
        <v>0</v>
      </c>
      <c r="BH46" s="50">
        <v>0.6</v>
      </c>
      <c r="BJ46">
        <v>18000</v>
      </c>
      <c r="BL46">
        <v>0</v>
      </c>
      <c r="BM46" s="50">
        <v>0.6</v>
      </c>
      <c r="BO46">
        <v>18000</v>
      </c>
      <c r="BQ46">
        <v>0</v>
      </c>
      <c r="BR46" s="50">
        <v>0.6</v>
      </c>
      <c r="BT46">
        <v>18000</v>
      </c>
      <c r="BV46">
        <v>0</v>
      </c>
      <c r="BW46" s="50">
        <v>0.6</v>
      </c>
      <c r="BY46">
        <v>18000</v>
      </c>
      <c r="CA46">
        <v>0</v>
      </c>
      <c r="CB46" s="50">
        <v>0.6</v>
      </c>
      <c r="CD46">
        <v>18000</v>
      </c>
      <c r="CF46">
        <v>0</v>
      </c>
      <c r="CG46" s="50">
        <v>0.6</v>
      </c>
      <c r="CI46">
        <v>18000</v>
      </c>
      <c r="CK46">
        <v>0</v>
      </c>
      <c r="CM46">
        <v>7000</v>
      </c>
      <c r="CO46">
        <v>0</v>
      </c>
      <c r="CQ46">
        <v>7000</v>
      </c>
      <c r="CS46">
        <v>0</v>
      </c>
      <c r="CU46">
        <v>7000</v>
      </c>
      <c r="CW46">
        <v>0</v>
      </c>
      <c r="CY46">
        <v>7000</v>
      </c>
      <c r="DA46">
        <v>0</v>
      </c>
      <c r="DC46">
        <v>7000</v>
      </c>
      <c r="DE46">
        <v>0</v>
      </c>
      <c r="DG46">
        <v>7000</v>
      </c>
      <c r="DI46">
        <v>0</v>
      </c>
      <c r="DK46">
        <v>7000</v>
      </c>
      <c r="DM46">
        <v>0</v>
      </c>
      <c r="DO46">
        <v>7000</v>
      </c>
      <c r="DQ46">
        <v>0</v>
      </c>
      <c r="DS46">
        <v>7000</v>
      </c>
      <c r="DU46">
        <v>0</v>
      </c>
      <c r="DW46">
        <v>7000</v>
      </c>
      <c r="DY46">
        <v>0</v>
      </c>
      <c r="EA46">
        <v>7000</v>
      </c>
      <c r="EC46">
        <v>0</v>
      </c>
      <c r="EE46">
        <v>7000</v>
      </c>
      <c r="EG46">
        <v>0</v>
      </c>
      <c r="EI46">
        <v>7000</v>
      </c>
      <c r="EK46">
        <v>0</v>
      </c>
      <c r="EM46">
        <v>7000</v>
      </c>
      <c r="EO46">
        <v>0</v>
      </c>
      <c r="EQ46">
        <v>7000</v>
      </c>
      <c r="ES46">
        <v>0</v>
      </c>
      <c r="EU46">
        <v>7000</v>
      </c>
      <c r="EW46">
        <v>0</v>
      </c>
      <c r="EY46">
        <v>7000</v>
      </c>
      <c r="FA46">
        <v>0</v>
      </c>
      <c r="FC46">
        <v>7000</v>
      </c>
      <c r="FE46">
        <v>0</v>
      </c>
      <c r="FG46">
        <v>7000</v>
      </c>
      <c r="FI46">
        <v>0</v>
      </c>
      <c r="FO46">
        <v>7000</v>
      </c>
      <c r="FQ46">
        <v>0</v>
      </c>
      <c r="FS46">
        <v>7000</v>
      </c>
      <c r="FU46">
        <v>0</v>
      </c>
      <c r="FW46">
        <v>7000</v>
      </c>
      <c r="FY46">
        <v>0</v>
      </c>
      <c r="GA46">
        <v>7000</v>
      </c>
      <c r="GC46">
        <v>0</v>
      </c>
      <c r="GE46">
        <v>178153</v>
      </c>
      <c r="GG46">
        <v>0</v>
      </c>
      <c r="GI46">
        <v>178153</v>
      </c>
      <c r="GK46">
        <v>0</v>
      </c>
      <c r="GM46">
        <v>178153</v>
      </c>
      <c r="GO46">
        <v>0</v>
      </c>
      <c r="GQ46">
        <v>178153</v>
      </c>
      <c r="GS46">
        <v>0</v>
      </c>
      <c r="GU46">
        <v>0</v>
      </c>
      <c r="GW46">
        <v>0</v>
      </c>
      <c r="GY46">
        <v>178153</v>
      </c>
      <c r="HA46">
        <v>0</v>
      </c>
      <c r="HC46">
        <v>178153</v>
      </c>
      <c r="HE46">
        <v>0</v>
      </c>
      <c r="HG46">
        <v>178153</v>
      </c>
      <c r="HI46">
        <v>0</v>
      </c>
      <c r="HK46">
        <v>178153</v>
      </c>
      <c r="HM46">
        <v>0</v>
      </c>
      <c r="HO46">
        <v>178153</v>
      </c>
      <c r="HQ46">
        <v>0</v>
      </c>
      <c r="HS46">
        <v>178153</v>
      </c>
      <c r="HU46">
        <v>0</v>
      </c>
      <c r="HW46">
        <v>178153</v>
      </c>
      <c r="HX46">
        <v>0</v>
      </c>
      <c r="HY46">
        <v>0</v>
      </c>
      <c r="IA46">
        <v>178153</v>
      </c>
      <c r="IB46">
        <v>0</v>
      </c>
      <c r="IC46">
        <v>0</v>
      </c>
      <c r="IE46">
        <v>178153</v>
      </c>
      <c r="IF46">
        <v>0</v>
      </c>
      <c r="IG46">
        <v>0</v>
      </c>
      <c r="II46">
        <v>178153</v>
      </c>
      <c r="IJ46">
        <v>0</v>
      </c>
      <c r="IK46">
        <v>0</v>
      </c>
      <c r="IM46">
        <v>178153</v>
      </c>
      <c r="IN46">
        <v>0</v>
      </c>
      <c r="IO46">
        <v>0</v>
      </c>
      <c r="IQ46">
        <v>178153</v>
      </c>
      <c r="IR46">
        <v>0</v>
      </c>
      <c r="IS46">
        <v>0</v>
      </c>
      <c r="IU46">
        <v>178153</v>
      </c>
      <c r="IV46">
        <v>0</v>
      </c>
      <c r="IW46">
        <v>0</v>
      </c>
      <c r="IY46">
        <v>178153</v>
      </c>
      <c r="IZ46">
        <v>0</v>
      </c>
      <c r="JA46">
        <v>0</v>
      </c>
      <c r="JC46">
        <v>178153</v>
      </c>
      <c r="JD46">
        <v>0</v>
      </c>
      <c r="JE46">
        <v>0</v>
      </c>
      <c r="JG46">
        <v>178153</v>
      </c>
      <c r="JH46">
        <v>0</v>
      </c>
      <c r="JI46">
        <v>0</v>
      </c>
      <c r="JK46">
        <v>178153</v>
      </c>
      <c r="JL46">
        <v>0</v>
      </c>
      <c r="JM46">
        <v>0</v>
      </c>
      <c r="JO46">
        <v>178153</v>
      </c>
      <c r="JP46">
        <v>0</v>
      </c>
      <c r="JQ46">
        <v>0</v>
      </c>
      <c r="JS46">
        <v>178153</v>
      </c>
      <c r="JT46">
        <v>0</v>
      </c>
      <c r="JU46">
        <v>0</v>
      </c>
      <c r="JW46">
        <v>178153</v>
      </c>
      <c r="JX46">
        <v>0</v>
      </c>
      <c r="JY46">
        <v>0</v>
      </c>
      <c r="KA46">
        <v>178153</v>
      </c>
      <c r="KB46">
        <v>0</v>
      </c>
      <c r="KC46">
        <v>0</v>
      </c>
      <c r="KE46">
        <v>178153</v>
      </c>
      <c r="KF46">
        <v>0</v>
      </c>
      <c r="KG46">
        <v>0</v>
      </c>
      <c r="KI46">
        <v>178153</v>
      </c>
      <c r="KK46">
        <v>0</v>
      </c>
      <c r="KM46">
        <v>178153</v>
      </c>
      <c r="KN46">
        <v>0</v>
      </c>
      <c r="KO46">
        <v>0</v>
      </c>
      <c r="KQ46">
        <v>178153</v>
      </c>
      <c r="KS46">
        <v>0</v>
      </c>
      <c r="KU46">
        <v>178153</v>
      </c>
      <c r="KW46">
        <v>0</v>
      </c>
      <c r="KY46">
        <v>178153</v>
      </c>
      <c r="LA46">
        <v>0</v>
      </c>
    </row>
    <row r="47" spans="1:313" x14ac:dyDescent="0.3">
      <c r="A47" s="70" t="s">
        <v>44</v>
      </c>
      <c r="B47" s="71">
        <v>0</v>
      </c>
      <c r="D47">
        <v>0</v>
      </c>
      <c r="E47" s="66">
        <v>0.6</v>
      </c>
      <c r="G47">
        <v>0</v>
      </c>
      <c r="I47">
        <v>0</v>
      </c>
      <c r="J47" s="66">
        <v>0.6</v>
      </c>
      <c r="L47">
        <v>0</v>
      </c>
      <c r="N47">
        <v>0</v>
      </c>
      <c r="O47" s="50">
        <v>0.6</v>
      </c>
      <c r="Q47">
        <v>0</v>
      </c>
      <c r="S47">
        <v>0</v>
      </c>
      <c r="T47" s="50">
        <v>0.6</v>
      </c>
      <c r="V47">
        <v>0</v>
      </c>
      <c r="X47">
        <v>0</v>
      </c>
      <c r="Y47" s="50">
        <v>0.6</v>
      </c>
      <c r="AA47">
        <v>0</v>
      </c>
      <c r="AC47">
        <v>0</v>
      </c>
      <c r="AD47" s="50">
        <v>0.6</v>
      </c>
      <c r="AF47">
        <v>0</v>
      </c>
      <c r="AH47">
        <v>0</v>
      </c>
      <c r="AI47" s="50">
        <v>0.6</v>
      </c>
      <c r="AK47">
        <v>0</v>
      </c>
      <c r="AM47">
        <v>0</v>
      </c>
      <c r="AN47" s="50">
        <v>0.6</v>
      </c>
      <c r="AP47">
        <v>0</v>
      </c>
      <c r="AR47">
        <v>0</v>
      </c>
      <c r="AS47" s="50">
        <v>0.6</v>
      </c>
      <c r="AU47">
        <v>0</v>
      </c>
      <c r="AW47">
        <v>0</v>
      </c>
      <c r="AX47" s="50">
        <v>0.6</v>
      </c>
      <c r="AZ47">
        <v>0</v>
      </c>
      <c r="BB47">
        <v>0</v>
      </c>
      <c r="BC47" s="50">
        <v>0.6</v>
      </c>
      <c r="BE47">
        <v>0</v>
      </c>
      <c r="BG47">
        <v>0</v>
      </c>
      <c r="BH47" s="50">
        <v>0.6</v>
      </c>
      <c r="BJ47">
        <v>0</v>
      </c>
      <c r="BL47">
        <v>0</v>
      </c>
      <c r="BM47" s="50">
        <v>0.6</v>
      </c>
      <c r="BO47">
        <v>0</v>
      </c>
      <c r="BQ47">
        <v>0</v>
      </c>
      <c r="BR47" s="50">
        <v>0.6</v>
      </c>
      <c r="BT47">
        <v>0</v>
      </c>
      <c r="BV47">
        <v>0</v>
      </c>
      <c r="BW47" s="50">
        <v>0.6</v>
      </c>
      <c r="BY47">
        <v>0</v>
      </c>
      <c r="CA47">
        <v>0</v>
      </c>
      <c r="CB47" s="50">
        <v>0.6</v>
      </c>
      <c r="CD47">
        <v>0</v>
      </c>
      <c r="CF47">
        <v>0</v>
      </c>
      <c r="CG47" s="50">
        <v>0.6</v>
      </c>
      <c r="CI47">
        <v>0</v>
      </c>
      <c r="CK47">
        <v>0</v>
      </c>
      <c r="CM47">
        <v>178153</v>
      </c>
      <c r="CO47">
        <v>0</v>
      </c>
      <c r="CQ47">
        <v>178153</v>
      </c>
      <c r="CS47">
        <v>0</v>
      </c>
      <c r="CU47">
        <v>178153</v>
      </c>
      <c r="CW47">
        <v>0</v>
      </c>
      <c r="CY47">
        <v>178153</v>
      </c>
      <c r="DA47">
        <v>0</v>
      </c>
      <c r="DC47">
        <v>178153</v>
      </c>
      <c r="DE47">
        <v>0</v>
      </c>
      <c r="DG47">
        <v>178153</v>
      </c>
      <c r="DI47">
        <v>0</v>
      </c>
      <c r="DK47">
        <v>178153</v>
      </c>
      <c r="DM47">
        <v>0</v>
      </c>
      <c r="DO47">
        <v>178153</v>
      </c>
      <c r="DQ47">
        <v>0</v>
      </c>
      <c r="DS47">
        <v>178153</v>
      </c>
      <c r="DU47">
        <v>0</v>
      </c>
      <c r="DW47">
        <v>178153</v>
      </c>
      <c r="DY47">
        <v>0</v>
      </c>
      <c r="EA47">
        <v>178153</v>
      </c>
      <c r="EC47">
        <v>0</v>
      </c>
      <c r="EE47">
        <v>178153</v>
      </c>
      <c r="EG47">
        <v>0</v>
      </c>
      <c r="EI47">
        <v>178153</v>
      </c>
      <c r="EK47">
        <v>0</v>
      </c>
      <c r="EM47">
        <v>178153</v>
      </c>
      <c r="EO47">
        <v>0</v>
      </c>
      <c r="EQ47">
        <v>178153</v>
      </c>
      <c r="ES47">
        <v>0</v>
      </c>
      <c r="EU47">
        <v>178153</v>
      </c>
      <c r="EW47">
        <v>0</v>
      </c>
      <c r="EY47">
        <v>178153</v>
      </c>
      <c r="FA47">
        <v>0</v>
      </c>
      <c r="FC47">
        <v>178153</v>
      </c>
      <c r="FE47">
        <v>0</v>
      </c>
      <c r="FG47">
        <v>178153</v>
      </c>
      <c r="FI47">
        <v>0</v>
      </c>
      <c r="FO47">
        <v>178153</v>
      </c>
      <c r="FQ47">
        <v>0</v>
      </c>
      <c r="FS47">
        <v>178153</v>
      </c>
      <c r="FU47">
        <v>0</v>
      </c>
      <c r="FW47">
        <v>178153</v>
      </c>
      <c r="FY47">
        <v>0</v>
      </c>
      <c r="GA47">
        <v>178153</v>
      </c>
      <c r="GC47">
        <v>0</v>
      </c>
      <c r="GE47">
        <v>27505.1875</v>
      </c>
      <c r="GG47">
        <v>0</v>
      </c>
      <c r="GI47">
        <v>27505.1875</v>
      </c>
      <c r="GK47">
        <v>0</v>
      </c>
      <c r="GM47">
        <v>27505.1875</v>
      </c>
      <c r="GO47">
        <v>0</v>
      </c>
      <c r="GQ47">
        <v>27505.1875</v>
      </c>
      <c r="GS47">
        <v>0</v>
      </c>
      <c r="GU47">
        <v>0</v>
      </c>
      <c r="GW47">
        <v>0</v>
      </c>
      <c r="GY47">
        <v>27505.1875</v>
      </c>
      <c r="HA47">
        <v>0</v>
      </c>
      <c r="HC47">
        <v>27505.1875</v>
      </c>
      <c r="HE47">
        <v>0</v>
      </c>
      <c r="HG47">
        <v>27505.1875</v>
      </c>
      <c r="HI47">
        <v>0</v>
      </c>
      <c r="HK47">
        <v>27505.1875</v>
      </c>
      <c r="HM47">
        <v>0</v>
      </c>
      <c r="HO47">
        <v>27505.1875</v>
      </c>
      <c r="HQ47">
        <v>0</v>
      </c>
      <c r="HS47">
        <v>27505.1875</v>
      </c>
      <c r="HU47">
        <v>0</v>
      </c>
      <c r="HW47">
        <v>110020.75</v>
      </c>
      <c r="HX47">
        <v>0</v>
      </c>
      <c r="HY47">
        <v>0</v>
      </c>
      <c r="IA47">
        <v>110020.75</v>
      </c>
      <c r="IB47">
        <v>0</v>
      </c>
      <c r="IC47">
        <v>0</v>
      </c>
      <c r="IE47">
        <v>110020.75</v>
      </c>
      <c r="IF47">
        <v>0</v>
      </c>
      <c r="IG47">
        <v>0</v>
      </c>
      <c r="II47">
        <v>110020.75</v>
      </c>
      <c r="IJ47">
        <v>0</v>
      </c>
      <c r="IK47">
        <v>0</v>
      </c>
      <c r="IM47">
        <v>110020.75</v>
      </c>
      <c r="IN47">
        <v>0</v>
      </c>
      <c r="IO47">
        <v>0</v>
      </c>
      <c r="IQ47">
        <v>110020.75</v>
      </c>
      <c r="IR47">
        <v>0</v>
      </c>
      <c r="IS47">
        <v>0</v>
      </c>
      <c r="IU47">
        <v>110020.75</v>
      </c>
      <c r="IV47">
        <v>0</v>
      </c>
      <c r="IW47">
        <v>0</v>
      </c>
      <c r="IY47">
        <v>110020.75</v>
      </c>
      <c r="IZ47">
        <v>0</v>
      </c>
      <c r="JA47">
        <v>0</v>
      </c>
      <c r="JC47">
        <v>110020.75</v>
      </c>
      <c r="JD47">
        <v>0</v>
      </c>
      <c r="JE47">
        <v>0</v>
      </c>
      <c r="JG47">
        <v>110020.75</v>
      </c>
      <c r="JH47">
        <v>0</v>
      </c>
      <c r="JI47">
        <v>0</v>
      </c>
      <c r="JK47">
        <v>110020.75</v>
      </c>
      <c r="JL47">
        <v>0</v>
      </c>
      <c r="JM47">
        <v>0</v>
      </c>
      <c r="JO47">
        <v>110020.75</v>
      </c>
      <c r="JP47">
        <v>0</v>
      </c>
      <c r="JQ47">
        <v>0</v>
      </c>
      <c r="JS47">
        <v>110020.75</v>
      </c>
      <c r="JT47">
        <v>0</v>
      </c>
      <c r="JU47">
        <v>0</v>
      </c>
      <c r="JW47">
        <v>110020.75</v>
      </c>
      <c r="JX47">
        <v>0</v>
      </c>
      <c r="JY47">
        <v>0</v>
      </c>
      <c r="KA47">
        <v>110020.75</v>
      </c>
      <c r="KB47">
        <v>0</v>
      </c>
      <c r="KC47">
        <v>0</v>
      </c>
      <c r="KE47">
        <v>110020.75</v>
      </c>
      <c r="KF47">
        <v>0</v>
      </c>
      <c r="KG47">
        <v>0</v>
      </c>
      <c r="KI47">
        <v>110020.75</v>
      </c>
      <c r="KK47">
        <v>0</v>
      </c>
      <c r="KM47">
        <v>110020.75</v>
      </c>
      <c r="KN47">
        <v>0</v>
      </c>
      <c r="KO47">
        <v>0</v>
      </c>
      <c r="KQ47">
        <v>110020.75</v>
      </c>
      <c r="KS47">
        <v>0</v>
      </c>
      <c r="KU47">
        <v>110020.75</v>
      </c>
      <c r="KW47">
        <v>0</v>
      </c>
      <c r="KY47">
        <v>110020.75</v>
      </c>
      <c r="LA47">
        <v>0</v>
      </c>
    </row>
    <row r="48" spans="1:313" x14ac:dyDescent="0.3">
      <c r="A48" s="70" t="s">
        <v>45</v>
      </c>
      <c r="B48" s="71">
        <v>400</v>
      </c>
      <c r="D48">
        <v>0</v>
      </c>
      <c r="E48" s="66">
        <v>0.7</v>
      </c>
      <c r="G48">
        <v>400</v>
      </c>
      <c r="I48">
        <v>0</v>
      </c>
      <c r="J48" s="66">
        <v>0.7</v>
      </c>
      <c r="L48">
        <v>400</v>
      </c>
      <c r="N48">
        <v>0</v>
      </c>
      <c r="O48" s="50">
        <v>0.7</v>
      </c>
      <c r="Q48">
        <v>400</v>
      </c>
      <c r="S48">
        <v>0</v>
      </c>
      <c r="T48" s="50">
        <v>0.7</v>
      </c>
      <c r="V48">
        <v>400</v>
      </c>
      <c r="X48">
        <v>0</v>
      </c>
      <c r="Y48" s="50">
        <v>0.7</v>
      </c>
      <c r="AA48">
        <v>400</v>
      </c>
      <c r="AC48">
        <v>0</v>
      </c>
      <c r="AD48" s="50">
        <v>0.7</v>
      </c>
      <c r="AF48">
        <v>400</v>
      </c>
      <c r="AH48">
        <v>0</v>
      </c>
      <c r="AI48" s="50">
        <v>0.7</v>
      </c>
      <c r="AK48">
        <v>400</v>
      </c>
      <c r="AM48">
        <v>0</v>
      </c>
      <c r="AN48" s="50">
        <v>0.7</v>
      </c>
      <c r="AP48">
        <v>400</v>
      </c>
      <c r="AR48">
        <v>0</v>
      </c>
      <c r="AS48" s="50">
        <v>0.7</v>
      </c>
      <c r="AU48">
        <v>7000</v>
      </c>
      <c r="AW48">
        <v>0</v>
      </c>
      <c r="AX48" s="50">
        <v>0.7</v>
      </c>
      <c r="AZ48">
        <v>7000</v>
      </c>
      <c r="BB48">
        <v>0</v>
      </c>
      <c r="BC48" s="50">
        <v>0.7</v>
      </c>
      <c r="BE48">
        <v>7000</v>
      </c>
      <c r="BG48">
        <v>0</v>
      </c>
      <c r="BH48" s="50">
        <v>0.7</v>
      </c>
      <c r="BJ48">
        <v>7000</v>
      </c>
      <c r="BL48">
        <v>0</v>
      </c>
      <c r="BM48" s="50">
        <v>0.7</v>
      </c>
      <c r="BO48">
        <v>7000</v>
      </c>
      <c r="BQ48">
        <v>0</v>
      </c>
      <c r="BR48" s="50">
        <v>0.7</v>
      </c>
      <c r="BT48">
        <v>7000</v>
      </c>
      <c r="BV48">
        <v>0</v>
      </c>
      <c r="BW48" s="50">
        <v>0.7</v>
      </c>
      <c r="BY48">
        <v>7000</v>
      </c>
      <c r="CA48">
        <v>0</v>
      </c>
      <c r="CB48" s="50">
        <v>0.7</v>
      </c>
      <c r="CD48">
        <v>7000</v>
      </c>
      <c r="CF48">
        <v>0</v>
      </c>
      <c r="CG48" s="50">
        <v>0.7</v>
      </c>
      <c r="CI48">
        <v>7000</v>
      </c>
      <c r="CK48">
        <v>0</v>
      </c>
      <c r="CM48">
        <v>27505.1875</v>
      </c>
      <c r="CO48">
        <v>0</v>
      </c>
      <c r="CQ48">
        <v>27505.1875</v>
      </c>
      <c r="CS48">
        <v>0</v>
      </c>
      <c r="CU48">
        <v>27505.1875</v>
      </c>
      <c r="CW48">
        <v>0</v>
      </c>
      <c r="CY48">
        <v>27505.1875</v>
      </c>
      <c r="DA48">
        <v>0</v>
      </c>
      <c r="DC48">
        <v>27505.1875</v>
      </c>
      <c r="DE48">
        <v>0</v>
      </c>
      <c r="DG48">
        <v>27505.1875</v>
      </c>
      <c r="DI48">
        <v>0</v>
      </c>
      <c r="DK48">
        <v>27505.1875</v>
      </c>
      <c r="DM48">
        <v>0</v>
      </c>
      <c r="DO48">
        <v>27505.1875</v>
      </c>
      <c r="DQ48">
        <v>0</v>
      </c>
      <c r="DS48">
        <v>27505.1875</v>
      </c>
      <c r="DU48">
        <v>0</v>
      </c>
      <c r="DW48">
        <v>27505.1875</v>
      </c>
      <c r="DY48">
        <v>0</v>
      </c>
      <c r="EA48">
        <v>27505.1875</v>
      </c>
      <c r="EC48">
        <v>0</v>
      </c>
      <c r="EE48">
        <v>27505.1875</v>
      </c>
      <c r="EG48">
        <v>0</v>
      </c>
      <c r="EI48">
        <v>27505.1875</v>
      </c>
      <c r="EK48">
        <v>0</v>
      </c>
      <c r="EM48">
        <v>27505.1875</v>
      </c>
      <c r="EO48">
        <v>0</v>
      </c>
      <c r="EQ48">
        <v>27505.1875</v>
      </c>
      <c r="ES48">
        <v>0</v>
      </c>
      <c r="EU48">
        <v>27505.1875</v>
      </c>
      <c r="EW48">
        <v>0</v>
      </c>
      <c r="EY48">
        <v>27505.1875</v>
      </c>
      <c r="FA48">
        <v>0</v>
      </c>
      <c r="FC48">
        <v>27505.1875</v>
      </c>
      <c r="FE48">
        <v>0</v>
      </c>
      <c r="FG48">
        <v>27505.1875</v>
      </c>
      <c r="FI48">
        <v>0</v>
      </c>
      <c r="FO48">
        <v>27505.1875</v>
      </c>
      <c r="FQ48">
        <v>0</v>
      </c>
      <c r="FS48">
        <v>27505.1875</v>
      </c>
      <c r="FU48">
        <v>0</v>
      </c>
      <c r="FW48">
        <v>27505.1875</v>
      </c>
      <c r="FY48">
        <v>0</v>
      </c>
      <c r="GA48">
        <v>27505.1875</v>
      </c>
      <c r="GC48">
        <v>0</v>
      </c>
      <c r="GE48">
        <v>39963.5625</v>
      </c>
      <c r="GG48">
        <v>0</v>
      </c>
      <c r="GI48">
        <v>39963.5625</v>
      </c>
      <c r="GK48">
        <v>0</v>
      </c>
      <c r="GM48">
        <v>39963.5625</v>
      </c>
      <c r="GO48">
        <v>0</v>
      </c>
      <c r="GQ48">
        <v>39963.5625</v>
      </c>
      <c r="GS48">
        <v>0</v>
      </c>
      <c r="GU48">
        <v>0</v>
      </c>
      <c r="GW48">
        <v>0</v>
      </c>
      <c r="GY48">
        <v>39963.5625</v>
      </c>
      <c r="HA48">
        <v>0</v>
      </c>
      <c r="HC48">
        <v>39963.5625</v>
      </c>
      <c r="HE48">
        <v>0</v>
      </c>
      <c r="HG48">
        <v>39963.5625</v>
      </c>
      <c r="HI48">
        <v>0</v>
      </c>
      <c r="HK48">
        <v>39963.5625</v>
      </c>
      <c r="HM48">
        <v>0</v>
      </c>
      <c r="HO48">
        <v>39963.5625</v>
      </c>
      <c r="HQ48">
        <v>0</v>
      </c>
      <c r="HS48">
        <v>39963.5625</v>
      </c>
      <c r="HU48">
        <v>0</v>
      </c>
      <c r="HW48">
        <v>159854.25</v>
      </c>
      <c r="HX48">
        <v>0</v>
      </c>
      <c r="HY48">
        <v>0</v>
      </c>
      <c r="IA48">
        <v>159854.25</v>
      </c>
      <c r="IB48">
        <v>0</v>
      </c>
      <c r="IC48">
        <v>0</v>
      </c>
      <c r="IE48">
        <v>159854.25</v>
      </c>
      <c r="IF48">
        <v>0</v>
      </c>
      <c r="IG48">
        <v>0</v>
      </c>
      <c r="II48">
        <v>159854.25</v>
      </c>
      <c r="IJ48">
        <v>0</v>
      </c>
      <c r="IK48">
        <v>0</v>
      </c>
      <c r="IM48">
        <v>159854.25</v>
      </c>
      <c r="IN48">
        <v>0</v>
      </c>
      <c r="IO48">
        <v>0</v>
      </c>
      <c r="IQ48">
        <v>159854.25</v>
      </c>
      <c r="IR48">
        <v>0</v>
      </c>
      <c r="IS48">
        <v>0</v>
      </c>
      <c r="IU48">
        <v>159854.25</v>
      </c>
      <c r="IV48">
        <v>0</v>
      </c>
      <c r="IW48">
        <v>0</v>
      </c>
      <c r="IY48">
        <v>159854.25</v>
      </c>
      <c r="IZ48">
        <v>0</v>
      </c>
      <c r="JA48">
        <v>0</v>
      </c>
      <c r="JC48">
        <v>159854.25</v>
      </c>
      <c r="JD48">
        <v>0</v>
      </c>
      <c r="JE48">
        <v>0</v>
      </c>
      <c r="JG48">
        <v>159854.25</v>
      </c>
      <c r="JH48">
        <v>0</v>
      </c>
      <c r="JI48">
        <v>0</v>
      </c>
      <c r="JK48">
        <v>159854.25</v>
      </c>
      <c r="JL48">
        <v>0</v>
      </c>
      <c r="JM48">
        <v>0</v>
      </c>
      <c r="JO48">
        <v>159854.25</v>
      </c>
      <c r="JP48">
        <v>0</v>
      </c>
      <c r="JQ48">
        <v>0</v>
      </c>
      <c r="JS48">
        <v>159854.25</v>
      </c>
      <c r="JT48">
        <v>0</v>
      </c>
      <c r="JU48">
        <v>0</v>
      </c>
      <c r="JW48">
        <v>159854.25</v>
      </c>
      <c r="JX48">
        <v>0</v>
      </c>
      <c r="JY48">
        <v>0</v>
      </c>
      <c r="KA48">
        <v>159854.25</v>
      </c>
      <c r="KB48">
        <v>0</v>
      </c>
      <c r="KC48">
        <v>0</v>
      </c>
      <c r="KE48">
        <v>159854.25</v>
      </c>
      <c r="KF48">
        <v>0</v>
      </c>
      <c r="KG48">
        <v>0</v>
      </c>
      <c r="KI48">
        <v>159854.25</v>
      </c>
      <c r="KK48">
        <v>0</v>
      </c>
      <c r="KM48">
        <v>159854.25</v>
      </c>
      <c r="KN48">
        <v>0</v>
      </c>
      <c r="KO48">
        <v>0</v>
      </c>
      <c r="KQ48">
        <v>159854.25</v>
      </c>
      <c r="KS48">
        <v>0</v>
      </c>
      <c r="KU48">
        <v>159854.25</v>
      </c>
      <c r="KW48">
        <v>0</v>
      </c>
      <c r="KY48">
        <v>159854.25</v>
      </c>
      <c r="LA48">
        <v>0</v>
      </c>
    </row>
    <row r="49" spans="1:313" x14ac:dyDescent="0.3">
      <c r="A49" s="70" t="s">
        <v>46</v>
      </c>
      <c r="B49" s="71">
        <v>178153</v>
      </c>
      <c r="D49">
        <v>0</v>
      </c>
      <c r="E49" s="66">
        <v>1</v>
      </c>
      <c r="G49">
        <v>178153</v>
      </c>
      <c r="I49">
        <v>0</v>
      </c>
      <c r="J49" s="66">
        <v>1</v>
      </c>
      <c r="L49">
        <v>178153</v>
      </c>
      <c r="N49">
        <v>0</v>
      </c>
      <c r="O49" s="50">
        <v>1</v>
      </c>
      <c r="Q49">
        <v>178153</v>
      </c>
      <c r="S49">
        <v>0</v>
      </c>
      <c r="T49" s="50">
        <v>1</v>
      </c>
      <c r="V49">
        <v>178153</v>
      </c>
      <c r="X49">
        <v>0</v>
      </c>
      <c r="Y49" s="50">
        <v>1</v>
      </c>
      <c r="AA49">
        <v>178153</v>
      </c>
      <c r="AC49">
        <v>0</v>
      </c>
      <c r="AD49" s="50">
        <v>1</v>
      </c>
      <c r="AF49">
        <v>178153</v>
      </c>
      <c r="AH49">
        <v>0</v>
      </c>
      <c r="AI49" s="50">
        <v>1</v>
      </c>
      <c r="AK49">
        <v>178153</v>
      </c>
      <c r="AM49">
        <v>0</v>
      </c>
      <c r="AN49" s="50">
        <v>1</v>
      </c>
      <c r="AP49">
        <v>178153</v>
      </c>
      <c r="AR49">
        <v>0</v>
      </c>
      <c r="AS49" s="50">
        <v>1</v>
      </c>
      <c r="AU49">
        <v>178153</v>
      </c>
      <c r="AW49">
        <v>0</v>
      </c>
      <c r="AX49" s="50">
        <v>1</v>
      </c>
      <c r="AZ49">
        <v>178153</v>
      </c>
      <c r="BB49">
        <v>0</v>
      </c>
      <c r="BC49" s="50">
        <v>1</v>
      </c>
      <c r="BE49">
        <v>178153</v>
      </c>
      <c r="BG49">
        <v>0</v>
      </c>
      <c r="BH49" s="50">
        <v>1</v>
      </c>
      <c r="BJ49">
        <v>178153</v>
      </c>
      <c r="BL49">
        <v>0</v>
      </c>
      <c r="BM49" s="50">
        <v>1</v>
      </c>
      <c r="BO49">
        <v>178153</v>
      </c>
      <c r="BQ49">
        <v>0</v>
      </c>
      <c r="BR49" s="50">
        <v>1</v>
      </c>
      <c r="BT49">
        <v>178153</v>
      </c>
      <c r="BV49">
        <v>0</v>
      </c>
      <c r="BW49" s="50">
        <v>1</v>
      </c>
      <c r="BY49">
        <v>178153</v>
      </c>
      <c r="CA49">
        <v>0</v>
      </c>
      <c r="CB49" s="50">
        <v>1</v>
      </c>
      <c r="CD49">
        <v>178153</v>
      </c>
      <c r="CF49">
        <v>0</v>
      </c>
      <c r="CG49" s="50">
        <v>1</v>
      </c>
      <c r="CI49">
        <v>178153</v>
      </c>
      <c r="CK49">
        <v>0</v>
      </c>
      <c r="CM49">
        <v>39963.5625</v>
      </c>
      <c r="CO49">
        <v>0</v>
      </c>
      <c r="CQ49">
        <v>39963.5625</v>
      </c>
      <c r="CS49">
        <v>0</v>
      </c>
      <c r="CU49">
        <v>39963.5625</v>
      </c>
      <c r="CW49">
        <v>0</v>
      </c>
      <c r="CY49">
        <v>39963.5625</v>
      </c>
      <c r="DA49">
        <v>0</v>
      </c>
      <c r="DC49">
        <v>39963.5625</v>
      </c>
      <c r="DE49">
        <v>0</v>
      </c>
      <c r="DG49">
        <v>39963.5625</v>
      </c>
      <c r="DI49">
        <v>0</v>
      </c>
      <c r="DK49">
        <v>39963.5625</v>
      </c>
      <c r="DM49">
        <v>0</v>
      </c>
      <c r="DO49">
        <v>39963.5625</v>
      </c>
      <c r="DQ49">
        <v>0</v>
      </c>
      <c r="DS49">
        <v>39963.5625</v>
      </c>
      <c r="DU49">
        <v>0</v>
      </c>
      <c r="DW49">
        <v>39963.5625</v>
      </c>
      <c r="DY49">
        <v>0</v>
      </c>
      <c r="EA49">
        <v>39963.5625</v>
      </c>
      <c r="EC49">
        <v>0</v>
      </c>
      <c r="EE49">
        <v>39963.5625</v>
      </c>
      <c r="EG49">
        <v>0</v>
      </c>
      <c r="EI49">
        <v>39963.5625</v>
      </c>
      <c r="EK49">
        <v>0</v>
      </c>
      <c r="EM49">
        <v>39963.5625</v>
      </c>
      <c r="EO49">
        <v>0</v>
      </c>
      <c r="EQ49">
        <v>39963.5625</v>
      </c>
      <c r="ES49">
        <v>0</v>
      </c>
      <c r="EU49">
        <v>39963.5625</v>
      </c>
      <c r="EW49">
        <v>0</v>
      </c>
      <c r="EY49">
        <v>39963.5625</v>
      </c>
      <c r="FA49">
        <v>0</v>
      </c>
      <c r="FC49">
        <v>39963.5625</v>
      </c>
      <c r="FE49">
        <v>0</v>
      </c>
      <c r="FG49">
        <v>39963.5625</v>
      </c>
      <c r="FI49">
        <v>0</v>
      </c>
      <c r="FO49">
        <v>39963.5625</v>
      </c>
      <c r="FQ49">
        <v>0</v>
      </c>
      <c r="FS49">
        <v>39963.5625</v>
      </c>
      <c r="FU49">
        <v>0</v>
      </c>
      <c r="FW49">
        <v>39963.5625</v>
      </c>
      <c r="FY49">
        <v>0</v>
      </c>
      <c r="GA49">
        <v>39963.5625</v>
      </c>
      <c r="GC49">
        <v>0</v>
      </c>
      <c r="GE49">
        <v>180000</v>
      </c>
      <c r="GG49">
        <v>0</v>
      </c>
      <c r="GI49">
        <v>180000</v>
      </c>
      <c r="GK49">
        <v>0</v>
      </c>
      <c r="GM49">
        <v>180000</v>
      </c>
      <c r="GO49">
        <v>0</v>
      </c>
      <c r="GQ49">
        <v>180000</v>
      </c>
      <c r="GS49">
        <v>0</v>
      </c>
      <c r="GU49">
        <v>0</v>
      </c>
      <c r="GW49">
        <v>0</v>
      </c>
      <c r="GY49">
        <v>300000</v>
      </c>
      <c r="HA49">
        <v>0</v>
      </c>
      <c r="HC49">
        <v>300000</v>
      </c>
      <c r="HE49">
        <v>0</v>
      </c>
      <c r="HG49">
        <v>300000</v>
      </c>
      <c r="HI49">
        <v>0</v>
      </c>
      <c r="HK49">
        <v>300000</v>
      </c>
      <c r="HM49">
        <v>0</v>
      </c>
      <c r="HO49">
        <v>300000</v>
      </c>
      <c r="HQ49">
        <v>0</v>
      </c>
      <c r="HS49">
        <v>300000</v>
      </c>
      <c r="HU49">
        <v>0</v>
      </c>
      <c r="HW49">
        <v>300000</v>
      </c>
      <c r="HX49">
        <v>0</v>
      </c>
      <c r="HY49">
        <v>0</v>
      </c>
      <c r="IA49">
        <v>300000</v>
      </c>
      <c r="IB49">
        <v>0</v>
      </c>
      <c r="IC49">
        <v>0</v>
      </c>
      <c r="IE49">
        <v>300000</v>
      </c>
      <c r="IF49">
        <v>0</v>
      </c>
      <c r="IG49">
        <v>0</v>
      </c>
      <c r="II49">
        <v>300000</v>
      </c>
      <c r="IJ49">
        <v>0</v>
      </c>
      <c r="IK49">
        <v>0</v>
      </c>
      <c r="IM49">
        <v>300000</v>
      </c>
      <c r="IN49">
        <v>0</v>
      </c>
      <c r="IO49">
        <v>0</v>
      </c>
      <c r="IQ49">
        <v>300000</v>
      </c>
      <c r="IR49">
        <v>0</v>
      </c>
      <c r="IS49">
        <v>0</v>
      </c>
      <c r="IU49">
        <v>300000</v>
      </c>
      <c r="IV49">
        <v>0</v>
      </c>
      <c r="IW49">
        <v>0</v>
      </c>
      <c r="IY49">
        <v>300000</v>
      </c>
      <c r="IZ49">
        <v>0</v>
      </c>
      <c r="JA49">
        <v>0</v>
      </c>
      <c r="JC49">
        <v>300000</v>
      </c>
      <c r="JD49">
        <v>0</v>
      </c>
      <c r="JE49">
        <v>0</v>
      </c>
      <c r="JG49">
        <v>300000</v>
      </c>
      <c r="JH49">
        <v>0</v>
      </c>
      <c r="JI49">
        <v>0</v>
      </c>
      <c r="JK49">
        <v>300000</v>
      </c>
      <c r="JL49">
        <v>0</v>
      </c>
      <c r="JM49">
        <v>0</v>
      </c>
      <c r="JO49">
        <v>300000</v>
      </c>
      <c r="JP49">
        <v>0</v>
      </c>
      <c r="JQ49">
        <v>0</v>
      </c>
      <c r="JS49">
        <v>300000</v>
      </c>
      <c r="JT49">
        <v>0</v>
      </c>
      <c r="JU49">
        <v>0</v>
      </c>
      <c r="JW49">
        <v>300000</v>
      </c>
      <c r="JX49">
        <v>0</v>
      </c>
      <c r="JY49">
        <v>0</v>
      </c>
      <c r="KA49">
        <v>300000</v>
      </c>
      <c r="KB49">
        <v>0</v>
      </c>
      <c r="KC49">
        <v>0</v>
      </c>
      <c r="KE49">
        <v>300000</v>
      </c>
      <c r="KF49">
        <v>0</v>
      </c>
      <c r="KG49">
        <v>0</v>
      </c>
      <c r="KI49">
        <v>300000</v>
      </c>
      <c r="KK49">
        <v>0</v>
      </c>
      <c r="KM49">
        <v>300000</v>
      </c>
      <c r="KN49">
        <v>0</v>
      </c>
      <c r="KO49">
        <v>0</v>
      </c>
      <c r="KQ49">
        <v>300000</v>
      </c>
      <c r="KS49">
        <v>0</v>
      </c>
      <c r="KU49">
        <v>300000</v>
      </c>
      <c r="KW49">
        <v>0</v>
      </c>
      <c r="KY49">
        <v>300000</v>
      </c>
      <c r="LA49">
        <v>0</v>
      </c>
    </row>
    <row r="50" spans="1:313" x14ac:dyDescent="0.3">
      <c r="A50" s="70" t="s">
        <v>47</v>
      </c>
      <c r="B50" s="71">
        <v>27505.1875</v>
      </c>
      <c r="D50">
        <v>0</v>
      </c>
      <c r="E50" s="66">
        <v>0.25</v>
      </c>
      <c r="G50">
        <v>27505.1875</v>
      </c>
      <c r="I50">
        <v>0</v>
      </c>
      <c r="J50" s="66">
        <v>0.25</v>
      </c>
      <c r="L50">
        <v>27505.1875</v>
      </c>
      <c r="N50">
        <v>0</v>
      </c>
      <c r="O50" s="50">
        <v>0.25</v>
      </c>
      <c r="Q50">
        <v>27505.1875</v>
      </c>
      <c r="S50">
        <v>0</v>
      </c>
      <c r="T50" s="50">
        <v>0.25</v>
      </c>
      <c r="V50">
        <v>27505.1875</v>
      </c>
      <c r="X50">
        <v>0</v>
      </c>
      <c r="Y50" s="50">
        <v>0.25</v>
      </c>
      <c r="AA50">
        <v>27505.1875</v>
      </c>
      <c r="AC50">
        <v>0</v>
      </c>
      <c r="AD50" s="50">
        <v>0.25</v>
      </c>
      <c r="AF50">
        <v>27505.1875</v>
      </c>
      <c r="AH50">
        <v>0</v>
      </c>
      <c r="AI50" s="50">
        <v>0.25</v>
      </c>
      <c r="AK50">
        <v>27505.1875</v>
      </c>
      <c r="AM50">
        <v>0</v>
      </c>
      <c r="AN50" s="50">
        <v>0.25</v>
      </c>
      <c r="AP50">
        <v>27505.1875</v>
      </c>
      <c r="AR50">
        <v>0</v>
      </c>
      <c r="AS50" s="50">
        <v>0.25</v>
      </c>
      <c r="AU50">
        <v>27505.1875</v>
      </c>
      <c r="AW50">
        <v>0</v>
      </c>
      <c r="AX50" s="50">
        <v>0.25</v>
      </c>
      <c r="AZ50">
        <v>27505.1875</v>
      </c>
      <c r="BB50">
        <v>0</v>
      </c>
      <c r="BC50" s="50">
        <v>0.25</v>
      </c>
      <c r="BE50">
        <v>27505.1875</v>
      </c>
      <c r="BG50">
        <v>0</v>
      </c>
      <c r="BH50" s="50">
        <v>0.25</v>
      </c>
      <c r="BJ50">
        <v>27505.1875</v>
      </c>
      <c r="BL50">
        <v>0</v>
      </c>
      <c r="BM50" s="50">
        <v>0.25</v>
      </c>
      <c r="BO50">
        <v>27505.1875</v>
      </c>
      <c r="BQ50">
        <v>0</v>
      </c>
      <c r="BR50" s="50">
        <v>0.25</v>
      </c>
      <c r="BT50">
        <v>27505.1875</v>
      </c>
      <c r="BV50">
        <v>0</v>
      </c>
      <c r="BW50" s="50">
        <v>0.25</v>
      </c>
      <c r="BY50">
        <v>27505.1875</v>
      </c>
      <c r="CA50">
        <v>0</v>
      </c>
      <c r="CB50" s="50">
        <v>0.25</v>
      </c>
      <c r="CD50">
        <v>27505.1875</v>
      </c>
      <c r="CF50">
        <v>0</v>
      </c>
      <c r="CG50" s="50">
        <v>0.25</v>
      </c>
      <c r="CI50">
        <v>27505.1875</v>
      </c>
      <c r="CK50">
        <v>0</v>
      </c>
      <c r="CM50">
        <v>180000</v>
      </c>
      <c r="CO50">
        <v>0</v>
      </c>
      <c r="CQ50">
        <v>180000</v>
      </c>
      <c r="CS50">
        <v>0</v>
      </c>
      <c r="CU50">
        <v>180000</v>
      </c>
      <c r="CW50">
        <v>0</v>
      </c>
      <c r="CY50">
        <v>180000</v>
      </c>
      <c r="DA50">
        <v>0</v>
      </c>
      <c r="DC50">
        <v>180000</v>
      </c>
      <c r="DE50">
        <v>0</v>
      </c>
      <c r="DG50">
        <v>180000</v>
      </c>
      <c r="DI50">
        <v>0</v>
      </c>
      <c r="DK50">
        <v>180000</v>
      </c>
      <c r="DM50">
        <v>0</v>
      </c>
      <c r="DO50">
        <v>180000</v>
      </c>
      <c r="DQ50">
        <v>0</v>
      </c>
      <c r="DS50">
        <v>180000</v>
      </c>
      <c r="DU50">
        <v>0</v>
      </c>
      <c r="DW50">
        <v>180000</v>
      </c>
      <c r="DY50">
        <v>0</v>
      </c>
      <c r="EA50">
        <v>180000</v>
      </c>
      <c r="EC50">
        <v>0</v>
      </c>
      <c r="EE50">
        <v>180000</v>
      </c>
      <c r="EG50">
        <v>0</v>
      </c>
      <c r="EI50">
        <v>180000</v>
      </c>
      <c r="EK50">
        <v>0</v>
      </c>
      <c r="EM50">
        <v>180000</v>
      </c>
      <c r="EO50">
        <v>0</v>
      </c>
      <c r="EQ50">
        <v>180000</v>
      </c>
      <c r="ES50">
        <v>0</v>
      </c>
      <c r="EU50">
        <v>180000</v>
      </c>
      <c r="EW50">
        <v>0</v>
      </c>
      <c r="EY50">
        <v>180000</v>
      </c>
      <c r="FA50">
        <v>0</v>
      </c>
      <c r="FC50">
        <v>180000</v>
      </c>
      <c r="FE50">
        <v>0</v>
      </c>
      <c r="FG50">
        <v>180000</v>
      </c>
      <c r="FI50">
        <v>0</v>
      </c>
      <c r="FO50">
        <v>180000</v>
      </c>
      <c r="FQ50">
        <v>0</v>
      </c>
      <c r="FS50">
        <v>180000</v>
      </c>
      <c r="FU50">
        <v>0</v>
      </c>
      <c r="FW50">
        <v>180000</v>
      </c>
      <c r="FY50">
        <v>0</v>
      </c>
      <c r="GA50">
        <v>180000</v>
      </c>
      <c r="GC50">
        <v>0</v>
      </c>
      <c r="GE50">
        <v>462910.55</v>
      </c>
      <c r="GG50">
        <v>0</v>
      </c>
      <c r="GI50">
        <v>462910.55</v>
      </c>
      <c r="GK50">
        <v>0</v>
      </c>
      <c r="GM50">
        <v>462910.55</v>
      </c>
      <c r="GO50">
        <v>0</v>
      </c>
      <c r="GQ50">
        <v>462910.55</v>
      </c>
      <c r="GS50">
        <v>0</v>
      </c>
      <c r="GU50">
        <v>0</v>
      </c>
      <c r="GW50">
        <v>0</v>
      </c>
      <c r="GY50">
        <v>709987.57166666666</v>
      </c>
      <c r="HA50">
        <v>0</v>
      </c>
      <c r="HC50">
        <v>709987.57166666666</v>
      </c>
      <c r="HE50">
        <v>0</v>
      </c>
      <c r="HG50">
        <v>709987.57166666666</v>
      </c>
      <c r="HI50">
        <v>0</v>
      </c>
      <c r="HK50">
        <v>709987.57166666666</v>
      </c>
      <c r="HM50">
        <v>0</v>
      </c>
      <c r="HO50">
        <v>709987.57166666666</v>
      </c>
      <c r="HQ50">
        <v>0</v>
      </c>
      <c r="HS50">
        <v>709987.57166666666</v>
      </c>
      <c r="HU50">
        <v>0</v>
      </c>
      <c r="HW50">
        <v>1005411.4</v>
      </c>
      <c r="IA50">
        <v>1005411.4</v>
      </c>
      <c r="IE50">
        <v>1005411.4</v>
      </c>
      <c r="II50">
        <v>1005411.4</v>
      </c>
      <c r="IM50">
        <v>1005411.4</v>
      </c>
      <c r="IQ50">
        <v>1005411.4</v>
      </c>
      <c r="IU50">
        <v>1005411.4</v>
      </c>
      <c r="IY50">
        <v>1005411.4</v>
      </c>
      <c r="JC50">
        <v>1005411.4</v>
      </c>
      <c r="JG50">
        <v>1005411.4</v>
      </c>
      <c r="JK50">
        <v>1005411.4</v>
      </c>
      <c r="JO50">
        <v>1005411.4</v>
      </c>
      <c r="JS50">
        <v>1005411.4</v>
      </c>
      <c r="JW50">
        <v>1005411.4</v>
      </c>
      <c r="KA50">
        <v>1005411.4</v>
      </c>
      <c r="KE50">
        <v>1005411.4</v>
      </c>
      <c r="KI50">
        <v>1005947.2</v>
      </c>
      <c r="KM50">
        <v>1005947.2</v>
      </c>
      <c r="KN50">
        <v>0</v>
      </c>
      <c r="KQ50">
        <v>1005947.2</v>
      </c>
      <c r="KU50">
        <v>1005947.2</v>
      </c>
      <c r="KY50">
        <v>987995.4</v>
      </c>
    </row>
    <row r="51" spans="1:313" x14ac:dyDescent="0.3">
      <c r="A51" s="70" t="s">
        <v>48</v>
      </c>
      <c r="B51" s="71">
        <v>39963.5625</v>
      </c>
      <c r="D51">
        <v>0</v>
      </c>
      <c r="E51" s="66">
        <v>0.25</v>
      </c>
      <c r="G51">
        <v>39963.5625</v>
      </c>
      <c r="I51">
        <v>0</v>
      </c>
      <c r="J51" s="66">
        <v>0.25</v>
      </c>
      <c r="L51">
        <v>39963.5625</v>
      </c>
      <c r="N51">
        <v>0</v>
      </c>
      <c r="O51" s="50">
        <v>0.25</v>
      </c>
      <c r="Q51">
        <v>39963.5625</v>
      </c>
      <c r="S51">
        <v>0</v>
      </c>
      <c r="T51" s="50">
        <v>0.25</v>
      </c>
      <c r="V51">
        <v>39963.5625</v>
      </c>
      <c r="X51">
        <v>0</v>
      </c>
      <c r="Y51" s="50">
        <v>0.25</v>
      </c>
      <c r="AA51">
        <v>39963.5625</v>
      </c>
      <c r="AC51">
        <v>0</v>
      </c>
      <c r="AD51" s="50">
        <v>0.25</v>
      </c>
      <c r="AF51">
        <v>39963.5625</v>
      </c>
      <c r="AH51">
        <v>0</v>
      </c>
      <c r="AI51" s="50">
        <v>0.25</v>
      </c>
      <c r="AK51">
        <v>39963.5625</v>
      </c>
      <c r="AM51">
        <v>0</v>
      </c>
      <c r="AN51" s="50">
        <v>0.25</v>
      </c>
      <c r="AP51">
        <v>39963.5625</v>
      </c>
      <c r="AR51">
        <v>0</v>
      </c>
      <c r="AS51" s="50">
        <v>0.25</v>
      </c>
      <c r="AU51">
        <v>39963.5625</v>
      </c>
      <c r="AW51">
        <v>0</v>
      </c>
      <c r="AX51" s="50">
        <v>0.25</v>
      </c>
      <c r="AZ51">
        <v>39963.5625</v>
      </c>
      <c r="BB51">
        <v>0</v>
      </c>
      <c r="BC51" s="50">
        <v>0.25</v>
      </c>
      <c r="BE51">
        <v>39963.5625</v>
      </c>
      <c r="BG51">
        <v>0</v>
      </c>
      <c r="BH51" s="50">
        <v>0.25</v>
      </c>
      <c r="BJ51">
        <v>39963.5625</v>
      </c>
      <c r="BL51">
        <v>0</v>
      </c>
      <c r="BM51" s="50">
        <v>0.25</v>
      </c>
      <c r="BO51">
        <v>39963.5625</v>
      </c>
      <c r="BQ51">
        <v>0</v>
      </c>
      <c r="BR51" s="50">
        <v>0.25</v>
      </c>
      <c r="BT51">
        <v>39963.5625</v>
      </c>
      <c r="BV51">
        <v>0</v>
      </c>
      <c r="BW51" s="50">
        <v>0.25</v>
      </c>
      <c r="BY51">
        <v>39963.5625</v>
      </c>
      <c r="CA51">
        <v>0</v>
      </c>
      <c r="CB51" s="50">
        <v>0.25</v>
      </c>
      <c r="CD51">
        <v>39963.5625</v>
      </c>
      <c r="CF51">
        <v>0</v>
      </c>
      <c r="CG51" s="50">
        <v>0.25</v>
      </c>
      <c r="CI51">
        <v>39963.5625</v>
      </c>
      <c r="CK51">
        <v>0</v>
      </c>
      <c r="CM51">
        <v>462910.55</v>
      </c>
      <c r="CO51">
        <v>0</v>
      </c>
      <c r="CQ51">
        <v>462910.55</v>
      </c>
      <c r="CS51">
        <v>0</v>
      </c>
      <c r="CU51">
        <v>462910.55</v>
      </c>
      <c r="CW51">
        <v>0</v>
      </c>
      <c r="CY51">
        <v>462910.55</v>
      </c>
      <c r="DA51">
        <v>0</v>
      </c>
      <c r="DC51">
        <v>462910.55</v>
      </c>
      <c r="DE51">
        <v>0</v>
      </c>
      <c r="DG51">
        <v>462910.55</v>
      </c>
      <c r="DI51">
        <v>0</v>
      </c>
      <c r="DK51">
        <v>462910.55</v>
      </c>
      <c r="DM51">
        <v>0</v>
      </c>
      <c r="DO51">
        <v>462910.55</v>
      </c>
      <c r="DQ51">
        <v>0</v>
      </c>
      <c r="DS51">
        <v>462910.55</v>
      </c>
      <c r="DU51">
        <v>0</v>
      </c>
      <c r="DW51">
        <v>462910.55</v>
      </c>
      <c r="DY51">
        <v>0</v>
      </c>
      <c r="EA51">
        <v>462910.55</v>
      </c>
      <c r="EC51">
        <v>0</v>
      </c>
      <c r="EE51">
        <v>462910.55</v>
      </c>
      <c r="EG51">
        <v>0</v>
      </c>
      <c r="EI51">
        <v>462910.55</v>
      </c>
      <c r="EK51">
        <v>0</v>
      </c>
      <c r="EM51">
        <v>462910.55</v>
      </c>
      <c r="EO51">
        <v>0</v>
      </c>
      <c r="EQ51">
        <v>462910.55</v>
      </c>
      <c r="ES51">
        <v>0</v>
      </c>
      <c r="EU51">
        <v>462910.55</v>
      </c>
      <c r="EW51">
        <v>0</v>
      </c>
      <c r="EY51">
        <v>462910.55</v>
      </c>
      <c r="FA51">
        <v>0</v>
      </c>
      <c r="FC51">
        <v>462910.55</v>
      </c>
      <c r="FE51">
        <v>0</v>
      </c>
      <c r="FG51">
        <v>462910.55</v>
      </c>
      <c r="FI51">
        <v>0</v>
      </c>
      <c r="FO51">
        <v>462910.55</v>
      </c>
      <c r="FQ51">
        <v>0</v>
      </c>
      <c r="FS51">
        <v>462910.55</v>
      </c>
      <c r="FU51">
        <v>0</v>
      </c>
      <c r="FW51">
        <v>462910.55</v>
      </c>
      <c r="FY51">
        <v>0</v>
      </c>
      <c r="GA51">
        <v>462910.55</v>
      </c>
      <c r="GC51">
        <v>0</v>
      </c>
    </row>
    <row r="52" spans="1:313" x14ac:dyDescent="0.3">
      <c r="A52" s="70" t="s">
        <v>49</v>
      </c>
      <c r="B52" s="60">
        <v>180000</v>
      </c>
      <c r="D52">
        <v>0</v>
      </c>
      <c r="E52" s="66">
        <v>0.5</v>
      </c>
      <c r="G52">
        <v>180000</v>
      </c>
      <c r="I52">
        <v>0</v>
      </c>
      <c r="J52" s="66">
        <v>0.5</v>
      </c>
      <c r="L52">
        <v>180000</v>
      </c>
      <c r="N52">
        <v>0</v>
      </c>
      <c r="O52" s="50">
        <v>0.5</v>
      </c>
      <c r="Q52">
        <v>180000</v>
      </c>
      <c r="S52">
        <v>0</v>
      </c>
      <c r="T52" s="50">
        <v>0.5</v>
      </c>
      <c r="V52">
        <v>180000</v>
      </c>
      <c r="X52">
        <v>0</v>
      </c>
      <c r="Y52" s="50">
        <v>0.5</v>
      </c>
      <c r="AA52">
        <v>180000</v>
      </c>
      <c r="AC52">
        <v>0</v>
      </c>
      <c r="AD52" s="50">
        <v>0.5</v>
      </c>
      <c r="AF52">
        <v>180000</v>
      </c>
      <c r="AH52">
        <v>0</v>
      </c>
      <c r="AI52" s="50">
        <v>0.5</v>
      </c>
      <c r="AK52">
        <v>180000</v>
      </c>
      <c r="AM52">
        <v>0</v>
      </c>
      <c r="AN52" s="50">
        <v>0.5</v>
      </c>
      <c r="AP52">
        <v>180000</v>
      </c>
      <c r="AR52">
        <v>0</v>
      </c>
      <c r="AS52" s="50">
        <v>0.5</v>
      </c>
      <c r="AU52">
        <v>180000</v>
      </c>
      <c r="AW52">
        <v>0</v>
      </c>
      <c r="AX52" s="50">
        <v>0.5</v>
      </c>
      <c r="AZ52">
        <v>180000</v>
      </c>
      <c r="BB52">
        <v>0</v>
      </c>
      <c r="BC52" s="50">
        <v>0.5</v>
      </c>
      <c r="BE52">
        <v>180000</v>
      </c>
      <c r="BG52">
        <v>0</v>
      </c>
      <c r="BH52" s="50">
        <v>0.5</v>
      </c>
      <c r="BJ52">
        <v>180000</v>
      </c>
      <c r="BL52">
        <v>0</v>
      </c>
      <c r="BM52" s="50">
        <v>0.5</v>
      </c>
      <c r="BO52">
        <v>180000</v>
      </c>
      <c r="BQ52">
        <v>0</v>
      </c>
      <c r="BR52" s="50">
        <v>0.5</v>
      </c>
      <c r="BT52">
        <v>180000</v>
      </c>
      <c r="BV52">
        <v>0</v>
      </c>
      <c r="BW52" s="50">
        <v>0.5</v>
      </c>
      <c r="BY52">
        <v>180000</v>
      </c>
      <c r="CA52">
        <v>0</v>
      </c>
      <c r="CB52" s="50">
        <v>0.5</v>
      </c>
      <c r="CD52">
        <v>180000</v>
      </c>
      <c r="CF52">
        <v>0</v>
      </c>
      <c r="CG52" s="50">
        <v>0.5</v>
      </c>
      <c r="CI52">
        <v>180000</v>
      </c>
      <c r="CK52">
        <v>0</v>
      </c>
      <c r="HT52">
        <v>8385118.3942000009</v>
      </c>
    </row>
    <row r="53" spans="1:313" x14ac:dyDescent="0.3">
      <c r="A53" s="52" t="s">
        <v>50</v>
      </c>
      <c r="B53" s="48">
        <v>441737.27</v>
      </c>
      <c r="D53">
        <v>0</v>
      </c>
      <c r="E53" s="66"/>
      <c r="G53">
        <v>441737.27</v>
      </c>
      <c r="I53">
        <v>0</v>
      </c>
      <c r="J53" s="66"/>
      <c r="L53">
        <v>441737.27</v>
      </c>
      <c r="N53">
        <v>0</v>
      </c>
      <c r="Q53">
        <v>441737.27</v>
      </c>
      <c r="S53">
        <v>0</v>
      </c>
      <c r="V53">
        <v>441737.27</v>
      </c>
      <c r="X53">
        <v>0</v>
      </c>
      <c r="AA53">
        <v>441737.27</v>
      </c>
      <c r="AC53">
        <v>0</v>
      </c>
      <c r="AF53">
        <v>441737.27</v>
      </c>
      <c r="AH53">
        <v>0</v>
      </c>
      <c r="AK53">
        <v>441737.27</v>
      </c>
      <c r="AM53">
        <v>0</v>
      </c>
      <c r="AP53">
        <v>441737.27</v>
      </c>
      <c r="AR53">
        <v>0</v>
      </c>
      <c r="AU53">
        <v>462910.55</v>
      </c>
      <c r="AW53">
        <v>0</v>
      </c>
      <c r="AZ53">
        <v>462910.55</v>
      </c>
      <c r="BB53">
        <v>0</v>
      </c>
      <c r="BE53">
        <v>462910.55</v>
      </c>
      <c r="BG53">
        <v>0</v>
      </c>
      <c r="BJ53">
        <v>462910.55</v>
      </c>
      <c r="BL53">
        <v>0</v>
      </c>
      <c r="BO53">
        <v>462910.55</v>
      </c>
      <c r="BQ53">
        <v>0</v>
      </c>
      <c r="BT53">
        <v>462910.55</v>
      </c>
      <c r="BV53">
        <v>0</v>
      </c>
      <c r="BY53">
        <v>462910.55</v>
      </c>
      <c r="CA53">
        <v>0</v>
      </c>
      <c r="CD53">
        <v>462910.55</v>
      </c>
      <c r="CF53">
        <v>0</v>
      </c>
      <c r="CI53">
        <v>462910.55</v>
      </c>
      <c r="CK53">
        <v>0</v>
      </c>
    </row>
    <row r="54" spans="1:313" x14ac:dyDescent="0.3">
      <c r="A54" s="51"/>
      <c r="B54" s="60"/>
      <c r="E54" s="66"/>
      <c r="J54" s="66"/>
    </row>
    <row r="55" spans="1:313" x14ac:dyDescent="0.3">
      <c r="A55" s="51" t="s">
        <v>138</v>
      </c>
      <c r="B55" s="48"/>
      <c r="E55" s="66"/>
      <c r="J55" s="66"/>
      <c r="CM55">
        <v>244</v>
      </c>
      <c r="CQ55">
        <v>236</v>
      </c>
      <c r="CU55">
        <v>243</v>
      </c>
      <c r="CY55">
        <v>203</v>
      </c>
    </row>
    <row r="56" spans="1:313" x14ac:dyDescent="0.3">
      <c r="A56" s="70" t="s">
        <v>2</v>
      </c>
      <c r="B56" s="60"/>
      <c r="E56" s="66"/>
      <c r="J56" s="66"/>
      <c r="CM56">
        <v>221</v>
      </c>
      <c r="CQ56">
        <v>221</v>
      </c>
      <c r="CU56">
        <v>220</v>
      </c>
      <c r="CY56">
        <v>192</v>
      </c>
      <c r="DC56">
        <v>192</v>
      </c>
    </row>
    <row r="57" spans="1:313" x14ac:dyDescent="0.3">
      <c r="A57" s="70" t="s">
        <v>1</v>
      </c>
      <c r="B57" s="60"/>
      <c r="E57" s="66"/>
      <c r="J57" s="66"/>
      <c r="CI57">
        <v>262</v>
      </c>
      <c r="DC57">
        <v>197</v>
      </c>
    </row>
    <row r="58" spans="1:313" x14ac:dyDescent="0.3">
      <c r="A58" s="70" t="s">
        <v>139</v>
      </c>
      <c r="B58" s="60"/>
      <c r="E58" s="66"/>
      <c r="J58" s="66"/>
      <c r="CI58">
        <v>224</v>
      </c>
    </row>
    <row r="59" spans="1:313" x14ac:dyDescent="0.3">
      <c r="A59" s="51" t="s">
        <v>6</v>
      </c>
      <c r="B59" s="60"/>
      <c r="E59" s="66"/>
      <c r="J59" s="66"/>
    </row>
    <row r="60" spans="1:313" x14ac:dyDescent="0.3">
      <c r="A60" s="51" t="s">
        <v>53</v>
      </c>
      <c r="B60" s="60"/>
      <c r="E60" s="66"/>
      <c r="J60" s="66"/>
      <c r="HW60">
        <v>2059949</v>
      </c>
      <c r="HY60">
        <v>0</v>
      </c>
      <c r="HZ60">
        <v>0</v>
      </c>
      <c r="IA60">
        <v>2031809</v>
      </c>
      <c r="IC60">
        <v>0</v>
      </c>
      <c r="ID60">
        <v>0</v>
      </c>
      <c r="IE60">
        <v>1999142</v>
      </c>
      <c r="IG60">
        <v>0</v>
      </c>
      <c r="IH60">
        <v>0</v>
      </c>
      <c r="II60">
        <v>1824835</v>
      </c>
      <c r="IK60">
        <v>0</v>
      </c>
      <c r="IL60">
        <v>0</v>
      </c>
      <c r="IM60">
        <v>1879745</v>
      </c>
      <c r="IO60">
        <v>0</v>
      </c>
      <c r="IP60">
        <v>0</v>
      </c>
      <c r="IQ60">
        <v>1538555</v>
      </c>
      <c r="IS60">
        <v>0</v>
      </c>
      <c r="IT60">
        <v>0</v>
      </c>
      <c r="IU60">
        <v>1582480</v>
      </c>
      <c r="IW60">
        <v>0</v>
      </c>
      <c r="IX60">
        <v>0</v>
      </c>
      <c r="IY60">
        <v>1761839</v>
      </c>
      <c r="JA60">
        <v>0</v>
      </c>
      <c r="JB60">
        <v>0</v>
      </c>
      <c r="JC60">
        <v>1829882</v>
      </c>
      <c r="JE60">
        <v>0</v>
      </c>
      <c r="JF60">
        <v>0</v>
      </c>
      <c r="JG60">
        <v>1775137</v>
      </c>
      <c r="JI60">
        <v>0</v>
      </c>
      <c r="JJ60">
        <v>0</v>
      </c>
      <c r="JK60">
        <v>1743117</v>
      </c>
      <c r="JM60">
        <v>0</v>
      </c>
      <c r="JN60">
        <v>0</v>
      </c>
      <c r="JO60">
        <v>1829927</v>
      </c>
      <c r="JQ60">
        <v>0</v>
      </c>
      <c r="JR60">
        <v>0</v>
      </c>
      <c r="JS60">
        <v>1610507</v>
      </c>
      <c r="JU60">
        <v>0</v>
      </c>
      <c r="JV60">
        <v>0</v>
      </c>
      <c r="JW60">
        <v>1589305</v>
      </c>
      <c r="JY60">
        <v>0</v>
      </c>
      <c r="JZ60">
        <v>0</v>
      </c>
      <c r="KA60">
        <v>1483187</v>
      </c>
      <c r="KC60">
        <v>0</v>
      </c>
      <c r="KD60">
        <v>0</v>
      </c>
      <c r="KE60">
        <v>1437586</v>
      </c>
      <c r="KG60">
        <v>0</v>
      </c>
      <c r="KH60">
        <v>0</v>
      </c>
      <c r="KI60">
        <v>4144621</v>
      </c>
      <c r="KK60">
        <v>0</v>
      </c>
      <c r="KL60">
        <v>0</v>
      </c>
      <c r="KM60">
        <v>2670643</v>
      </c>
      <c r="KO60">
        <v>0</v>
      </c>
      <c r="KP60">
        <v>0</v>
      </c>
      <c r="KQ60">
        <v>2670643</v>
      </c>
      <c r="KS60">
        <v>0</v>
      </c>
      <c r="KT60">
        <v>0</v>
      </c>
      <c r="KU60">
        <v>0</v>
      </c>
      <c r="KW60">
        <v>0</v>
      </c>
      <c r="KY60">
        <v>0</v>
      </c>
      <c r="LA60">
        <v>0</v>
      </c>
    </row>
    <row r="61" spans="1:313" x14ac:dyDescent="0.3">
      <c r="E61" s="66"/>
      <c r="J61" s="66"/>
    </row>
    <row r="62" spans="1:313" x14ac:dyDescent="0.3">
      <c r="E62" s="66"/>
      <c r="J62" s="66"/>
    </row>
    <row r="63" spans="1:313" x14ac:dyDescent="0.3">
      <c r="E63" s="66"/>
      <c r="J63" s="66"/>
    </row>
    <row r="64" spans="1:313" x14ac:dyDescent="0.3">
      <c r="E64" s="66"/>
      <c r="J64" s="66"/>
    </row>
    <row r="65" spans="5:10" x14ac:dyDescent="0.3">
      <c r="E65" s="66"/>
      <c r="J65" s="66"/>
    </row>
    <row r="66" spans="5:10" x14ac:dyDescent="0.3">
      <c r="E66" s="66"/>
      <c r="J66" s="66"/>
    </row>
    <row r="67" spans="5:10" x14ac:dyDescent="0.3">
      <c r="E67" s="66"/>
      <c r="J67" s="66"/>
    </row>
    <row r="68" spans="5:10" x14ac:dyDescent="0.3">
      <c r="E68" s="66"/>
      <c r="J68" s="66"/>
    </row>
    <row r="69" spans="5:10" x14ac:dyDescent="0.3">
      <c r="E69" s="66"/>
      <c r="J69" s="66"/>
    </row>
    <row r="70" spans="5:10" x14ac:dyDescent="0.3">
      <c r="E70" s="66"/>
      <c r="J70" s="66"/>
    </row>
    <row r="71" spans="5:10" x14ac:dyDescent="0.3">
      <c r="E71" s="66"/>
      <c r="J71" s="66"/>
    </row>
    <row r="72" spans="5:10" x14ac:dyDescent="0.3">
      <c r="E72" s="66"/>
      <c r="J72" s="66"/>
    </row>
    <row r="73" spans="5:10" x14ac:dyDescent="0.3">
      <c r="E73" s="66"/>
      <c r="J73" s="66"/>
    </row>
    <row r="74" spans="5:10" x14ac:dyDescent="0.3">
      <c r="E74" s="66"/>
      <c r="J74" s="66"/>
    </row>
    <row r="75" spans="5:10" x14ac:dyDescent="0.3">
      <c r="E75" s="66"/>
      <c r="J75" s="66"/>
    </row>
    <row r="76" spans="5:10" x14ac:dyDescent="0.3">
      <c r="E76" s="66"/>
      <c r="J76" s="66"/>
    </row>
    <row r="77" spans="5:10" x14ac:dyDescent="0.3">
      <c r="E77" s="66"/>
      <c r="J77" s="66"/>
    </row>
    <row r="78" spans="5:10" x14ac:dyDescent="0.3">
      <c r="E78" s="66"/>
      <c r="J78" s="66"/>
    </row>
    <row r="79" spans="5:10" x14ac:dyDescent="0.3">
      <c r="E79" s="66"/>
      <c r="J79" s="66"/>
    </row>
    <row r="80" spans="5:10" x14ac:dyDescent="0.3">
      <c r="E80" s="66"/>
      <c r="J80" s="66"/>
    </row>
    <row r="81" spans="5:10" x14ac:dyDescent="0.3">
      <c r="E81" s="66"/>
      <c r="J81" s="66"/>
    </row>
    <row r="82" spans="5:10" x14ac:dyDescent="0.3">
      <c r="E82" s="66"/>
      <c r="J82" s="66"/>
    </row>
    <row r="83" spans="5:10" x14ac:dyDescent="0.3">
      <c r="E83" s="66"/>
      <c r="J83" s="66"/>
    </row>
    <row r="84" spans="5:10" x14ac:dyDescent="0.3">
      <c r="E84" s="66"/>
      <c r="J84" s="66"/>
    </row>
    <row r="85" spans="5:10" x14ac:dyDescent="0.3">
      <c r="E85" s="66"/>
      <c r="J85" s="66"/>
    </row>
    <row r="86" spans="5:10" x14ac:dyDescent="0.3">
      <c r="E86" s="66"/>
      <c r="J86" s="66"/>
    </row>
    <row r="87" spans="5:10" x14ac:dyDescent="0.3">
      <c r="E87" s="66"/>
      <c r="J87" s="66"/>
    </row>
    <row r="88" spans="5:10" x14ac:dyDescent="0.3">
      <c r="E88" s="66"/>
      <c r="J88" s="66"/>
    </row>
    <row r="89" spans="5:10" x14ac:dyDescent="0.3">
      <c r="E89" s="66"/>
      <c r="J89" s="66"/>
    </row>
    <row r="90" spans="5:10" x14ac:dyDescent="0.3">
      <c r="E90" s="66"/>
      <c r="J90" s="66"/>
    </row>
    <row r="91" spans="5:10" x14ac:dyDescent="0.3">
      <c r="E91" s="66"/>
      <c r="J91" s="66"/>
    </row>
    <row r="92" spans="5:10" x14ac:dyDescent="0.3">
      <c r="E92" s="66"/>
      <c r="J92" s="66"/>
    </row>
    <row r="93" spans="5:10" x14ac:dyDescent="0.3">
      <c r="E93" s="66"/>
      <c r="J93" s="66"/>
    </row>
    <row r="94" spans="5:10" x14ac:dyDescent="0.3">
      <c r="E94" s="66"/>
      <c r="J94" s="66"/>
    </row>
    <row r="95" spans="5:10" x14ac:dyDescent="0.3">
      <c r="E95" s="66"/>
      <c r="J95" s="66"/>
    </row>
    <row r="96" spans="5:10" x14ac:dyDescent="0.3">
      <c r="E96" s="66"/>
      <c r="J96" s="66"/>
    </row>
    <row r="97" spans="5:10" x14ac:dyDescent="0.3">
      <c r="E97" s="66"/>
      <c r="J97" s="66"/>
    </row>
    <row r="98" spans="5:10" x14ac:dyDescent="0.3">
      <c r="E98" s="66"/>
      <c r="J98" s="66"/>
    </row>
    <row r="99" spans="5:10" x14ac:dyDescent="0.3">
      <c r="E99" s="66"/>
      <c r="J99" s="66"/>
    </row>
    <row r="100" spans="5:10" x14ac:dyDescent="0.3">
      <c r="E100" s="66"/>
      <c r="J100" s="66"/>
    </row>
    <row r="101" spans="5:10" x14ac:dyDescent="0.3">
      <c r="E101" s="66"/>
      <c r="J101" s="66"/>
    </row>
    <row r="102" spans="5:10" x14ac:dyDescent="0.3">
      <c r="E102" s="66"/>
      <c r="J102" s="66"/>
    </row>
    <row r="103" spans="5:10" x14ac:dyDescent="0.3">
      <c r="E103" s="66"/>
      <c r="J103" s="66"/>
    </row>
    <row r="104" spans="5:10" x14ac:dyDescent="0.3">
      <c r="E104" s="66"/>
      <c r="J104" s="66"/>
    </row>
    <row r="105" spans="5:10" x14ac:dyDescent="0.3">
      <c r="E105" s="66"/>
      <c r="J105" s="66"/>
    </row>
    <row r="106" spans="5:10" x14ac:dyDescent="0.3">
      <c r="E106" s="66"/>
      <c r="J106" s="66"/>
    </row>
    <row r="107" spans="5:10" x14ac:dyDescent="0.3">
      <c r="E107" s="66"/>
      <c r="J107" s="66"/>
    </row>
    <row r="108" spans="5:10" x14ac:dyDescent="0.3">
      <c r="E108" s="66"/>
      <c r="J108" s="66"/>
    </row>
    <row r="109" spans="5:10" x14ac:dyDescent="0.3">
      <c r="E109" s="66"/>
      <c r="J109" s="66"/>
    </row>
    <row r="110" spans="5:10" x14ac:dyDescent="0.3">
      <c r="E110" s="66"/>
      <c r="J110" s="66"/>
    </row>
    <row r="111" spans="5:10" x14ac:dyDescent="0.3">
      <c r="E111" s="66"/>
      <c r="J111" s="66"/>
    </row>
    <row r="112" spans="5:10" x14ac:dyDescent="0.3">
      <c r="E112" s="66"/>
      <c r="J112" s="66"/>
    </row>
    <row r="113" spans="5:10" x14ac:dyDescent="0.3">
      <c r="E113" s="66"/>
      <c r="J113" s="66"/>
    </row>
    <row r="114" spans="5:10" x14ac:dyDescent="0.3">
      <c r="E114" s="66"/>
      <c r="J114" s="66"/>
    </row>
    <row r="115" spans="5:10" x14ac:dyDescent="0.3">
      <c r="E115" s="66"/>
      <c r="J115" s="66"/>
    </row>
    <row r="116" spans="5:10" x14ac:dyDescent="0.3">
      <c r="E116" s="66"/>
      <c r="J116" s="66"/>
    </row>
    <row r="117" spans="5:10" x14ac:dyDescent="0.3">
      <c r="E117" s="66"/>
      <c r="J117" s="66"/>
    </row>
    <row r="118" spans="5:10" x14ac:dyDescent="0.3">
      <c r="E118" s="66"/>
      <c r="J118" s="66"/>
    </row>
    <row r="119" spans="5:10" x14ac:dyDescent="0.3">
      <c r="E119" s="66"/>
      <c r="J119" s="66"/>
    </row>
    <row r="120" spans="5:10" x14ac:dyDescent="0.3">
      <c r="E120" s="66"/>
      <c r="J120" s="66"/>
    </row>
    <row r="121" spans="5:10" x14ac:dyDescent="0.3">
      <c r="E121" s="66"/>
      <c r="J121" s="66"/>
    </row>
    <row r="122" spans="5:10" x14ac:dyDescent="0.3">
      <c r="E122" s="66"/>
      <c r="J122" s="6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C656-3F39-49ED-835F-34056DABF3F1}">
  <dimension ref="A1:BW58"/>
  <sheetViews>
    <sheetView workbookViewId="0">
      <selection activeCell="A16" sqref="A2:BW58"/>
    </sheetView>
  </sheetViews>
  <sheetFormatPr defaultRowHeight="14.4" x14ac:dyDescent="0.3"/>
  <cols>
    <col min="1" max="1" width="29.77734375" bestFit="1" customWidth="1"/>
    <col min="2" max="3" width="12.33203125" bestFit="1" customWidth="1"/>
    <col min="4" max="4" width="12.33203125" customWidth="1"/>
    <col min="5" max="75" width="12.33203125" bestFit="1" customWidth="1"/>
  </cols>
  <sheetData>
    <row r="1" spans="1:75" x14ac:dyDescent="0.3">
      <c r="A1" t="s">
        <v>134</v>
      </c>
      <c r="B1" s="68" t="s">
        <v>55</v>
      </c>
      <c r="C1" s="68" t="s">
        <v>56</v>
      </c>
      <c r="D1" s="68" t="s">
        <v>128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104</v>
      </c>
      <c r="BA1" t="s">
        <v>105</v>
      </c>
      <c r="BB1" t="s">
        <v>106</v>
      </c>
      <c r="BC1" t="s">
        <v>107</v>
      </c>
      <c r="BD1" t="s">
        <v>108</v>
      </c>
      <c r="BE1" t="s">
        <v>109</v>
      </c>
      <c r="BF1" t="s">
        <v>110</v>
      </c>
      <c r="BG1" t="s">
        <v>111</v>
      </c>
      <c r="BH1" t="s">
        <v>112</v>
      </c>
      <c r="BI1" t="s">
        <v>113</v>
      </c>
      <c r="BJ1" t="s">
        <v>114</v>
      </c>
      <c r="BK1" t="s">
        <v>115</v>
      </c>
      <c r="BL1" t="s">
        <v>116</v>
      </c>
      <c r="BM1" t="s">
        <v>117</v>
      </c>
      <c r="BN1" t="s">
        <v>118</v>
      </c>
      <c r="BO1" t="s">
        <v>119</v>
      </c>
      <c r="BP1" t="s">
        <v>120</v>
      </c>
      <c r="BQ1" t="s">
        <v>121</v>
      </c>
      <c r="BR1" t="s">
        <v>122</v>
      </c>
      <c r="BS1" t="s">
        <v>123</v>
      </c>
      <c r="BT1" t="s">
        <v>124</v>
      </c>
      <c r="BU1" t="s">
        <v>125</v>
      </c>
      <c r="BV1" t="s">
        <v>126</v>
      </c>
      <c r="BW1" t="s">
        <v>127</v>
      </c>
    </row>
    <row r="2" spans="1:75" x14ac:dyDescent="0.3">
      <c r="A2" t="s">
        <v>7</v>
      </c>
      <c r="B2">
        <v>0</v>
      </c>
      <c r="C2">
        <v>0</v>
      </c>
      <c r="D2" s="67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27068.5</v>
      </c>
      <c r="N2">
        <v>32419</v>
      </c>
      <c r="O2">
        <v>33000</v>
      </c>
      <c r="P2">
        <v>34375</v>
      </c>
      <c r="Q2">
        <v>34375</v>
      </c>
      <c r="R2">
        <v>27625</v>
      </c>
      <c r="S2">
        <v>37125</v>
      </c>
      <c r="T2">
        <v>32375</v>
      </c>
      <c r="U2">
        <v>39600</v>
      </c>
      <c r="V2">
        <v>35750</v>
      </c>
      <c r="W2">
        <v>36875</v>
      </c>
      <c r="X2">
        <v>31250</v>
      </c>
      <c r="Y2">
        <v>5670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159631</v>
      </c>
      <c r="AW2">
        <v>14896.5</v>
      </c>
      <c r="AX2">
        <v>16666</v>
      </c>
      <c r="AY2">
        <v>17502</v>
      </c>
      <c r="AZ2">
        <v>15088</v>
      </c>
      <c r="BA2">
        <v>18573</v>
      </c>
      <c r="BB2">
        <v>35772.5</v>
      </c>
      <c r="BC2">
        <v>37983.5</v>
      </c>
      <c r="BD2">
        <v>39913.5</v>
      </c>
      <c r="BE2">
        <v>40016</v>
      </c>
      <c r="BF2">
        <v>102090</v>
      </c>
      <c r="BG2">
        <v>51045</v>
      </c>
      <c r="BH2">
        <v>86510</v>
      </c>
      <c r="BI2">
        <v>91143</v>
      </c>
      <c r="BJ2">
        <v>91061</v>
      </c>
      <c r="BK2">
        <v>93890</v>
      </c>
      <c r="BL2">
        <v>76178</v>
      </c>
      <c r="BM2">
        <v>27170</v>
      </c>
      <c r="BN2">
        <v>50844</v>
      </c>
      <c r="BO2">
        <v>53694</v>
      </c>
      <c r="BP2">
        <v>49210</v>
      </c>
      <c r="BQ2">
        <v>60000</v>
      </c>
      <c r="BR2">
        <v>31000</v>
      </c>
      <c r="BS2">
        <v>54760</v>
      </c>
      <c r="BT2">
        <v>53676</v>
      </c>
      <c r="BU2">
        <v>53676</v>
      </c>
      <c r="BV2">
        <v>53676</v>
      </c>
      <c r="BW2">
        <v>50556</v>
      </c>
    </row>
    <row r="3" spans="1:75" x14ac:dyDescent="0.3">
      <c r="A3" t="s">
        <v>8</v>
      </c>
      <c r="B3">
        <v>225259</v>
      </c>
      <c r="C3">
        <v>185006</v>
      </c>
      <c r="D3" s="61">
        <v>185006</v>
      </c>
      <c r="E3">
        <v>312067</v>
      </c>
      <c r="F3">
        <v>312067</v>
      </c>
      <c r="G3">
        <v>300393</v>
      </c>
      <c r="H3">
        <v>330597</v>
      </c>
      <c r="I3">
        <v>349176</v>
      </c>
      <c r="J3">
        <v>326765</v>
      </c>
      <c r="K3">
        <v>285859</v>
      </c>
      <c r="L3">
        <v>253419</v>
      </c>
      <c r="M3">
        <v>291278</v>
      </c>
      <c r="N3">
        <v>293925</v>
      </c>
      <c r="O3">
        <v>298327</v>
      </c>
      <c r="P3">
        <v>292054</v>
      </c>
      <c r="Q3">
        <v>283358</v>
      </c>
      <c r="R3">
        <v>277004</v>
      </c>
      <c r="S3">
        <v>328089</v>
      </c>
      <c r="T3">
        <v>259783</v>
      </c>
      <c r="U3">
        <v>232339</v>
      </c>
      <c r="V3">
        <v>242398</v>
      </c>
      <c r="W3">
        <v>242341</v>
      </c>
      <c r="X3">
        <v>221348</v>
      </c>
      <c r="Y3">
        <v>238483</v>
      </c>
      <c r="Z3">
        <v>208500</v>
      </c>
      <c r="AA3">
        <v>201231</v>
      </c>
      <c r="AB3">
        <v>240617</v>
      </c>
      <c r="AC3">
        <v>224821</v>
      </c>
      <c r="AD3">
        <v>239596</v>
      </c>
      <c r="AE3">
        <v>252378</v>
      </c>
      <c r="AF3">
        <v>171751</v>
      </c>
      <c r="AG3">
        <v>232022</v>
      </c>
      <c r="AH3">
        <v>137154</v>
      </c>
      <c r="AI3">
        <v>112159</v>
      </c>
      <c r="AJ3">
        <v>201231</v>
      </c>
      <c r="AK3">
        <v>334405</v>
      </c>
      <c r="AL3">
        <v>293693</v>
      </c>
      <c r="AM3">
        <v>265836</v>
      </c>
      <c r="AN3">
        <v>249563</v>
      </c>
      <c r="AO3">
        <v>245473</v>
      </c>
      <c r="AP3">
        <v>165283</v>
      </c>
      <c r="AQ3">
        <v>212224</v>
      </c>
      <c r="AR3">
        <v>265958</v>
      </c>
      <c r="AS3">
        <v>161654</v>
      </c>
      <c r="AT3">
        <v>254531</v>
      </c>
      <c r="AU3">
        <v>148431</v>
      </c>
      <c r="AV3">
        <v>0</v>
      </c>
      <c r="AW3">
        <v>281240</v>
      </c>
      <c r="AX3">
        <v>322922</v>
      </c>
      <c r="AY3">
        <v>346458</v>
      </c>
      <c r="AZ3">
        <v>261653</v>
      </c>
      <c r="BA3">
        <v>261653</v>
      </c>
      <c r="BB3">
        <v>247937</v>
      </c>
      <c r="BC3">
        <v>304174</v>
      </c>
      <c r="BD3">
        <v>483295</v>
      </c>
      <c r="BE3">
        <v>313883</v>
      </c>
      <c r="BF3">
        <v>319895</v>
      </c>
      <c r="BG3">
        <v>319895</v>
      </c>
      <c r="BH3">
        <v>364536</v>
      </c>
      <c r="BI3">
        <v>398144</v>
      </c>
      <c r="BJ3">
        <v>317529</v>
      </c>
      <c r="BK3">
        <v>313161</v>
      </c>
      <c r="BL3">
        <v>248249</v>
      </c>
      <c r="BM3">
        <v>269754</v>
      </c>
      <c r="BN3">
        <v>245744</v>
      </c>
      <c r="BO3">
        <v>206110</v>
      </c>
      <c r="BP3">
        <v>212508</v>
      </c>
      <c r="BQ3">
        <v>224761</v>
      </c>
      <c r="BR3">
        <v>228372</v>
      </c>
      <c r="BS3">
        <v>189661</v>
      </c>
      <c r="BT3">
        <v>191788</v>
      </c>
      <c r="BU3">
        <v>170159</v>
      </c>
      <c r="BV3">
        <v>170159</v>
      </c>
      <c r="BW3">
        <v>125690</v>
      </c>
    </row>
    <row r="4" spans="1:75" x14ac:dyDescent="0.3">
      <c r="A4" t="s">
        <v>9</v>
      </c>
      <c r="B4">
        <v>11748</v>
      </c>
      <c r="C4">
        <v>11748</v>
      </c>
      <c r="D4" s="61">
        <v>11748</v>
      </c>
      <c r="E4">
        <v>11748</v>
      </c>
      <c r="F4">
        <v>11748</v>
      </c>
      <c r="G4">
        <v>11748.266666666668</v>
      </c>
      <c r="H4">
        <v>11748.266666666668</v>
      </c>
      <c r="I4">
        <v>11748</v>
      </c>
      <c r="J4">
        <v>11748</v>
      </c>
      <c r="K4">
        <v>11748</v>
      </c>
      <c r="L4">
        <v>11748</v>
      </c>
      <c r="M4">
        <v>109367</v>
      </c>
      <c r="N4">
        <v>11748</v>
      </c>
      <c r="O4">
        <v>11748</v>
      </c>
      <c r="P4">
        <v>11748</v>
      </c>
      <c r="Q4">
        <v>11748</v>
      </c>
      <c r="R4">
        <v>11748</v>
      </c>
      <c r="S4">
        <v>11748</v>
      </c>
      <c r="T4">
        <v>11748</v>
      </c>
      <c r="U4">
        <v>0</v>
      </c>
      <c r="V4">
        <v>0</v>
      </c>
      <c r="W4">
        <v>0</v>
      </c>
      <c r="X4">
        <v>0</v>
      </c>
      <c r="Y4">
        <v>0</v>
      </c>
      <c r="Z4">
        <v>21128</v>
      </c>
      <c r="AA4">
        <v>18820</v>
      </c>
      <c r="AB4">
        <v>21052</v>
      </c>
      <c r="AC4">
        <v>17651</v>
      </c>
      <c r="AD4">
        <v>19247</v>
      </c>
      <c r="AE4">
        <v>19266</v>
      </c>
      <c r="AF4">
        <v>19741</v>
      </c>
      <c r="AG4">
        <v>21774</v>
      </c>
      <c r="AH4">
        <v>18240</v>
      </c>
      <c r="AI4">
        <v>8246</v>
      </c>
      <c r="AJ4">
        <v>20558</v>
      </c>
      <c r="AK4">
        <v>24396</v>
      </c>
      <c r="AL4">
        <v>18791</v>
      </c>
      <c r="AM4">
        <v>17271</v>
      </c>
      <c r="AN4">
        <v>17556</v>
      </c>
      <c r="AO4">
        <v>17062</v>
      </c>
      <c r="AP4">
        <v>16568</v>
      </c>
      <c r="AQ4">
        <v>14345</v>
      </c>
      <c r="AR4">
        <v>11153</v>
      </c>
      <c r="AS4">
        <v>7429</v>
      </c>
      <c r="AT4">
        <v>9215</v>
      </c>
      <c r="AU4">
        <v>11381</v>
      </c>
      <c r="AV4">
        <v>0</v>
      </c>
      <c r="AW4">
        <v>17271</v>
      </c>
      <c r="AX4">
        <v>19779</v>
      </c>
      <c r="AY4">
        <v>19779</v>
      </c>
      <c r="AZ4">
        <v>19019</v>
      </c>
      <c r="BA4">
        <v>19418</v>
      </c>
      <c r="BB4">
        <v>19400</v>
      </c>
      <c r="BC4">
        <v>23886</v>
      </c>
      <c r="BD4">
        <v>19361</v>
      </c>
      <c r="BE4">
        <v>21717</v>
      </c>
      <c r="BF4">
        <v>23886</v>
      </c>
      <c r="BG4">
        <v>23886</v>
      </c>
      <c r="BH4">
        <v>12528</v>
      </c>
      <c r="BI4">
        <v>21709</v>
      </c>
      <c r="BJ4">
        <v>17280</v>
      </c>
      <c r="BK4">
        <v>14224</v>
      </c>
      <c r="BL4">
        <v>15616</v>
      </c>
      <c r="BM4">
        <v>14351</v>
      </c>
      <c r="BN4">
        <v>15952</v>
      </c>
      <c r="BO4">
        <v>13376</v>
      </c>
      <c r="BP4">
        <v>14224</v>
      </c>
      <c r="BQ4">
        <v>15376</v>
      </c>
      <c r="BR4">
        <v>14208</v>
      </c>
      <c r="BS4">
        <v>15264</v>
      </c>
      <c r="BT4">
        <v>17056</v>
      </c>
      <c r="BU4">
        <v>17056</v>
      </c>
      <c r="BV4">
        <v>17056</v>
      </c>
      <c r="BW4">
        <v>16608</v>
      </c>
    </row>
    <row r="5" spans="1:75" x14ac:dyDescent="0.3">
      <c r="A5" t="s">
        <v>10</v>
      </c>
      <c r="B5">
        <v>44182</v>
      </c>
      <c r="C5">
        <v>46215</v>
      </c>
      <c r="D5" s="61">
        <v>46215</v>
      </c>
      <c r="E5">
        <v>100138</v>
      </c>
      <c r="F5">
        <v>93652</v>
      </c>
      <c r="G5">
        <v>108123</v>
      </c>
      <c r="H5">
        <v>112130</v>
      </c>
      <c r="I5">
        <v>94950</v>
      </c>
      <c r="J5">
        <v>85240</v>
      </c>
      <c r="K5">
        <v>108065</v>
      </c>
      <c r="L5">
        <v>56304</v>
      </c>
      <c r="M5">
        <v>50857</v>
      </c>
      <c r="N5">
        <v>65284</v>
      </c>
      <c r="O5">
        <v>107388</v>
      </c>
      <c r="P5">
        <v>100599</v>
      </c>
      <c r="Q5">
        <v>59716</v>
      </c>
      <c r="R5">
        <v>80900</v>
      </c>
      <c r="S5">
        <v>103685</v>
      </c>
      <c r="T5">
        <v>89959</v>
      </c>
      <c r="U5">
        <v>114934</v>
      </c>
      <c r="V5">
        <v>85231</v>
      </c>
      <c r="W5">
        <v>89727</v>
      </c>
      <c r="X5">
        <v>100731</v>
      </c>
      <c r="Y5">
        <v>78182</v>
      </c>
      <c r="Z5">
        <v>109762</v>
      </c>
      <c r="AA5">
        <v>93793</v>
      </c>
      <c r="AB5">
        <v>126806</v>
      </c>
      <c r="AC5">
        <v>110708</v>
      </c>
      <c r="AD5">
        <v>125014</v>
      </c>
      <c r="AE5">
        <v>105172</v>
      </c>
      <c r="AF5">
        <v>126310</v>
      </c>
      <c r="AG5">
        <v>115713</v>
      </c>
      <c r="AH5">
        <v>114230</v>
      </c>
      <c r="AI5">
        <v>29367</v>
      </c>
      <c r="AJ5">
        <v>78130</v>
      </c>
      <c r="AK5">
        <v>90169</v>
      </c>
      <c r="AL5">
        <v>68311</v>
      </c>
      <c r="AM5">
        <v>78370</v>
      </c>
      <c r="AN5">
        <v>95140</v>
      </c>
      <c r="AO5">
        <v>63815</v>
      </c>
      <c r="AP5">
        <v>65000</v>
      </c>
      <c r="AQ5">
        <v>78407</v>
      </c>
      <c r="AR5">
        <v>69064</v>
      </c>
      <c r="AS5">
        <v>82246</v>
      </c>
      <c r="AT5">
        <v>52945</v>
      </c>
      <c r="AU5">
        <v>32069</v>
      </c>
      <c r="AV5">
        <v>13192</v>
      </c>
      <c r="AW5">
        <v>49344</v>
      </c>
      <c r="AX5">
        <v>85948</v>
      </c>
      <c r="AY5">
        <v>67984</v>
      </c>
      <c r="AZ5">
        <v>92075</v>
      </c>
      <c r="BA5">
        <v>57577</v>
      </c>
      <c r="BB5">
        <v>99787</v>
      </c>
      <c r="BC5">
        <v>79363</v>
      </c>
      <c r="BD5">
        <v>96602</v>
      </c>
      <c r="BE5">
        <v>90334</v>
      </c>
      <c r="BF5">
        <v>87395</v>
      </c>
      <c r="BG5">
        <v>87395</v>
      </c>
      <c r="BH5">
        <v>81254</v>
      </c>
      <c r="BI5">
        <v>78226</v>
      </c>
      <c r="BJ5">
        <v>78000</v>
      </c>
      <c r="BK5">
        <v>60401</v>
      </c>
      <c r="BL5">
        <v>86885</v>
      </c>
      <c r="BM5">
        <v>70736</v>
      </c>
      <c r="BN5">
        <v>72758</v>
      </c>
      <c r="BO5">
        <v>97494</v>
      </c>
      <c r="BP5">
        <v>98274</v>
      </c>
      <c r="BQ5">
        <v>84243</v>
      </c>
      <c r="BR5">
        <v>75150</v>
      </c>
      <c r="BS5">
        <v>92901</v>
      </c>
      <c r="BT5">
        <v>74862</v>
      </c>
      <c r="BU5">
        <v>74862</v>
      </c>
      <c r="BV5">
        <v>74862</v>
      </c>
      <c r="BW5">
        <v>85664</v>
      </c>
    </row>
    <row r="6" spans="1:75" x14ac:dyDescent="0.3">
      <c r="A6" t="s">
        <v>11</v>
      </c>
      <c r="B6">
        <v>127063</v>
      </c>
      <c r="C6">
        <v>130007</v>
      </c>
      <c r="D6" s="61">
        <v>130007</v>
      </c>
      <c r="E6">
        <v>87702</v>
      </c>
      <c r="F6">
        <v>87184</v>
      </c>
      <c r="G6">
        <v>81236</v>
      </c>
      <c r="H6">
        <v>81236</v>
      </c>
      <c r="I6">
        <v>81405</v>
      </c>
      <c r="J6">
        <v>81405</v>
      </c>
      <c r="K6">
        <v>81405</v>
      </c>
      <c r="L6">
        <v>84987</v>
      </c>
      <c r="M6">
        <v>109367</v>
      </c>
      <c r="N6">
        <v>112329</v>
      </c>
      <c r="O6">
        <v>113253</v>
      </c>
      <c r="P6">
        <v>116694</v>
      </c>
      <c r="Q6">
        <v>116694</v>
      </c>
      <c r="R6">
        <v>112734</v>
      </c>
      <c r="S6">
        <v>112734</v>
      </c>
      <c r="T6">
        <v>111952</v>
      </c>
      <c r="U6">
        <v>110686</v>
      </c>
      <c r="V6">
        <v>110686</v>
      </c>
      <c r="W6">
        <v>111465</v>
      </c>
      <c r="X6">
        <v>103976</v>
      </c>
      <c r="Y6">
        <v>110604</v>
      </c>
      <c r="Z6">
        <v>110980</v>
      </c>
      <c r="AA6">
        <v>98329</v>
      </c>
      <c r="AB6">
        <v>100823</v>
      </c>
      <c r="AC6">
        <v>98523</v>
      </c>
      <c r="AD6">
        <v>98523</v>
      </c>
      <c r="AE6">
        <v>92326</v>
      </c>
      <c r="AF6">
        <v>89569</v>
      </c>
      <c r="AG6">
        <v>90470</v>
      </c>
      <c r="AH6">
        <v>73473</v>
      </c>
      <c r="AI6">
        <v>57164</v>
      </c>
      <c r="AJ6">
        <v>86125</v>
      </c>
      <c r="AK6">
        <v>92133</v>
      </c>
      <c r="AL6">
        <v>93530</v>
      </c>
      <c r="AM6">
        <v>93530</v>
      </c>
      <c r="AN6">
        <v>92457</v>
      </c>
      <c r="AO6">
        <v>92457</v>
      </c>
      <c r="AP6">
        <v>89147</v>
      </c>
      <c r="AQ6">
        <v>91160</v>
      </c>
      <c r="AR6">
        <v>85478</v>
      </c>
      <c r="AS6">
        <v>72722</v>
      </c>
      <c r="AT6">
        <v>70910</v>
      </c>
      <c r="AU6">
        <v>74798</v>
      </c>
      <c r="AV6">
        <v>45371</v>
      </c>
      <c r="AW6">
        <v>97836</v>
      </c>
      <c r="AX6">
        <v>111708</v>
      </c>
      <c r="AY6">
        <v>105968</v>
      </c>
      <c r="AZ6">
        <v>130482</v>
      </c>
      <c r="BA6">
        <v>130482</v>
      </c>
      <c r="BB6">
        <v>138957</v>
      </c>
      <c r="BC6">
        <v>182003</v>
      </c>
      <c r="BD6">
        <v>197493</v>
      </c>
      <c r="BE6">
        <v>189654</v>
      </c>
      <c r="BF6">
        <v>182003</v>
      </c>
      <c r="BG6">
        <v>182003</v>
      </c>
      <c r="BH6">
        <v>176967</v>
      </c>
      <c r="BI6">
        <v>201424</v>
      </c>
      <c r="BJ6">
        <v>317529</v>
      </c>
      <c r="BK6">
        <v>202064</v>
      </c>
      <c r="BL6">
        <v>218507</v>
      </c>
      <c r="BM6">
        <v>202323</v>
      </c>
      <c r="BN6">
        <v>194310</v>
      </c>
      <c r="BO6">
        <v>159100</v>
      </c>
      <c r="BP6">
        <v>146042</v>
      </c>
      <c r="BQ6">
        <v>142242</v>
      </c>
      <c r="BR6">
        <v>142150</v>
      </c>
      <c r="BS6">
        <v>137062</v>
      </c>
      <c r="BT6">
        <v>143919</v>
      </c>
      <c r="BU6">
        <v>143919</v>
      </c>
      <c r="BV6">
        <v>143919</v>
      </c>
      <c r="BW6">
        <v>147452</v>
      </c>
    </row>
    <row r="7" spans="1:75" x14ac:dyDescent="0.3">
      <c r="A7" t="s">
        <v>12</v>
      </c>
      <c r="B7">
        <v>751248</v>
      </c>
      <c r="C7">
        <v>1733515</v>
      </c>
      <c r="D7" s="61">
        <v>1533707</v>
      </c>
      <c r="E7">
        <v>4009630</v>
      </c>
      <c r="F7">
        <v>4760416</v>
      </c>
      <c r="G7">
        <v>5165759</v>
      </c>
      <c r="H7">
        <v>4995058</v>
      </c>
      <c r="I7">
        <v>4458745</v>
      </c>
      <c r="J7">
        <v>4329935</v>
      </c>
      <c r="K7">
        <v>4112404</v>
      </c>
      <c r="L7">
        <v>2592247</v>
      </c>
      <c r="M7">
        <v>4207016</v>
      </c>
      <c r="N7">
        <v>4387824</v>
      </c>
      <c r="O7">
        <v>5144966</v>
      </c>
      <c r="P7">
        <v>4400720</v>
      </c>
      <c r="Q7">
        <v>5099295</v>
      </c>
      <c r="R7">
        <v>5453126</v>
      </c>
      <c r="S7">
        <v>5517511</v>
      </c>
      <c r="T7">
        <v>5344833</v>
      </c>
      <c r="U7">
        <v>5033758</v>
      </c>
      <c r="V7">
        <v>5033758</v>
      </c>
      <c r="W7">
        <v>4467815</v>
      </c>
      <c r="X7">
        <v>4323569</v>
      </c>
      <c r="Y7">
        <v>4480033</v>
      </c>
      <c r="Z7">
        <v>4362959</v>
      </c>
      <c r="AA7">
        <v>4036886</v>
      </c>
      <c r="AB7">
        <v>4334828</v>
      </c>
      <c r="AC7">
        <v>4334828</v>
      </c>
      <c r="AD7">
        <v>4302383</v>
      </c>
      <c r="AE7">
        <v>4313188</v>
      </c>
      <c r="AF7">
        <v>4219011</v>
      </c>
      <c r="AG7">
        <v>4185341</v>
      </c>
      <c r="AH7">
        <v>3462490</v>
      </c>
      <c r="AI7">
        <v>1202601</v>
      </c>
      <c r="AJ7">
        <v>3656707</v>
      </c>
      <c r="AK7">
        <v>4046330</v>
      </c>
      <c r="AL7">
        <v>3871361</v>
      </c>
      <c r="AM7">
        <v>3871361</v>
      </c>
      <c r="AN7">
        <v>3660561</v>
      </c>
      <c r="AO7">
        <v>3711187</v>
      </c>
      <c r="AP7">
        <v>3711187</v>
      </c>
      <c r="AQ7">
        <v>3356115</v>
      </c>
      <c r="AR7">
        <v>3141106</v>
      </c>
      <c r="AS7">
        <v>1280951</v>
      </c>
      <c r="AT7">
        <v>1552334</v>
      </c>
      <c r="AU7">
        <v>1778557</v>
      </c>
      <c r="AV7">
        <v>176710</v>
      </c>
      <c r="AW7">
        <v>3471095</v>
      </c>
      <c r="AX7">
        <v>4505586</v>
      </c>
      <c r="AY7">
        <v>4559813</v>
      </c>
      <c r="AZ7">
        <v>4671162</v>
      </c>
      <c r="BA7">
        <v>4906937</v>
      </c>
      <c r="BB7">
        <v>5648278</v>
      </c>
      <c r="BC7">
        <v>5280362</v>
      </c>
      <c r="BD7">
        <v>4758544.75</v>
      </c>
      <c r="BE7">
        <v>4824722</v>
      </c>
      <c r="BF7">
        <v>4601005.25</v>
      </c>
      <c r="BG7">
        <v>4881434.75</v>
      </c>
      <c r="BH7">
        <v>4745774.75</v>
      </c>
      <c r="BI7">
        <v>4881912.5</v>
      </c>
      <c r="BJ7">
        <v>4879443</v>
      </c>
      <c r="BK7">
        <v>4863576</v>
      </c>
      <c r="BL7">
        <v>4735649</v>
      </c>
      <c r="BM7">
        <v>4691033</v>
      </c>
      <c r="BN7">
        <v>4672261</v>
      </c>
      <c r="BO7">
        <v>4414270</v>
      </c>
      <c r="BP7">
        <v>4705475</v>
      </c>
      <c r="BQ7">
        <v>4811317</v>
      </c>
      <c r="BR7">
        <v>4837655</v>
      </c>
      <c r="BS7">
        <v>4515783</v>
      </c>
      <c r="BT7">
        <v>4241262.75</v>
      </c>
      <c r="BU7">
        <v>4057708</v>
      </c>
      <c r="BV7">
        <v>4331988</v>
      </c>
      <c r="BW7">
        <v>4384503</v>
      </c>
    </row>
    <row r="8" spans="1:75" x14ac:dyDescent="0.3">
      <c r="A8" t="s">
        <v>13</v>
      </c>
      <c r="B8">
        <v>62578.958400000003</v>
      </c>
      <c r="C8">
        <v>119342</v>
      </c>
      <c r="D8" s="61">
        <v>86466</v>
      </c>
      <c r="E8">
        <v>270499.59019999998</v>
      </c>
      <c r="F8">
        <v>312022.641</v>
      </c>
      <c r="G8">
        <v>349071.56549999997</v>
      </c>
      <c r="H8">
        <v>345874.09499999997</v>
      </c>
      <c r="I8">
        <v>305977.2268</v>
      </c>
      <c r="J8">
        <v>305977.2268</v>
      </c>
      <c r="K8">
        <v>279387.70020000002</v>
      </c>
      <c r="L8">
        <v>182756.86799999999</v>
      </c>
      <c r="M8">
        <v>311757.33049999998</v>
      </c>
      <c r="N8">
        <v>319644.67430000001</v>
      </c>
      <c r="O8">
        <v>326919.26329999999</v>
      </c>
      <c r="P8">
        <v>309403.27250000002</v>
      </c>
      <c r="Q8">
        <v>366909.34419999999</v>
      </c>
      <c r="R8">
        <v>390733.14419999998</v>
      </c>
      <c r="S8">
        <v>396254.43479999999</v>
      </c>
      <c r="T8">
        <v>403202.07130000001</v>
      </c>
      <c r="U8">
        <v>392272.86139999999</v>
      </c>
      <c r="V8">
        <v>381526.82819999999</v>
      </c>
      <c r="W8">
        <v>343021.07</v>
      </c>
      <c r="X8">
        <v>333737.86810000002</v>
      </c>
      <c r="Y8">
        <v>338829.24739999999</v>
      </c>
      <c r="Z8">
        <v>347030.54889999999</v>
      </c>
      <c r="AA8">
        <v>347030.54889999999</v>
      </c>
      <c r="AB8">
        <v>315142.14269999997</v>
      </c>
      <c r="AC8">
        <v>315142.14269999997</v>
      </c>
      <c r="AD8">
        <v>320727.40769999998</v>
      </c>
      <c r="AE8">
        <v>321728.0073</v>
      </c>
      <c r="AF8">
        <v>321728.0073</v>
      </c>
      <c r="AG8">
        <v>317971.01069999998</v>
      </c>
      <c r="AH8">
        <v>262246.80930000002</v>
      </c>
      <c r="AI8">
        <v>93702.587299999999</v>
      </c>
      <c r="AJ8">
        <v>276604.48060000001</v>
      </c>
      <c r="AK8">
        <v>302797.08269999997</v>
      </c>
      <c r="AL8">
        <v>300257.76549999998</v>
      </c>
      <c r="AM8">
        <v>287725.1139</v>
      </c>
      <c r="AN8">
        <v>272955.60739999998</v>
      </c>
      <c r="AO8">
        <v>279450.84159999999</v>
      </c>
      <c r="AP8">
        <v>279450.84159999999</v>
      </c>
      <c r="AQ8">
        <v>239576.63099999999</v>
      </c>
      <c r="AR8">
        <v>239576.63099999999</v>
      </c>
      <c r="AS8">
        <v>100507.11440000001</v>
      </c>
      <c r="AT8">
        <v>137457.66159999999</v>
      </c>
      <c r="AU8">
        <v>137457.66159999999</v>
      </c>
      <c r="AV8">
        <v>0</v>
      </c>
      <c r="AW8">
        <v>268370.1923</v>
      </c>
      <c r="AX8">
        <v>339149.53590000002</v>
      </c>
      <c r="AY8">
        <v>343278.38370000001</v>
      </c>
      <c r="AZ8">
        <v>351774.1507</v>
      </c>
      <c r="BA8">
        <v>336275.60259999998</v>
      </c>
      <c r="BB8">
        <v>343013.98950000003</v>
      </c>
      <c r="BC8">
        <v>350191.45069999999</v>
      </c>
      <c r="BD8">
        <v>317139.09360000002</v>
      </c>
      <c r="BE8">
        <v>317139.09360000002</v>
      </c>
      <c r="BF8">
        <v>344763.62270000001</v>
      </c>
      <c r="BG8">
        <v>349792.6103</v>
      </c>
      <c r="BH8">
        <v>335225.43949999998</v>
      </c>
      <c r="BI8">
        <v>339797.36</v>
      </c>
      <c r="BJ8">
        <v>334075.9828</v>
      </c>
      <c r="BK8">
        <v>339566.7856</v>
      </c>
      <c r="BL8">
        <v>337700.78230000002</v>
      </c>
      <c r="BM8">
        <v>338196.91710000002</v>
      </c>
      <c r="BN8">
        <v>342792.16159999999</v>
      </c>
      <c r="BO8">
        <v>331934.75630000001</v>
      </c>
      <c r="BP8">
        <v>328121.03239999997</v>
      </c>
      <c r="BQ8">
        <v>400782.70610000001</v>
      </c>
      <c r="BR8">
        <v>402976.66149999999</v>
      </c>
      <c r="BS8">
        <v>376164.72389999998</v>
      </c>
      <c r="BT8">
        <v>353297.18707500002</v>
      </c>
      <c r="BU8">
        <v>338007.07640000002</v>
      </c>
      <c r="BV8">
        <v>305784.4706</v>
      </c>
      <c r="BW8">
        <v>311085.9325</v>
      </c>
    </row>
    <row r="9" spans="1:75" x14ac:dyDescent="0.3">
      <c r="A9" t="s">
        <v>14</v>
      </c>
      <c r="B9">
        <v>1500</v>
      </c>
      <c r="C9">
        <v>1500</v>
      </c>
      <c r="D9" s="67">
        <v>1500</v>
      </c>
      <c r="E9">
        <v>1500</v>
      </c>
      <c r="F9">
        <v>1500</v>
      </c>
      <c r="G9">
        <v>1500</v>
      </c>
      <c r="H9">
        <v>1500</v>
      </c>
      <c r="I9">
        <v>1500</v>
      </c>
      <c r="J9">
        <v>1500</v>
      </c>
      <c r="K9">
        <v>1500</v>
      </c>
      <c r="L9">
        <v>1500</v>
      </c>
      <c r="M9">
        <v>1500</v>
      </c>
      <c r="N9">
        <v>1500</v>
      </c>
      <c r="O9">
        <v>1500</v>
      </c>
      <c r="P9">
        <v>1500</v>
      </c>
      <c r="Q9">
        <v>1500</v>
      </c>
      <c r="R9">
        <v>1500</v>
      </c>
      <c r="S9">
        <v>1500</v>
      </c>
      <c r="T9">
        <v>1500</v>
      </c>
      <c r="U9">
        <v>1500</v>
      </c>
      <c r="V9">
        <v>1500</v>
      </c>
      <c r="W9">
        <v>1500</v>
      </c>
      <c r="X9">
        <v>1500</v>
      </c>
      <c r="Y9">
        <v>1500</v>
      </c>
      <c r="Z9">
        <v>1500</v>
      </c>
      <c r="AA9">
        <v>1500</v>
      </c>
      <c r="AB9">
        <v>1500</v>
      </c>
      <c r="AC9">
        <v>1500</v>
      </c>
      <c r="AD9">
        <v>1500</v>
      </c>
      <c r="AE9">
        <v>1500</v>
      </c>
      <c r="AF9">
        <v>1500</v>
      </c>
      <c r="AG9">
        <v>1500</v>
      </c>
      <c r="AH9">
        <v>1500</v>
      </c>
      <c r="AI9">
        <v>1500</v>
      </c>
      <c r="AJ9">
        <v>6000</v>
      </c>
      <c r="AK9">
        <v>6000</v>
      </c>
      <c r="AL9">
        <v>6000</v>
      </c>
      <c r="AM9">
        <v>6000</v>
      </c>
      <c r="AN9">
        <v>6000</v>
      </c>
      <c r="AO9">
        <v>6000</v>
      </c>
      <c r="AP9">
        <v>6000</v>
      </c>
      <c r="AQ9">
        <v>6000</v>
      </c>
      <c r="AR9">
        <v>6000</v>
      </c>
      <c r="AS9">
        <v>6000</v>
      </c>
      <c r="AT9">
        <v>6000</v>
      </c>
      <c r="AU9">
        <v>6000</v>
      </c>
      <c r="AV9">
        <v>0</v>
      </c>
      <c r="AW9">
        <v>6000</v>
      </c>
      <c r="AX9">
        <v>6000</v>
      </c>
      <c r="AY9">
        <v>6000</v>
      </c>
      <c r="AZ9">
        <v>6000</v>
      </c>
      <c r="BA9">
        <v>6000</v>
      </c>
      <c r="BB9">
        <v>6000</v>
      </c>
      <c r="BC9">
        <v>10700</v>
      </c>
      <c r="BD9">
        <v>10700</v>
      </c>
      <c r="BE9">
        <v>10700</v>
      </c>
      <c r="BF9">
        <v>10700</v>
      </c>
      <c r="BG9">
        <v>10700</v>
      </c>
      <c r="BH9">
        <v>10500</v>
      </c>
      <c r="BI9">
        <v>11000</v>
      </c>
      <c r="BJ9">
        <v>11250</v>
      </c>
      <c r="BK9">
        <v>10950</v>
      </c>
      <c r="BL9">
        <v>10950</v>
      </c>
      <c r="BM9">
        <v>10856</v>
      </c>
      <c r="BN9">
        <v>10782</v>
      </c>
      <c r="BO9">
        <v>35000</v>
      </c>
      <c r="BP9">
        <v>32015</v>
      </c>
      <c r="BQ9">
        <v>40251</v>
      </c>
      <c r="BR9">
        <v>44155</v>
      </c>
      <c r="BS9">
        <v>16560</v>
      </c>
      <c r="BT9">
        <v>46059</v>
      </c>
      <c r="BU9">
        <v>46059</v>
      </c>
      <c r="BV9">
        <v>46059</v>
      </c>
      <c r="BW9">
        <v>31024</v>
      </c>
    </row>
    <row r="10" spans="1:75" x14ac:dyDescent="0.3">
      <c r="A10" t="s">
        <v>15</v>
      </c>
      <c r="B10">
        <v>3000</v>
      </c>
      <c r="C10">
        <v>3000</v>
      </c>
      <c r="D10" s="67">
        <v>3000</v>
      </c>
      <c r="E10">
        <v>3000</v>
      </c>
      <c r="F10">
        <v>3000</v>
      </c>
      <c r="G10">
        <v>3000</v>
      </c>
      <c r="H10">
        <v>3000</v>
      </c>
      <c r="I10">
        <v>3000</v>
      </c>
      <c r="J10">
        <v>3000</v>
      </c>
      <c r="K10">
        <v>3000</v>
      </c>
      <c r="L10">
        <v>3000</v>
      </c>
      <c r="M10">
        <v>3000</v>
      </c>
      <c r="N10">
        <v>3000</v>
      </c>
      <c r="O10">
        <v>3000</v>
      </c>
      <c r="P10">
        <v>3000</v>
      </c>
      <c r="Q10">
        <v>3000</v>
      </c>
      <c r="R10">
        <v>3000</v>
      </c>
      <c r="S10">
        <v>3000</v>
      </c>
      <c r="T10">
        <v>3000</v>
      </c>
      <c r="U10">
        <v>3000</v>
      </c>
      <c r="V10">
        <v>3000</v>
      </c>
      <c r="W10">
        <v>3000</v>
      </c>
      <c r="X10">
        <v>3000</v>
      </c>
      <c r="Y10">
        <v>3000</v>
      </c>
      <c r="Z10">
        <v>3000</v>
      </c>
      <c r="AA10">
        <v>3000</v>
      </c>
      <c r="AB10">
        <v>3000</v>
      </c>
      <c r="AC10">
        <v>3000</v>
      </c>
      <c r="AD10">
        <v>3000</v>
      </c>
      <c r="AE10">
        <v>3000</v>
      </c>
      <c r="AF10">
        <v>3000</v>
      </c>
      <c r="AG10">
        <v>3000</v>
      </c>
      <c r="AH10">
        <v>3000</v>
      </c>
      <c r="AI10">
        <v>3000</v>
      </c>
      <c r="AJ10">
        <v>3000</v>
      </c>
      <c r="AK10">
        <v>3000</v>
      </c>
      <c r="AL10">
        <v>3000</v>
      </c>
      <c r="AM10">
        <v>3000</v>
      </c>
      <c r="AN10">
        <v>3000</v>
      </c>
      <c r="AO10">
        <v>3000</v>
      </c>
      <c r="AP10">
        <v>3000</v>
      </c>
      <c r="AQ10">
        <v>3000</v>
      </c>
      <c r="AR10">
        <v>3000</v>
      </c>
      <c r="AS10">
        <v>3000</v>
      </c>
      <c r="AT10">
        <v>3000</v>
      </c>
      <c r="AU10">
        <v>3000</v>
      </c>
      <c r="AV10">
        <v>0</v>
      </c>
      <c r="AW10">
        <v>3000</v>
      </c>
      <c r="AX10">
        <v>3000</v>
      </c>
      <c r="AY10">
        <v>3000</v>
      </c>
      <c r="AZ10">
        <v>3000</v>
      </c>
      <c r="BA10">
        <v>3000</v>
      </c>
      <c r="BB10">
        <v>3000</v>
      </c>
      <c r="BC10">
        <v>9500</v>
      </c>
      <c r="BD10">
        <v>9500</v>
      </c>
      <c r="BE10">
        <v>9500</v>
      </c>
      <c r="BF10">
        <v>9500</v>
      </c>
      <c r="BG10">
        <v>9500</v>
      </c>
      <c r="BH10">
        <v>9500</v>
      </c>
      <c r="BI10">
        <v>9500</v>
      </c>
      <c r="BJ10">
        <v>10200</v>
      </c>
      <c r="BK10">
        <v>9033</v>
      </c>
      <c r="BL10">
        <v>9033</v>
      </c>
      <c r="BM10">
        <v>9033</v>
      </c>
      <c r="BN10">
        <v>9033</v>
      </c>
      <c r="BO10">
        <v>9000</v>
      </c>
      <c r="BP10">
        <v>8500</v>
      </c>
      <c r="BQ10">
        <v>8700</v>
      </c>
      <c r="BR10">
        <v>9500</v>
      </c>
      <c r="BS10">
        <v>12150</v>
      </c>
      <c r="BT10">
        <v>9033</v>
      </c>
      <c r="BU10">
        <v>9033</v>
      </c>
      <c r="BV10">
        <v>9033</v>
      </c>
      <c r="BW10">
        <v>9033</v>
      </c>
    </row>
    <row r="11" spans="1:75" x14ac:dyDescent="0.3">
      <c r="A11" t="s">
        <v>16</v>
      </c>
      <c r="B11">
        <v>0</v>
      </c>
      <c r="C11">
        <v>0</v>
      </c>
      <c r="D11" s="67">
        <v>0</v>
      </c>
      <c r="E11">
        <v>36000</v>
      </c>
      <c r="F11">
        <v>36000</v>
      </c>
      <c r="G11">
        <v>36000</v>
      </c>
      <c r="H11">
        <v>37500</v>
      </c>
      <c r="I11">
        <v>39000</v>
      </c>
      <c r="J11">
        <v>39000</v>
      </c>
      <c r="K11">
        <v>37500</v>
      </c>
      <c r="L11">
        <v>3000</v>
      </c>
      <c r="M11">
        <v>45000</v>
      </c>
      <c r="N11">
        <v>41400</v>
      </c>
      <c r="O11">
        <v>46800</v>
      </c>
      <c r="P11">
        <v>70200</v>
      </c>
      <c r="Q11">
        <v>82500</v>
      </c>
      <c r="R11">
        <v>66000</v>
      </c>
      <c r="S11">
        <v>80600</v>
      </c>
      <c r="T11">
        <v>71300</v>
      </c>
      <c r="U11">
        <v>83700</v>
      </c>
      <c r="V11">
        <v>110500</v>
      </c>
      <c r="W11">
        <v>91000</v>
      </c>
      <c r="X11">
        <v>77500</v>
      </c>
      <c r="Y11">
        <v>70200</v>
      </c>
      <c r="Z11">
        <v>62400</v>
      </c>
      <c r="AA11">
        <v>62400</v>
      </c>
      <c r="AB11">
        <v>70200</v>
      </c>
      <c r="AC11">
        <v>62400</v>
      </c>
      <c r="AD11">
        <v>62400</v>
      </c>
      <c r="AE11">
        <v>63700</v>
      </c>
      <c r="AF11">
        <v>63700</v>
      </c>
      <c r="AG11">
        <v>53300</v>
      </c>
      <c r="AH11">
        <v>57200</v>
      </c>
      <c r="AI11">
        <v>4</v>
      </c>
      <c r="AJ11">
        <v>54600</v>
      </c>
      <c r="AK11">
        <v>70200</v>
      </c>
      <c r="AL11">
        <v>62400</v>
      </c>
      <c r="AM11">
        <v>62400</v>
      </c>
      <c r="AN11">
        <v>58500</v>
      </c>
      <c r="AO11">
        <v>31200</v>
      </c>
      <c r="AP11">
        <v>31200</v>
      </c>
      <c r="AQ11">
        <v>35100</v>
      </c>
      <c r="AR11">
        <v>28600</v>
      </c>
      <c r="AS11">
        <v>0</v>
      </c>
      <c r="AT11">
        <v>0</v>
      </c>
      <c r="AU11">
        <v>15600</v>
      </c>
      <c r="AW11">
        <v>42900</v>
      </c>
      <c r="AX11">
        <v>66300</v>
      </c>
      <c r="AY11">
        <v>63700</v>
      </c>
      <c r="AZ11">
        <v>63700</v>
      </c>
      <c r="BA11">
        <v>61100</v>
      </c>
      <c r="BB11">
        <v>62400</v>
      </c>
      <c r="BC11">
        <v>70600</v>
      </c>
      <c r="BD11">
        <v>67600</v>
      </c>
      <c r="BE11">
        <v>70200</v>
      </c>
      <c r="BF11">
        <v>70600</v>
      </c>
      <c r="BG11">
        <v>70600</v>
      </c>
      <c r="BH11">
        <v>65400</v>
      </c>
      <c r="BI11">
        <v>55400</v>
      </c>
      <c r="BJ11">
        <v>38500</v>
      </c>
      <c r="BK11">
        <v>31200</v>
      </c>
      <c r="BL11">
        <v>32500</v>
      </c>
      <c r="BM11">
        <v>35600</v>
      </c>
      <c r="BN11">
        <v>34200</v>
      </c>
      <c r="BO11">
        <v>3000</v>
      </c>
      <c r="BP11">
        <v>36000</v>
      </c>
      <c r="BQ11">
        <v>4000</v>
      </c>
      <c r="BR11">
        <v>6000</v>
      </c>
      <c r="BS11">
        <v>2000</v>
      </c>
      <c r="BT11">
        <v>4000</v>
      </c>
      <c r="BU11">
        <v>4000</v>
      </c>
      <c r="BV11">
        <v>4000</v>
      </c>
      <c r="BW11">
        <v>2000</v>
      </c>
    </row>
    <row r="12" spans="1:75" x14ac:dyDescent="0.3">
      <c r="A12" t="s">
        <v>17</v>
      </c>
      <c r="B12">
        <v>2600</v>
      </c>
      <c r="C12">
        <v>2600</v>
      </c>
      <c r="D12" s="67">
        <v>2600</v>
      </c>
      <c r="E12">
        <v>2600</v>
      </c>
      <c r="F12">
        <v>2600</v>
      </c>
      <c r="G12">
        <v>2600</v>
      </c>
      <c r="H12">
        <v>2600</v>
      </c>
      <c r="I12">
        <v>2600</v>
      </c>
      <c r="J12">
        <v>2600</v>
      </c>
      <c r="K12">
        <v>2600</v>
      </c>
      <c r="L12">
        <v>2600</v>
      </c>
      <c r="M12">
        <v>2600</v>
      </c>
      <c r="N12">
        <v>2600</v>
      </c>
      <c r="O12">
        <v>2600</v>
      </c>
      <c r="P12">
        <v>2600</v>
      </c>
      <c r="Q12">
        <v>2600</v>
      </c>
      <c r="R12">
        <v>2600</v>
      </c>
      <c r="S12">
        <v>2600</v>
      </c>
      <c r="T12">
        <v>2600</v>
      </c>
      <c r="U12">
        <v>2600</v>
      </c>
      <c r="V12">
        <v>2600</v>
      </c>
      <c r="W12">
        <v>2600</v>
      </c>
      <c r="X12">
        <v>2600</v>
      </c>
      <c r="Y12">
        <v>2600</v>
      </c>
      <c r="Z12">
        <v>2600</v>
      </c>
      <c r="AA12">
        <v>2600</v>
      </c>
      <c r="AB12">
        <v>1500</v>
      </c>
      <c r="AC12">
        <v>1500</v>
      </c>
      <c r="AD12">
        <v>1500</v>
      </c>
      <c r="AE12">
        <v>1500</v>
      </c>
      <c r="AF12">
        <v>1500</v>
      </c>
      <c r="AG12">
        <v>1500</v>
      </c>
      <c r="AH12">
        <v>1500</v>
      </c>
      <c r="AI12">
        <v>0</v>
      </c>
      <c r="AJ12">
        <v>0</v>
      </c>
      <c r="AK12">
        <v>0</v>
      </c>
      <c r="AL12">
        <v>0</v>
      </c>
      <c r="AM12">
        <v>3100</v>
      </c>
      <c r="AN12">
        <v>3100</v>
      </c>
      <c r="AO12">
        <v>3100</v>
      </c>
      <c r="AP12">
        <v>3100</v>
      </c>
      <c r="AQ12">
        <v>3100</v>
      </c>
      <c r="AR12">
        <v>3100</v>
      </c>
      <c r="AS12">
        <v>3100</v>
      </c>
      <c r="AT12">
        <v>3100</v>
      </c>
      <c r="AU12">
        <v>3100</v>
      </c>
      <c r="AV12">
        <v>0</v>
      </c>
      <c r="AW12">
        <v>3100</v>
      </c>
      <c r="AX12">
        <v>3100</v>
      </c>
      <c r="AY12">
        <v>3100</v>
      </c>
      <c r="AZ12">
        <v>3100</v>
      </c>
      <c r="BA12">
        <v>3100</v>
      </c>
      <c r="BB12">
        <v>3100</v>
      </c>
      <c r="BC12">
        <v>3100</v>
      </c>
      <c r="BD12">
        <v>3100</v>
      </c>
      <c r="BE12">
        <v>3100</v>
      </c>
      <c r="BF12">
        <v>3100</v>
      </c>
      <c r="BG12">
        <v>3100</v>
      </c>
      <c r="BH12">
        <v>3300</v>
      </c>
      <c r="BI12">
        <v>3940</v>
      </c>
      <c r="BJ12">
        <v>3940</v>
      </c>
      <c r="BK12">
        <v>3940</v>
      </c>
      <c r="BL12">
        <v>4790</v>
      </c>
      <c r="BM12">
        <v>2900</v>
      </c>
      <c r="BN12">
        <v>2900</v>
      </c>
      <c r="BO12">
        <v>4300</v>
      </c>
      <c r="BP12">
        <v>4790</v>
      </c>
      <c r="BQ12">
        <v>4790</v>
      </c>
      <c r="BR12">
        <v>4790</v>
      </c>
      <c r="BS12">
        <v>4790</v>
      </c>
      <c r="BT12">
        <v>4700</v>
      </c>
      <c r="BU12">
        <v>4700</v>
      </c>
      <c r="BV12">
        <v>4700</v>
      </c>
      <c r="BW12">
        <v>4060</v>
      </c>
    </row>
    <row r="13" spans="1:75" x14ac:dyDescent="0.3">
      <c r="A13" t="s">
        <v>18</v>
      </c>
      <c r="B13">
        <v>1500</v>
      </c>
      <c r="C13">
        <v>1500</v>
      </c>
      <c r="D13" s="67">
        <v>1500</v>
      </c>
      <c r="E13">
        <v>1540</v>
      </c>
      <c r="F13">
        <v>1540</v>
      </c>
      <c r="G13">
        <v>1540</v>
      </c>
      <c r="H13">
        <v>1540</v>
      </c>
      <c r="I13">
        <v>1540</v>
      </c>
      <c r="J13">
        <v>1540</v>
      </c>
      <c r="K13">
        <v>1540</v>
      </c>
      <c r="L13">
        <v>1540</v>
      </c>
      <c r="M13">
        <v>1540</v>
      </c>
      <c r="N13">
        <v>1540</v>
      </c>
      <c r="O13">
        <v>1540</v>
      </c>
      <c r="P13">
        <v>1540</v>
      </c>
      <c r="Q13">
        <v>1540</v>
      </c>
      <c r="R13">
        <v>1540</v>
      </c>
      <c r="S13">
        <v>3797</v>
      </c>
      <c r="T13">
        <v>3797</v>
      </c>
      <c r="U13">
        <v>3797</v>
      </c>
      <c r="V13">
        <v>3797</v>
      </c>
      <c r="W13">
        <v>3797</v>
      </c>
      <c r="X13">
        <v>3797</v>
      </c>
      <c r="Y13">
        <v>3797</v>
      </c>
      <c r="Z13">
        <v>3797</v>
      </c>
      <c r="AA13">
        <v>3797</v>
      </c>
      <c r="AB13">
        <v>1369</v>
      </c>
      <c r="AC13">
        <v>1369</v>
      </c>
      <c r="AD13">
        <v>1369</v>
      </c>
      <c r="AE13">
        <v>1369</v>
      </c>
      <c r="AF13">
        <v>1369</v>
      </c>
      <c r="AG13">
        <v>1369</v>
      </c>
      <c r="AH13">
        <v>1369</v>
      </c>
      <c r="AI13">
        <v>1369</v>
      </c>
      <c r="AJ13">
        <v>1369</v>
      </c>
      <c r="AK13">
        <v>1369</v>
      </c>
      <c r="AL13">
        <v>1369</v>
      </c>
      <c r="AM13">
        <v>1369</v>
      </c>
      <c r="AN13">
        <v>1369</v>
      </c>
      <c r="AO13">
        <v>1369</v>
      </c>
      <c r="AP13">
        <v>1369</v>
      </c>
      <c r="AQ13">
        <v>1369</v>
      </c>
      <c r="AR13">
        <v>1369</v>
      </c>
      <c r="AS13">
        <v>1369</v>
      </c>
      <c r="AT13">
        <v>1369</v>
      </c>
      <c r="AU13">
        <v>1369</v>
      </c>
      <c r="AV13">
        <v>0</v>
      </c>
      <c r="AW13">
        <v>1369</v>
      </c>
      <c r="AX13">
        <v>1369</v>
      </c>
      <c r="AY13">
        <v>1369</v>
      </c>
      <c r="AZ13">
        <v>1369</v>
      </c>
      <c r="BA13">
        <v>1369</v>
      </c>
      <c r="BB13">
        <v>1369</v>
      </c>
      <c r="BC13">
        <v>1369</v>
      </c>
      <c r="BD13">
        <v>1369</v>
      </c>
      <c r="BE13">
        <v>1369</v>
      </c>
      <c r="BF13">
        <v>1369</v>
      </c>
      <c r="BG13">
        <v>1369</v>
      </c>
      <c r="BH13">
        <v>1084</v>
      </c>
      <c r="BI13">
        <v>800</v>
      </c>
      <c r="BJ13">
        <v>450</v>
      </c>
      <c r="BK13">
        <v>1444</v>
      </c>
      <c r="BL13">
        <v>920</v>
      </c>
      <c r="BM13">
        <v>1425</v>
      </c>
      <c r="BN13">
        <v>1400</v>
      </c>
      <c r="BO13">
        <v>2826</v>
      </c>
      <c r="BP13">
        <v>2250</v>
      </c>
      <c r="BQ13">
        <v>1350</v>
      </c>
      <c r="BR13">
        <v>1450</v>
      </c>
      <c r="BS13">
        <v>2850</v>
      </c>
      <c r="BT13">
        <v>2815</v>
      </c>
      <c r="BU13">
        <v>2815</v>
      </c>
      <c r="BV13">
        <v>2815</v>
      </c>
      <c r="BW13">
        <v>2605</v>
      </c>
    </row>
    <row r="14" spans="1:75" x14ac:dyDescent="0.3">
      <c r="A14" t="s">
        <v>19</v>
      </c>
      <c r="B14">
        <v>97662.24</v>
      </c>
      <c r="C14">
        <v>150658</v>
      </c>
      <c r="D14" s="61">
        <v>116120</v>
      </c>
      <c r="E14">
        <v>392148</v>
      </c>
      <c r="F14">
        <v>436950</v>
      </c>
      <c r="G14">
        <v>444769.5500000001</v>
      </c>
      <c r="H14">
        <v>479779.5</v>
      </c>
      <c r="I14">
        <v>425985</v>
      </c>
      <c r="J14">
        <v>392515</v>
      </c>
      <c r="K14">
        <v>436019</v>
      </c>
      <c r="L14">
        <v>285215</v>
      </c>
      <c r="M14">
        <v>336536</v>
      </c>
      <c r="N14">
        <v>370417</v>
      </c>
      <c r="O14">
        <v>260198</v>
      </c>
      <c r="P14">
        <v>232862</v>
      </c>
      <c r="Q14">
        <v>372608</v>
      </c>
      <c r="R14">
        <v>259787.62</v>
      </c>
      <c r="S14">
        <v>318404</v>
      </c>
      <c r="T14">
        <v>329246.93000000005</v>
      </c>
      <c r="U14">
        <v>312191</v>
      </c>
      <c r="V14">
        <v>294063</v>
      </c>
      <c r="W14">
        <v>235327</v>
      </c>
      <c r="X14">
        <v>220839</v>
      </c>
      <c r="Y14">
        <v>178785.14</v>
      </c>
      <c r="Z14">
        <v>161512.69</v>
      </c>
      <c r="AA14">
        <v>198022</v>
      </c>
      <c r="AB14">
        <v>143396</v>
      </c>
      <c r="AC14">
        <v>191818</v>
      </c>
      <c r="AD14">
        <v>185499</v>
      </c>
      <c r="AE14">
        <v>211712.5</v>
      </c>
      <c r="AF14">
        <v>202097</v>
      </c>
      <c r="AG14">
        <v>259733</v>
      </c>
      <c r="AH14">
        <v>159269</v>
      </c>
      <c r="AI14">
        <v>86234</v>
      </c>
      <c r="AJ14">
        <v>181676</v>
      </c>
      <c r="AK14">
        <v>252552.47000000003</v>
      </c>
      <c r="AL14">
        <v>268590</v>
      </c>
      <c r="AM14">
        <v>253194</v>
      </c>
      <c r="AN14">
        <v>425981.14</v>
      </c>
      <c r="AO14">
        <v>436407.92</v>
      </c>
      <c r="AP14">
        <v>396354</v>
      </c>
      <c r="AQ14">
        <v>396354</v>
      </c>
      <c r="AR14">
        <v>373889.1</v>
      </c>
      <c r="AS14">
        <v>132722.48000000001</v>
      </c>
      <c r="AT14">
        <v>159445</v>
      </c>
      <c r="AU14">
        <v>214875</v>
      </c>
      <c r="AV14">
        <v>0</v>
      </c>
      <c r="AW14">
        <v>344764</v>
      </c>
      <c r="AX14">
        <v>451544</v>
      </c>
      <c r="AY14">
        <v>464435</v>
      </c>
      <c r="AZ14">
        <v>476563</v>
      </c>
      <c r="BA14">
        <v>463546</v>
      </c>
      <c r="BB14">
        <v>506609</v>
      </c>
      <c r="BC14">
        <v>506609</v>
      </c>
      <c r="BD14">
        <v>472633</v>
      </c>
      <c r="BE14">
        <v>488858</v>
      </c>
      <c r="BF14">
        <v>480230.17</v>
      </c>
      <c r="BG14">
        <v>480230.17</v>
      </c>
      <c r="BH14">
        <v>440507.71</v>
      </c>
      <c r="BI14">
        <v>438174.63</v>
      </c>
      <c r="BJ14">
        <v>540282.21</v>
      </c>
      <c r="BK14">
        <v>423216.97</v>
      </c>
      <c r="BL14">
        <v>425079.15</v>
      </c>
      <c r="BM14">
        <v>397797.89</v>
      </c>
      <c r="BN14">
        <v>423246.41</v>
      </c>
      <c r="BO14">
        <v>413118.67</v>
      </c>
      <c r="BP14">
        <v>416972.64</v>
      </c>
      <c r="BQ14">
        <v>547743.95000000007</v>
      </c>
      <c r="BR14">
        <v>553412</v>
      </c>
      <c r="BS14">
        <v>483973.36000000004</v>
      </c>
      <c r="BT14">
        <v>494617.65650000004</v>
      </c>
      <c r="BU14">
        <v>482776.08150000003</v>
      </c>
      <c r="BV14">
        <v>484013</v>
      </c>
      <c r="BW14">
        <v>504406</v>
      </c>
    </row>
    <row r="15" spans="1:75" x14ac:dyDescent="0.3">
      <c r="A15" t="s">
        <v>20</v>
      </c>
      <c r="B15">
        <v>27513.1675</v>
      </c>
      <c r="C15">
        <v>46562</v>
      </c>
      <c r="D15" s="61">
        <v>30750</v>
      </c>
      <c r="E15">
        <v>114885.55</v>
      </c>
      <c r="F15">
        <v>133371</v>
      </c>
      <c r="G15">
        <v>170476.3125</v>
      </c>
      <c r="H15">
        <v>162339</v>
      </c>
      <c r="I15">
        <v>144909.21249999999</v>
      </c>
      <c r="J15">
        <v>129343.69500000001</v>
      </c>
      <c r="K15">
        <v>123304.87</v>
      </c>
      <c r="L15">
        <v>77343</v>
      </c>
      <c r="M15">
        <v>136728</v>
      </c>
      <c r="N15">
        <v>142604</v>
      </c>
      <c r="O15">
        <v>142522</v>
      </c>
      <c r="P15">
        <v>132136</v>
      </c>
      <c r="Q15">
        <v>156259</v>
      </c>
      <c r="R15">
        <v>168690.4375</v>
      </c>
      <c r="S15">
        <v>170490</v>
      </c>
      <c r="T15">
        <v>173707.07250000001</v>
      </c>
      <c r="U15">
        <v>168229.91250000001</v>
      </c>
      <c r="V15">
        <v>163171</v>
      </c>
      <c r="W15">
        <v>145204</v>
      </c>
      <c r="X15">
        <v>145601</v>
      </c>
      <c r="Y15">
        <v>145601</v>
      </c>
      <c r="Z15">
        <v>141796</v>
      </c>
      <c r="AA15">
        <v>131198.79500000001</v>
      </c>
      <c r="AB15">
        <v>134060</v>
      </c>
      <c r="AC15">
        <v>140881.91</v>
      </c>
      <c r="AD15">
        <v>161523</v>
      </c>
      <c r="AE15">
        <v>137118</v>
      </c>
      <c r="AF15">
        <v>137118</v>
      </c>
      <c r="AG15">
        <v>163087</v>
      </c>
      <c r="AH15">
        <v>112530.925</v>
      </c>
      <c r="AI15">
        <v>39084</v>
      </c>
      <c r="AJ15">
        <v>118842</v>
      </c>
      <c r="AK15">
        <v>131505</v>
      </c>
      <c r="AL15">
        <v>125819.2325</v>
      </c>
      <c r="AM15">
        <v>125819.2325</v>
      </c>
      <c r="AN15">
        <v>118968.2325</v>
      </c>
      <c r="AO15">
        <v>122730</v>
      </c>
      <c r="AP15">
        <v>120614</v>
      </c>
      <c r="AQ15">
        <v>109074</v>
      </c>
      <c r="AR15">
        <v>102086</v>
      </c>
      <c r="AS15">
        <v>41631</v>
      </c>
      <c r="AT15">
        <v>53702</v>
      </c>
      <c r="AU15">
        <v>57803</v>
      </c>
      <c r="AV15">
        <v>0</v>
      </c>
      <c r="AW15">
        <v>112811</v>
      </c>
      <c r="AX15">
        <v>156874</v>
      </c>
      <c r="AY15">
        <v>156843</v>
      </c>
      <c r="AZ15">
        <v>158925</v>
      </c>
      <c r="BA15">
        <v>168240</v>
      </c>
      <c r="BB15">
        <v>197141</v>
      </c>
      <c r="BC15">
        <v>197141</v>
      </c>
      <c r="BD15">
        <v>181919</v>
      </c>
      <c r="BE15">
        <v>183160</v>
      </c>
      <c r="BF15">
        <v>273132</v>
      </c>
      <c r="BG15">
        <v>273132</v>
      </c>
      <c r="BH15">
        <v>264335</v>
      </c>
      <c r="BI15">
        <v>269448</v>
      </c>
      <c r="BJ15">
        <v>272399</v>
      </c>
      <c r="BK15">
        <v>395840</v>
      </c>
      <c r="BL15">
        <v>264157.23749999999</v>
      </c>
      <c r="BM15">
        <v>265299.755</v>
      </c>
      <c r="BN15">
        <v>267603.55249999999</v>
      </c>
      <c r="BO15">
        <v>255363.08749999999</v>
      </c>
      <c r="BP15">
        <v>259357.505</v>
      </c>
      <c r="BQ15">
        <v>264478</v>
      </c>
      <c r="BR15">
        <v>265388</v>
      </c>
      <c r="BS15">
        <v>256248.72500000001</v>
      </c>
      <c r="BT15">
        <v>209869</v>
      </c>
      <c r="BU15">
        <v>194078</v>
      </c>
      <c r="BV15">
        <v>245506</v>
      </c>
      <c r="BW15">
        <v>249521</v>
      </c>
    </row>
    <row r="16" spans="1:75" x14ac:dyDescent="0.3">
      <c r="A16" t="s">
        <v>21</v>
      </c>
      <c r="B16">
        <v>182933.33333333337</v>
      </c>
      <c r="C16">
        <v>548800</v>
      </c>
      <c r="D16" s="61">
        <v>205800</v>
      </c>
      <c r="E16">
        <v>548800</v>
      </c>
      <c r="F16">
        <v>548800</v>
      </c>
      <c r="G16">
        <v>548800</v>
      </c>
      <c r="H16">
        <v>548800</v>
      </c>
      <c r="I16">
        <v>548800</v>
      </c>
      <c r="J16">
        <v>548800</v>
      </c>
      <c r="K16">
        <v>548800</v>
      </c>
      <c r="L16">
        <v>548800</v>
      </c>
      <c r="M16">
        <v>548800</v>
      </c>
      <c r="N16">
        <v>548800</v>
      </c>
      <c r="O16">
        <v>548800</v>
      </c>
      <c r="P16">
        <v>548800</v>
      </c>
      <c r="Q16">
        <v>548800</v>
      </c>
      <c r="R16">
        <v>548800</v>
      </c>
      <c r="S16">
        <v>548800</v>
      </c>
      <c r="T16">
        <v>548800</v>
      </c>
      <c r="U16">
        <v>548800</v>
      </c>
      <c r="V16">
        <v>548800</v>
      </c>
      <c r="W16">
        <v>548800</v>
      </c>
      <c r="X16">
        <v>548800</v>
      </c>
      <c r="Y16">
        <v>548800</v>
      </c>
      <c r="Z16">
        <v>548800</v>
      </c>
      <c r="AA16">
        <v>548800</v>
      </c>
      <c r="AB16">
        <v>548800</v>
      </c>
      <c r="AC16">
        <v>548800</v>
      </c>
      <c r="AD16">
        <v>548800</v>
      </c>
      <c r="AE16">
        <v>548800</v>
      </c>
      <c r="AF16">
        <v>548800</v>
      </c>
      <c r="AG16">
        <v>548800</v>
      </c>
      <c r="AH16">
        <v>548800</v>
      </c>
      <c r="AI16">
        <v>548800</v>
      </c>
      <c r="AJ16">
        <v>418135</v>
      </c>
      <c r="AK16">
        <v>418135</v>
      </c>
      <c r="AL16">
        <v>418135</v>
      </c>
      <c r="AM16">
        <v>418135</v>
      </c>
      <c r="AN16">
        <v>474750</v>
      </c>
      <c r="AO16">
        <v>474750</v>
      </c>
      <c r="AP16">
        <v>474750</v>
      </c>
      <c r="AQ16">
        <v>474750</v>
      </c>
      <c r="AR16">
        <v>474750</v>
      </c>
      <c r="AS16">
        <v>474750</v>
      </c>
      <c r="AT16">
        <v>474750</v>
      </c>
      <c r="AU16">
        <v>474750</v>
      </c>
      <c r="AV16">
        <v>474750</v>
      </c>
      <c r="AW16">
        <v>474750</v>
      </c>
      <c r="AX16">
        <v>474750</v>
      </c>
      <c r="AY16">
        <v>474750</v>
      </c>
      <c r="AZ16">
        <v>474750</v>
      </c>
      <c r="BA16">
        <v>474750</v>
      </c>
      <c r="BB16">
        <v>474075</v>
      </c>
      <c r="BC16">
        <v>579075</v>
      </c>
      <c r="BD16">
        <v>579075</v>
      </c>
      <c r="BE16">
        <v>579075</v>
      </c>
      <c r="BF16">
        <v>579075</v>
      </c>
      <c r="BG16">
        <v>579075</v>
      </c>
      <c r="BH16">
        <v>579075</v>
      </c>
      <c r="BI16">
        <v>579075</v>
      </c>
      <c r="BJ16">
        <v>579075</v>
      </c>
      <c r="BK16">
        <v>579075</v>
      </c>
      <c r="BL16">
        <v>579075</v>
      </c>
      <c r="BM16">
        <v>579075</v>
      </c>
      <c r="BN16">
        <v>579075</v>
      </c>
      <c r="BO16">
        <v>579075</v>
      </c>
      <c r="BP16">
        <v>474075</v>
      </c>
      <c r="BQ16">
        <v>474075</v>
      </c>
      <c r="BR16">
        <v>474075</v>
      </c>
      <c r="BS16">
        <v>474075</v>
      </c>
      <c r="BT16">
        <v>474075</v>
      </c>
      <c r="BU16">
        <v>451500</v>
      </c>
      <c r="BV16">
        <v>451500</v>
      </c>
      <c r="BW16">
        <v>451500</v>
      </c>
    </row>
    <row r="17" spans="1:75" x14ac:dyDescent="0.3">
      <c r="A17" t="s">
        <v>22</v>
      </c>
      <c r="B17">
        <v>0</v>
      </c>
      <c r="C17">
        <v>0</v>
      </c>
      <c r="D17" s="61">
        <v>0</v>
      </c>
      <c r="E17">
        <v>0</v>
      </c>
      <c r="F17">
        <v>0</v>
      </c>
      <c r="G17">
        <v>0</v>
      </c>
      <c r="H17">
        <v>105764</v>
      </c>
      <c r="I17">
        <v>218545.48800000001</v>
      </c>
      <c r="J17">
        <v>218545.48800000001</v>
      </c>
      <c r="K17">
        <v>218545.48800000001</v>
      </c>
      <c r="L17">
        <v>218545.48800000001</v>
      </c>
      <c r="M17">
        <v>218545.48800000001</v>
      </c>
      <c r="N17">
        <v>222440.49600000001</v>
      </c>
      <c r="O17">
        <v>215136.52799999999</v>
      </c>
      <c r="P17">
        <v>178287.6</v>
      </c>
      <c r="Q17">
        <v>211424.35200000001</v>
      </c>
      <c r="R17">
        <v>225152.35200000001</v>
      </c>
      <c r="S17">
        <v>228333.88800000001</v>
      </c>
      <c r="T17">
        <v>232337.32800000001</v>
      </c>
      <c r="U17">
        <v>226039.584</v>
      </c>
      <c r="V17">
        <v>219847.39199999999</v>
      </c>
      <c r="W17">
        <v>197659.2</v>
      </c>
      <c r="X17">
        <v>192309.93599999999</v>
      </c>
      <c r="Y17">
        <v>195243.74400000001</v>
      </c>
      <c r="Z17">
        <v>199969.584</v>
      </c>
      <c r="AA17">
        <v>199969.584</v>
      </c>
      <c r="AB17">
        <v>181594.51199999999</v>
      </c>
      <c r="AC17">
        <v>181594.51199999999</v>
      </c>
      <c r="AD17">
        <v>184812.91200000001</v>
      </c>
      <c r="AE17">
        <v>185389.48800000001</v>
      </c>
      <c r="AF17">
        <v>185389.48800000001</v>
      </c>
      <c r="AG17">
        <v>183224.592</v>
      </c>
      <c r="AH17">
        <v>151114.60800000001</v>
      </c>
      <c r="AI17">
        <v>53994.288</v>
      </c>
      <c r="AJ17">
        <v>159387.93600000002</v>
      </c>
      <c r="AK17">
        <v>174480.91200000001</v>
      </c>
      <c r="AL17">
        <v>173017.68</v>
      </c>
      <c r="AM17">
        <v>165795.984</v>
      </c>
      <c r="AN17">
        <v>157285.34400000001</v>
      </c>
      <c r="AO17">
        <v>161028.09599999999</v>
      </c>
      <c r="AP17">
        <v>161028.09599999999</v>
      </c>
      <c r="AQ17">
        <v>138051.36000000002</v>
      </c>
      <c r="AR17">
        <v>138051.36000000002</v>
      </c>
      <c r="AS17">
        <v>57915.264000000003</v>
      </c>
      <c r="AT17">
        <v>79207.296000000002</v>
      </c>
      <c r="AU17">
        <v>79207.296000000002</v>
      </c>
      <c r="AV17">
        <v>0</v>
      </c>
      <c r="AW17">
        <v>154643.08799999999</v>
      </c>
      <c r="AX17">
        <v>195428.304</v>
      </c>
      <c r="AY17">
        <v>197807.47200000001</v>
      </c>
      <c r="AZ17">
        <v>202702.992</v>
      </c>
      <c r="BA17">
        <v>1263930</v>
      </c>
      <c r="BB17">
        <v>197655.12</v>
      </c>
      <c r="BC17">
        <v>201790.992</v>
      </c>
      <c r="BD17">
        <v>182745.21599999999</v>
      </c>
      <c r="BE17">
        <v>182745.21599999999</v>
      </c>
      <c r="BF17">
        <v>198663.31200000001</v>
      </c>
      <c r="BG17">
        <v>201561.16800000001</v>
      </c>
      <c r="BH17">
        <v>193167.12</v>
      </c>
      <c r="BI17">
        <v>195801.60000000001</v>
      </c>
      <c r="BJ17">
        <v>192504.76800000001</v>
      </c>
      <c r="BK17">
        <v>195668.736</v>
      </c>
      <c r="BL17">
        <v>194593.48800000001</v>
      </c>
      <c r="BM17">
        <v>194879.37599999999</v>
      </c>
      <c r="BN17">
        <v>197527.296</v>
      </c>
      <c r="BO17">
        <v>191270.92800000001</v>
      </c>
      <c r="BP17">
        <v>182063.28</v>
      </c>
      <c r="BQ17">
        <v>197657.23199999999</v>
      </c>
      <c r="BR17">
        <v>198617.23199999999</v>
      </c>
      <c r="BS17">
        <v>180262.80000000002</v>
      </c>
      <c r="BT17">
        <v>174446.976</v>
      </c>
      <c r="BU17">
        <v>167714.49600000001</v>
      </c>
      <c r="BV17">
        <v>176202.33600000001</v>
      </c>
      <c r="BW17">
        <v>179257.2</v>
      </c>
    </row>
    <row r="18" spans="1:75" x14ac:dyDescent="0.3">
      <c r="A18" t="s">
        <v>23</v>
      </c>
      <c r="B18">
        <v>0</v>
      </c>
      <c r="C18">
        <v>0</v>
      </c>
      <c r="D18" s="61">
        <v>0</v>
      </c>
      <c r="E18">
        <v>0</v>
      </c>
      <c r="F18">
        <v>0</v>
      </c>
      <c r="G18">
        <v>0</v>
      </c>
      <c r="H18">
        <v>0</v>
      </c>
      <c r="I18">
        <v>176313.408</v>
      </c>
      <c r="J18">
        <v>176313.408</v>
      </c>
      <c r="K18">
        <v>160991.712</v>
      </c>
      <c r="L18">
        <v>105310.08</v>
      </c>
      <c r="M18">
        <v>179644.08000000002</v>
      </c>
      <c r="N18">
        <v>184189.008</v>
      </c>
      <c r="O18">
        <v>188380.848</v>
      </c>
      <c r="P18">
        <v>178287.6</v>
      </c>
      <c r="Q18">
        <v>211424.35200000001</v>
      </c>
      <c r="R18">
        <v>225152.35200000001</v>
      </c>
      <c r="S18">
        <v>228333.88800000001</v>
      </c>
      <c r="T18">
        <v>232337.32800000001</v>
      </c>
      <c r="U18">
        <v>226039.584</v>
      </c>
      <c r="V18">
        <v>219847.39199999999</v>
      </c>
      <c r="W18">
        <v>197659.2</v>
      </c>
      <c r="X18">
        <v>192309.93599999999</v>
      </c>
      <c r="Y18">
        <v>195243.74400000001</v>
      </c>
      <c r="Z18">
        <v>199969.584</v>
      </c>
      <c r="AA18">
        <v>199969.584</v>
      </c>
      <c r="AB18">
        <v>181594.51199999999</v>
      </c>
      <c r="AC18">
        <v>181594.51199999999</v>
      </c>
      <c r="AD18">
        <v>184812.91200000001</v>
      </c>
      <c r="AE18">
        <v>185389.48800000001</v>
      </c>
      <c r="AF18">
        <v>185389.48800000001</v>
      </c>
      <c r="AG18">
        <v>183224.592</v>
      </c>
      <c r="AH18">
        <v>151114.60800000001</v>
      </c>
      <c r="AI18">
        <v>53994.288</v>
      </c>
      <c r="AJ18">
        <v>159387.93600000002</v>
      </c>
      <c r="AK18">
        <v>174480.91200000001</v>
      </c>
      <c r="AL18">
        <v>173017.68</v>
      </c>
      <c r="AM18">
        <v>165795.984</v>
      </c>
      <c r="AN18">
        <v>157285.34400000001</v>
      </c>
      <c r="AO18">
        <v>161028.09599999999</v>
      </c>
      <c r="AP18">
        <v>161028.09599999999</v>
      </c>
      <c r="AQ18">
        <v>138051.36000000002</v>
      </c>
      <c r="AR18">
        <v>138051.36000000002</v>
      </c>
      <c r="AS18">
        <v>57915.264000000003</v>
      </c>
      <c r="AT18">
        <v>79207.296000000002</v>
      </c>
      <c r="AU18">
        <v>79207.296000000002</v>
      </c>
      <c r="AV18">
        <v>0</v>
      </c>
      <c r="AW18">
        <v>154643.08799999999</v>
      </c>
      <c r="AX18">
        <v>195428.304</v>
      </c>
      <c r="AY18">
        <v>343278.38370000001</v>
      </c>
      <c r="AZ18">
        <v>351774.1507</v>
      </c>
      <c r="BA18">
        <v>336275.60259999998</v>
      </c>
      <c r="BB18">
        <v>197655.12</v>
      </c>
      <c r="BC18">
        <v>201790.992</v>
      </c>
      <c r="BD18">
        <v>182745.21599999999</v>
      </c>
      <c r="BE18">
        <v>182745.21599999999</v>
      </c>
      <c r="BF18">
        <v>198663.31200000001</v>
      </c>
      <c r="BG18">
        <v>201561.16800000001</v>
      </c>
      <c r="BH18">
        <v>193167.12</v>
      </c>
      <c r="BI18">
        <v>195801.60000000001</v>
      </c>
      <c r="BJ18">
        <v>192504.76800000001</v>
      </c>
      <c r="BK18">
        <v>195668.736</v>
      </c>
      <c r="BL18">
        <v>194593.48800000001</v>
      </c>
      <c r="BM18">
        <v>194879.37599999999</v>
      </c>
      <c r="BN18">
        <v>197527.296</v>
      </c>
      <c r="BO18">
        <v>191270.92800000001</v>
      </c>
      <c r="BP18">
        <v>182063.28</v>
      </c>
      <c r="BQ18">
        <v>197657.23199999999</v>
      </c>
      <c r="BR18">
        <v>198617.23199999999</v>
      </c>
      <c r="BS18">
        <v>180262.80000000002</v>
      </c>
      <c r="BT18">
        <v>174446.976</v>
      </c>
      <c r="BU18">
        <v>167714.49600000001</v>
      </c>
      <c r="BV18">
        <v>176202.33600000001</v>
      </c>
      <c r="BW18">
        <v>179257.2</v>
      </c>
    </row>
    <row r="19" spans="1:75" x14ac:dyDescent="0.3">
      <c r="A19" t="s">
        <v>24</v>
      </c>
      <c r="B19">
        <v>47976.844002403843</v>
      </c>
      <c r="C19">
        <v>87183</v>
      </c>
      <c r="D19" s="61">
        <v>87183</v>
      </c>
      <c r="E19">
        <v>8564</v>
      </c>
      <c r="F19">
        <v>18109</v>
      </c>
      <c r="G19">
        <v>31695</v>
      </c>
      <c r="H19">
        <v>25747</v>
      </c>
      <c r="I19">
        <v>18518</v>
      </c>
      <c r="J19">
        <v>18518</v>
      </c>
      <c r="K19">
        <v>19303</v>
      </c>
      <c r="L19">
        <v>0</v>
      </c>
      <c r="M19">
        <v>48781</v>
      </c>
      <c r="N19">
        <v>63637</v>
      </c>
      <c r="O19">
        <v>142821</v>
      </c>
      <c r="P19">
        <v>39819</v>
      </c>
      <c r="Q19">
        <v>8606</v>
      </c>
      <c r="R19">
        <v>74141</v>
      </c>
      <c r="S19">
        <v>118690</v>
      </c>
      <c r="T19">
        <v>95094</v>
      </c>
      <c r="U19">
        <v>32767</v>
      </c>
      <c r="V19">
        <v>57661</v>
      </c>
      <c r="W19">
        <v>37997</v>
      </c>
      <c r="X19">
        <v>29822</v>
      </c>
      <c r="Y19">
        <v>63566</v>
      </c>
      <c r="Z19">
        <v>33247</v>
      </c>
      <c r="AA19">
        <v>52503</v>
      </c>
      <c r="AB19">
        <v>71434</v>
      </c>
      <c r="AC19">
        <v>156754</v>
      </c>
      <c r="AD19">
        <v>33585</v>
      </c>
      <c r="AE19">
        <v>5429</v>
      </c>
      <c r="AF19">
        <v>7252</v>
      </c>
      <c r="AG19">
        <v>13109</v>
      </c>
      <c r="AH19">
        <v>1748</v>
      </c>
      <c r="AI19">
        <v>38418</v>
      </c>
      <c r="AJ19">
        <v>38418</v>
      </c>
      <c r="AK19">
        <v>38418</v>
      </c>
      <c r="AL19">
        <v>150188</v>
      </c>
      <c r="AM19">
        <v>58676</v>
      </c>
      <c r="AN19">
        <v>33126</v>
      </c>
      <c r="AO19">
        <v>30375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W19">
        <v>0</v>
      </c>
      <c r="AX19">
        <v>103296</v>
      </c>
      <c r="AY19">
        <v>67565</v>
      </c>
      <c r="AZ19">
        <v>53356</v>
      </c>
      <c r="BA19">
        <v>58446</v>
      </c>
      <c r="BB19">
        <v>326805</v>
      </c>
      <c r="BC19">
        <v>253956</v>
      </c>
      <c r="BD19">
        <v>180551</v>
      </c>
      <c r="BE19">
        <v>111787</v>
      </c>
      <c r="BF19">
        <v>88942</v>
      </c>
      <c r="BG19">
        <v>86821.5</v>
      </c>
      <c r="BH19">
        <v>90759.5</v>
      </c>
      <c r="BI19">
        <v>210301</v>
      </c>
      <c r="BJ19">
        <v>242472</v>
      </c>
      <c r="BK19">
        <v>303435</v>
      </c>
      <c r="BL19">
        <v>143717</v>
      </c>
      <c r="BM19">
        <v>58254</v>
      </c>
      <c r="BN19">
        <v>41560</v>
      </c>
      <c r="BO19">
        <v>17771</v>
      </c>
      <c r="BP19">
        <v>99576</v>
      </c>
      <c r="BQ19">
        <v>259957</v>
      </c>
      <c r="BR19">
        <v>100120</v>
      </c>
      <c r="BS19">
        <v>89244</v>
      </c>
      <c r="BT19">
        <v>121251</v>
      </c>
      <c r="BU19">
        <v>47821</v>
      </c>
      <c r="BV19">
        <v>286097</v>
      </c>
      <c r="BW19">
        <v>196548</v>
      </c>
    </row>
    <row r="20" spans="1:75" x14ac:dyDescent="0.3">
      <c r="A20" t="s">
        <v>25</v>
      </c>
      <c r="B20">
        <v>0</v>
      </c>
      <c r="C20">
        <v>0</v>
      </c>
      <c r="D20" s="67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1029</v>
      </c>
      <c r="BU20">
        <v>1029</v>
      </c>
      <c r="BV20">
        <v>1029</v>
      </c>
      <c r="BW20">
        <v>1100</v>
      </c>
    </row>
    <row r="21" spans="1:75" x14ac:dyDescent="0.3">
      <c r="A21" t="s">
        <v>26</v>
      </c>
      <c r="B21">
        <v>1000</v>
      </c>
      <c r="C21">
        <v>1000</v>
      </c>
      <c r="D21" s="67">
        <v>1000</v>
      </c>
      <c r="E21">
        <v>1200</v>
      </c>
      <c r="F21">
        <v>1200</v>
      </c>
      <c r="G21">
        <v>1200</v>
      </c>
      <c r="H21">
        <v>1200</v>
      </c>
      <c r="I21">
        <v>1200</v>
      </c>
      <c r="J21">
        <v>1200</v>
      </c>
      <c r="K21">
        <v>1200</v>
      </c>
      <c r="L21">
        <v>1200</v>
      </c>
      <c r="M21">
        <v>1200</v>
      </c>
      <c r="N21">
        <v>1200</v>
      </c>
      <c r="O21">
        <v>1200</v>
      </c>
      <c r="P21">
        <v>1200</v>
      </c>
      <c r="Q21">
        <v>1200</v>
      </c>
      <c r="R21">
        <v>1200</v>
      </c>
      <c r="S21">
        <v>1200</v>
      </c>
      <c r="T21">
        <v>1200</v>
      </c>
      <c r="U21">
        <v>1200</v>
      </c>
      <c r="V21">
        <v>1200</v>
      </c>
      <c r="W21">
        <v>1200</v>
      </c>
      <c r="X21">
        <v>1200</v>
      </c>
      <c r="Y21">
        <v>1200</v>
      </c>
      <c r="Z21">
        <v>1200</v>
      </c>
      <c r="AA21">
        <v>1200</v>
      </c>
      <c r="AB21">
        <v>1200</v>
      </c>
      <c r="AC21">
        <v>1200</v>
      </c>
      <c r="AD21">
        <v>1200</v>
      </c>
      <c r="AE21">
        <v>1200</v>
      </c>
      <c r="AF21">
        <v>1200</v>
      </c>
      <c r="AG21">
        <v>1200</v>
      </c>
      <c r="AH21">
        <v>1200</v>
      </c>
      <c r="AI21">
        <v>1200</v>
      </c>
      <c r="AJ21">
        <v>1200</v>
      </c>
      <c r="AK21">
        <v>1200</v>
      </c>
      <c r="AL21">
        <v>1200</v>
      </c>
      <c r="AM21">
        <v>1200</v>
      </c>
      <c r="AN21">
        <v>1200</v>
      </c>
      <c r="AO21">
        <v>1200</v>
      </c>
      <c r="AP21">
        <v>1200</v>
      </c>
      <c r="AQ21">
        <v>1200</v>
      </c>
      <c r="AR21">
        <v>1200</v>
      </c>
      <c r="AS21">
        <v>1200</v>
      </c>
      <c r="AT21">
        <v>1200</v>
      </c>
      <c r="AU21">
        <v>1200</v>
      </c>
      <c r="AV21">
        <v>0</v>
      </c>
      <c r="AW21">
        <v>1200</v>
      </c>
      <c r="AX21">
        <v>1200</v>
      </c>
      <c r="AY21">
        <v>1200</v>
      </c>
      <c r="AZ21">
        <v>1200</v>
      </c>
      <c r="BA21">
        <v>1200</v>
      </c>
      <c r="BB21">
        <v>1200</v>
      </c>
      <c r="BC21">
        <v>1200</v>
      </c>
      <c r="BD21">
        <v>1200</v>
      </c>
      <c r="BE21">
        <v>1200</v>
      </c>
      <c r="BF21">
        <v>1200</v>
      </c>
      <c r="BG21">
        <v>1200</v>
      </c>
      <c r="BH21">
        <v>1500</v>
      </c>
      <c r="BI21">
        <v>315</v>
      </c>
      <c r="BJ21">
        <v>950</v>
      </c>
      <c r="BK21">
        <v>850</v>
      </c>
      <c r="BL21">
        <v>450</v>
      </c>
      <c r="BM21">
        <v>600</v>
      </c>
      <c r="BN21">
        <v>30030</v>
      </c>
      <c r="BO21">
        <v>1050</v>
      </c>
      <c r="BP21">
        <v>1500</v>
      </c>
      <c r="BQ21">
        <v>2900</v>
      </c>
      <c r="BR21">
        <v>1500</v>
      </c>
      <c r="BS21">
        <v>1200</v>
      </c>
      <c r="BT21">
        <v>400</v>
      </c>
      <c r="BU21">
        <v>400</v>
      </c>
      <c r="BV21">
        <v>400</v>
      </c>
      <c r="BW21">
        <v>500</v>
      </c>
    </row>
    <row r="22" spans="1:75" x14ac:dyDescent="0.3">
      <c r="A22" t="s">
        <v>27</v>
      </c>
      <c r="B22">
        <v>714646.55999999994</v>
      </c>
      <c r="C22">
        <v>1712547</v>
      </c>
      <c r="D22" s="61">
        <v>1177458</v>
      </c>
      <c r="E22">
        <v>956649</v>
      </c>
      <c r="F22">
        <v>1054493</v>
      </c>
      <c r="G22">
        <v>1054493</v>
      </c>
      <c r="H22">
        <v>1054493</v>
      </c>
      <c r="I22">
        <v>772058</v>
      </c>
      <c r="J22">
        <v>673330</v>
      </c>
      <c r="K22">
        <v>673330</v>
      </c>
      <c r="L22">
        <v>701499</v>
      </c>
      <c r="M22">
        <v>1042631</v>
      </c>
      <c r="N22">
        <v>1005822</v>
      </c>
      <c r="O22">
        <v>1028992</v>
      </c>
      <c r="P22">
        <v>891740</v>
      </c>
      <c r="Q22">
        <v>979947</v>
      </c>
      <c r="R22">
        <v>1013550</v>
      </c>
      <c r="S22">
        <v>1064530</v>
      </c>
      <c r="T22">
        <v>1289870</v>
      </c>
      <c r="U22">
        <v>1254517</v>
      </c>
      <c r="V22">
        <v>1214044</v>
      </c>
      <c r="W22">
        <v>1168524</v>
      </c>
      <c r="X22">
        <v>1223428</v>
      </c>
      <c r="Y22">
        <v>1206438</v>
      </c>
      <c r="Z22">
        <v>1164907</v>
      </c>
      <c r="AA22">
        <v>1230276</v>
      </c>
      <c r="AB22">
        <v>1229073</v>
      </c>
      <c r="AC22">
        <v>1156822</v>
      </c>
      <c r="AD22">
        <v>1066568</v>
      </c>
      <c r="AE22">
        <v>1125185</v>
      </c>
      <c r="AF22">
        <v>1120776</v>
      </c>
      <c r="AG22">
        <v>1097734</v>
      </c>
      <c r="AH22">
        <v>997472</v>
      </c>
      <c r="AI22">
        <v>417419</v>
      </c>
      <c r="AJ22">
        <v>1069056</v>
      </c>
      <c r="AK22">
        <v>1162257</v>
      </c>
      <c r="AL22">
        <v>1187782</v>
      </c>
      <c r="AM22">
        <v>1150000</v>
      </c>
      <c r="AN22">
        <v>1098195</v>
      </c>
      <c r="AO22">
        <v>976775</v>
      </c>
      <c r="AP22">
        <v>899023</v>
      </c>
      <c r="AQ22">
        <v>908308</v>
      </c>
      <c r="AR22">
        <v>730729</v>
      </c>
      <c r="AS22">
        <v>569276</v>
      </c>
      <c r="AT22">
        <v>634504</v>
      </c>
      <c r="AU22">
        <v>693291</v>
      </c>
      <c r="AV22">
        <v>265940</v>
      </c>
      <c r="AW22">
        <v>1198257</v>
      </c>
      <c r="AX22">
        <v>1442839</v>
      </c>
      <c r="AY22">
        <v>1419648</v>
      </c>
      <c r="AZ22">
        <v>1376546</v>
      </c>
      <c r="BA22">
        <v>1128082</v>
      </c>
      <c r="BB22">
        <v>1254708</v>
      </c>
      <c r="BC22">
        <v>2180679</v>
      </c>
      <c r="BD22">
        <v>2164548</v>
      </c>
      <c r="BE22">
        <v>1930579</v>
      </c>
      <c r="BF22">
        <v>2016290</v>
      </c>
      <c r="BG22">
        <v>2307268</v>
      </c>
      <c r="BH22">
        <v>2093652</v>
      </c>
      <c r="BI22">
        <v>2127707</v>
      </c>
      <c r="BJ22">
        <v>2157432</v>
      </c>
      <c r="BK22">
        <v>2199970</v>
      </c>
      <c r="BL22">
        <v>2029016</v>
      </c>
      <c r="BM22">
        <v>2057846</v>
      </c>
      <c r="BN22">
        <v>2089457</v>
      </c>
      <c r="BO22">
        <v>2052935</v>
      </c>
      <c r="BP22">
        <v>2052935</v>
      </c>
      <c r="BQ22">
        <v>2083351</v>
      </c>
      <c r="BR22">
        <v>2083351</v>
      </c>
      <c r="BS22">
        <v>2078687</v>
      </c>
      <c r="BT22">
        <v>1999304</v>
      </c>
      <c r="BU22">
        <v>2150217</v>
      </c>
      <c r="BV22">
        <v>1913111</v>
      </c>
      <c r="BW22">
        <v>1893929</v>
      </c>
    </row>
    <row r="23" spans="1:75" x14ac:dyDescent="0.3">
      <c r="A23" t="s">
        <v>28</v>
      </c>
      <c r="B23">
        <v>59530.058448000003</v>
      </c>
      <c r="C23">
        <v>0</v>
      </c>
      <c r="D23" s="61">
        <v>0</v>
      </c>
      <c r="E23">
        <v>79688.861699999994</v>
      </c>
      <c r="F23">
        <v>87839.266900000002</v>
      </c>
      <c r="G23">
        <v>87839.266900000002</v>
      </c>
      <c r="H23">
        <v>87839.266900000002</v>
      </c>
      <c r="I23">
        <v>64312.431400000001</v>
      </c>
      <c r="J23">
        <v>56088.389000000003</v>
      </c>
      <c r="K23">
        <v>56088.389000000003</v>
      </c>
      <c r="L23">
        <v>58434.866699999999</v>
      </c>
      <c r="M23">
        <v>86851.162299999996</v>
      </c>
      <c r="N23">
        <v>83784.972599999994</v>
      </c>
      <c r="O23">
        <v>85715.033599999995</v>
      </c>
      <c r="P23">
        <v>74281.941999999995</v>
      </c>
      <c r="Q23">
        <v>81629.585099999997</v>
      </c>
      <c r="R23">
        <v>84428.714999999997</v>
      </c>
      <c r="S23">
        <v>88675.349000000002</v>
      </c>
      <c r="T23">
        <v>107446.171</v>
      </c>
      <c r="U23">
        <v>104501.26609999999</v>
      </c>
      <c r="V23">
        <v>101129.8652</v>
      </c>
      <c r="W23">
        <v>97338.049199999994</v>
      </c>
      <c r="X23">
        <v>101911.5524</v>
      </c>
      <c r="Y23">
        <v>100496.28539999999</v>
      </c>
      <c r="Z23">
        <v>97036.753100000002</v>
      </c>
      <c r="AA23">
        <v>102481.9908</v>
      </c>
      <c r="AB23">
        <v>102381.7809</v>
      </c>
      <c r="AC23">
        <v>96363.272599999997</v>
      </c>
      <c r="AD23">
        <v>88845.114400000006</v>
      </c>
      <c r="AE23">
        <v>93727.910499999998</v>
      </c>
      <c r="AF23">
        <v>93360.640799999994</v>
      </c>
      <c r="AG23">
        <v>91441.242199999993</v>
      </c>
      <c r="AH23">
        <v>83089.417600000001</v>
      </c>
      <c r="AI23">
        <v>34771.002699999997</v>
      </c>
      <c r="AJ23">
        <v>89052.364799999996</v>
      </c>
      <c r="AK23">
        <v>96816.008100000006</v>
      </c>
      <c r="AL23">
        <v>98942.240600000005</v>
      </c>
      <c r="AM23">
        <v>95795</v>
      </c>
      <c r="AN23">
        <v>91479.643500000006</v>
      </c>
      <c r="AO23">
        <v>81365.357499999998</v>
      </c>
      <c r="AP23">
        <v>74888.615900000004</v>
      </c>
      <c r="AQ23">
        <v>75662.056400000001</v>
      </c>
      <c r="AR23">
        <v>60869.725700000003</v>
      </c>
      <c r="AS23">
        <v>47420.690799999997</v>
      </c>
      <c r="AT23">
        <v>52854.183199999999</v>
      </c>
      <c r="AU23">
        <v>57751.140299999999</v>
      </c>
      <c r="AW23">
        <v>99814.808099999995</v>
      </c>
      <c r="AX23">
        <v>120188.4887</v>
      </c>
      <c r="AY23">
        <v>118256.6784</v>
      </c>
      <c r="AZ23">
        <v>114666.2818</v>
      </c>
      <c r="BA23">
        <v>93969.230599999995</v>
      </c>
      <c r="BB23">
        <v>104517.1764</v>
      </c>
      <c r="BC23">
        <v>181650.5607</v>
      </c>
      <c r="BD23">
        <v>180306.84839999999</v>
      </c>
      <c r="BE23">
        <v>160817.23069999999</v>
      </c>
      <c r="BF23">
        <v>167956.95699999999</v>
      </c>
      <c r="BG23">
        <v>192195.42439999999</v>
      </c>
      <c r="BH23">
        <v>174401.21160000001</v>
      </c>
      <c r="BI23">
        <v>177237.99309999999</v>
      </c>
      <c r="BJ23">
        <v>179714.08559999999</v>
      </c>
      <c r="BK23">
        <v>183257.50099999999</v>
      </c>
      <c r="BL23">
        <v>169017.03279999999</v>
      </c>
      <c r="BM23">
        <v>171418.57180000001</v>
      </c>
      <c r="BN23">
        <v>174051.76809999999</v>
      </c>
      <c r="BO23">
        <v>171009.48550000001</v>
      </c>
      <c r="BP23">
        <v>171009.48550000001</v>
      </c>
      <c r="BQ23">
        <v>173543.13829999999</v>
      </c>
      <c r="BR23">
        <v>173543.13829999999</v>
      </c>
      <c r="BS23">
        <v>173154.62710000001</v>
      </c>
      <c r="BT23">
        <v>166542.0232</v>
      </c>
      <c r="BU23">
        <v>179113.07610000001</v>
      </c>
      <c r="BV23">
        <v>159362.14629999999</v>
      </c>
      <c r="BW23">
        <v>157764.28570000001</v>
      </c>
    </row>
    <row r="24" spans="1:75" x14ac:dyDescent="0.3">
      <c r="A24" t="s">
        <v>29</v>
      </c>
      <c r="B24">
        <v>181486.48192307691</v>
      </c>
      <c r="C24">
        <v>208170</v>
      </c>
      <c r="D24" s="61">
        <v>208170</v>
      </c>
      <c r="E24">
        <v>0</v>
      </c>
      <c r="F24">
        <v>0</v>
      </c>
      <c r="G24">
        <v>0</v>
      </c>
      <c r="H24">
        <v>0</v>
      </c>
      <c r="I24">
        <v>371720</v>
      </c>
      <c r="J24">
        <v>355813</v>
      </c>
      <c r="M24">
        <v>288700</v>
      </c>
      <c r="N24">
        <v>0</v>
      </c>
      <c r="P24">
        <v>0</v>
      </c>
      <c r="Q24">
        <v>0</v>
      </c>
      <c r="R24">
        <v>0</v>
      </c>
      <c r="S24">
        <v>0</v>
      </c>
      <c r="T24">
        <v>295034</v>
      </c>
      <c r="U24">
        <v>194290</v>
      </c>
      <c r="V24">
        <v>224444</v>
      </c>
      <c r="X24">
        <v>187881</v>
      </c>
      <c r="Y24">
        <v>305956</v>
      </c>
      <c r="Z24">
        <v>305956</v>
      </c>
      <c r="AA24">
        <v>280843</v>
      </c>
      <c r="AB24">
        <v>262983</v>
      </c>
      <c r="AC24">
        <v>300828</v>
      </c>
      <c r="AD24">
        <v>210380</v>
      </c>
      <c r="AE24">
        <v>246143</v>
      </c>
      <c r="AF24">
        <v>208279</v>
      </c>
      <c r="AG24">
        <v>189181</v>
      </c>
      <c r="AH24">
        <v>174215</v>
      </c>
      <c r="AI24">
        <v>107860</v>
      </c>
      <c r="AJ24">
        <v>271018</v>
      </c>
      <c r="AK24">
        <v>271018</v>
      </c>
      <c r="AL24">
        <v>215307</v>
      </c>
      <c r="AM24">
        <v>134673</v>
      </c>
      <c r="AN24">
        <v>241662</v>
      </c>
      <c r="AO24">
        <v>245846</v>
      </c>
      <c r="AP24">
        <v>304066</v>
      </c>
      <c r="AQ24">
        <v>483690</v>
      </c>
      <c r="AR24">
        <v>5874031.1767000007</v>
      </c>
      <c r="AS24">
        <v>3101808.8131999997</v>
      </c>
      <c r="AT24">
        <v>3625731.4367999998</v>
      </c>
      <c r="AU24">
        <v>3869847.393900001</v>
      </c>
      <c r="AV24">
        <v>1135594</v>
      </c>
      <c r="AW24">
        <v>6797304.6764000002</v>
      </c>
      <c r="AX24">
        <v>8623075.6326000001</v>
      </c>
      <c r="AY24">
        <v>8781734.9177999999</v>
      </c>
      <c r="AZ24">
        <v>8828905.5752000008</v>
      </c>
      <c r="BA24">
        <v>9793923.4357999992</v>
      </c>
      <c r="BB24">
        <v>9869379.9058999997</v>
      </c>
      <c r="BC24">
        <v>10657124.4954</v>
      </c>
      <c r="BD24">
        <v>10130340.624000002</v>
      </c>
      <c r="BE24">
        <v>9713300.7563000005</v>
      </c>
      <c r="BF24">
        <v>9760459.6237000003</v>
      </c>
      <c r="BG24">
        <v>10313764.790699998</v>
      </c>
      <c r="BH24">
        <v>9923143.8510999996</v>
      </c>
      <c r="BI24">
        <v>10286857.6831</v>
      </c>
      <c r="BJ24">
        <v>10456591.8144</v>
      </c>
      <c r="BK24">
        <v>10420431.728599999</v>
      </c>
      <c r="BL24">
        <v>9776676.1786000002</v>
      </c>
      <c r="BM24">
        <v>9593427.8859000001</v>
      </c>
      <c r="BN24">
        <v>9653054.4842000008</v>
      </c>
      <c r="BO24">
        <v>9202968.8553000018</v>
      </c>
      <c r="BP24">
        <v>9476961.2228999995</v>
      </c>
      <c r="BQ24">
        <v>9999175.2583999988</v>
      </c>
      <c r="BR24">
        <v>9846030.2638000008</v>
      </c>
      <c r="BS24">
        <v>9337054.0360000003</v>
      </c>
      <c r="BT24">
        <v>8958449.5687750001</v>
      </c>
      <c r="BU24">
        <v>8764357.2259999998</v>
      </c>
      <c r="BV24">
        <v>9057474.2888999991</v>
      </c>
      <c r="BW24">
        <v>8984063.6182000004</v>
      </c>
    </row>
    <row r="25" spans="1:75" x14ac:dyDescent="0.3">
      <c r="A25" t="s">
        <v>135</v>
      </c>
      <c r="B25">
        <v>2543427.6436068136</v>
      </c>
      <c r="C25">
        <v>4989353</v>
      </c>
      <c r="D25" s="61">
        <f>SUM(D2:D24)</f>
        <v>3828230</v>
      </c>
      <c r="E25">
        <v>6938360.0018999996</v>
      </c>
      <c r="F25">
        <v>7902491.9079</v>
      </c>
      <c r="G25">
        <v>8400243.9615666661</v>
      </c>
      <c r="H25">
        <v>8388745.1285666656</v>
      </c>
      <c r="I25">
        <v>8092002.7666999996</v>
      </c>
      <c r="J25">
        <v>7759177.2067999998</v>
      </c>
      <c r="K25">
        <v>7162591.1592000006</v>
      </c>
      <c r="L25">
        <v>5189449.3026999999</v>
      </c>
      <c r="M25">
        <v>8048767.5608000001</v>
      </c>
      <c r="N25">
        <v>7896108.1508999998</v>
      </c>
      <c r="O25">
        <v>8704806.6729000006</v>
      </c>
      <c r="P25">
        <v>7621847.414499999</v>
      </c>
      <c r="Q25">
        <v>8635133.6333000008</v>
      </c>
      <c r="R25">
        <v>9029412.6206999999</v>
      </c>
      <c r="S25">
        <v>9366100.5598000009</v>
      </c>
      <c r="T25">
        <v>9641121.9008000009</v>
      </c>
      <c r="U25">
        <v>9086762.2080000006</v>
      </c>
      <c r="V25">
        <v>9054954.4773999993</v>
      </c>
      <c r="W25">
        <v>8022849.5192000018</v>
      </c>
      <c r="X25">
        <v>8047111.2925000004</v>
      </c>
      <c r="Y25">
        <v>8274228.1607999997</v>
      </c>
      <c r="Z25">
        <v>8088051.1600000001</v>
      </c>
      <c r="AA25">
        <v>7814650.5026999982</v>
      </c>
      <c r="AB25">
        <v>8073353.9475999996</v>
      </c>
      <c r="AC25">
        <v>8128098.3492999999</v>
      </c>
      <c r="AD25">
        <v>7841285.3461000016</v>
      </c>
      <c r="AE25">
        <v>7915221.3937999997</v>
      </c>
      <c r="AF25">
        <v>7708840.6240999997</v>
      </c>
      <c r="AG25">
        <v>7754694.436900001</v>
      </c>
      <c r="AH25">
        <v>6512956.3679</v>
      </c>
      <c r="AI25">
        <v>2890887.1660000002</v>
      </c>
      <c r="AJ25">
        <v>6890497.7173999995</v>
      </c>
      <c r="AK25">
        <v>7691662.384800001</v>
      </c>
      <c r="AL25">
        <v>7530711.5986000001</v>
      </c>
      <c r="AM25">
        <v>7259046.3143999996</v>
      </c>
      <c r="AN25">
        <v>7260134.3113999981</v>
      </c>
      <c r="AO25">
        <v>7145619.3110999996</v>
      </c>
      <c r="AP25">
        <v>6964256.6494999994</v>
      </c>
      <c r="AQ25">
        <v>6765537.4074000008</v>
      </c>
      <c r="AR25">
        <v>0</v>
      </c>
      <c r="AS25">
        <v>0</v>
      </c>
      <c r="AT25">
        <v>0</v>
      </c>
      <c r="AU25">
        <v>693123</v>
      </c>
      <c r="AW25">
        <v>2313369</v>
      </c>
      <c r="AX25">
        <v>994000</v>
      </c>
      <c r="AY25">
        <v>994000</v>
      </c>
      <c r="AZ25">
        <v>994000</v>
      </c>
      <c r="BA25">
        <v>1146211</v>
      </c>
    </row>
    <row r="26" spans="1:75" x14ac:dyDescent="0.3">
      <c r="A26" t="s">
        <v>30</v>
      </c>
      <c r="D26" s="61"/>
      <c r="Q26">
        <v>1286258</v>
      </c>
      <c r="R26">
        <v>1286258</v>
      </c>
      <c r="S26">
        <v>1896075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2876070</v>
      </c>
      <c r="AS26">
        <v>1206568</v>
      </c>
      <c r="AT26">
        <v>1650152</v>
      </c>
      <c r="AU26">
        <v>1650152</v>
      </c>
      <c r="AW26">
        <v>3221731</v>
      </c>
      <c r="AX26">
        <v>4071423</v>
      </c>
      <c r="AY26">
        <v>4120989</v>
      </c>
      <c r="AZ26">
        <v>4222979</v>
      </c>
      <c r="BA26">
        <v>4036922</v>
      </c>
      <c r="BB26">
        <v>4117815</v>
      </c>
      <c r="BC26">
        <v>4203979</v>
      </c>
      <c r="BD26">
        <v>3807192</v>
      </c>
      <c r="BE26">
        <v>3807192</v>
      </c>
      <c r="BF26">
        <v>4138819</v>
      </c>
      <c r="BG26">
        <v>4199191</v>
      </c>
      <c r="BH26">
        <v>4024315</v>
      </c>
      <c r="BI26">
        <v>4079200</v>
      </c>
      <c r="BJ26">
        <v>4010516</v>
      </c>
      <c r="BK26">
        <v>4076432</v>
      </c>
      <c r="BL26">
        <v>4054031</v>
      </c>
      <c r="BM26">
        <v>4059987</v>
      </c>
      <c r="BN26">
        <v>4115152</v>
      </c>
      <c r="BO26">
        <v>3984811</v>
      </c>
      <c r="BP26">
        <v>3792985</v>
      </c>
      <c r="BQ26">
        <v>4117859</v>
      </c>
      <c r="BR26">
        <v>4137859</v>
      </c>
      <c r="BS26">
        <v>3755475</v>
      </c>
      <c r="BT26">
        <v>3634312</v>
      </c>
      <c r="BU26">
        <v>3494052</v>
      </c>
      <c r="BV26">
        <v>3670882</v>
      </c>
      <c r="BW26">
        <v>3734525</v>
      </c>
    </row>
    <row r="27" spans="1:75" x14ac:dyDescent="0.3">
      <c r="A27" t="s">
        <v>31</v>
      </c>
      <c r="D27" s="67"/>
      <c r="Q27">
        <v>2379284</v>
      </c>
      <c r="R27">
        <v>2379284</v>
      </c>
      <c r="S27">
        <v>1873585</v>
      </c>
      <c r="T27">
        <v>4840361</v>
      </c>
      <c r="U27">
        <v>4709158</v>
      </c>
      <c r="V27">
        <v>4580154</v>
      </c>
      <c r="W27">
        <v>4117900</v>
      </c>
      <c r="X27">
        <v>4006457</v>
      </c>
      <c r="Y27">
        <v>4067578</v>
      </c>
      <c r="Z27">
        <v>4166033</v>
      </c>
      <c r="AA27">
        <v>4166033</v>
      </c>
      <c r="AB27">
        <v>3783219</v>
      </c>
      <c r="AC27">
        <v>3783219</v>
      </c>
      <c r="AD27">
        <v>3850269</v>
      </c>
      <c r="AE27">
        <v>3862281</v>
      </c>
      <c r="AF27">
        <v>3862281</v>
      </c>
      <c r="AG27">
        <v>3817179</v>
      </c>
      <c r="AH27">
        <v>3148221</v>
      </c>
      <c r="AI27">
        <v>1124881</v>
      </c>
      <c r="AJ27">
        <v>3320582</v>
      </c>
      <c r="AK27">
        <v>3635019</v>
      </c>
      <c r="AL27">
        <v>3604535</v>
      </c>
      <c r="AM27">
        <v>3454083</v>
      </c>
      <c r="AN27">
        <v>3276778</v>
      </c>
      <c r="AO27">
        <v>3354752</v>
      </c>
      <c r="AP27">
        <v>3354752</v>
      </c>
      <c r="AQ27">
        <v>2876070</v>
      </c>
    </row>
    <row r="28" spans="1:75" x14ac:dyDescent="0.3">
      <c r="D28" s="67"/>
    </row>
    <row r="29" spans="1:75" x14ac:dyDescent="0.3">
      <c r="A29" t="s">
        <v>32</v>
      </c>
      <c r="B29">
        <v>3247294</v>
      </c>
      <c r="C29">
        <v>3247294</v>
      </c>
      <c r="D29" s="67">
        <v>3247294</v>
      </c>
      <c r="E29">
        <v>3247294</v>
      </c>
      <c r="F29">
        <v>3745770</v>
      </c>
      <c r="G29">
        <v>4190535</v>
      </c>
      <c r="H29">
        <v>4152150</v>
      </c>
      <c r="I29">
        <v>3673196</v>
      </c>
      <c r="J29">
        <v>3673196</v>
      </c>
      <c r="K29">
        <v>3353994</v>
      </c>
      <c r="L29">
        <v>2193960</v>
      </c>
      <c r="M29">
        <v>3742585</v>
      </c>
      <c r="N29">
        <v>3837271</v>
      </c>
      <c r="O29">
        <v>3924601</v>
      </c>
      <c r="P29">
        <v>3714325</v>
      </c>
      <c r="Q29">
        <v>4404674</v>
      </c>
      <c r="R29">
        <v>4690674</v>
      </c>
      <c r="S29">
        <v>4756956</v>
      </c>
      <c r="AR29">
        <v>2000</v>
      </c>
      <c r="AS29">
        <v>2000</v>
      </c>
      <c r="AT29">
        <v>2000</v>
      </c>
      <c r="AU29">
        <v>2000</v>
      </c>
      <c r="AV29">
        <v>0</v>
      </c>
      <c r="AW29">
        <v>5052</v>
      </c>
      <c r="AX29">
        <v>5052</v>
      </c>
      <c r="AY29">
        <v>5052</v>
      </c>
      <c r="AZ29">
        <v>5052</v>
      </c>
      <c r="BA29">
        <v>5052</v>
      </c>
      <c r="BB29">
        <v>5052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11500</v>
      </c>
      <c r="BR29">
        <v>11500</v>
      </c>
      <c r="BS29">
        <v>29567</v>
      </c>
      <c r="BT29">
        <v>29567</v>
      </c>
      <c r="BU29">
        <v>29567</v>
      </c>
      <c r="BV29">
        <v>29567</v>
      </c>
      <c r="BW29">
        <v>5809</v>
      </c>
    </row>
    <row r="30" spans="1:75" x14ac:dyDescent="0.3">
      <c r="D30" s="67"/>
      <c r="T30">
        <v>2000</v>
      </c>
      <c r="U30">
        <v>2000</v>
      </c>
      <c r="V30">
        <v>2000</v>
      </c>
      <c r="W30">
        <v>2000</v>
      </c>
      <c r="X30">
        <v>2000</v>
      </c>
      <c r="Y30">
        <v>2000</v>
      </c>
      <c r="Z30">
        <v>2000</v>
      </c>
      <c r="AA30">
        <v>2000</v>
      </c>
      <c r="AB30">
        <v>2000</v>
      </c>
      <c r="AC30">
        <v>2000</v>
      </c>
      <c r="AD30">
        <v>2000</v>
      </c>
      <c r="AE30">
        <v>2000</v>
      </c>
      <c r="AF30">
        <v>2000</v>
      </c>
      <c r="AG30">
        <v>2000</v>
      </c>
      <c r="AH30">
        <v>2000</v>
      </c>
      <c r="AI30">
        <v>2000</v>
      </c>
      <c r="AJ30">
        <v>2000</v>
      </c>
      <c r="AK30">
        <v>2000</v>
      </c>
      <c r="AL30">
        <v>2000</v>
      </c>
      <c r="AM30">
        <v>2000</v>
      </c>
      <c r="AN30">
        <v>2000</v>
      </c>
      <c r="AO30">
        <v>2000</v>
      </c>
      <c r="AP30">
        <v>2000</v>
      </c>
      <c r="AQ30">
        <v>2000</v>
      </c>
      <c r="AR30">
        <v>2000</v>
      </c>
      <c r="AS30">
        <v>2000</v>
      </c>
      <c r="AT30">
        <v>2000</v>
      </c>
      <c r="AU30">
        <v>2000</v>
      </c>
      <c r="AV30">
        <v>0</v>
      </c>
      <c r="AW30">
        <v>4754</v>
      </c>
      <c r="AX30">
        <v>4754</v>
      </c>
      <c r="AY30">
        <v>4754</v>
      </c>
      <c r="AZ30">
        <v>4754</v>
      </c>
      <c r="BA30">
        <v>4754</v>
      </c>
      <c r="BB30">
        <v>4754</v>
      </c>
      <c r="BC30">
        <v>4754</v>
      </c>
      <c r="BD30">
        <v>4754</v>
      </c>
      <c r="BE30">
        <v>4754</v>
      </c>
      <c r="BF30">
        <v>4754</v>
      </c>
      <c r="BG30">
        <v>4754</v>
      </c>
      <c r="BH30">
        <v>4754</v>
      </c>
      <c r="BI30">
        <v>4754</v>
      </c>
      <c r="BJ30">
        <v>4754</v>
      </c>
      <c r="BK30">
        <v>4754</v>
      </c>
      <c r="BL30">
        <v>4754</v>
      </c>
      <c r="BM30">
        <v>4754</v>
      </c>
      <c r="BN30">
        <v>4754</v>
      </c>
      <c r="BO30">
        <v>4754</v>
      </c>
      <c r="BP30">
        <v>4754</v>
      </c>
      <c r="BQ30">
        <v>15500</v>
      </c>
      <c r="BR30">
        <v>15500</v>
      </c>
      <c r="BS30">
        <v>40151</v>
      </c>
      <c r="BT30">
        <v>40151</v>
      </c>
      <c r="BU30">
        <v>40151</v>
      </c>
      <c r="BV30">
        <v>40151</v>
      </c>
      <c r="BW30">
        <v>54169</v>
      </c>
    </row>
    <row r="31" spans="1:75" x14ac:dyDescent="0.3">
      <c r="A31" t="s">
        <v>136</v>
      </c>
      <c r="D31" s="67"/>
      <c r="T31">
        <v>2000</v>
      </c>
      <c r="U31">
        <v>2000</v>
      </c>
      <c r="V31">
        <v>2000</v>
      </c>
      <c r="W31">
        <v>2000</v>
      </c>
      <c r="X31">
        <v>2000</v>
      </c>
      <c r="Y31">
        <v>2000</v>
      </c>
      <c r="Z31">
        <v>2000</v>
      </c>
      <c r="AA31">
        <v>2000</v>
      </c>
      <c r="AB31">
        <v>2000</v>
      </c>
      <c r="AC31">
        <v>2000</v>
      </c>
      <c r="AD31">
        <v>2000</v>
      </c>
      <c r="AE31">
        <v>2000</v>
      </c>
      <c r="AF31">
        <v>2000</v>
      </c>
      <c r="AG31">
        <v>2000</v>
      </c>
      <c r="AH31">
        <v>2000</v>
      </c>
      <c r="AI31">
        <v>2000</v>
      </c>
      <c r="AJ31">
        <v>2000</v>
      </c>
      <c r="AK31">
        <v>2000</v>
      </c>
      <c r="AL31">
        <v>2000</v>
      </c>
      <c r="AM31">
        <v>2000</v>
      </c>
      <c r="AN31">
        <v>2000</v>
      </c>
      <c r="AO31">
        <v>2000</v>
      </c>
      <c r="AP31">
        <v>2000</v>
      </c>
      <c r="AQ31">
        <v>2000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6000</v>
      </c>
      <c r="AX31">
        <v>6000</v>
      </c>
      <c r="AY31">
        <v>6000</v>
      </c>
      <c r="AZ31">
        <v>6000</v>
      </c>
      <c r="BA31">
        <v>6000</v>
      </c>
      <c r="BB31">
        <v>6000</v>
      </c>
      <c r="BC31">
        <v>6000</v>
      </c>
      <c r="BD31">
        <v>6000</v>
      </c>
      <c r="BE31">
        <v>6000</v>
      </c>
      <c r="BF31">
        <v>21120</v>
      </c>
      <c r="BG31">
        <v>21120</v>
      </c>
      <c r="BH31">
        <v>21120</v>
      </c>
      <c r="BI31">
        <v>21120</v>
      </c>
      <c r="BJ31">
        <v>21120</v>
      </c>
      <c r="BK31">
        <v>21120</v>
      </c>
      <c r="BL31">
        <v>21120</v>
      </c>
      <c r="BM31">
        <v>21120</v>
      </c>
      <c r="BN31">
        <v>21120</v>
      </c>
      <c r="BO31">
        <v>21120</v>
      </c>
      <c r="BP31">
        <v>21120</v>
      </c>
      <c r="BQ31">
        <v>11520</v>
      </c>
      <c r="BR31">
        <v>11520</v>
      </c>
      <c r="BS31">
        <v>2077</v>
      </c>
      <c r="BT31">
        <v>2077</v>
      </c>
      <c r="BU31">
        <v>2077</v>
      </c>
      <c r="BV31">
        <v>2077</v>
      </c>
      <c r="BW31">
        <v>8564</v>
      </c>
    </row>
    <row r="32" spans="1:75" x14ac:dyDescent="0.3">
      <c r="A32" t="s">
        <v>33</v>
      </c>
      <c r="B32">
        <v>2000</v>
      </c>
      <c r="C32">
        <v>2000</v>
      </c>
      <c r="D32" s="67">
        <v>2000</v>
      </c>
      <c r="E32">
        <v>2000</v>
      </c>
      <c r="F32">
        <v>2000</v>
      </c>
      <c r="G32">
        <v>2000</v>
      </c>
      <c r="H32">
        <v>2000</v>
      </c>
      <c r="I32">
        <v>2000</v>
      </c>
      <c r="J32">
        <v>2000</v>
      </c>
      <c r="K32">
        <v>2000</v>
      </c>
      <c r="L32">
        <v>2000</v>
      </c>
      <c r="M32">
        <v>2000</v>
      </c>
      <c r="N32">
        <v>2000</v>
      </c>
      <c r="O32">
        <v>2000</v>
      </c>
      <c r="P32">
        <v>2000</v>
      </c>
      <c r="Q32">
        <v>2000</v>
      </c>
      <c r="R32">
        <v>2000</v>
      </c>
      <c r="S32">
        <v>2000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5000</v>
      </c>
      <c r="AX32">
        <v>5000</v>
      </c>
      <c r="AY32">
        <v>5000</v>
      </c>
      <c r="AZ32">
        <v>5000</v>
      </c>
      <c r="BA32">
        <v>5000</v>
      </c>
      <c r="BB32">
        <v>5000</v>
      </c>
      <c r="BC32">
        <v>5000</v>
      </c>
      <c r="BD32">
        <v>5000</v>
      </c>
      <c r="BE32">
        <v>5000</v>
      </c>
      <c r="BF32">
        <v>5000</v>
      </c>
      <c r="BG32">
        <v>5000</v>
      </c>
      <c r="BH32">
        <v>5000</v>
      </c>
      <c r="BI32">
        <v>5000</v>
      </c>
      <c r="BJ32">
        <v>5000</v>
      </c>
      <c r="BK32">
        <v>5000</v>
      </c>
      <c r="BL32">
        <v>5000</v>
      </c>
      <c r="BM32">
        <v>5000</v>
      </c>
      <c r="BN32">
        <v>5000</v>
      </c>
      <c r="BO32">
        <v>5000</v>
      </c>
      <c r="BP32">
        <v>5000</v>
      </c>
      <c r="BQ32">
        <v>5000</v>
      </c>
      <c r="BR32">
        <v>5000</v>
      </c>
      <c r="BS32">
        <v>42650</v>
      </c>
      <c r="BT32">
        <v>42650</v>
      </c>
      <c r="BU32">
        <v>42650</v>
      </c>
      <c r="BV32">
        <v>42650</v>
      </c>
      <c r="BW32">
        <v>48500</v>
      </c>
    </row>
    <row r="33" spans="1:75" x14ac:dyDescent="0.3">
      <c r="A33" t="s">
        <v>34</v>
      </c>
      <c r="B33">
        <v>2000</v>
      </c>
      <c r="C33">
        <v>2000</v>
      </c>
      <c r="D33" s="67">
        <v>2000</v>
      </c>
      <c r="E33">
        <v>2000</v>
      </c>
      <c r="F33">
        <v>2000</v>
      </c>
      <c r="G33">
        <v>2000</v>
      </c>
      <c r="H33">
        <v>2000</v>
      </c>
      <c r="I33">
        <v>2000</v>
      </c>
      <c r="J33">
        <v>2000</v>
      </c>
      <c r="K33">
        <v>2000</v>
      </c>
      <c r="L33">
        <v>2000</v>
      </c>
      <c r="M33">
        <v>2000</v>
      </c>
      <c r="N33">
        <v>2000</v>
      </c>
      <c r="O33">
        <v>2000</v>
      </c>
      <c r="P33">
        <v>2000</v>
      </c>
      <c r="Q33">
        <v>2000</v>
      </c>
      <c r="R33">
        <v>2000</v>
      </c>
      <c r="S33">
        <v>2000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82566</v>
      </c>
      <c r="AX33">
        <v>82566</v>
      </c>
      <c r="AY33">
        <v>82566</v>
      </c>
      <c r="AZ33">
        <v>82566</v>
      </c>
      <c r="BA33">
        <v>82566</v>
      </c>
      <c r="BB33">
        <v>82566</v>
      </c>
      <c r="BC33">
        <v>82565</v>
      </c>
      <c r="BD33">
        <v>82565</v>
      </c>
      <c r="BE33">
        <v>82565</v>
      </c>
      <c r="BF33">
        <v>82565</v>
      </c>
      <c r="BG33">
        <v>82565</v>
      </c>
      <c r="BH33">
        <v>82565</v>
      </c>
      <c r="BI33">
        <v>82565</v>
      </c>
      <c r="BJ33">
        <v>82565</v>
      </c>
      <c r="BK33">
        <v>82565</v>
      </c>
      <c r="BL33">
        <v>82565</v>
      </c>
      <c r="BM33">
        <v>82565</v>
      </c>
      <c r="BN33">
        <v>82565</v>
      </c>
      <c r="BO33">
        <v>82565</v>
      </c>
      <c r="BP33">
        <v>82565</v>
      </c>
      <c r="BQ33">
        <v>82565</v>
      </c>
      <c r="BR33">
        <v>82565</v>
      </c>
      <c r="BS33">
        <v>82565</v>
      </c>
      <c r="BT33">
        <v>82565</v>
      </c>
      <c r="BU33">
        <v>82565</v>
      </c>
      <c r="BV33">
        <v>82565</v>
      </c>
      <c r="BW33">
        <v>88450</v>
      </c>
    </row>
    <row r="34" spans="1:75" x14ac:dyDescent="0.3">
      <c r="A34" t="s">
        <v>35</v>
      </c>
      <c r="B34">
        <v>0</v>
      </c>
      <c r="C34">
        <v>0</v>
      </c>
      <c r="D34" s="67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500000</v>
      </c>
      <c r="AS34">
        <v>500000</v>
      </c>
      <c r="AT34">
        <v>500000</v>
      </c>
      <c r="AU34">
        <v>500000</v>
      </c>
      <c r="AV34">
        <v>0</v>
      </c>
      <c r="AW34">
        <v>500000</v>
      </c>
      <c r="AX34">
        <v>500000</v>
      </c>
      <c r="AY34">
        <v>500000</v>
      </c>
      <c r="AZ34">
        <v>500000</v>
      </c>
      <c r="BA34">
        <v>500000</v>
      </c>
      <c r="BB34">
        <v>500000</v>
      </c>
      <c r="BC34">
        <v>500000</v>
      </c>
      <c r="BD34">
        <v>500000</v>
      </c>
      <c r="BE34">
        <v>500000</v>
      </c>
      <c r="BF34">
        <v>500000</v>
      </c>
      <c r="BG34">
        <v>500000</v>
      </c>
      <c r="BH34">
        <v>500000</v>
      </c>
      <c r="BI34">
        <v>500000</v>
      </c>
      <c r="BJ34">
        <v>500000</v>
      </c>
      <c r="BK34">
        <v>500000</v>
      </c>
      <c r="BL34">
        <v>500000</v>
      </c>
      <c r="BM34">
        <v>500000</v>
      </c>
      <c r="BN34">
        <v>500000</v>
      </c>
      <c r="BO34">
        <v>500000</v>
      </c>
      <c r="BP34">
        <v>500000</v>
      </c>
      <c r="BQ34">
        <v>500000</v>
      </c>
      <c r="BR34">
        <v>500000</v>
      </c>
      <c r="BS34">
        <v>500000</v>
      </c>
      <c r="BT34">
        <v>500000</v>
      </c>
      <c r="BU34">
        <v>500000</v>
      </c>
      <c r="BV34">
        <v>500000</v>
      </c>
      <c r="BW34">
        <v>500000</v>
      </c>
    </row>
    <row r="35" spans="1:75" x14ac:dyDescent="0.3">
      <c r="A35" t="s">
        <v>36</v>
      </c>
      <c r="B35">
        <v>0</v>
      </c>
      <c r="C35">
        <v>0</v>
      </c>
      <c r="D35" s="67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500000</v>
      </c>
      <c r="U35">
        <v>500000</v>
      </c>
      <c r="V35">
        <v>500000</v>
      </c>
      <c r="W35">
        <v>500000</v>
      </c>
      <c r="X35">
        <v>500000</v>
      </c>
      <c r="Y35">
        <v>500000</v>
      </c>
      <c r="Z35">
        <v>500000</v>
      </c>
      <c r="AA35">
        <v>500000</v>
      </c>
      <c r="AB35">
        <v>500000</v>
      </c>
      <c r="AC35">
        <v>500000</v>
      </c>
      <c r="AD35">
        <v>500000</v>
      </c>
      <c r="AE35">
        <v>500000</v>
      </c>
      <c r="AF35">
        <v>500000</v>
      </c>
      <c r="AG35">
        <v>500000</v>
      </c>
      <c r="AH35">
        <v>500000</v>
      </c>
      <c r="AI35">
        <v>500000</v>
      </c>
      <c r="AJ35">
        <v>500000</v>
      </c>
      <c r="AK35">
        <v>500000</v>
      </c>
      <c r="AL35">
        <v>500000</v>
      </c>
      <c r="AM35">
        <v>500000</v>
      </c>
      <c r="AN35">
        <v>500000</v>
      </c>
      <c r="AO35">
        <v>500000</v>
      </c>
      <c r="AP35">
        <v>500000</v>
      </c>
      <c r="AQ35">
        <v>500000</v>
      </c>
      <c r="AR35">
        <v>10000</v>
      </c>
      <c r="AS35">
        <v>10000</v>
      </c>
      <c r="AT35">
        <v>10000</v>
      </c>
      <c r="AU35">
        <v>10000</v>
      </c>
      <c r="AV35">
        <v>0</v>
      </c>
      <c r="AW35">
        <v>20392</v>
      </c>
      <c r="AX35">
        <v>20392</v>
      </c>
      <c r="AY35">
        <v>20392</v>
      </c>
      <c r="AZ35">
        <v>20392</v>
      </c>
      <c r="BA35">
        <v>20392</v>
      </c>
      <c r="BB35">
        <v>20392</v>
      </c>
      <c r="BC35">
        <v>20391</v>
      </c>
      <c r="BD35">
        <v>20391</v>
      </c>
      <c r="BE35">
        <v>20391</v>
      </c>
      <c r="BF35">
        <v>20391</v>
      </c>
      <c r="BG35">
        <v>20391</v>
      </c>
      <c r="BH35">
        <v>20391</v>
      </c>
      <c r="BI35">
        <v>20391</v>
      </c>
      <c r="BJ35">
        <v>20391</v>
      </c>
      <c r="BK35">
        <v>20391</v>
      </c>
      <c r="BL35">
        <v>20391</v>
      </c>
      <c r="BM35">
        <v>20391</v>
      </c>
      <c r="BN35">
        <v>20391</v>
      </c>
      <c r="BO35">
        <v>20391</v>
      </c>
      <c r="BP35">
        <v>20391</v>
      </c>
      <c r="BQ35">
        <v>20391</v>
      </c>
      <c r="BR35">
        <v>20391</v>
      </c>
      <c r="BS35">
        <v>20391</v>
      </c>
      <c r="BT35">
        <v>20391</v>
      </c>
      <c r="BU35">
        <v>20391</v>
      </c>
      <c r="BV35">
        <v>20391</v>
      </c>
      <c r="BW35">
        <v>11732</v>
      </c>
    </row>
    <row r="36" spans="1:75" x14ac:dyDescent="0.3">
      <c r="A36" t="s">
        <v>37</v>
      </c>
      <c r="B36">
        <v>0</v>
      </c>
      <c r="C36">
        <v>0</v>
      </c>
      <c r="D36" s="67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10000</v>
      </c>
      <c r="U36">
        <v>10000</v>
      </c>
      <c r="V36">
        <v>10000</v>
      </c>
      <c r="W36">
        <v>10000</v>
      </c>
      <c r="X36">
        <v>10000</v>
      </c>
      <c r="Y36">
        <v>10000</v>
      </c>
      <c r="Z36">
        <v>10000</v>
      </c>
      <c r="AA36">
        <v>10000</v>
      </c>
      <c r="AB36">
        <v>10000</v>
      </c>
      <c r="AC36">
        <v>10000</v>
      </c>
      <c r="AD36">
        <v>10000</v>
      </c>
      <c r="AE36">
        <v>10000</v>
      </c>
      <c r="AF36">
        <v>10000</v>
      </c>
      <c r="AG36">
        <v>10000</v>
      </c>
      <c r="AH36">
        <v>10000</v>
      </c>
      <c r="AI36">
        <v>10000</v>
      </c>
      <c r="AJ36">
        <v>10000</v>
      </c>
      <c r="AK36">
        <v>10000</v>
      </c>
      <c r="AL36">
        <v>10000</v>
      </c>
      <c r="AM36">
        <v>10000</v>
      </c>
      <c r="AN36">
        <v>10000</v>
      </c>
      <c r="AO36">
        <v>10000</v>
      </c>
      <c r="AP36">
        <v>10000</v>
      </c>
      <c r="AQ36">
        <v>10000</v>
      </c>
      <c r="AR36">
        <v>514000</v>
      </c>
      <c r="AS36">
        <v>514000</v>
      </c>
      <c r="AT36">
        <v>514000</v>
      </c>
      <c r="AU36">
        <v>514000</v>
      </c>
      <c r="AV36">
        <v>0</v>
      </c>
      <c r="AW36">
        <v>623764</v>
      </c>
      <c r="AX36">
        <v>623764</v>
      </c>
      <c r="AY36">
        <v>623764</v>
      </c>
      <c r="AZ36">
        <v>623764</v>
      </c>
      <c r="BA36">
        <v>623764</v>
      </c>
      <c r="BB36">
        <v>623764</v>
      </c>
      <c r="BC36">
        <v>618710</v>
      </c>
      <c r="BD36">
        <v>618710</v>
      </c>
      <c r="BE36">
        <v>618710</v>
      </c>
      <c r="BF36">
        <v>633830</v>
      </c>
      <c r="BG36">
        <v>633830</v>
      </c>
      <c r="BH36">
        <v>633830</v>
      </c>
      <c r="BI36">
        <v>633830</v>
      </c>
      <c r="BJ36">
        <v>633830</v>
      </c>
      <c r="BK36">
        <v>633830</v>
      </c>
      <c r="BL36">
        <v>633830</v>
      </c>
      <c r="BM36">
        <v>633830</v>
      </c>
      <c r="BN36">
        <v>633830</v>
      </c>
      <c r="BO36">
        <v>633830</v>
      </c>
      <c r="BP36">
        <v>633830</v>
      </c>
      <c r="BQ36">
        <v>646476</v>
      </c>
      <c r="BR36">
        <v>646476</v>
      </c>
      <c r="BS36">
        <v>717401</v>
      </c>
      <c r="BT36">
        <v>717401</v>
      </c>
      <c r="BU36">
        <v>717401</v>
      </c>
      <c r="BV36">
        <v>717401</v>
      </c>
      <c r="BW36">
        <v>717224</v>
      </c>
    </row>
    <row r="37" spans="1:75" x14ac:dyDescent="0.3">
      <c r="A37" t="s">
        <v>38</v>
      </c>
      <c r="B37">
        <v>500000</v>
      </c>
      <c r="C37">
        <v>500000</v>
      </c>
      <c r="D37" s="67">
        <v>500000</v>
      </c>
      <c r="E37">
        <v>500000</v>
      </c>
      <c r="F37">
        <v>500000</v>
      </c>
      <c r="G37">
        <v>500000</v>
      </c>
      <c r="H37">
        <v>500000</v>
      </c>
      <c r="I37">
        <v>500000</v>
      </c>
      <c r="J37">
        <v>500000</v>
      </c>
      <c r="K37">
        <v>500000</v>
      </c>
      <c r="L37">
        <v>500000</v>
      </c>
      <c r="M37">
        <v>500000</v>
      </c>
      <c r="N37">
        <v>500000</v>
      </c>
      <c r="O37">
        <v>500000</v>
      </c>
      <c r="P37">
        <v>500000</v>
      </c>
      <c r="Q37">
        <v>500000</v>
      </c>
      <c r="R37">
        <v>500000</v>
      </c>
      <c r="S37">
        <v>500000</v>
      </c>
      <c r="T37">
        <v>514000</v>
      </c>
      <c r="U37">
        <v>514000</v>
      </c>
      <c r="V37">
        <v>514000</v>
      </c>
      <c r="W37">
        <v>514000</v>
      </c>
      <c r="X37">
        <v>514000</v>
      </c>
      <c r="Y37">
        <v>514000</v>
      </c>
      <c r="Z37">
        <v>514000</v>
      </c>
      <c r="AA37">
        <v>514000</v>
      </c>
      <c r="AB37">
        <v>514000</v>
      </c>
      <c r="AC37">
        <v>514000</v>
      </c>
      <c r="AD37">
        <v>514000</v>
      </c>
      <c r="AE37">
        <v>514000</v>
      </c>
      <c r="AF37">
        <v>514000</v>
      </c>
      <c r="AG37">
        <v>514000</v>
      </c>
      <c r="AH37">
        <v>514000</v>
      </c>
      <c r="AI37">
        <v>514000</v>
      </c>
      <c r="AJ37">
        <v>514000</v>
      </c>
      <c r="AK37">
        <v>514000</v>
      </c>
      <c r="AL37">
        <v>514000</v>
      </c>
      <c r="AM37">
        <v>514000</v>
      </c>
      <c r="AN37">
        <v>514000</v>
      </c>
      <c r="AO37">
        <v>514000</v>
      </c>
      <c r="AP37">
        <v>514000</v>
      </c>
      <c r="AQ37">
        <v>514000</v>
      </c>
    </row>
    <row r="38" spans="1:75" x14ac:dyDescent="0.3">
      <c r="A38" t="s">
        <v>39</v>
      </c>
      <c r="B38">
        <v>10000</v>
      </c>
      <c r="C38">
        <v>10000</v>
      </c>
      <c r="D38" s="67">
        <v>10000</v>
      </c>
      <c r="E38">
        <v>10000</v>
      </c>
      <c r="F38">
        <v>10000</v>
      </c>
      <c r="G38">
        <v>10000</v>
      </c>
      <c r="H38">
        <v>10000</v>
      </c>
      <c r="I38">
        <v>10000</v>
      </c>
      <c r="J38">
        <v>10000</v>
      </c>
      <c r="K38">
        <v>10000</v>
      </c>
      <c r="L38">
        <v>10000</v>
      </c>
      <c r="M38">
        <v>10000</v>
      </c>
      <c r="N38">
        <v>10000</v>
      </c>
      <c r="O38">
        <v>10000</v>
      </c>
      <c r="P38">
        <v>10000</v>
      </c>
      <c r="Q38">
        <v>10000</v>
      </c>
      <c r="R38">
        <v>10000</v>
      </c>
      <c r="S38">
        <v>10000</v>
      </c>
    </row>
    <row r="39" spans="1:75" x14ac:dyDescent="0.3">
      <c r="A39" t="s">
        <v>140</v>
      </c>
      <c r="B39">
        <v>514000</v>
      </c>
      <c r="C39">
        <v>514000</v>
      </c>
      <c r="D39" s="61">
        <f>SUM(D32:D38)</f>
        <v>514000</v>
      </c>
      <c r="E39">
        <v>514000</v>
      </c>
      <c r="F39">
        <v>514000</v>
      </c>
      <c r="G39">
        <v>514000</v>
      </c>
      <c r="H39">
        <v>514000</v>
      </c>
      <c r="I39">
        <v>514000</v>
      </c>
      <c r="J39">
        <v>514000</v>
      </c>
      <c r="K39">
        <v>514000</v>
      </c>
      <c r="L39">
        <v>514000</v>
      </c>
      <c r="M39">
        <v>514000</v>
      </c>
      <c r="N39">
        <v>514000</v>
      </c>
      <c r="O39">
        <v>514000</v>
      </c>
      <c r="P39">
        <v>514000</v>
      </c>
      <c r="Q39">
        <v>514000</v>
      </c>
      <c r="R39">
        <v>514000</v>
      </c>
      <c r="S39">
        <v>514000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8100</v>
      </c>
      <c r="AX39">
        <v>8100</v>
      </c>
      <c r="AY39">
        <v>8100</v>
      </c>
      <c r="AZ39">
        <v>8100</v>
      </c>
      <c r="BA39">
        <v>8100</v>
      </c>
      <c r="BB39">
        <v>8100</v>
      </c>
      <c r="BC39">
        <v>8100</v>
      </c>
      <c r="BD39">
        <v>8100</v>
      </c>
      <c r="BE39">
        <v>8100</v>
      </c>
      <c r="BF39">
        <v>8100</v>
      </c>
      <c r="BG39">
        <v>8100</v>
      </c>
      <c r="BH39">
        <v>8100</v>
      </c>
      <c r="BI39">
        <v>8100</v>
      </c>
      <c r="BJ39">
        <v>8100</v>
      </c>
      <c r="BK39">
        <v>8100</v>
      </c>
      <c r="BL39">
        <v>8100</v>
      </c>
      <c r="BM39">
        <v>8100</v>
      </c>
      <c r="BN39">
        <v>8100</v>
      </c>
      <c r="BO39">
        <v>8100</v>
      </c>
      <c r="BP39">
        <v>8100</v>
      </c>
      <c r="BQ39">
        <v>8100</v>
      </c>
      <c r="BR39">
        <v>8100</v>
      </c>
      <c r="BS39">
        <v>8993</v>
      </c>
      <c r="BT39">
        <v>8993</v>
      </c>
      <c r="BU39">
        <v>8993</v>
      </c>
      <c r="BV39">
        <v>8993</v>
      </c>
    </row>
    <row r="40" spans="1:75" x14ac:dyDescent="0.3">
      <c r="D40" s="67"/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30722</v>
      </c>
      <c r="AS40">
        <v>30722</v>
      </c>
      <c r="AT40">
        <v>30722</v>
      </c>
      <c r="AU40">
        <v>30722</v>
      </c>
      <c r="AV40">
        <v>0</v>
      </c>
      <c r="AW40">
        <v>40000</v>
      </c>
      <c r="AX40">
        <v>40000</v>
      </c>
      <c r="AY40">
        <v>40000</v>
      </c>
      <c r="AZ40">
        <v>40000</v>
      </c>
      <c r="BA40">
        <v>40000</v>
      </c>
      <c r="BB40">
        <v>40000</v>
      </c>
      <c r="BC40">
        <v>115268</v>
      </c>
      <c r="BD40">
        <v>115268</v>
      </c>
      <c r="BE40">
        <v>115268</v>
      </c>
      <c r="BF40">
        <v>115268</v>
      </c>
      <c r="BG40">
        <v>115268</v>
      </c>
      <c r="BH40">
        <v>115268</v>
      </c>
      <c r="BI40">
        <v>115268</v>
      </c>
      <c r="BJ40">
        <v>115268</v>
      </c>
      <c r="BK40">
        <v>115268</v>
      </c>
      <c r="BL40">
        <v>115268</v>
      </c>
      <c r="BM40">
        <v>115268</v>
      </c>
      <c r="BN40">
        <v>115268</v>
      </c>
      <c r="BO40">
        <v>115268</v>
      </c>
      <c r="BP40">
        <v>115268</v>
      </c>
      <c r="BQ40">
        <v>115268</v>
      </c>
      <c r="BR40">
        <v>115268</v>
      </c>
      <c r="BS40">
        <v>115268</v>
      </c>
      <c r="BT40">
        <v>115268</v>
      </c>
      <c r="BU40">
        <v>115268</v>
      </c>
      <c r="BV40">
        <v>115268</v>
      </c>
      <c r="BW40">
        <v>94624</v>
      </c>
    </row>
    <row r="41" spans="1:75" x14ac:dyDescent="0.3">
      <c r="A41" t="s">
        <v>40</v>
      </c>
      <c r="D41" s="67"/>
      <c r="T41">
        <v>30722</v>
      </c>
      <c r="U41">
        <v>30722</v>
      </c>
      <c r="V41">
        <v>30722</v>
      </c>
      <c r="W41">
        <v>30722</v>
      </c>
      <c r="X41">
        <v>30722</v>
      </c>
      <c r="Y41">
        <v>30722</v>
      </c>
      <c r="Z41">
        <v>30722</v>
      </c>
      <c r="AA41">
        <v>30722</v>
      </c>
      <c r="AB41">
        <v>30722</v>
      </c>
      <c r="AC41">
        <v>30722</v>
      </c>
      <c r="AD41">
        <v>30722</v>
      </c>
      <c r="AE41">
        <v>30722</v>
      </c>
      <c r="AF41">
        <v>30722</v>
      </c>
      <c r="AG41">
        <v>30722</v>
      </c>
      <c r="AH41">
        <v>30722</v>
      </c>
      <c r="AI41">
        <v>30722</v>
      </c>
      <c r="AJ41">
        <v>30722</v>
      </c>
      <c r="AK41">
        <v>30722</v>
      </c>
      <c r="AL41">
        <v>30722</v>
      </c>
      <c r="AM41">
        <v>30722</v>
      </c>
      <c r="AN41">
        <v>30722</v>
      </c>
      <c r="AO41">
        <v>30722</v>
      </c>
      <c r="AP41">
        <v>30722</v>
      </c>
      <c r="AQ41">
        <v>30722</v>
      </c>
      <c r="AR41">
        <v>30000</v>
      </c>
      <c r="AS41">
        <v>30000</v>
      </c>
      <c r="AT41">
        <v>30000</v>
      </c>
      <c r="AU41">
        <v>30000</v>
      </c>
      <c r="AV41">
        <v>0</v>
      </c>
      <c r="AW41">
        <v>63255</v>
      </c>
      <c r="AX41">
        <v>63255</v>
      </c>
      <c r="AY41">
        <v>63255</v>
      </c>
      <c r="AZ41">
        <v>63255</v>
      </c>
      <c r="BA41">
        <v>63255</v>
      </c>
      <c r="BB41">
        <v>63255</v>
      </c>
      <c r="BC41">
        <v>74433</v>
      </c>
      <c r="BD41">
        <v>74433</v>
      </c>
      <c r="BE41">
        <v>74433</v>
      </c>
      <c r="BF41">
        <v>74433</v>
      </c>
      <c r="BG41">
        <v>74433</v>
      </c>
      <c r="BH41">
        <v>74433</v>
      </c>
      <c r="BI41">
        <v>74433</v>
      </c>
      <c r="BJ41">
        <v>74433</v>
      </c>
      <c r="BK41">
        <v>74433</v>
      </c>
      <c r="BL41">
        <v>74433</v>
      </c>
      <c r="BM41">
        <v>74433</v>
      </c>
      <c r="BN41">
        <v>74433</v>
      </c>
      <c r="BO41">
        <v>74433</v>
      </c>
      <c r="BP41">
        <v>74433</v>
      </c>
      <c r="BQ41">
        <v>74433</v>
      </c>
      <c r="BR41">
        <v>74433</v>
      </c>
      <c r="BS41">
        <v>74433</v>
      </c>
      <c r="BT41">
        <v>74433</v>
      </c>
      <c r="BU41">
        <v>74433</v>
      </c>
      <c r="BV41">
        <v>74433</v>
      </c>
      <c r="BW41">
        <v>67269</v>
      </c>
    </row>
    <row r="42" spans="1:75" x14ac:dyDescent="0.3">
      <c r="A42" t="s">
        <v>41</v>
      </c>
      <c r="B42">
        <v>0</v>
      </c>
      <c r="C42">
        <v>0</v>
      </c>
      <c r="D42" s="67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30000</v>
      </c>
      <c r="U42">
        <v>30000</v>
      </c>
      <c r="V42">
        <v>30000</v>
      </c>
      <c r="W42">
        <v>30000</v>
      </c>
      <c r="X42">
        <v>30000</v>
      </c>
      <c r="Y42">
        <v>30000</v>
      </c>
      <c r="Z42">
        <v>30000</v>
      </c>
      <c r="AA42">
        <v>30000</v>
      </c>
      <c r="AB42">
        <v>30000</v>
      </c>
      <c r="AC42">
        <v>30000</v>
      </c>
      <c r="AD42">
        <v>30000</v>
      </c>
      <c r="AE42">
        <v>30000</v>
      </c>
      <c r="AF42">
        <v>30000</v>
      </c>
      <c r="AG42">
        <v>30000</v>
      </c>
      <c r="AH42">
        <v>30000</v>
      </c>
      <c r="AI42">
        <v>30000</v>
      </c>
      <c r="AJ42">
        <v>30000</v>
      </c>
      <c r="AK42">
        <v>30000</v>
      </c>
      <c r="AL42">
        <v>30000</v>
      </c>
      <c r="AM42">
        <v>30000</v>
      </c>
      <c r="AN42">
        <v>30000</v>
      </c>
      <c r="AO42">
        <v>30000</v>
      </c>
      <c r="AP42">
        <v>30000</v>
      </c>
      <c r="AQ42">
        <v>30000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113263.3</v>
      </c>
      <c r="AX42">
        <v>113263.3</v>
      </c>
      <c r="AY42">
        <v>113263.3</v>
      </c>
      <c r="AZ42">
        <v>113263.3</v>
      </c>
      <c r="BA42">
        <v>113263.3</v>
      </c>
      <c r="BB42">
        <v>113263.3</v>
      </c>
      <c r="BC42">
        <v>165000</v>
      </c>
      <c r="BD42">
        <v>165000</v>
      </c>
      <c r="BE42">
        <v>165000</v>
      </c>
      <c r="BF42">
        <v>165000</v>
      </c>
      <c r="BG42">
        <v>165000</v>
      </c>
      <c r="BH42">
        <v>165000</v>
      </c>
      <c r="BI42">
        <v>165000</v>
      </c>
      <c r="BJ42">
        <v>165000</v>
      </c>
      <c r="BK42">
        <v>165000</v>
      </c>
      <c r="BL42">
        <v>165000</v>
      </c>
      <c r="BM42">
        <v>165000</v>
      </c>
      <c r="BN42">
        <v>165000</v>
      </c>
      <c r="BO42">
        <v>165000</v>
      </c>
      <c r="BP42">
        <v>165000</v>
      </c>
      <c r="BQ42">
        <v>165000</v>
      </c>
      <c r="BR42">
        <v>165000</v>
      </c>
      <c r="BS42">
        <v>165000</v>
      </c>
      <c r="BT42">
        <v>165000</v>
      </c>
      <c r="BU42">
        <v>165000</v>
      </c>
      <c r="BV42">
        <v>165000</v>
      </c>
      <c r="BW42">
        <v>165000</v>
      </c>
    </row>
    <row r="43" spans="1:75" x14ac:dyDescent="0.3">
      <c r="A43" t="s">
        <v>42</v>
      </c>
      <c r="B43">
        <v>30722</v>
      </c>
      <c r="C43">
        <v>30722</v>
      </c>
      <c r="D43" s="67">
        <v>30722</v>
      </c>
      <c r="E43">
        <v>30722</v>
      </c>
      <c r="F43">
        <v>30722</v>
      </c>
      <c r="G43">
        <v>30722</v>
      </c>
      <c r="H43">
        <v>30722</v>
      </c>
      <c r="I43">
        <v>30722</v>
      </c>
      <c r="J43">
        <v>30722</v>
      </c>
      <c r="K43">
        <v>30722</v>
      </c>
      <c r="L43">
        <v>30722</v>
      </c>
      <c r="M43">
        <v>30722</v>
      </c>
      <c r="N43">
        <v>30722</v>
      </c>
      <c r="O43">
        <v>30722</v>
      </c>
      <c r="P43">
        <v>30722</v>
      </c>
      <c r="Q43">
        <v>30722</v>
      </c>
      <c r="R43">
        <v>30722</v>
      </c>
      <c r="S43">
        <v>30722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10000</v>
      </c>
      <c r="AS43">
        <v>10000</v>
      </c>
      <c r="AT43">
        <v>10000</v>
      </c>
      <c r="AU43">
        <v>10000</v>
      </c>
      <c r="AV43">
        <v>0</v>
      </c>
      <c r="AW43">
        <v>53706.916666666664</v>
      </c>
      <c r="AX43">
        <v>53706.916666666664</v>
      </c>
      <c r="AY43">
        <v>53706.916666666664</v>
      </c>
      <c r="AZ43">
        <v>53706.916666666664</v>
      </c>
      <c r="BA43">
        <v>53706.916666666664</v>
      </c>
      <c r="BB43">
        <v>53706.916666666664</v>
      </c>
      <c r="BC43">
        <v>89652</v>
      </c>
      <c r="BD43">
        <v>89652</v>
      </c>
      <c r="BE43">
        <v>89652</v>
      </c>
      <c r="BF43">
        <v>89652</v>
      </c>
      <c r="BG43">
        <v>89652</v>
      </c>
      <c r="BH43">
        <v>89652</v>
      </c>
      <c r="BI43">
        <v>89652</v>
      </c>
      <c r="BJ43">
        <v>89652</v>
      </c>
      <c r="BK43">
        <v>89652</v>
      </c>
      <c r="BL43">
        <v>89652</v>
      </c>
      <c r="BM43">
        <v>89652</v>
      </c>
      <c r="BN43">
        <v>89652</v>
      </c>
      <c r="BO43">
        <v>89652</v>
      </c>
      <c r="BP43">
        <v>89652</v>
      </c>
      <c r="BQ43">
        <v>89652</v>
      </c>
      <c r="BR43">
        <v>89652</v>
      </c>
      <c r="BS43">
        <v>89652</v>
      </c>
      <c r="BT43">
        <v>89652</v>
      </c>
      <c r="BU43">
        <v>89652</v>
      </c>
      <c r="BV43">
        <v>89652</v>
      </c>
      <c r="BW43">
        <v>89652</v>
      </c>
    </row>
    <row r="44" spans="1:75" x14ac:dyDescent="0.3">
      <c r="A44" t="s">
        <v>43</v>
      </c>
      <c r="B44">
        <v>30000</v>
      </c>
      <c r="C44">
        <v>30000</v>
      </c>
      <c r="D44" s="61">
        <v>30000</v>
      </c>
      <c r="E44">
        <v>30000</v>
      </c>
      <c r="F44">
        <v>30000</v>
      </c>
      <c r="G44">
        <v>30000</v>
      </c>
      <c r="H44">
        <v>30000</v>
      </c>
      <c r="I44">
        <v>30000</v>
      </c>
      <c r="J44">
        <v>30000</v>
      </c>
      <c r="K44">
        <v>30000</v>
      </c>
      <c r="L44">
        <v>30000</v>
      </c>
      <c r="M44">
        <v>30000</v>
      </c>
      <c r="N44">
        <v>30000</v>
      </c>
      <c r="O44">
        <v>30000</v>
      </c>
      <c r="P44">
        <v>30000</v>
      </c>
      <c r="Q44">
        <v>30000</v>
      </c>
      <c r="R44">
        <v>30000</v>
      </c>
      <c r="S44">
        <v>30000</v>
      </c>
      <c r="T44">
        <v>10000</v>
      </c>
      <c r="U44">
        <v>10000</v>
      </c>
      <c r="V44">
        <v>10000</v>
      </c>
      <c r="W44">
        <v>10000</v>
      </c>
      <c r="X44">
        <v>10000</v>
      </c>
      <c r="Y44">
        <v>10000</v>
      </c>
      <c r="Z44">
        <v>10000</v>
      </c>
      <c r="AA44">
        <v>10000</v>
      </c>
      <c r="AB44">
        <v>10000</v>
      </c>
      <c r="AC44">
        <v>10000</v>
      </c>
      <c r="AD44">
        <v>10000</v>
      </c>
      <c r="AE44">
        <v>10000</v>
      </c>
      <c r="AF44">
        <v>10000</v>
      </c>
      <c r="AG44">
        <v>10000</v>
      </c>
      <c r="AH44">
        <v>10000</v>
      </c>
      <c r="AI44">
        <v>10000</v>
      </c>
      <c r="AJ44">
        <v>10000</v>
      </c>
      <c r="AK44">
        <v>10000</v>
      </c>
      <c r="AL44">
        <v>10000</v>
      </c>
      <c r="AM44">
        <v>10000</v>
      </c>
      <c r="AN44">
        <v>10000</v>
      </c>
      <c r="AO44">
        <v>10000</v>
      </c>
      <c r="AP44">
        <v>10000</v>
      </c>
      <c r="AQ44">
        <v>10000</v>
      </c>
      <c r="AR44">
        <v>178153</v>
      </c>
      <c r="AS44">
        <v>178153</v>
      </c>
      <c r="AT44">
        <v>178153</v>
      </c>
      <c r="AU44">
        <v>178153</v>
      </c>
      <c r="AV44">
        <v>0</v>
      </c>
      <c r="AW44">
        <v>178153</v>
      </c>
      <c r="AX44">
        <v>178153</v>
      </c>
      <c r="AY44">
        <v>178153</v>
      </c>
      <c r="AZ44">
        <v>178153</v>
      </c>
      <c r="BA44">
        <v>178153</v>
      </c>
      <c r="BB44">
        <v>178153</v>
      </c>
      <c r="BC44">
        <v>178153</v>
      </c>
      <c r="BD44">
        <v>178153</v>
      </c>
      <c r="BE44">
        <v>178153</v>
      </c>
      <c r="BF44">
        <v>178153</v>
      </c>
      <c r="BG44">
        <v>178153</v>
      </c>
      <c r="BH44">
        <v>178153</v>
      </c>
      <c r="BI44">
        <v>178153</v>
      </c>
      <c r="BJ44">
        <v>178153</v>
      </c>
      <c r="BK44">
        <v>178153</v>
      </c>
      <c r="BL44">
        <v>178153</v>
      </c>
      <c r="BM44">
        <v>178153</v>
      </c>
      <c r="BN44">
        <v>178153</v>
      </c>
      <c r="BO44">
        <v>178153</v>
      </c>
      <c r="BP44">
        <v>178153</v>
      </c>
      <c r="BQ44">
        <v>178153</v>
      </c>
      <c r="BR44">
        <v>178153</v>
      </c>
      <c r="BS44">
        <v>178153</v>
      </c>
      <c r="BT44">
        <v>178153</v>
      </c>
      <c r="BU44">
        <v>178153</v>
      </c>
      <c r="BV44">
        <v>178153</v>
      </c>
      <c r="BW44">
        <v>178153</v>
      </c>
    </row>
    <row r="45" spans="1:75" x14ac:dyDescent="0.3">
      <c r="A45" t="s">
        <v>44</v>
      </c>
      <c r="B45">
        <v>0</v>
      </c>
      <c r="C45">
        <v>0</v>
      </c>
      <c r="D45" s="61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178153</v>
      </c>
      <c r="U45">
        <v>178153</v>
      </c>
      <c r="V45">
        <v>178153</v>
      </c>
      <c r="W45">
        <v>178153</v>
      </c>
      <c r="X45">
        <v>178153</v>
      </c>
      <c r="Y45">
        <v>178153</v>
      </c>
      <c r="Z45">
        <v>178153</v>
      </c>
      <c r="AA45">
        <v>178153</v>
      </c>
      <c r="AB45">
        <v>178153</v>
      </c>
      <c r="AC45">
        <v>178153</v>
      </c>
      <c r="AD45">
        <v>178153</v>
      </c>
      <c r="AE45">
        <v>178153</v>
      </c>
      <c r="AF45">
        <v>178153</v>
      </c>
      <c r="AG45">
        <v>178153</v>
      </c>
      <c r="AH45">
        <v>178153</v>
      </c>
      <c r="AI45">
        <v>178153</v>
      </c>
      <c r="AJ45">
        <v>178153</v>
      </c>
      <c r="AK45">
        <v>178153</v>
      </c>
      <c r="AL45">
        <v>178153</v>
      </c>
      <c r="AM45">
        <v>178153</v>
      </c>
      <c r="AN45">
        <v>178153</v>
      </c>
      <c r="AO45">
        <v>178153</v>
      </c>
      <c r="AP45">
        <v>178153</v>
      </c>
      <c r="AQ45">
        <v>178153</v>
      </c>
      <c r="AR45">
        <v>110020.75</v>
      </c>
      <c r="AS45">
        <v>110020.75</v>
      </c>
      <c r="AT45">
        <v>110020.75</v>
      </c>
      <c r="AU45">
        <v>110020.75</v>
      </c>
      <c r="AV45">
        <v>0</v>
      </c>
      <c r="AW45">
        <v>110020.75</v>
      </c>
      <c r="AX45">
        <v>110020.75</v>
      </c>
      <c r="AY45">
        <v>110020.75</v>
      </c>
      <c r="AZ45">
        <v>110020.75</v>
      </c>
      <c r="BA45">
        <v>110020.75</v>
      </c>
      <c r="BB45">
        <v>110020.75</v>
      </c>
      <c r="BC45">
        <v>440083</v>
      </c>
      <c r="BD45">
        <v>440083</v>
      </c>
      <c r="BE45">
        <v>440083</v>
      </c>
      <c r="BF45">
        <v>440083</v>
      </c>
      <c r="BG45">
        <v>440083</v>
      </c>
      <c r="BH45">
        <v>440083</v>
      </c>
      <c r="BI45">
        <v>440083</v>
      </c>
      <c r="BJ45">
        <v>440083</v>
      </c>
      <c r="BK45">
        <v>440083</v>
      </c>
      <c r="BL45">
        <v>440083</v>
      </c>
      <c r="BM45">
        <v>440083</v>
      </c>
      <c r="BN45">
        <v>440083</v>
      </c>
      <c r="BO45">
        <v>440083</v>
      </c>
      <c r="BP45">
        <v>440083</v>
      </c>
      <c r="BQ45">
        <v>440083</v>
      </c>
      <c r="BR45">
        <v>440083</v>
      </c>
      <c r="BS45">
        <v>440083</v>
      </c>
      <c r="BT45">
        <v>440083</v>
      </c>
      <c r="BU45">
        <v>440083</v>
      </c>
      <c r="BV45">
        <v>440083</v>
      </c>
      <c r="BW45">
        <v>440083</v>
      </c>
    </row>
    <row r="46" spans="1:75" x14ac:dyDescent="0.3">
      <c r="A46" t="s">
        <v>45</v>
      </c>
      <c r="B46">
        <v>10000</v>
      </c>
      <c r="C46">
        <v>10000</v>
      </c>
      <c r="D46" s="61">
        <v>10000</v>
      </c>
      <c r="E46">
        <v>10000</v>
      </c>
      <c r="F46">
        <v>10000</v>
      </c>
      <c r="G46">
        <v>10000</v>
      </c>
      <c r="H46">
        <v>10000</v>
      </c>
      <c r="I46">
        <v>10000</v>
      </c>
      <c r="J46">
        <v>10000</v>
      </c>
      <c r="K46">
        <v>10000</v>
      </c>
      <c r="L46">
        <v>10000</v>
      </c>
      <c r="M46">
        <v>10000</v>
      </c>
      <c r="N46">
        <v>10000</v>
      </c>
      <c r="O46">
        <v>10000</v>
      </c>
      <c r="P46">
        <v>10000</v>
      </c>
      <c r="Q46">
        <v>10000</v>
      </c>
      <c r="R46">
        <v>10000</v>
      </c>
      <c r="S46">
        <v>10000</v>
      </c>
      <c r="T46">
        <v>110020.75</v>
      </c>
      <c r="U46">
        <v>110020.75</v>
      </c>
      <c r="V46">
        <v>110020.75</v>
      </c>
      <c r="W46">
        <v>110020.75</v>
      </c>
      <c r="X46">
        <v>110020.75</v>
      </c>
      <c r="Y46">
        <v>110020.75</v>
      </c>
      <c r="Z46">
        <v>110020.75</v>
      </c>
      <c r="AA46">
        <v>110020.75</v>
      </c>
      <c r="AB46">
        <v>110020.75</v>
      </c>
      <c r="AC46">
        <v>110020.75</v>
      </c>
      <c r="AD46">
        <v>110020.75</v>
      </c>
      <c r="AE46">
        <v>110020.75</v>
      </c>
      <c r="AF46">
        <v>110020.75</v>
      </c>
      <c r="AG46">
        <v>110020.75</v>
      </c>
      <c r="AH46">
        <v>110020.75</v>
      </c>
      <c r="AI46">
        <v>110020.75</v>
      </c>
      <c r="AJ46">
        <v>110020.75</v>
      </c>
      <c r="AK46">
        <v>110020.75</v>
      </c>
      <c r="AL46">
        <v>110020.75</v>
      </c>
      <c r="AM46">
        <v>110020.75</v>
      </c>
      <c r="AN46">
        <v>110020.75</v>
      </c>
      <c r="AO46">
        <v>110020.75</v>
      </c>
      <c r="AP46">
        <v>110020.75</v>
      </c>
      <c r="AQ46">
        <v>110020.75</v>
      </c>
      <c r="AR46">
        <v>159854.25</v>
      </c>
      <c r="AS46">
        <v>159854.25</v>
      </c>
      <c r="AT46">
        <v>159854.25</v>
      </c>
      <c r="AU46">
        <v>159854.25</v>
      </c>
      <c r="AV46">
        <v>0</v>
      </c>
      <c r="AW46">
        <v>159854.25</v>
      </c>
      <c r="AX46">
        <v>159854.25</v>
      </c>
      <c r="AY46">
        <v>159854.25</v>
      </c>
      <c r="AZ46">
        <v>159854.25</v>
      </c>
      <c r="BA46">
        <v>159854.25</v>
      </c>
      <c r="BB46">
        <v>159854.25</v>
      </c>
      <c r="BC46">
        <v>639417</v>
      </c>
      <c r="BD46">
        <v>639417</v>
      </c>
      <c r="BE46">
        <v>639417</v>
      </c>
      <c r="BF46">
        <v>639417</v>
      </c>
      <c r="BG46">
        <v>639417</v>
      </c>
      <c r="BH46">
        <v>639417</v>
      </c>
      <c r="BI46">
        <v>639417</v>
      </c>
      <c r="BJ46">
        <v>639417</v>
      </c>
      <c r="BK46">
        <v>639417</v>
      </c>
      <c r="BL46">
        <v>639417</v>
      </c>
      <c r="BM46">
        <v>639417</v>
      </c>
      <c r="BN46">
        <v>639417</v>
      </c>
      <c r="BO46">
        <v>639417</v>
      </c>
      <c r="BP46">
        <v>639417</v>
      </c>
      <c r="BQ46">
        <v>639417</v>
      </c>
      <c r="BR46">
        <v>639417</v>
      </c>
      <c r="BS46">
        <v>639417</v>
      </c>
      <c r="BT46">
        <v>639417</v>
      </c>
      <c r="BU46">
        <v>639417</v>
      </c>
      <c r="BV46">
        <v>639417</v>
      </c>
      <c r="BW46">
        <v>639417</v>
      </c>
    </row>
    <row r="47" spans="1:75" x14ac:dyDescent="0.3">
      <c r="A47" t="s">
        <v>46</v>
      </c>
      <c r="B47">
        <v>178153</v>
      </c>
      <c r="C47">
        <v>178153</v>
      </c>
      <c r="D47" s="61">
        <v>178153</v>
      </c>
      <c r="E47">
        <v>178153</v>
      </c>
      <c r="F47">
        <v>178153</v>
      </c>
      <c r="G47">
        <v>178153</v>
      </c>
      <c r="H47">
        <v>178153</v>
      </c>
      <c r="I47">
        <v>178153</v>
      </c>
      <c r="J47">
        <v>178153</v>
      </c>
      <c r="K47">
        <v>178153</v>
      </c>
      <c r="L47">
        <v>178153</v>
      </c>
      <c r="M47">
        <v>178153</v>
      </c>
      <c r="N47">
        <v>178153</v>
      </c>
      <c r="O47">
        <v>178153</v>
      </c>
      <c r="P47">
        <v>178153</v>
      </c>
      <c r="Q47">
        <v>178153</v>
      </c>
      <c r="R47">
        <v>178153</v>
      </c>
      <c r="S47">
        <v>178153</v>
      </c>
      <c r="T47">
        <v>159854.25</v>
      </c>
      <c r="U47">
        <v>159854.25</v>
      </c>
      <c r="V47">
        <v>159854.25</v>
      </c>
      <c r="W47">
        <v>159854.25</v>
      </c>
      <c r="X47">
        <v>159854.25</v>
      </c>
      <c r="Y47">
        <v>159854.25</v>
      </c>
      <c r="Z47">
        <v>159854.25</v>
      </c>
      <c r="AA47">
        <v>159854.25</v>
      </c>
      <c r="AB47">
        <v>159854.25</v>
      </c>
      <c r="AC47">
        <v>159854.25</v>
      </c>
      <c r="AD47">
        <v>159854.25</v>
      </c>
      <c r="AE47">
        <v>159854.25</v>
      </c>
      <c r="AF47">
        <v>159854.25</v>
      </c>
      <c r="AG47">
        <v>159854.25</v>
      </c>
      <c r="AH47">
        <v>159854.25</v>
      </c>
      <c r="AI47">
        <v>159854.25</v>
      </c>
      <c r="AJ47">
        <v>159854.25</v>
      </c>
      <c r="AK47">
        <v>159854.25</v>
      </c>
      <c r="AL47">
        <v>159854.25</v>
      </c>
      <c r="AM47">
        <v>159854.25</v>
      </c>
      <c r="AN47">
        <v>159854.25</v>
      </c>
      <c r="AO47">
        <v>159854.25</v>
      </c>
      <c r="AP47">
        <v>159854.25</v>
      </c>
      <c r="AQ47">
        <v>159854.25</v>
      </c>
      <c r="AR47">
        <v>360000</v>
      </c>
      <c r="AS47">
        <v>360000</v>
      </c>
      <c r="AT47">
        <v>360000</v>
      </c>
      <c r="AU47">
        <v>360000</v>
      </c>
      <c r="AV47">
        <v>0</v>
      </c>
      <c r="AW47">
        <v>600000</v>
      </c>
      <c r="AX47">
        <v>600000</v>
      </c>
      <c r="AY47">
        <v>600000</v>
      </c>
      <c r="AZ47">
        <v>600000</v>
      </c>
      <c r="BA47">
        <v>600000</v>
      </c>
      <c r="BB47">
        <v>600000</v>
      </c>
      <c r="BC47">
        <v>600000</v>
      </c>
      <c r="BD47">
        <v>600000</v>
      </c>
      <c r="BE47">
        <v>600000</v>
      </c>
      <c r="BF47">
        <v>600000</v>
      </c>
      <c r="BG47">
        <v>600000</v>
      </c>
      <c r="BH47">
        <v>600000</v>
      </c>
      <c r="BI47">
        <v>600000</v>
      </c>
      <c r="BJ47">
        <v>600000</v>
      </c>
      <c r="BK47">
        <v>600000</v>
      </c>
      <c r="BL47">
        <v>600000</v>
      </c>
      <c r="BM47">
        <v>600000</v>
      </c>
      <c r="BN47">
        <v>600000</v>
      </c>
      <c r="BO47">
        <v>600000</v>
      </c>
      <c r="BP47">
        <v>600000</v>
      </c>
      <c r="BQ47">
        <v>600000</v>
      </c>
      <c r="BR47">
        <v>600000</v>
      </c>
      <c r="BS47">
        <v>600000</v>
      </c>
      <c r="BT47">
        <v>600000</v>
      </c>
      <c r="BU47">
        <v>600000</v>
      </c>
      <c r="BV47">
        <v>600000</v>
      </c>
      <c r="BW47">
        <v>600000</v>
      </c>
    </row>
    <row r="48" spans="1:75" x14ac:dyDescent="0.3">
      <c r="A48" t="s">
        <v>47</v>
      </c>
      <c r="B48">
        <v>110020.75</v>
      </c>
      <c r="C48">
        <v>110020.75</v>
      </c>
      <c r="D48" s="61">
        <v>110020.75</v>
      </c>
      <c r="E48">
        <v>110020.75</v>
      </c>
      <c r="F48">
        <v>110020.75</v>
      </c>
      <c r="G48">
        <v>110020.75</v>
      </c>
      <c r="H48">
        <v>110020.75</v>
      </c>
      <c r="I48">
        <v>110020.75</v>
      </c>
      <c r="J48">
        <v>110020.75</v>
      </c>
      <c r="K48">
        <v>110020.75</v>
      </c>
      <c r="L48">
        <v>110020.75</v>
      </c>
      <c r="M48">
        <v>110020.75</v>
      </c>
      <c r="N48">
        <v>110020.75</v>
      </c>
      <c r="O48">
        <v>110020.75</v>
      </c>
      <c r="P48">
        <v>110020.75</v>
      </c>
      <c r="Q48">
        <v>110020.75</v>
      </c>
      <c r="R48">
        <v>110020.75</v>
      </c>
      <c r="S48">
        <v>110020.75</v>
      </c>
      <c r="T48">
        <v>360000</v>
      </c>
      <c r="U48">
        <v>360000</v>
      </c>
      <c r="V48">
        <v>360000</v>
      </c>
      <c r="W48">
        <v>360000</v>
      </c>
      <c r="X48">
        <v>360000</v>
      </c>
      <c r="Y48">
        <v>360000</v>
      </c>
      <c r="Z48">
        <v>360000</v>
      </c>
      <c r="AA48">
        <v>360000</v>
      </c>
      <c r="AB48">
        <v>360000</v>
      </c>
      <c r="AC48">
        <v>360000</v>
      </c>
      <c r="AD48">
        <v>360000</v>
      </c>
      <c r="AE48">
        <v>360000</v>
      </c>
      <c r="AF48">
        <v>360000</v>
      </c>
      <c r="AG48">
        <v>360000</v>
      </c>
      <c r="AH48">
        <v>360000</v>
      </c>
      <c r="AI48">
        <v>360000</v>
      </c>
      <c r="AJ48">
        <v>360000</v>
      </c>
      <c r="AK48">
        <v>360000</v>
      </c>
      <c r="AL48">
        <v>360000</v>
      </c>
      <c r="AM48">
        <v>360000</v>
      </c>
      <c r="AN48">
        <v>360000</v>
      </c>
      <c r="AO48">
        <v>360000</v>
      </c>
      <c r="AP48">
        <v>360000</v>
      </c>
      <c r="AQ48">
        <v>360000</v>
      </c>
      <c r="AR48">
        <v>878750</v>
      </c>
      <c r="AS48">
        <v>878750</v>
      </c>
      <c r="AT48">
        <v>878750</v>
      </c>
      <c r="AU48">
        <v>878750</v>
      </c>
      <c r="AV48">
        <v>0</v>
      </c>
      <c r="AW48">
        <v>1326353.2166666668</v>
      </c>
      <c r="AX48">
        <v>1326353.2166666668</v>
      </c>
      <c r="AY48">
        <v>1326353.2166666668</v>
      </c>
      <c r="AZ48">
        <v>1326353.2166666668</v>
      </c>
      <c r="BA48">
        <v>1326353.2166666668</v>
      </c>
      <c r="BB48">
        <v>1326353.2166666668</v>
      </c>
      <c r="BC48">
        <v>2310106</v>
      </c>
      <c r="BD48">
        <v>2310106</v>
      </c>
      <c r="BE48">
        <v>2310106</v>
      </c>
      <c r="BF48">
        <v>2310106</v>
      </c>
      <c r="BG48">
        <v>2310106</v>
      </c>
      <c r="BH48">
        <v>2310106</v>
      </c>
      <c r="BI48">
        <v>2310106</v>
      </c>
      <c r="BJ48">
        <v>2310106</v>
      </c>
      <c r="BK48">
        <v>2310106</v>
      </c>
      <c r="BL48">
        <v>2310106</v>
      </c>
      <c r="BM48">
        <v>2310106</v>
      </c>
      <c r="BN48">
        <v>2310106</v>
      </c>
      <c r="BO48">
        <v>2310106</v>
      </c>
      <c r="BP48">
        <v>2310106</v>
      </c>
      <c r="BQ48">
        <v>2310106</v>
      </c>
      <c r="BR48">
        <v>2310106</v>
      </c>
      <c r="BS48">
        <v>2310999</v>
      </c>
      <c r="BT48">
        <v>2310999</v>
      </c>
      <c r="BU48">
        <v>2310999</v>
      </c>
      <c r="BV48">
        <v>2310999</v>
      </c>
      <c r="BW48">
        <v>2274198</v>
      </c>
    </row>
    <row r="49" spans="1:75" x14ac:dyDescent="0.3">
      <c r="A49" t="s">
        <v>48</v>
      </c>
      <c r="B49">
        <v>159854.25</v>
      </c>
      <c r="C49">
        <v>159854.25</v>
      </c>
      <c r="D49" s="61">
        <v>159854.25</v>
      </c>
      <c r="E49">
        <v>159854.25</v>
      </c>
      <c r="F49">
        <v>159854.25</v>
      </c>
      <c r="G49">
        <v>159854.25</v>
      </c>
      <c r="H49">
        <v>159854.25</v>
      </c>
      <c r="I49">
        <v>159854.25</v>
      </c>
      <c r="J49">
        <v>159854.25</v>
      </c>
      <c r="K49">
        <v>159854.25</v>
      </c>
      <c r="L49">
        <v>159854.25</v>
      </c>
      <c r="M49">
        <v>159854.25</v>
      </c>
      <c r="N49">
        <v>159854.25</v>
      </c>
      <c r="O49">
        <v>159854.25</v>
      </c>
      <c r="P49">
        <v>159854.25</v>
      </c>
      <c r="Q49">
        <v>159854.25</v>
      </c>
      <c r="R49">
        <v>159854.25</v>
      </c>
      <c r="S49">
        <v>159854.25</v>
      </c>
      <c r="T49">
        <v>878750</v>
      </c>
      <c r="U49">
        <v>878750</v>
      </c>
      <c r="V49">
        <v>878750</v>
      </c>
      <c r="W49">
        <v>878750</v>
      </c>
      <c r="X49">
        <v>878750</v>
      </c>
      <c r="Y49">
        <v>878750</v>
      </c>
      <c r="Z49">
        <v>878750</v>
      </c>
      <c r="AA49">
        <v>878750</v>
      </c>
      <c r="AB49">
        <v>878750</v>
      </c>
      <c r="AC49">
        <v>878750</v>
      </c>
      <c r="AD49">
        <v>878750</v>
      </c>
      <c r="AE49">
        <v>878750</v>
      </c>
      <c r="AF49">
        <v>878750</v>
      </c>
      <c r="AG49">
        <v>878750</v>
      </c>
      <c r="AH49">
        <v>878750</v>
      </c>
      <c r="AI49">
        <v>878750</v>
      </c>
      <c r="AJ49">
        <v>878750</v>
      </c>
      <c r="AK49">
        <v>878750</v>
      </c>
      <c r="AL49">
        <v>878750</v>
      </c>
      <c r="AM49">
        <v>878750</v>
      </c>
      <c r="AN49">
        <v>878750</v>
      </c>
      <c r="AO49">
        <v>878750</v>
      </c>
      <c r="AP49">
        <v>878750</v>
      </c>
      <c r="AQ49">
        <v>878750</v>
      </c>
    </row>
    <row r="50" spans="1:75" x14ac:dyDescent="0.3">
      <c r="A50" t="s">
        <v>49</v>
      </c>
      <c r="B50">
        <v>360000</v>
      </c>
      <c r="C50">
        <v>360000</v>
      </c>
      <c r="D50" s="67">
        <v>360000</v>
      </c>
      <c r="E50">
        <v>360000</v>
      </c>
      <c r="F50">
        <v>360000</v>
      </c>
      <c r="G50">
        <v>360000</v>
      </c>
      <c r="H50">
        <v>360000</v>
      </c>
      <c r="I50">
        <v>360000</v>
      </c>
      <c r="J50">
        <v>360000</v>
      </c>
      <c r="K50">
        <v>360000</v>
      </c>
      <c r="L50">
        <v>360000</v>
      </c>
      <c r="M50">
        <v>360000</v>
      </c>
      <c r="N50">
        <v>360000</v>
      </c>
      <c r="O50">
        <v>360000</v>
      </c>
      <c r="P50">
        <v>360000</v>
      </c>
      <c r="Q50">
        <v>360000</v>
      </c>
      <c r="R50">
        <v>360000</v>
      </c>
      <c r="S50">
        <v>360000</v>
      </c>
    </row>
    <row r="51" spans="1:75" x14ac:dyDescent="0.3">
      <c r="A51" t="s">
        <v>50</v>
      </c>
      <c r="B51">
        <v>878750</v>
      </c>
      <c r="C51">
        <v>878750</v>
      </c>
      <c r="D51" s="61">
        <f>SUM(D42:D50)</f>
        <v>878750</v>
      </c>
      <c r="E51">
        <v>878750</v>
      </c>
      <c r="F51">
        <v>878750</v>
      </c>
      <c r="G51">
        <v>878750</v>
      </c>
      <c r="H51">
        <v>878750</v>
      </c>
      <c r="I51">
        <v>878750</v>
      </c>
      <c r="J51">
        <v>878750</v>
      </c>
      <c r="K51">
        <v>878750</v>
      </c>
      <c r="L51">
        <v>878750</v>
      </c>
      <c r="M51">
        <v>878750</v>
      </c>
      <c r="N51">
        <v>878750</v>
      </c>
      <c r="O51">
        <v>878750</v>
      </c>
      <c r="P51">
        <v>878750</v>
      </c>
      <c r="Q51">
        <v>878750</v>
      </c>
      <c r="R51">
        <v>878750</v>
      </c>
      <c r="S51">
        <v>878750</v>
      </c>
      <c r="AR51" t="s">
        <v>51</v>
      </c>
      <c r="AS51" t="s">
        <v>51</v>
      </c>
      <c r="AT51" t="s">
        <v>51</v>
      </c>
      <c r="AU51" t="s">
        <v>51</v>
      </c>
      <c r="AV51" t="s">
        <v>51</v>
      </c>
      <c r="AW51" t="s">
        <v>51</v>
      </c>
      <c r="AX51" t="s">
        <v>51</v>
      </c>
      <c r="AY51" t="s">
        <v>51</v>
      </c>
      <c r="AZ51" t="s">
        <v>51</v>
      </c>
      <c r="BA51" t="s">
        <v>51</v>
      </c>
      <c r="BB51" t="s">
        <v>51</v>
      </c>
      <c r="BC51" t="s">
        <v>51</v>
      </c>
      <c r="BD51" t="s">
        <v>51</v>
      </c>
      <c r="BE51" t="s">
        <v>51</v>
      </c>
      <c r="BF51" t="s">
        <v>51</v>
      </c>
      <c r="BG51" t="s">
        <v>51</v>
      </c>
      <c r="BH51" t="s">
        <v>51</v>
      </c>
      <c r="BI51" t="s">
        <v>51</v>
      </c>
      <c r="BJ51" t="s">
        <v>51</v>
      </c>
      <c r="BK51" t="s">
        <v>51</v>
      </c>
      <c r="BL51" t="s">
        <v>51</v>
      </c>
      <c r="BM51" t="s">
        <v>51</v>
      </c>
      <c r="BN51" t="s">
        <v>51</v>
      </c>
      <c r="BO51" t="s">
        <v>51</v>
      </c>
      <c r="BP51" t="s">
        <v>51</v>
      </c>
      <c r="BQ51" t="s">
        <v>51</v>
      </c>
      <c r="BR51" t="s">
        <v>51</v>
      </c>
    </row>
    <row r="52" spans="1:75" x14ac:dyDescent="0.3">
      <c r="D52" s="67"/>
      <c r="T52" t="s">
        <v>51</v>
      </c>
      <c r="U52" t="s">
        <v>51</v>
      </c>
      <c r="V52" t="s">
        <v>51</v>
      </c>
      <c r="W52" t="s">
        <v>51</v>
      </c>
      <c r="X52" t="s">
        <v>51</v>
      </c>
      <c r="Y52" t="s">
        <v>51</v>
      </c>
      <c r="Z52" t="s">
        <v>51</v>
      </c>
      <c r="AA52" t="s">
        <v>51</v>
      </c>
      <c r="AB52" t="s">
        <v>51</v>
      </c>
      <c r="AC52" t="s">
        <v>51</v>
      </c>
      <c r="AD52" t="s">
        <v>51</v>
      </c>
      <c r="AE52" t="s">
        <v>51</v>
      </c>
      <c r="AF52" t="s">
        <v>51</v>
      </c>
      <c r="AG52" t="s">
        <v>51</v>
      </c>
      <c r="AH52" t="s">
        <v>51</v>
      </c>
      <c r="AI52" t="s">
        <v>51</v>
      </c>
      <c r="AJ52" t="s">
        <v>51</v>
      </c>
      <c r="AK52" t="s">
        <v>51</v>
      </c>
      <c r="AL52" t="s">
        <v>51</v>
      </c>
      <c r="AM52" t="s">
        <v>51</v>
      </c>
      <c r="AN52" t="s">
        <v>51</v>
      </c>
      <c r="AO52" t="s">
        <v>51</v>
      </c>
      <c r="AP52" t="s">
        <v>51</v>
      </c>
      <c r="AQ52" t="s">
        <v>51</v>
      </c>
    </row>
    <row r="53" spans="1:75" x14ac:dyDescent="0.3">
      <c r="A53" t="s">
        <v>138</v>
      </c>
      <c r="D53" s="67"/>
    </row>
    <row r="54" spans="1:75" x14ac:dyDescent="0.3">
      <c r="A54" t="s">
        <v>2</v>
      </c>
      <c r="B54" t="s">
        <v>51</v>
      </c>
      <c r="C54" t="s">
        <v>51</v>
      </c>
      <c r="D54" s="67" t="s">
        <v>51</v>
      </c>
      <c r="E54" t="s">
        <v>51</v>
      </c>
      <c r="F54" t="s">
        <v>51</v>
      </c>
      <c r="G54" t="s">
        <v>51</v>
      </c>
      <c r="H54" t="s">
        <v>51</v>
      </c>
      <c r="I54" t="s">
        <v>51</v>
      </c>
      <c r="J54" t="s">
        <v>51</v>
      </c>
      <c r="K54" t="s">
        <v>51</v>
      </c>
      <c r="L54" t="s">
        <v>51</v>
      </c>
      <c r="M54" t="s">
        <v>51</v>
      </c>
      <c r="N54" t="s">
        <v>51</v>
      </c>
      <c r="O54" t="s">
        <v>51</v>
      </c>
      <c r="P54" t="s">
        <v>51</v>
      </c>
      <c r="Q54" t="s">
        <v>51</v>
      </c>
      <c r="R54" t="s">
        <v>51</v>
      </c>
      <c r="S54" t="s">
        <v>51</v>
      </c>
      <c r="AR54" t="s">
        <v>54</v>
      </c>
      <c r="AS54" t="s">
        <v>54</v>
      </c>
      <c r="AT54" t="s">
        <v>54</v>
      </c>
      <c r="AU54" t="s">
        <v>54</v>
      </c>
      <c r="AV54" t="s">
        <v>54</v>
      </c>
      <c r="AW54" t="s">
        <v>54</v>
      </c>
      <c r="AX54" t="s">
        <v>54</v>
      </c>
      <c r="AY54" t="s">
        <v>54</v>
      </c>
      <c r="AZ54" t="s">
        <v>54</v>
      </c>
      <c r="BA54" t="s">
        <v>54</v>
      </c>
      <c r="BB54" t="s">
        <v>54</v>
      </c>
      <c r="BC54" t="s">
        <v>54</v>
      </c>
      <c r="BD54" t="s">
        <v>54</v>
      </c>
      <c r="BE54" t="s">
        <v>54</v>
      </c>
      <c r="BF54" t="s">
        <v>54</v>
      </c>
      <c r="BG54" t="s">
        <v>54</v>
      </c>
      <c r="BH54" t="s">
        <v>54</v>
      </c>
      <c r="BI54" t="s">
        <v>54</v>
      </c>
      <c r="BJ54" t="s">
        <v>54</v>
      </c>
      <c r="BK54" t="s">
        <v>54</v>
      </c>
      <c r="BL54" t="s">
        <v>54</v>
      </c>
      <c r="BM54" t="s">
        <v>54</v>
      </c>
      <c r="BN54" t="s">
        <v>54</v>
      </c>
      <c r="BO54" t="s">
        <v>54</v>
      </c>
      <c r="BP54" t="s">
        <v>54</v>
      </c>
      <c r="BQ54" t="s">
        <v>54</v>
      </c>
      <c r="BR54" t="s">
        <v>54</v>
      </c>
    </row>
    <row r="55" spans="1:75" x14ac:dyDescent="0.3">
      <c r="A55" t="s">
        <v>1</v>
      </c>
      <c r="D55" s="67"/>
      <c r="T55" t="s">
        <v>52</v>
      </c>
      <c r="U55" t="s">
        <v>52</v>
      </c>
      <c r="V55" t="s">
        <v>52</v>
      </c>
      <c r="W55" t="s">
        <v>52</v>
      </c>
      <c r="X55" t="s">
        <v>52</v>
      </c>
      <c r="Y55" t="s">
        <v>52</v>
      </c>
      <c r="Z55" t="s">
        <v>52</v>
      </c>
      <c r="AA55" t="s">
        <v>52</v>
      </c>
      <c r="AB55" t="s">
        <v>52</v>
      </c>
      <c r="AC55" t="s">
        <v>52</v>
      </c>
      <c r="AD55" t="s">
        <v>52</v>
      </c>
      <c r="AE55" t="s">
        <v>52</v>
      </c>
      <c r="AF55" t="s">
        <v>54</v>
      </c>
      <c r="AG55" t="s">
        <v>54</v>
      </c>
      <c r="AH55" t="s">
        <v>54</v>
      </c>
      <c r="AI55" t="s">
        <v>54</v>
      </c>
      <c r="AJ55" t="s">
        <v>54</v>
      </c>
      <c r="AK55" t="s">
        <v>54</v>
      </c>
      <c r="AL55" t="s">
        <v>54</v>
      </c>
      <c r="AM55" t="s">
        <v>54</v>
      </c>
      <c r="AN55" t="s">
        <v>54</v>
      </c>
      <c r="AO55" t="s">
        <v>54</v>
      </c>
      <c r="AP55" t="s">
        <v>54</v>
      </c>
      <c r="AQ55" t="s">
        <v>54</v>
      </c>
    </row>
    <row r="56" spans="1:75" x14ac:dyDescent="0.3">
      <c r="A56" t="s">
        <v>139</v>
      </c>
      <c r="D56" s="67"/>
    </row>
    <row r="57" spans="1:75" x14ac:dyDescent="0.3">
      <c r="A57" t="s">
        <v>6</v>
      </c>
      <c r="B57" t="s">
        <v>52</v>
      </c>
      <c r="C57" t="s">
        <v>52</v>
      </c>
      <c r="D57" s="67" t="s">
        <v>52</v>
      </c>
      <c r="E57" t="s">
        <v>52</v>
      </c>
      <c r="F57" t="s">
        <v>52</v>
      </c>
      <c r="G57" t="s">
        <v>52</v>
      </c>
      <c r="H57" t="s">
        <v>52</v>
      </c>
      <c r="I57" t="s">
        <v>52</v>
      </c>
      <c r="J57" t="s">
        <v>52</v>
      </c>
      <c r="K57" t="s">
        <v>52</v>
      </c>
      <c r="L57" t="s">
        <v>52</v>
      </c>
      <c r="M57" t="s">
        <v>52</v>
      </c>
      <c r="N57" t="s">
        <v>52</v>
      </c>
      <c r="O57" t="s">
        <v>52</v>
      </c>
      <c r="P57" t="s">
        <v>52</v>
      </c>
      <c r="Q57" t="s">
        <v>52</v>
      </c>
      <c r="R57" t="s">
        <v>52</v>
      </c>
      <c r="S57" t="s">
        <v>52</v>
      </c>
    </row>
    <row r="58" spans="1:75" x14ac:dyDescent="0.3">
      <c r="A58" t="s">
        <v>53</v>
      </c>
      <c r="D58" s="67"/>
      <c r="BW58">
        <v>1437586</v>
      </c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53BE0-233C-45B4-BBD5-D1C3D3E51159}">
  <dimension ref="A1:BW58"/>
  <sheetViews>
    <sheetView workbookViewId="0">
      <selection activeCell="C13" sqref="A2:BW58"/>
    </sheetView>
  </sheetViews>
  <sheetFormatPr defaultRowHeight="14.4" x14ac:dyDescent="0.3"/>
  <cols>
    <col min="1" max="1" width="29.77734375" bestFit="1" customWidth="1"/>
    <col min="2" max="2" width="11.77734375" bestFit="1" customWidth="1"/>
    <col min="3" max="5" width="12.109375" bestFit="1" customWidth="1"/>
    <col min="6" max="27" width="13.109375" bestFit="1" customWidth="1"/>
    <col min="28" max="74" width="14.109375" bestFit="1" customWidth="1"/>
  </cols>
  <sheetData>
    <row r="1" spans="1:75" x14ac:dyDescent="0.3">
      <c r="A1" t="s">
        <v>134</v>
      </c>
      <c r="B1" s="68" t="s">
        <v>55</v>
      </c>
      <c r="C1" s="68" t="s">
        <v>56</v>
      </c>
      <c r="D1" s="68" t="s">
        <v>128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104</v>
      </c>
      <c r="BA1" t="s">
        <v>105</v>
      </c>
      <c r="BB1" t="s">
        <v>106</v>
      </c>
      <c r="BC1" t="s">
        <v>107</v>
      </c>
      <c r="BD1" t="s">
        <v>108</v>
      </c>
      <c r="BE1" t="s">
        <v>109</v>
      </c>
      <c r="BF1" t="s">
        <v>110</v>
      </c>
      <c r="BG1" t="s">
        <v>111</v>
      </c>
      <c r="BH1" t="s">
        <v>112</v>
      </c>
      <c r="BI1" t="s">
        <v>113</v>
      </c>
      <c r="BJ1" t="s">
        <v>114</v>
      </c>
      <c r="BK1" t="s">
        <v>115</v>
      </c>
      <c r="BL1" t="s">
        <v>116</v>
      </c>
      <c r="BM1" t="s">
        <v>117</v>
      </c>
      <c r="BN1" t="s">
        <v>118</v>
      </c>
      <c r="BO1" t="s">
        <v>119</v>
      </c>
      <c r="BP1" t="s">
        <v>120</v>
      </c>
      <c r="BQ1" t="s">
        <v>121</v>
      </c>
      <c r="BR1" t="s">
        <v>122</v>
      </c>
      <c r="BS1" t="s">
        <v>123</v>
      </c>
      <c r="BT1" t="s">
        <v>124</v>
      </c>
      <c r="BU1" t="s">
        <v>125</v>
      </c>
      <c r="BV1" t="s">
        <v>126</v>
      </c>
      <c r="BW1" t="s">
        <v>127</v>
      </c>
    </row>
    <row r="2" spans="1:75" x14ac:dyDescent="0.3">
      <c r="A2" t="s">
        <v>7</v>
      </c>
      <c r="B2">
        <v>0</v>
      </c>
      <c r="C2">
        <v>0</v>
      </c>
      <c r="D2">
        <v>0</v>
      </c>
      <c r="E2">
        <v>39638</v>
      </c>
      <c r="F2">
        <v>39638</v>
      </c>
      <c r="G2">
        <v>39638</v>
      </c>
      <c r="H2">
        <v>39638</v>
      </c>
      <c r="I2">
        <v>39638</v>
      </c>
      <c r="J2">
        <v>39638</v>
      </c>
      <c r="K2">
        <v>39638</v>
      </c>
      <c r="L2">
        <v>39638</v>
      </c>
      <c r="M2">
        <v>39638</v>
      </c>
      <c r="N2">
        <v>39638</v>
      </c>
      <c r="O2">
        <v>39638</v>
      </c>
      <c r="P2">
        <v>39638</v>
      </c>
      <c r="Q2">
        <v>39638</v>
      </c>
      <c r="R2">
        <v>39638</v>
      </c>
      <c r="S2">
        <v>39638</v>
      </c>
      <c r="T2">
        <v>39638</v>
      </c>
      <c r="U2">
        <v>39638</v>
      </c>
      <c r="V2">
        <v>39638</v>
      </c>
      <c r="W2">
        <v>39638</v>
      </c>
      <c r="X2">
        <v>39638</v>
      </c>
      <c r="Y2">
        <v>39638</v>
      </c>
      <c r="Z2">
        <v>39638</v>
      </c>
      <c r="AA2">
        <v>39638</v>
      </c>
      <c r="AB2">
        <v>39638</v>
      </c>
      <c r="AC2">
        <v>39638</v>
      </c>
      <c r="AD2">
        <v>39638</v>
      </c>
      <c r="AE2">
        <v>39638</v>
      </c>
      <c r="AF2">
        <v>39638</v>
      </c>
      <c r="AG2">
        <v>39638</v>
      </c>
      <c r="AH2">
        <v>39638</v>
      </c>
      <c r="AI2">
        <v>39638</v>
      </c>
      <c r="AJ2">
        <v>39638</v>
      </c>
      <c r="AK2">
        <v>39638</v>
      </c>
      <c r="AL2">
        <v>39638</v>
      </c>
      <c r="AM2">
        <v>39638</v>
      </c>
      <c r="AN2">
        <v>39638</v>
      </c>
      <c r="AO2">
        <v>39638</v>
      </c>
      <c r="AP2">
        <v>39638</v>
      </c>
      <c r="AQ2">
        <v>39638</v>
      </c>
      <c r="AR2">
        <v>39638</v>
      </c>
      <c r="AS2">
        <v>39638</v>
      </c>
      <c r="AT2">
        <v>39638</v>
      </c>
      <c r="AU2">
        <v>39638</v>
      </c>
      <c r="AV2">
        <v>39638</v>
      </c>
      <c r="AW2">
        <v>39638</v>
      </c>
      <c r="AX2">
        <v>39638</v>
      </c>
      <c r="AY2">
        <v>39638</v>
      </c>
      <c r="AZ2">
        <v>39638</v>
      </c>
      <c r="BA2">
        <v>39638</v>
      </c>
      <c r="BB2">
        <v>39638</v>
      </c>
      <c r="BC2">
        <v>39638</v>
      </c>
      <c r="BD2">
        <v>39638</v>
      </c>
      <c r="BE2">
        <v>39638</v>
      </c>
      <c r="BF2">
        <v>39638</v>
      </c>
      <c r="BG2">
        <v>39638</v>
      </c>
      <c r="BH2">
        <v>39638</v>
      </c>
      <c r="BI2">
        <v>39638</v>
      </c>
      <c r="BJ2">
        <v>39638</v>
      </c>
      <c r="BK2">
        <v>39638</v>
      </c>
      <c r="BL2">
        <v>39638</v>
      </c>
      <c r="BM2">
        <v>39638</v>
      </c>
      <c r="BN2">
        <v>39638</v>
      </c>
      <c r="BO2">
        <v>39638</v>
      </c>
      <c r="BP2">
        <v>39638</v>
      </c>
      <c r="BQ2">
        <v>39638</v>
      </c>
      <c r="BR2">
        <v>39638</v>
      </c>
      <c r="BS2">
        <v>39638</v>
      </c>
      <c r="BT2">
        <v>39638</v>
      </c>
      <c r="BU2">
        <v>39638</v>
      </c>
      <c r="BV2">
        <v>39638</v>
      </c>
    </row>
    <row r="3" spans="1:75" x14ac:dyDescent="0.3">
      <c r="A3" t="s">
        <v>8</v>
      </c>
      <c r="B3">
        <v>285259</v>
      </c>
      <c r="C3">
        <v>281006</v>
      </c>
      <c r="D3">
        <v>281006</v>
      </c>
      <c r="E3">
        <v>137814.6</v>
      </c>
      <c r="F3">
        <v>137814.6</v>
      </c>
      <c r="G3">
        <v>137814.6</v>
      </c>
      <c r="H3">
        <v>137814.6</v>
      </c>
      <c r="I3">
        <v>137814.6</v>
      </c>
      <c r="J3">
        <v>137814.6</v>
      </c>
      <c r="K3">
        <v>137814.6</v>
      </c>
      <c r="L3">
        <v>137814.6</v>
      </c>
      <c r="M3">
        <v>137814.6</v>
      </c>
      <c r="N3">
        <v>137814.6</v>
      </c>
      <c r="O3">
        <v>137814.6</v>
      </c>
      <c r="P3">
        <v>137814.6</v>
      </c>
      <c r="Q3">
        <v>137814.6</v>
      </c>
      <c r="R3">
        <v>137814.6</v>
      </c>
      <c r="S3">
        <v>137814.6</v>
      </c>
      <c r="T3">
        <v>137814.6</v>
      </c>
      <c r="U3">
        <v>137814.6</v>
      </c>
      <c r="V3">
        <v>137814.6</v>
      </c>
      <c r="W3">
        <v>137814.6</v>
      </c>
      <c r="X3">
        <v>137814.6</v>
      </c>
      <c r="Y3">
        <v>137814.6</v>
      </c>
      <c r="Z3">
        <v>137814.6</v>
      </c>
      <c r="AA3">
        <v>137814.6</v>
      </c>
      <c r="AB3">
        <v>137814.6</v>
      </c>
      <c r="AC3">
        <v>137814.6</v>
      </c>
      <c r="AD3">
        <v>137814.6</v>
      </c>
      <c r="AE3">
        <v>137814.6</v>
      </c>
      <c r="AF3">
        <v>137814.6</v>
      </c>
      <c r="AG3">
        <v>137814.6</v>
      </c>
      <c r="AH3">
        <v>137814.6</v>
      </c>
      <c r="AI3">
        <v>137814.6</v>
      </c>
      <c r="AJ3">
        <v>137814.6</v>
      </c>
      <c r="AK3">
        <v>137814.6</v>
      </c>
      <c r="AL3">
        <v>137814.6</v>
      </c>
      <c r="AM3">
        <v>137814.6</v>
      </c>
      <c r="AN3">
        <v>137814.6</v>
      </c>
      <c r="AO3">
        <v>137814.6</v>
      </c>
      <c r="AP3">
        <v>137814.6</v>
      </c>
      <c r="AQ3">
        <v>137814.6</v>
      </c>
      <c r="AR3">
        <v>137814.6</v>
      </c>
      <c r="AS3">
        <v>137814.6</v>
      </c>
      <c r="AT3">
        <v>137814.6</v>
      </c>
      <c r="AU3">
        <v>137814.6</v>
      </c>
      <c r="AV3">
        <v>137814.6</v>
      </c>
      <c r="AW3">
        <v>137814.6</v>
      </c>
      <c r="AX3">
        <v>137814.6</v>
      </c>
      <c r="AY3">
        <v>137814.6</v>
      </c>
      <c r="AZ3">
        <v>137814.6</v>
      </c>
      <c r="BA3">
        <v>137814.6</v>
      </c>
      <c r="BB3">
        <v>137814.6</v>
      </c>
      <c r="BC3">
        <v>137814.6</v>
      </c>
      <c r="BD3">
        <v>137814.6</v>
      </c>
      <c r="BE3">
        <v>137814.6</v>
      </c>
      <c r="BF3">
        <v>137814.6</v>
      </c>
      <c r="BG3">
        <v>137814.6</v>
      </c>
      <c r="BH3">
        <v>137814.6</v>
      </c>
      <c r="BI3">
        <v>137814.6</v>
      </c>
      <c r="BJ3">
        <v>137814.6</v>
      </c>
      <c r="BK3">
        <v>137814.6</v>
      </c>
      <c r="BL3">
        <v>137814.6</v>
      </c>
      <c r="BM3">
        <v>137814.6</v>
      </c>
      <c r="BN3">
        <v>137814.6</v>
      </c>
      <c r="BO3">
        <v>137814.6</v>
      </c>
      <c r="BP3">
        <v>137814.6</v>
      </c>
      <c r="BQ3">
        <v>137814.6</v>
      </c>
      <c r="BR3">
        <v>137814.6</v>
      </c>
      <c r="BS3">
        <v>137814.6</v>
      </c>
      <c r="BT3">
        <v>137814.6</v>
      </c>
      <c r="BU3">
        <v>137814.6</v>
      </c>
      <c r="BV3">
        <v>137814.6</v>
      </c>
    </row>
    <row r="4" spans="1:75" x14ac:dyDescent="0.3">
      <c r="A4" t="s">
        <v>9</v>
      </c>
      <c r="B4">
        <v>11748.266666666668</v>
      </c>
      <c r="C4">
        <v>11748</v>
      </c>
      <c r="D4">
        <v>11748</v>
      </c>
      <c r="E4">
        <v>11748.266666666668</v>
      </c>
      <c r="F4">
        <v>11748.266666666668</v>
      </c>
      <c r="G4">
        <v>11748.266666666668</v>
      </c>
      <c r="H4">
        <v>11748.266666666668</v>
      </c>
      <c r="I4">
        <v>11748.266666666668</v>
      </c>
      <c r="J4">
        <v>11748.266666666668</v>
      </c>
      <c r="K4">
        <v>11748.266666666668</v>
      </c>
      <c r="L4">
        <v>11748.266666666668</v>
      </c>
      <c r="M4">
        <v>11748.266666666668</v>
      </c>
      <c r="N4">
        <v>11748.266666666668</v>
      </c>
      <c r="O4">
        <v>11748.266666666668</v>
      </c>
      <c r="P4">
        <v>11748.266666666668</v>
      </c>
      <c r="Q4">
        <v>11748.266666666668</v>
      </c>
      <c r="R4">
        <v>11748.266666666668</v>
      </c>
      <c r="S4">
        <v>11748.266666666668</v>
      </c>
      <c r="T4">
        <v>11748.266666666668</v>
      </c>
      <c r="U4">
        <v>11748.266666666668</v>
      </c>
      <c r="V4">
        <v>11748.266666666668</v>
      </c>
      <c r="W4">
        <v>11748.266666666668</v>
      </c>
      <c r="X4">
        <v>11748.266666666668</v>
      </c>
      <c r="Y4">
        <v>11748.266666666668</v>
      </c>
      <c r="Z4">
        <v>11748.266666666668</v>
      </c>
      <c r="AA4">
        <v>11748.266666666668</v>
      </c>
      <c r="AB4">
        <v>11748.266666666668</v>
      </c>
      <c r="AC4">
        <v>11748.266666666668</v>
      </c>
      <c r="AD4">
        <v>11748.266666666668</v>
      </c>
      <c r="AE4">
        <v>11748.266666666668</v>
      </c>
      <c r="AF4">
        <v>11748.266666666668</v>
      </c>
      <c r="AG4">
        <v>11748.266666666668</v>
      </c>
      <c r="AH4">
        <v>11748.266666666668</v>
      </c>
      <c r="AI4">
        <v>11748.266666666668</v>
      </c>
      <c r="AJ4">
        <v>11748.266666666668</v>
      </c>
      <c r="AK4">
        <v>11748.266666666668</v>
      </c>
      <c r="AL4">
        <v>11748.266666666668</v>
      </c>
      <c r="AM4">
        <v>11748.266666666668</v>
      </c>
      <c r="AN4">
        <v>11748.266666666668</v>
      </c>
      <c r="AO4">
        <v>11748.266666666668</v>
      </c>
      <c r="AP4">
        <v>11748.266666666668</v>
      </c>
      <c r="AQ4">
        <v>11748.266666666668</v>
      </c>
      <c r="AR4">
        <v>11748.266666666668</v>
      </c>
      <c r="AS4">
        <v>11748.266666666668</v>
      </c>
      <c r="AT4">
        <v>11748.266666666668</v>
      </c>
      <c r="AU4">
        <v>11748.266666666668</v>
      </c>
      <c r="AV4">
        <v>11748.266666666668</v>
      </c>
      <c r="AW4">
        <v>11748.266666666668</v>
      </c>
      <c r="AX4">
        <v>11748.266666666668</v>
      </c>
      <c r="AY4">
        <v>11748.266666666668</v>
      </c>
      <c r="AZ4">
        <v>11748.266666666668</v>
      </c>
      <c r="BA4">
        <v>11748.266666666668</v>
      </c>
      <c r="BB4">
        <v>11748.266666666668</v>
      </c>
      <c r="BC4">
        <v>11748.266666666668</v>
      </c>
      <c r="BD4">
        <v>11748.266666666668</v>
      </c>
      <c r="BE4">
        <v>11748.266666666668</v>
      </c>
      <c r="BF4">
        <v>11748.266666666668</v>
      </c>
      <c r="BG4">
        <v>11748.266666666668</v>
      </c>
      <c r="BH4">
        <v>11748.266666666668</v>
      </c>
      <c r="BI4">
        <v>11748.266666666668</v>
      </c>
      <c r="BJ4">
        <v>11748.266666666668</v>
      </c>
      <c r="BK4">
        <v>11748.266666666668</v>
      </c>
      <c r="BL4">
        <v>11748.266666666668</v>
      </c>
      <c r="BM4">
        <v>11748.266666666668</v>
      </c>
      <c r="BN4">
        <v>11748.266666666668</v>
      </c>
      <c r="BO4">
        <v>11748.266666666668</v>
      </c>
      <c r="BP4">
        <v>11748.266666666668</v>
      </c>
      <c r="BQ4">
        <v>11748.266666666668</v>
      </c>
      <c r="BR4">
        <v>11748.266666666668</v>
      </c>
      <c r="BS4">
        <v>11748.266666666668</v>
      </c>
      <c r="BT4">
        <v>11748.266666666668</v>
      </c>
      <c r="BU4">
        <v>11748.266666666668</v>
      </c>
      <c r="BV4">
        <v>11748.266666666668</v>
      </c>
    </row>
    <row r="5" spans="1:75" x14ac:dyDescent="0.3">
      <c r="A5" t="s">
        <v>10</v>
      </c>
      <c r="B5">
        <v>46215</v>
      </c>
      <c r="C5">
        <v>46215</v>
      </c>
      <c r="D5">
        <v>46215</v>
      </c>
      <c r="E5">
        <v>64375.199999999997</v>
      </c>
      <c r="F5">
        <v>64375.200000000004</v>
      </c>
      <c r="G5">
        <v>64375.200000000004</v>
      </c>
      <c r="H5">
        <v>64375.200000000004</v>
      </c>
      <c r="I5">
        <v>64375.200000000004</v>
      </c>
      <c r="J5">
        <v>64375.200000000004</v>
      </c>
      <c r="K5">
        <v>64375.200000000004</v>
      </c>
      <c r="L5">
        <v>64375.200000000004</v>
      </c>
      <c r="M5">
        <v>64375.200000000004</v>
      </c>
      <c r="N5">
        <v>64375.200000000004</v>
      </c>
      <c r="O5">
        <v>64375.200000000004</v>
      </c>
      <c r="P5">
        <v>64375.200000000004</v>
      </c>
      <c r="Q5">
        <v>64375.200000000004</v>
      </c>
      <c r="R5">
        <v>64375.200000000004</v>
      </c>
      <c r="S5">
        <v>64375.200000000004</v>
      </c>
      <c r="T5">
        <v>64375.200000000004</v>
      </c>
      <c r="U5">
        <v>64375.200000000004</v>
      </c>
      <c r="V5">
        <v>64375.200000000004</v>
      </c>
      <c r="W5">
        <v>64375.200000000004</v>
      </c>
      <c r="X5">
        <v>64375.200000000004</v>
      </c>
      <c r="Y5">
        <v>64375.199999999997</v>
      </c>
      <c r="Z5">
        <v>64375.200000000004</v>
      </c>
      <c r="AA5">
        <v>64375.200000000004</v>
      </c>
      <c r="AB5">
        <v>64375.200000000004</v>
      </c>
      <c r="AC5">
        <v>64375.200000000004</v>
      </c>
      <c r="AD5">
        <v>64375.200000000004</v>
      </c>
      <c r="AE5">
        <v>64375.200000000004</v>
      </c>
      <c r="AF5">
        <v>64375.200000000004</v>
      </c>
      <c r="AG5">
        <v>64375.200000000004</v>
      </c>
      <c r="AH5">
        <v>64375.200000000004</v>
      </c>
      <c r="AI5">
        <v>64375.200000000004</v>
      </c>
      <c r="AJ5">
        <v>64375.200000000004</v>
      </c>
      <c r="AK5">
        <v>64375.200000000004</v>
      </c>
      <c r="AL5">
        <v>64375.200000000004</v>
      </c>
      <c r="AM5">
        <v>64375.200000000004</v>
      </c>
      <c r="AN5">
        <v>64375.200000000004</v>
      </c>
      <c r="AO5">
        <v>64375.200000000004</v>
      </c>
      <c r="AP5">
        <v>64375.200000000004</v>
      </c>
      <c r="AQ5">
        <v>64375.200000000004</v>
      </c>
      <c r="AR5">
        <v>64375.200000000004</v>
      </c>
      <c r="AS5">
        <v>64375.200000000004</v>
      </c>
      <c r="AT5">
        <v>64375.200000000004</v>
      </c>
      <c r="AU5">
        <v>64375.200000000004</v>
      </c>
      <c r="AV5">
        <v>64375.200000000004</v>
      </c>
      <c r="AW5">
        <v>64375.200000000004</v>
      </c>
      <c r="AX5">
        <v>64375.200000000004</v>
      </c>
      <c r="AY5">
        <v>64375.200000000004</v>
      </c>
      <c r="AZ5">
        <v>64375.200000000004</v>
      </c>
      <c r="BA5">
        <v>64375.200000000004</v>
      </c>
      <c r="BB5">
        <v>64375.200000000004</v>
      </c>
      <c r="BC5">
        <v>64375.200000000004</v>
      </c>
      <c r="BD5">
        <v>64375.200000000004</v>
      </c>
      <c r="BE5">
        <v>64375.200000000004</v>
      </c>
      <c r="BF5">
        <v>64375.200000000004</v>
      </c>
      <c r="BG5">
        <v>64375.200000000004</v>
      </c>
      <c r="BH5">
        <v>64375.200000000004</v>
      </c>
      <c r="BI5">
        <v>64375.200000000004</v>
      </c>
      <c r="BJ5">
        <v>64375.200000000004</v>
      </c>
      <c r="BK5">
        <v>64375.200000000004</v>
      </c>
      <c r="BL5">
        <v>64375.200000000004</v>
      </c>
      <c r="BM5">
        <v>64375.200000000004</v>
      </c>
      <c r="BN5">
        <v>64375.200000000004</v>
      </c>
      <c r="BO5">
        <v>64375.200000000004</v>
      </c>
      <c r="BP5">
        <v>64375.200000000004</v>
      </c>
      <c r="BQ5">
        <v>64375.200000000004</v>
      </c>
      <c r="BR5">
        <v>64375.199999999997</v>
      </c>
      <c r="BS5">
        <v>64375.200000000004</v>
      </c>
      <c r="BT5">
        <v>64375.200000000004</v>
      </c>
      <c r="BU5">
        <v>64375.200000000004</v>
      </c>
      <c r="BV5">
        <v>64375.200000000004</v>
      </c>
    </row>
    <row r="6" spans="1:75" x14ac:dyDescent="0.3">
      <c r="A6" t="s">
        <v>11</v>
      </c>
      <c r="B6">
        <v>130007</v>
      </c>
      <c r="C6">
        <v>130007</v>
      </c>
      <c r="D6">
        <v>130007</v>
      </c>
      <c r="E6">
        <v>144539.55000000002</v>
      </c>
      <c r="F6">
        <v>144539.55000000002</v>
      </c>
      <c r="G6">
        <v>144539.55000000002</v>
      </c>
      <c r="H6">
        <v>144539.55000000002</v>
      </c>
      <c r="I6">
        <v>144539.55000000002</v>
      </c>
      <c r="J6">
        <v>144539.55000000002</v>
      </c>
      <c r="K6">
        <v>144539.55000000002</v>
      </c>
      <c r="L6">
        <v>144539.55000000002</v>
      </c>
      <c r="M6">
        <v>144539.55000000002</v>
      </c>
      <c r="N6">
        <v>144539.55000000002</v>
      </c>
      <c r="O6">
        <v>144539.55000000002</v>
      </c>
      <c r="P6">
        <v>144539.55000000002</v>
      </c>
      <c r="Q6">
        <v>144539.55000000002</v>
      </c>
      <c r="R6">
        <v>144539.55000000002</v>
      </c>
      <c r="S6">
        <v>144539.55000000002</v>
      </c>
      <c r="T6">
        <v>144539.55000000002</v>
      </c>
      <c r="U6">
        <v>144539.55000000002</v>
      </c>
      <c r="V6">
        <v>144539.55000000002</v>
      </c>
      <c r="W6">
        <v>144539.55000000002</v>
      </c>
      <c r="X6">
        <v>144539.55000000002</v>
      </c>
      <c r="Y6">
        <v>144539.55000000002</v>
      </c>
      <c r="Z6">
        <v>144539.55000000002</v>
      </c>
      <c r="AA6">
        <v>144539.55000000002</v>
      </c>
      <c r="AB6">
        <v>144539.55000000002</v>
      </c>
      <c r="AC6">
        <v>144539.55000000002</v>
      </c>
      <c r="AD6">
        <v>144539.55000000002</v>
      </c>
      <c r="AE6">
        <v>144539.55000000002</v>
      </c>
      <c r="AF6">
        <v>144539.55000000002</v>
      </c>
      <c r="AG6">
        <v>144539.55000000002</v>
      </c>
      <c r="AH6">
        <v>144539.55000000002</v>
      </c>
      <c r="AI6">
        <v>144539.55000000002</v>
      </c>
      <c r="AJ6">
        <v>144539.55000000002</v>
      </c>
      <c r="AK6">
        <v>144539.55000000002</v>
      </c>
      <c r="AL6">
        <v>144539.55000000002</v>
      </c>
      <c r="AM6">
        <v>144539.55000000002</v>
      </c>
      <c r="AN6">
        <v>144539.55000000002</v>
      </c>
      <c r="AO6">
        <v>144539.55000000002</v>
      </c>
      <c r="AP6">
        <v>144539.55000000002</v>
      </c>
      <c r="AQ6">
        <v>144539.55000000002</v>
      </c>
      <c r="AR6">
        <v>144539.55000000002</v>
      </c>
      <c r="AS6">
        <v>144539.55000000002</v>
      </c>
      <c r="AT6">
        <v>144539.55000000002</v>
      </c>
      <c r="AU6">
        <v>144539.55000000002</v>
      </c>
      <c r="AV6">
        <v>144539.55000000002</v>
      </c>
      <c r="AW6">
        <v>144539.55000000002</v>
      </c>
      <c r="AX6">
        <v>144539.55000000002</v>
      </c>
      <c r="AY6">
        <v>144539.55000000002</v>
      </c>
      <c r="AZ6">
        <v>144539.55000000002</v>
      </c>
      <c r="BA6">
        <v>144539.55000000002</v>
      </c>
      <c r="BB6">
        <v>144539.55000000002</v>
      </c>
      <c r="BC6">
        <v>144539.55000000002</v>
      </c>
      <c r="BD6">
        <v>144539.55000000002</v>
      </c>
      <c r="BE6">
        <v>144539.55000000002</v>
      </c>
      <c r="BF6">
        <v>144539.55000000002</v>
      </c>
      <c r="BG6">
        <v>144539.55000000002</v>
      </c>
      <c r="BH6">
        <v>144539.55000000002</v>
      </c>
      <c r="BI6">
        <v>144539.55000000002</v>
      </c>
      <c r="BJ6">
        <v>144539.55000000002</v>
      </c>
      <c r="BK6">
        <v>144539.55000000002</v>
      </c>
      <c r="BL6">
        <v>144539.55000000002</v>
      </c>
      <c r="BM6">
        <v>144539.55000000002</v>
      </c>
      <c r="BN6">
        <v>144539.55000000002</v>
      </c>
      <c r="BO6">
        <v>144539.55000000002</v>
      </c>
      <c r="BP6">
        <v>144539.55000000002</v>
      </c>
      <c r="BQ6">
        <v>144539.55000000002</v>
      </c>
      <c r="BR6">
        <v>144539.55000000002</v>
      </c>
      <c r="BS6">
        <v>144539.55000000002</v>
      </c>
      <c r="BT6">
        <v>144539.55000000002</v>
      </c>
      <c r="BU6">
        <v>144539.55000000002</v>
      </c>
      <c r="BV6">
        <v>144539.55000000002</v>
      </c>
    </row>
    <row r="7" spans="1:75" x14ac:dyDescent="0.3">
      <c r="A7" t="s">
        <v>12</v>
      </c>
      <c r="C7">
        <v>1733515</v>
      </c>
      <c r="D7">
        <v>1733515</v>
      </c>
      <c r="E7">
        <v>4508642.5</v>
      </c>
      <c r="F7">
        <v>4508642.5</v>
      </c>
      <c r="G7">
        <v>4508642.5</v>
      </c>
      <c r="H7">
        <v>4508642.5</v>
      </c>
      <c r="I7">
        <v>4508642.5</v>
      </c>
      <c r="J7">
        <v>4508642.5</v>
      </c>
      <c r="K7">
        <v>4508642.5</v>
      </c>
      <c r="L7">
        <v>4508642.5</v>
      </c>
      <c r="M7">
        <v>4508642.5</v>
      </c>
      <c r="N7">
        <v>4508642.5</v>
      </c>
      <c r="O7">
        <v>4508642.5</v>
      </c>
      <c r="P7">
        <v>4508642.5</v>
      </c>
      <c r="Q7">
        <v>4508642.5</v>
      </c>
      <c r="R7">
        <v>4508642.5</v>
      </c>
      <c r="S7">
        <v>4508642.5</v>
      </c>
      <c r="T7">
        <v>4508642.5</v>
      </c>
      <c r="U7">
        <v>4508642.5</v>
      </c>
      <c r="V7">
        <v>4508642.5</v>
      </c>
      <c r="W7">
        <v>4508642.5</v>
      </c>
      <c r="X7">
        <v>4508642.5</v>
      </c>
      <c r="Y7">
        <v>4508642.5</v>
      </c>
      <c r="Z7">
        <v>4508642.5</v>
      </c>
      <c r="AA7">
        <v>4508642.5</v>
      </c>
      <c r="AB7">
        <v>4508642.5</v>
      </c>
      <c r="AC7">
        <v>4508642.5</v>
      </c>
      <c r="AD7">
        <v>4508642.5</v>
      </c>
      <c r="AE7">
        <v>4508642.5</v>
      </c>
      <c r="AF7">
        <v>4508642.5</v>
      </c>
      <c r="AG7">
        <v>4508642.5</v>
      </c>
      <c r="AH7">
        <v>4508642.5</v>
      </c>
      <c r="AI7">
        <v>4508642.5</v>
      </c>
      <c r="AJ7">
        <v>4508642.5</v>
      </c>
      <c r="AK7">
        <v>4508642.5</v>
      </c>
      <c r="AL7">
        <v>4508642.5</v>
      </c>
      <c r="AM7">
        <v>4508642.5</v>
      </c>
      <c r="AN7">
        <v>4508642.5</v>
      </c>
      <c r="AO7">
        <v>4508642.5</v>
      </c>
      <c r="AP7">
        <v>4508642.5</v>
      </c>
      <c r="AQ7">
        <v>4508642.5</v>
      </c>
      <c r="AR7">
        <v>4508642.5</v>
      </c>
      <c r="AS7">
        <v>4508642.5</v>
      </c>
      <c r="AT7">
        <v>4508642.5</v>
      </c>
      <c r="AU7">
        <v>4508642.5</v>
      </c>
      <c r="AV7">
        <v>4508642.5</v>
      </c>
      <c r="AW7">
        <v>4508642.5</v>
      </c>
      <c r="AX7">
        <v>4508642.5</v>
      </c>
      <c r="AY7">
        <v>4508642.5</v>
      </c>
      <c r="AZ7">
        <v>4508642.5</v>
      </c>
      <c r="BA7">
        <v>4508642.5</v>
      </c>
      <c r="BB7">
        <v>4508642.5</v>
      </c>
      <c r="BC7">
        <v>4508642.5</v>
      </c>
      <c r="BD7">
        <v>4508642.5</v>
      </c>
      <c r="BE7">
        <v>4508642.5</v>
      </c>
      <c r="BF7">
        <v>4508642.5</v>
      </c>
      <c r="BG7">
        <v>4508642.5</v>
      </c>
      <c r="BH7">
        <v>4508642.5</v>
      </c>
      <c r="BI7">
        <v>4508642.5</v>
      </c>
      <c r="BJ7">
        <v>4508642.5</v>
      </c>
      <c r="BK7">
        <v>4508642.5</v>
      </c>
      <c r="BL7">
        <v>4508642.5</v>
      </c>
      <c r="BM7">
        <v>4508642.5</v>
      </c>
      <c r="BN7">
        <v>4508642.5</v>
      </c>
      <c r="BO7">
        <v>4508642.5</v>
      </c>
      <c r="BP7">
        <v>4508642.5</v>
      </c>
      <c r="BQ7">
        <v>4508642.5</v>
      </c>
      <c r="BR7">
        <v>4508642.5</v>
      </c>
      <c r="BS7">
        <v>4508642.5</v>
      </c>
      <c r="BT7">
        <v>4508642.5</v>
      </c>
      <c r="BU7">
        <v>4508642.5</v>
      </c>
      <c r="BV7">
        <v>4508642.5</v>
      </c>
    </row>
    <row r="8" spans="1:75" x14ac:dyDescent="0.3">
      <c r="A8" t="s">
        <v>13</v>
      </c>
      <c r="B8">
        <v>119342</v>
      </c>
      <c r="C8">
        <v>119342</v>
      </c>
      <c r="D8">
        <v>119342</v>
      </c>
      <c r="E8">
        <v>375569.92025000002</v>
      </c>
      <c r="F8">
        <v>375569.92025000002</v>
      </c>
      <c r="G8">
        <v>375569.92025000002</v>
      </c>
      <c r="H8">
        <v>375569.92025000002</v>
      </c>
      <c r="I8">
        <v>375569.92025000002</v>
      </c>
      <c r="J8">
        <v>375569.92025000002</v>
      </c>
      <c r="K8">
        <v>375569.92025000002</v>
      </c>
      <c r="L8">
        <v>375569.92025000002</v>
      </c>
      <c r="M8">
        <v>375569.92025000002</v>
      </c>
      <c r="N8">
        <v>375569.92025000002</v>
      </c>
      <c r="O8">
        <v>375569.92025000002</v>
      </c>
      <c r="P8">
        <v>375569.92025000002</v>
      </c>
      <c r="Q8">
        <v>375569.92025000002</v>
      </c>
      <c r="R8">
        <v>375569.92025000002</v>
      </c>
      <c r="S8">
        <v>375569.92025000002</v>
      </c>
      <c r="T8">
        <v>375569.92025000002</v>
      </c>
      <c r="U8">
        <v>375569.92025000002</v>
      </c>
      <c r="V8">
        <v>375569.92025000002</v>
      </c>
      <c r="W8">
        <v>375569.92025000002</v>
      </c>
      <c r="X8">
        <v>375569.92025000002</v>
      </c>
      <c r="Y8">
        <v>375569.92025000002</v>
      </c>
      <c r="Z8">
        <v>375569.92025000002</v>
      </c>
      <c r="AA8">
        <v>375569.92025000002</v>
      </c>
      <c r="AB8">
        <v>375569.92025000002</v>
      </c>
      <c r="AC8">
        <v>375569.92025000002</v>
      </c>
      <c r="AD8">
        <v>375569.92025000002</v>
      </c>
      <c r="AE8">
        <v>375569.92025000002</v>
      </c>
      <c r="AF8">
        <v>375569.92025000002</v>
      </c>
      <c r="AG8">
        <v>375569.92025000002</v>
      </c>
      <c r="AH8">
        <v>375569.92025000002</v>
      </c>
      <c r="AI8">
        <v>375569.92025000002</v>
      </c>
      <c r="AJ8">
        <v>375569.92025000002</v>
      </c>
      <c r="AK8">
        <v>375569.92025000002</v>
      </c>
      <c r="AL8">
        <v>375569.92025000002</v>
      </c>
      <c r="AM8">
        <v>375569.92025000002</v>
      </c>
      <c r="AN8">
        <v>375569.92025000002</v>
      </c>
      <c r="AO8">
        <v>375569.92025000002</v>
      </c>
      <c r="AP8">
        <v>375569.92025000002</v>
      </c>
      <c r="AQ8">
        <v>375569.92025000002</v>
      </c>
      <c r="AR8">
        <v>375569.92025000002</v>
      </c>
      <c r="AS8">
        <v>375569.92025000002</v>
      </c>
      <c r="AT8">
        <v>375569.92025000002</v>
      </c>
      <c r="AU8">
        <v>375569.92025000002</v>
      </c>
      <c r="AV8">
        <v>375569.92025000002</v>
      </c>
      <c r="AW8">
        <v>375569.92025000002</v>
      </c>
      <c r="AX8">
        <v>375569.92025000002</v>
      </c>
      <c r="AY8">
        <v>375569.92025000002</v>
      </c>
      <c r="AZ8">
        <v>375569.92025000002</v>
      </c>
      <c r="BA8">
        <v>375569.92025000002</v>
      </c>
      <c r="BB8">
        <v>375569.92025000002</v>
      </c>
      <c r="BC8">
        <v>375569.92025000002</v>
      </c>
      <c r="BD8">
        <v>375569.92025000002</v>
      </c>
      <c r="BE8">
        <v>375569.92025000002</v>
      </c>
      <c r="BF8">
        <v>375569.92025000002</v>
      </c>
      <c r="BG8">
        <v>375569.92025000002</v>
      </c>
      <c r="BH8">
        <v>375569.92025000002</v>
      </c>
      <c r="BI8">
        <v>375569.92025000002</v>
      </c>
      <c r="BJ8">
        <v>375569.92025000002</v>
      </c>
      <c r="BK8">
        <v>375569.92025000002</v>
      </c>
      <c r="BL8">
        <v>375569.92025000002</v>
      </c>
      <c r="BM8">
        <v>375569.92025000002</v>
      </c>
      <c r="BN8">
        <v>375569.92025000002</v>
      </c>
      <c r="BO8">
        <v>375569.92025000002</v>
      </c>
      <c r="BP8">
        <v>375569.92025000002</v>
      </c>
      <c r="BQ8">
        <v>375569.92025000002</v>
      </c>
      <c r="BR8">
        <v>375569.92025000002</v>
      </c>
      <c r="BS8">
        <v>375569.92025000002</v>
      </c>
      <c r="BT8">
        <v>375569.92025000002</v>
      </c>
      <c r="BU8">
        <v>375569.92025000002</v>
      </c>
      <c r="BV8">
        <v>306529.11706666666</v>
      </c>
    </row>
    <row r="9" spans="1:75" x14ac:dyDescent="0.3">
      <c r="A9" t="s">
        <v>14</v>
      </c>
      <c r="B9">
        <v>1500</v>
      </c>
      <c r="C9">
        <v>1500</v>
      </c>
      <c r="D9">
        <v>1500</v>
      </c>
      <c r="E9">
        <v>11965.266666666668</v>
      </c>
      <c r="F9">
        <v>11965.266666666668</v>
      </c>
      <c r="G9">
        <v>11965.266666666668</v>
      </c>
      <c r="H9">
        <v>11965.266666666668</v>
      </c>
      <c r="I9">
        <v>11965.266666666668</v>
      </c>
      <c r="J9">
        <v>11965.266666666668</v>
      </c>
      <c r="K9">
        <v>11965.266666666668</v>
      </c>
      <c r="L9">
        <v>11965.266666666668</v>
      </c>
      <c r="M9">
        <v>11965.266666666668</v>
      </c>
      <c r="N9">
        <v>11965.266666666668</v>
      </c>
      <c r="O9">
        <v>11965.266666666668</v>
      </c>
      <c r="P9">
        <v>11965.266666666668</v>
      </c>
      <c r="Q9">
        <v>11965.266666666668</v>
      </c>
      <c r="R9">
        <v>11965.266666666668</v>
      </c>
      <c r="S9">
        <v>11965.266666666668</v>
      </c>
      <c r="T9">
        <v>11965.266666666668</v>
      </c>
      <c r="U9">
        <v>11965.266666666668</v>
      </c>
      <c r="V9">
        <v>11965.266666666668</v>
      </c>
      <c r="W9">
        <v>11965.266666666668</v>
      </c>
      <c r="X9">
        <v>11965.266666666668</v>
      </c>
      <c r="Y9">
        <v>11965.266666666668</v>
      </c>
      <c r="Z9">
        <v>11965.266666666668</v>
      </c>
      <c r="AA9">
        <v>11965.266666666668</v>
      </c>
      <c r="AB9">
        <v>11965.266666666668</v>
      </c>
      <c r="AC9">
        <v>11965.266666666668</v>
      </c>
      <c r="AD9">
        <v>11965.266666666668</v>
      </c>
      <c r="AE9">
        <v>11965.266666666668</v>
      </c>
      <c r="AF9">
        <v>11965.266666666668</v>
      </c>
      <c r="AG9">
        <v>11965.266666666668</v>
      </c>
      <c r="AH9">
        <v>11965.266666666668</v>
      </c>
      <c r="AI9">
        <v>11965.266666666668</v>
      </c>
      <c r="AJ9">
        <v>11965.266666666668</v>
      </c>
      <c r="AK9">
        <v>11965.266666666668</v>
      </c>
      <c r="AL9">
        <v>11965.266666666668</v>
      </c>
      <c r="AM9">
        <v>11965.266666666668</v>
      </c>
      <c r="AN9">
        <v>11965.266666666668</v>
      </c>
      <c r="AO9">
        <v>11965.266666666668</v>
      </c>
      <c r="AP9">
        <v>11965.266666666668</v>
      </c>
      <c r="AQ9">
        <v>11965.266666666668</v>
      </c>
      <c r="AR9">
        <v>11965.266666666668</v>
      </c>
      <c r="AS9">
        <v>11965.266666666668</v>
      </c>
      <c r="AT9">
        <v>11965.266666666668</v>
      </c>
      <c r="AU9">
        <v>11965.266666666668</v>
      </c>
      <c r="AV9">
        <v>11965.266666666668</v>
      </c>
      <c r="AW9">
        <v>11965.266666666668</v>
      </c>
      <c r="AX9">
        <v>11965.266666666668</v>
      </c>
      <c r="AY9">
        <v>11965.266666666668</v>
      </c>
      <c r="AZ9">
        <v>11965.266666666668</v>
      </c>
      <c r="BA9">
        <v>11965.266666666668</v>
      </c>
      <c r="BB9">
        <v>11965.266666666668</v>
      </c>
      <c r="BC9">
        <v>11965.266666666668</v>
      </c>
      <c r="BD9">
        <v>11965.266666666668</v>
      </c>
      <c r="BE9">
        <v>11965.266666666668</v>
      </c>
      <c r="BF9">
        <v>11965.266666666668</v>
      </c>
      <c r="BG9">
        <v>11965.266666666668</v>
      </c>
      <c r="BH9">
        <v>11965.266666666668</v>
      </c>
      <c r="BI9">
        <v>11965.266666666668</v>
      </c>
      <c r="BJ9">
        <v>11965.266666666668</v>
      </c>
      <c r="BK9">
        <v>11965.266666666668</v>
      </c>
      <c r="BL9">
        <v>11965.266666666668</v>
      </c>
      <c r="BM9">
        <v>11965.266666666668</v>
      </c>
      <c r="BN9">
        <v>11965.266666666668</v>
      </c>
      <c r="BO9">
        <v>11965.266666666668</v>
      </c>
      <c r="BP9">
        <v>11965.266666666668</v>
      </c>
      <c r="BQ9">
        <v>11965.266666666668</v>
      </c>
      <c r="BR9">
        <v>11965.266666666668</v>
      </c>
      <c r="BS9">
        <v>11965.266666666668</v>
      </c>
      <c r="BT9">
        <v>11965.266666666668</v>
      </c>
      <c r="BU9">
        <v>11965.266666666668</v>
      </c>
      <c r="BV9">
        <v>11965.266666666668</v>
      </c>
    </row>
    <row r="10" spans="1:75" x14ac:dyDescent="0.3">
      <c r="A10" t="s">
        <v>15</v>
      </c>
      <c r="B10">
        <v>3000</v>
      </c>
      <c r="C10">
        <v>3000</v>
      </c>
      <c r="D10">
        <v>3000</v>
      </c>
      <c r="E10">
        <v>2712.45</v>
      </c>
      <c r="F10">
        <v>2712.45</v>
      </c>
      <c r="G10">
        <v>2712.45</v>
      </c>
      <c r="H10">
        <v>2712.45</v>
      </c>
      <c r="I10">
        <v>2712.45</v>
      </c>
      <c r="J10">
        <v>2712.45</v>
      </c>
      <c r="K10">
        <v>2712.45</v>
      </c>
      <c r="L10">
        <v>2712.45</v>
      </c>
      <c r="M10">
        <v>2712.45</v>
      </c>
      <c r="N10">
        <v>2712.45</v>
      </c>
      <c r="O10">
        <v>2712.45</v>
      </c>
      <c r="P10">
        <v>2712.45</v>
      </c>
      <c r="Q10">
        <v>2712.45</v>
      </c>
      <c r="R10">
        <v>2712.45</v>
      </c>
      <c r="S10">
        <v>2712.45</v>
      </c>
      <c r="T10">
        <v>2712.45</v>
      </c>
      <c r="U10">
        <v>2712.45</v>
      </c>
      <c r="V10">
        <v>2712.45</v>
      </c>
      <c r="W10">
        <v>2712.45</v>
      </c>
      <c r="X10">
        <v>2712.45</v>
      </c>
      <c r="Y10">
        <v>2712.45</v>
      </c>
      <c r="Z10">
        <v>2712.45</v>
      </c>
      <c r="AA10">
        <v>2712.45</v>
      </c>
      <c r="AB10">
        <v>2712.45</v>
      </c>
      <c r="AC10">
        <v>2712.45</v>
      </c>
      <c r="AD10">
        <v>2712.45</v>
      </c>
      <c r="AE10">
        <v>2712.45</v>
      </c>
      <c r="AF10">
        <v>2712.45</v>
      </c>
      <c r="AG10">
        <v>2712.45</v>
      </c>
      <c r="AH10">
        <v>2712.45</v>
      </c>
      <c r="AI10">
        <v>2712.45</v>
      </c>
      <c r="AJ10">
        <v>2712.45</v>
      </c>
      <c r="AK10">
        <v>2712.45</v>
      </c>
      <c r="AL10">
        <v>2712.45</v>
      </c>
      <c r="AM10">
        <v>2712.45</v>
      </c>
      <c r="AN10">
        <v>2712.45</v>
      </c>
      <c r="AO10">
        <v>2712.45</v>
      </c>
      <c r="AP10">
        <v>2712.45</v>
      </c>
      <c r="AQ10">
        <v>2712.45</v>
      </c>
      <c r="AR10">
        <v>2712.45</v>
      </c>
      <c r="AS10">
        <v>2712.45</v>
      </c>
      <c r="AT10">
        <v>2712.45</v>
      </c>
      <c r="AU10">
        <v>2712.45</v>
      </c>
      <c r="AV10">
        <v>2712.45</v>
      </c>
      <c r="AW10">
        <v>2712.45</v>
      </c>
      <c r="AX10">
        <v>2712.45</v>
      </c>
      <c r="AY10">
        <v>2712.45</v>
      </c>
      <c r="AZ10">
        <v>2712.45</v>
      </c>
      <c r="BA10">
        <v>2712.45</v>
      </c>
      <c r="BB10">
        <v>2712.45</v>
      </c>
      <c r="BC10">
        <v>2712.45</v>
      </c>
      <c r="BD10">
        <v>2712.45</v>
      </c>
      <c r="BE10">
        <v>2712.45</v>
      </c>
      <c r="BF10">
        <v>2712.45</v>
      </c>
      <c r="BG10">
        <v>2712.45</v>
      </c>
      <c r="BH10">
        <v>2712.45</v>
      </c>
      <c r="BI10">
        <v>2712.45</v>
      </c>
      <c r="BJ10">
        <v>2712.45</v>
      </c>
      <c r="BK10">
        <v>2712.45</v>
      </c>
      <c r="BL10">
        <v>2712.45</v>
      </c>
      <c r="BM10">
        <v>2712.45</v>
      </c>
      <c r="BN10">
        <v>2712.45</v>
      </c>
      <c r="BO10">
        <v>2712.45</v>
      </c>
      <c r="BP10">
        <v>2712.45</v>
      </c>
      <c r="BQ10">
        <v>2712.45</v>
      </c>
      <c r="BR10">
        <v>2712.45</v>
      </c>
      <c r="BS10">
        <v>2712.45</v>
      </c>
      <c r="BT10">
        <v>2712.45</v>
      </c>
      <c r="BU10">
        <v>2712.45</v>
      </c>
      <c r="BV10">
        <v>2712.45</v>
      </c>
    </row>
    <row r="11" spans="1:75" x14ac:dyDescent="0.3">
      <c r="A11" t="s">
        <v>16</v>
      </c>
      <c r="B11">
        <v>0</v>
      </c>
      <c r="C11">
        <v>0</v>
      </c>
      <c r="D11">
        <v>0</v>
      </c>
      <c r="E11">
        <v>4271.666666666667</v>
      </c>
      <c r="F11">
        <v>4271.666666666667</v>
      </c>
      <c r="G11">
        <v>4271.666666666667</v>
      </c>
      <c r="H11">
        <v>4271.666666666667</v>
      </c>
      <c r="I11">
        <v>4271.666666666667</v>
      </c>
      <c r="J11">
        <v>4271.666666666667</v>
      </c>
      <c r="K11">
        <v>4271.666666666667</v>
      </c>
      <c r="L11">
        <v>4271.666666666667</v>
      </c>
      <c r="M11">
        <v>4271.666666666667</v>
      </c>
      <c r="N11">
        <v>4271.666666666667</v>
      </c>
      <c r="O11">
        <v>4271.666666666667</v>
      </c>
      <c r="P11">
        <v>4271.666666666667</v>
      </c>
      <c r="Q11">
        <v>4271.666666666667</v>
      </c>
      <c r="R11">
        <v>4271.666666666667</v>
      </c>
      <c r="S11">
        <v>4271.666666666667</v>
      </c>
      <c r="T11">
        <v>4271.666666666667</v>
      </c>
      <c r="U11">
        <v>4271.666666666667</v>
      </c>
      <c r="V11">
        <v>4271.666666666667</v>
      </c>
      <c r="W11">
        <v>4271.666666666667</v>
      </c>
      <c r="X11">
        <v>4271.666666666667</v>
      </c>
      <c r="Y11">
        <v>4271.666666666667</v>
      </c>
      <c r="Z11">
        <v>4271.666666666667</v>
      </c>
      <c r="AA11">
        <v>4271.666666666667</v>
      </c>
      <c r="AB11">
        <v>4271.666666666667</v>
      </c>
      <c r="AC11">
        <v>4271.666666666667</v>
      </c>
      <c r="AD11">
        <v>4271.666666666667</v>
      </c>
      <c r="AE11">
        <v>4271.666666666667</v>
      </c>
      <c r="AF11">
        <v>4271.666666666667</v>
      </c>
      <c r="AG11">
        <v>4271.666666666667</v>
      </c>
      <c r="AH11">
        <v>4271.666666666667</v>
      </c>
      <c r="AI11">
        <v>4271.666666666667</v>
      </c>
      <c r="AJ11">
        <v>4271.666666666667</v>
      </c>
      <c r="AK11">
        <v>4271.666666666667</v>
      </c>
      <c r="AL11">
        <v>4271.666666666667</v>
      </c>
      <c r="AM11">
        <v>4271.666666666667</v>
      </c>
      <c r="AN11">
        <v>4271.666666666667</v>
      </c>
      <c r="AO11">
        <v>4271.666666666667</v>
      </c>
      <c r="AP11">
        <v>4271.666666666667</v>
      </c>
      <c r="AQ11">
        <v>4271.666666666667</v>
      </c>
      <c r="AR11">
        <v>4271.666666666667</v>
      </c>
      <c r="AS11">
        <v>4271.666666666667</v>
      </c>
      <c r="AT11">
        <v>4271.666666666667</v>
      </c>
      <c r="AU11">
        <v>4271.666666666667</v>
      </c>
      <c r="AV11">
        <v>4271.666666666667</v>
      </c>
      <c r="AW11">
        <v>4271.666666666667</v>
      </c>
      <c r="AX11">
        <v>4271.666666666667</v>
      </c>
      <c r="AY11">
        <v>4271.666666666667</v>
      </c>
      <c r="AZ11">
        <v>4271.666666666667</v>
      </c>
      <c r="BA11">
        <v>4271.666666666667</v>
      </c>
      <c r="BB11">
        <v>4271.666666666667</v>
      </c>
      <c r="BC11">
        <v>4271.666666666667</v>
      </c>
      <c r="BD11">
        <v>4271.666666666667</v>
      </c>
      <c r="BE11">
        <v>4271.666666666667</v>
      </c>
      <c r="BF11">
        <v>4271.666666666667</v>
      </c>
      <c r="BG11">
        <v>4271.666666666667</v>
      </c>
      <c r="BH11">
        <v>4271.666666666667</v>
      </c>
      <c r="BI11">
        <v>4271.666666666667</v>
      </c>
      <c r="BJ11">
        <v>4271.666666666667</v>
      </c>
      <c r="BK11">
        <v>4271.666666666667</v>
      </c>
      <c r="BL11">
        <v>4271.666666666667</v>
      </c>
      <c r="BM11">
        <v>4271.666666666667</v>
      </c>
      <c r="BN11">
        <v>4271.666666666667</v>
      </c>
      <c r="BO11">
        <v>4271.666666666667</v>
      </c>
      <c r="BP11">
        <v>4271.666666666667</v>
      </c>
      <c r="BQ11">
        <v>4271.666666666667</v>
      </c>
      <c r="BR11">
        <v>4271.666666666667</v>
      </c>
      <c r="BS11">
        <v>4271.666666666667</v>
      </c>
      <c r="BT11">
        <v>4271.666666666667</v>
      </c>
      <c r="BU11">
        <v>4271.666666666667</v>
      </c>
      <c r="BV11">
        <v>4271.666666666667</v>
      </c>
    </row>
    <row r="12" spans="1:75" x14ac:dyDescent="0.3">
      <c r="A12" t="s">
        <v>17</v>
      </c>
      <c r="B12">
        <v>2600</v>
      </c>
      <c r="C12">
        <v>2600</v>
      </c>
      <c r="D12">
        <v>2600</v>
      </c>
      <c r="E12">
        <v>13727.833333333334</v>
      </c>
      <c r="F12">
        <v>13727.833333333334</v>
      </c>
      <c r="G12">
        <v>13727.833333333334</v>
      </c>
      <c r="H12">
        <v>13727.833333333334</v>
      </c>
      <c r="I12">
        <v>13727.833333333334</v>
      </c>
      <c r="J12">
        <v>13727.833333333334</v>
      </c>
      <c r="K12">
        <v>13727.833333333334</v>
      </c>
      <c r="L12">
        <v>13727.833333333334</v>
      </c>
      <c r="M12">
        <v>13727.833333333334</v>
      </c>
      <c r="N12">
        <v>13727.833333333334</v>
      </c>
      <c r="O12">
        <v>13727.833333333334</v>
      </c>
      <c r="P12">
        <v>13727.833333333334</v>
      </c>
      <c r="Q12">
        <v>13727.833333333334</v>
      </c>
      <c r="R12">
        <v>13727.833333333334</v>
      </c>
      <c r="S12">
        <v>13727.833333333334</v>
      </c>
      <c r="T12">
        <v>13727.833333333334</v>
      </c>
      <c r="U12">
        <v>13727.833333333334</v>
      </c>
      <c r="V12">
        <v>13727.833333333334</v>
      </c>
      <c r="W12">
        <v>13727.833333333334</v>
      </c>
      <c r="X12">
        <v>13727.833333333334</v>
      </c>
      <c r="Y12">
        <v>13727.833333333334</v>
      </c>
      <c r="Z12">
        <v>13727.833333333334</v>
      </c>
      <c r="AA12">
        <v>13727.833333333334</v>
      </c>
      <c r="AB12">
        <v>13727.833333333334</v>
      </c>
      <c r="AC12">
        <v>13727.833333333334</v>
      </c>
      <c r="AD12">
        <v>13727.833333333334</v>
      </c>
      <c r="AE12">
        <v>13727.833333333334</v>
      </c>
      <c r="AF12">
        <v>13727.833333333334</v>
      </c>
      <c r="AG12">
        <v>13727.833333333334</v>
      </c>
      <c r="AH12">
        <v>13727.833333333334</v>
      </c>
      <c r="AI12">
        <v>13727.833333333334</v>
      </c>
      <c r="AJ12">
        <v>13727.833333333334</v>
      </c>
      <c r="AK12">
        <v>13727.833333333334</v>
      </c>
      <c r="AL12">
        <v>13727.833333333334</v>
      </c>
      <c r="AM12">
        <v>13727.833333333334</v>
      </c>
      <c r="AN12">
        <v>13727.833333333334</v>
      </c>
      <c r="AO12">
        <v>13727.833333333334</v>
      </c>
      <c r="AP12">
        <v>13727.833333333334</v>
      </c>
      <c r="AQ12">
        <v>13727.833333333334</v>
      </c>
      <c r="AR12">
        <v>13727.833333333334</v>
      </c>
      <c r="AS12">
        <v>13727.833333333334</v>
      </c>
      <c r="AT12">
        <v>13727.833333333334</v>
      </c>
      <c r="AU12">
        <v>13727.833333333334</v>
      </c>
      <c r="AV12">
        <v>13727.833333333334</v>
      </c>
      <c r="AW12">
        <v>13727.833333333334</v>
      </c>
      <c r="AX12">
        <v>13727.833333333334</v>
      </c>
      <c r="AY12">
        <v>13727.833333333334</v>
      </c>
      <c r="AZ12">
        <v>13727.833333333334</v>
      </c>
      <c r="BA12">
        <v>13727.833333333334</v>
      </c>
      <c r="BB12">
        <v>13727.833333333334</v>
      </c>
      <c r="BC12">
        <v>13727.833333333334</v>
      </c>
      <c r="BD12">
        <v>13727.833333333334</v>
      </c>
      <c r="BE12">
        <v>13727.833333333334</v>
      </c>
      <c r="BF12">
        <v>13727.833333333334</v>
      </c>
      <c r="BG12">
        <v>13727.833333333334</v>
      </c>
      <c r="BH12">
        <v>13727.833333333334</v>
      </c>
      <c r="BI12">
        <v>13727.833333333334</v>
      </c>
      <c r="BJ12">
        <v>13727.833333333334</v>
      </c>
      <c r="BK12">
        <v>13727.833333333334</v>
      </c>
      <c r="BL12">
        <v>13727.833333333334</v>
      </c>
      <c r="BM12">
        <v>13727.833333333334</v>
      </c>
      <c r="BN12">
        <v>13727.833333333334</v>
      </c>
      <c r="BO12">
        <v>13727.833333333334</v>
      </c>
      <c r="BP12">
        <v>13727.833333333334</v>
      </c>
      <c r="BQ12">
        <v>13727.833333333334</v>
      </c>
      <c r="BR12">
        <v>13727.833333333334</v>
      </c>
      <c r="BS12">
        <v>13727.833333333334</v>
      </c>
      <c r="BT12">
        <v>13727.833333333334</v>
      </c>
      <c r="BU12">
        <v>13727.833333333334</v>
      </c>
      <c r="BV12">
        <v>13727.833333333334</v>
      </c>
    </row>
    <row r="13" spans="1:75" x14ac:dyDescent="0.3">
      <c r="A13" t="s">
        <v>18</v>
      </c>
      <c r="B13">
        <v>1500</v>
      </c>
      <c r="C13">
        <v>1500</v>
      </c>
      <c r="D13">
        <v>1500</v>
      </c>
      <c r="E13">
        <v>2736</v>
      </c>
      <c r="F13">
        <v>2736</v>
      </c>
      <c r="G13">
        <v>2736</v>
      </c>
      <c r="H13">
        <v>2736</v>
      </c>
      <c r="I13">
        <v>2736</v>
      </c>
      <c r="J13">
        <v>2736</v>
      </c>
      <c r="K13">
        <v>2736</v>
      </c>
      <c r="L13">
        <v>2736</v>
      </c>
      <c r="M13">
        <v>2736</v>
      </c>
      <c r="N13">
        <v>2736</v>
      </c>
      <c r="O13">
        <v>2736</v>
      </c>
      <c r="P13">
        <v>2736</v>
      </c>
      <c r="Q13">
        <v>2736</v>
      </c>
      <c r="R13">
        <v>2736</v>
      </c>
      <c r="S13">
        <v>2736</v>
      </c>
      <c r="T13">
        <v>2736</v>
      </c>
      <c r="U13">
        <v>2736</v>
      </c>
      <c r="V13">
        <v>2736</v>
      </c>
      <c r="W13">
        <v>2736</v>
      </c>
      <c r="X13">
        <v>2736</v>
      </c>
      <c r="Y13">
        <v>2736</v>
      </c>
      <c r="Z13">
        <v>2736</v>
      </c>
      <c r="AA13">
        <v>2736</v>
      </c>
      <c r="AB13">
        <v>2736</v>
      </c>
      <c r="AC13">
        <v>2736</v>
      </c>
      <c r="AD13">
        <v>2736</v>
      </c>
      <c r="AE13">
        <v>2736</v>
      </c>
      <c r="AF13">
        <v>2736</v>
      </c>
      <c r="AG13">
        <v>2736</v>
      </c>
      <c r="AH13">
        <v>2736</v>
      </c>
      <c r="AI13">
        <v>2736</v>
      </c>
      <c r="AJ13">
        <v>2736</v>
      </c>
      <c r="AK13">
        <v>2736</v>
      </c>
      <c r="AL13">
        <v>2736</v>
      </c>
      <c r="AM13">
        <v>2736</v>
      </c>
      <c r="AN13">
        <v>2736</v>
      </c>
      <c r="AO13">
        <v>2736</v>
      </c>
      <c r="AP13">
        <v>2736</v>
      </c>
      <c r="AQ13">
        <v>2736</v>
      </c>
      <c r="AR13">
        <v>2736</v>
      </c>
      <c r="AS13">
        <v>2736</v>
      </c>
      <c r="AT13">
        <v>2736</v>
      </c>
      <c r="AU13">
        <v>2736</v>
      </c>
      <c r="AV13">
        <v>2736</v>
      </c>
      <c r="AW13">
        <v>2736</v>
      </c>
      <c r="AX13">
        <v>2736</v>
      </c>
      <c r="AY13">
        <v>2736</v>
      </c>
      <c r="AZ13">
        <v>2736</v>
      </c>
      <c r="BA13">
        <v>2736</v>
      </c>
      <c r="BB13">
        <v>2736</v>
      </c>
      <c r="BC13">
        <v>2736</v>
      </c>
      <c r="BD13">
        <v>2736</v>
      </c>
      <c r="BE13">
        <v>2736</v>
      </c>
      <c r="BF13">
        <v>2736</v>
      </c>
      <c r="BG13">
        <v>2736</v>
      </c>
      <c r="BH13">
        <v>2736</v>
      </c>
      <c r="BI13">
        <v>2736</v>
      </c>
      <c r="BJ13">
        <v>2736</v>
      </c>
      <c r="BK13">
        <v>2736</v>
      </c>
      <c r="BL13">
        <v>2736</v>
      </c>
      <c r="BM13">
        <v>2736</v>
      </c>
      <c r="BN13">
        <v>2736</v>
      </c>
      <c r="BO13">
        <v>2736</v>
      </c>
      <c r="BP13">
        <v>2736</v>
      </c>
      <c r="BQ13">
        <v>2736</v>
      </c>
      <c r="BR13">
        <v>2736</v>
      </c>
      <c r="BS13">
        <v>2736</v>
      </c>
      <c r="BT13">
        <v>2736</v>
      </c>
      <c r="BU13">
        <v>2736</v>
      </c>
      <c r="BV13">
        <v>2736</v>
      </c>
    </row>
    <row r="14" spans="1:75" x14ac:dyDescent="0.3">
      <c r="A14" t="s">
        <v>19</v>
      </c>
      <c r="C14">
        <v>150658</v>
      </c>
      <c r="D14">
        <v>150658</v>
      </c>
      <c r="E14">
        <v>497758.5</v>
      </c>
      <c r="F14">
        <v>497758.5</v>
      </c>
      <c r="G14">
        <v>497758.5</v>
      </c>
      <c r="H14">
        <v>497758.5</v>
      </c>
      <c r="I14">
        <v>497758.5</v>
      </c>
      <c r="J14">
        <v>497758.5</v>
      </c>
      <c r="K14">
        <v>497758.5</v>
      </c>
      <c r="L14">
        <v>497758.5</v>
      </c>
      <c r="M14">
        <v>497758.5</v>
      </c>
      <c r="N14">
        <v>497758.5</v>
      </c>
      <c r="O14">
        <v>497758.5</v>
      </c>
      <c r="P14">
        <v>497758.5</v>
      </c>
      <c r="Q14">
        <v>497758.5</v>
      </c>
      <c r="R14">
        <v>497758.5</v>
      </c>
      <c r="S14">
        <v>497758.5</v>
      </c>
      <c r="T14">
        <v>497758.5</v>
      </c>
      <c r="U14">
        <v>497758.5</v>
      </c>
      <c r="V14">
        <v>497758.5</v>
      </c>
      <c r="W14">
        <v>497758.5</v>
      </c>
      <c r="X14">
        <v>497758.5</v>
      </c>
      <c r="Y14">
        <v>497758.5</v>
      </c>
      <c r="Z14">
        <v>497758.5</v>
      </c>
      <c r="AA14">
        <v>497758.5</v>
      </c>
      <c r="AB14">
        <v>497758.5</v>
      </c>
      <c r="AC14">
        <v>497758.5</v>
      </c>
      <c r="AD14">
        <v>497758.5</v>
      </c>
      <c r="AE14">
        <v>497758.5</v>
      </c>
      <c r="AF14">
        <v>497758.5</v>
      </c>
      <c r="AG14">
        <v>497758.5</v>
      </c>
      <c r="AH14">
        <v>497758.5</v>
      </c>
      <c r="AI14">
        <v>497758.5</v>
      </c>
      <c r="AJ14">
        <v>497758.5</v>
      </c>
      <c r="AK14">
        <v>497758.5</v>
      </c>
      <c r="AL14">
        <v>497758.5</v>
      </c>
      <c r="AM14">
        <v>497758.5</v>
      </c>
      <c r="AN14">
        <v>497758.5</v>
      </c>
      <c r="AO14">
        <v>497758.5</v>
      </c>
      <c r="AP14">
        <v>497758.5</v>
      </c>
      <c r="AQ14">
        <v>497758.5</v>
      </c>
      <c r="AR14">
        <v>497758.5</v>
      </c>
      <c r="AS14">
        <v>497758.5</v>
      </c>
      <c r="AT14">
        <v>497758.5</v>
      </c>
      <c r="AU14">
        <v>497758.5</v>
      </c>
      <c r="AV14">
        <v>497758.5</v>
      </c>
      <c r="AW14">
        <v>497758.5</v>
      </c>
      <c r="AX14">
        <v>497758.5</v>
      </c>
      <c r="AY14">
        <v>497758.5</v>
      </c>
      <c r="AZ14">
        <v>497758.5</v>
      </c>
      <c r="BA14">
        <v>497758.5</v>
      </c>
      <c r="BB14">
        <v>497758.5</v>
      </c>
      <c r="BC14">
        <v>497758.5</v>
      </c>
      <c r="BD14">
        <v>497758.5</v>
      </c>
      <c r="BE14">
        <v>497758.5</v>
      </c>
      <c r="BF14">
        <v>497758.5</v>
      </c>
      <c r="BG14">
        <v>497758.5</v>
      </c>
      <c r="BH14">
        <v>497758.5</v>
      </c>
      <c r="BI14">
        <v>497758.5</v>
      </c>
      <c r="BJ14">
        <v>497758.5</v>
      </c>
      <c r="BK14">
        <v>497758.5</v>
      </c>
      <c r="BL14">
        <v>497758.5</v>
      </c>
      <c r="BM14">
        <v>497758.5</v>
      </c>
      <c r="BN14">
        <v>497758.5</v>
      </c>
      <c r="BO14">
        <v>497758.5</v>
      </c>
      <c r="BP14">
        <v>497758.5</v>
      </c>
      <c r="BQ14">
        <v>497758.5</v>
      </c>
      <c r="BR14">
        <v>497758.5</v>
      </c>
      <c r="BS14">
        <v>497758.5</v>
      </c>
      <c r="BT14">
        <v>497758.5</v>
      </c>
      <c r="BU14">
        <v>497758.5</v>
      </c>
      <c r="BV14">
        <v>497758.5</v>
      </c>
    </row>
    <row r="15" spans="1:75" x14ac:dyDescent="0.3">
      <c r="A15" t="s">
        <v>20</v>
      </c>
      <c r="C15">
        <v>46562</v>
      </c>
      <c r="D15">
        <v>46562</v>
      </c>
      <c r="E15">
        <v>177164</v>
      </c>
      <c r="F15">
        <v>177164</v>
      </c>
      <c r="G15">
        <v>177164</v>
      </c>
      <c r="H15">
        <v>177164</v>
      </c>
      <c r="I15">
        <v>177164</v>
      </c>
      <c r="J15">
        <v>177164</v>
      </c>
      <c r="K15">
        <v>177164</v>
      </c>
      <c r="L15">
        <v>177164</v>
      </c>
      <c r="M15">
        <v>177164</v>
      </c>
      <c r="N15">
        <v>177164</v>
      </c>
      <c r="O15">
        <v>177164</v>
      </c>
      <c r="P15">
        <v>177164</v>
      </c>
      <c r="Q15">
        <v>177164</v>
      </c>
      <c r="R15">
        <v>177164</v>
      </c>
      <c r="S15">
        <v>177164</v>
      </c>
      <c r="T15">
        <v>177164</v>
      </c>
      <c r="U15">
        <v>177164</v>
      </c>
      <c r="V15">
        <v>177164</v>
      </c>
      <c r="W15">
        <v>177164</v>
      </c>
      <c r="X15">
        <v>177164</v>
      </c>
      <c r="Y15">
        <v>177164</v>
      </c>
      <c r="Z15">
        <v>177164</v>
      </c>
      <c r="AA15">
        <v>177164</v>
      </c>
      <c r="AB15">
        <v>177164</v>
      </c>
      <c r="AC15">
        <v>177164</v>
      </c>
      <c r="AD15">
        <v>177164</v>
      </c>
      <c r="AE15">
        <v>177164</v>
      </c>
      <c r="AF15">
        <v>177164</v>
      </c>
      <c r="AG15">
        <v>177164</v>
      </c>
      <c r="AH15">
        <v>177164</v>
      </c>
      <c r="AI15">
        <v>177164</v>
      </c>
      <c r="AJ15">
        <v>177164</v>
      </c>
      <c r="AK15">
        <v>177164</v>
      </c>
      <c r="AL15">
        <v>177164</v>
      </c>
      <c r="AM15">
        <v>177164</v>
      </c>
      <c r="AN15">
        <v>177164</v>
      </c>
      <c r="AO15">
        <v>177164</v>
      </c>
      <c r="AP15">
        <v>177164</v>
      </c>
      <c r="AQ15">
        <v>177164</v>
      </c>
      <c r="AR15">
        <v>177164</v>
      </c>
      <c r="AS15">
        <v>177164</v>
      </c>
      <c r="AT15">
        <v>177164</v>
      </c>
      <c r="AU15">
        <v>177164</v>
      </c>
      <c r="AV15">
        <v>177164</v>
      </c>
      <c r="AW15">
        <v>177164</v>
      </c>
      <c r="AX15">
        <v>177164</v>
      </c>
      <c r="AY15">
        <v>177164</v>
      </c>
      <c r="AZ15">
        <v>177164</v>
      </c>
      <c r="BA15">
        <v>177164</v>
      </c>
      <c r="BB15">
        <v>177164</v>
      </c>
      <c r="BC15">
        <v>177164</v>
      </c>
      <c r="BD15">
        <v>177164</v>
      </c>
      <c r="BE15">
        <v>177164</v>
      </c>
      <c r="BF15">
        <v>177164</v>
      </c>
      <c r="BG15">
        <v>177164</v>
      </c>
      <c r="BH15">
        <v>177164</v>
      </c>
      <c r="BI15">
        <v>177164</v>
      </c>
      <c r="BJ15">
        <v>177164</v>
      </c>
      <c r="BK15">
        <v>177164</v>
      </c>
      <c r="BL15">
        <v>177164</v>
      </c>
      <c r="BM15">
        <v>177164</v>
      </c>
      <c r="BN15">
        <v>177164</v>
      </c>
      <c r="BO15">
        <v>177164</v>
      </c>
      <c r="BP15">
        <v>177164</v>
      </c>
      <c r="BQ15">
        <v>177164</v>
      </c>
      <c r="BR15">
        <v>177164</v>
      </c>
      <c r="BS15">
        <v>177164</v>
      </c>
      <c r="BT15">
        <v>177164</v>
      </c>
      <c r="BU15">
        <v>177164</v>
      </c>
      <c r="BV15">
        <v>177164</v>
      </c>
    </row>
    <row r="16" spans="1:75" x14ac:dyDescent="0.3">
      <c r="A16" t="s">
        <v>21</v>
      </c>
      <c r="B16">
        <v>548800</v>
      </c>
      <c r="C16">
        <v>548800</v>
      </c>
      <c r="D16">
        <v>548800</v>
      </c>
      <c r="E16">
        <v>338625</v>
      </c>
      <c r="F16">
        <v>338625</v>
      </c>
      <c r="G16">
        <v>338625</v>
      </c>
      <c r="H16">
        <v>338625</v>
      </c>
      <c r="I16">
        <v>338625</v>
      </c>
      <c r="J16">
        <v>338625</v>
      </c>
      <c r="K16">
        <v>338625</v>
      </c>
      <c r="L16">
        <v>338625</v>
      </c>
      <c r="M16">
        <v>338625</v>
      </c>
      <c r="N16">
        <v>338625</v>
      </c>
      <c r="O16">
        <v>338625</v>
      </c>
      <c r="P16">
        <v>338625</v>
      </c>
      <c r="Q16">
        <v>338625</v>
      </c>
      <c r="R16">
        <v>338625</v>
      </c>
      <c r="S16">
        <v>338625</v>
      </c>
      <c r="T16">
        <v>338625</v>
      </c>
      <c r="U16">
        <v>338625</v>
      </c>
      <c r="V16">
        <v>338625</v>
      </c>
      <c r="W16">
        <v>338625</v>
      </c>
      <c r="X16">
        <v>338625</v>
      </c>
      <c r="Y16">
        <v>338625</v>
      </c>
      <c r="Z16">
        <v>338625</v>
      </c>
      <c r="AA16">
        <v>338625</v>
      </c>
      <c r="AB16">
        <v>338625</v>
      </c>
      <c r="AC16">
        <v>338625</v>
      </c>
      <c r="AD16">
        <v>338625</v>
      </c>
      <c r="AE16">
        <v>338625</v>
      </c>
      <c r="AF16">
        <v>338625</v>
      </c>
      <c r="AG16">
        <v>338625</v>
      </c>
      <c r="AH16">
        <v>338625</v>
      </c>
      <c r="AI16">
        <v>338625</v>
      </c>
      <c r="AJ16">
        <v>338625</v>
      </c>
      <c r="AK16">
        <v>338625</v>
      </c>
      <c r="AL16">
        <v>338625</v>
      </c>
      <c r="AM16">
        <v>338625</v>
      </c>
      <c r="AN16">
        <v>338625</v>
      </c>
      <c r="AO16">
        <v>338625</v>
      </c>
      <c r="AP16">
        <v>338625</v>
      </c>
      <c r="AQ16">
        <v>338625</v>
      </c>
      <c r="AR16">
        <v>338625</v>
      </c>
      <c r="AS16">
        <v>338625</v>
      </c>
      <c r="AT16">
        <v>338625</v>
      </c>
      <c r="AU16">
        <v>338625</v>
      </c>
      <c r="AV16">
        <v>338625</v>
      </c>
      <c r="AW16">
        <v>338625</v>
      </c>
      <c r="AX16">
        <v>338625</v>
      </c>
      <c r="AY16">
        <v>338625</v>
      </c>
      <c r="AZ16">
        <v>338625</v>
      </c>
      <c r="BA16">
        <v>338625</v>
      </c>
      <c r="BB16">
        <v>338625</v>
      </c>
      <c r="BC16">
        <v>338625</v>
      </c>
      <c r="BD16">
        <v>338625</v>
      </c>
      <c r="BE16">
        <v>338625</v>
      </c>
      <c r="BF16">
        <v>338625</v>
      </c>
      <c r="BG16">
        <v>338625</v>
      </c>
      <c r="BH16">
        <v>338625</v>
      </c>
      <c r="BI16">
        <v>338625</v>
      </c>
      <c r="BJ16">
        <v>338625</v>
      </c>
      <c r="BK16">
        <v>338625</v>
      </c>
      <c r="BL16">
        <v>338625</v>
      </c>
      <c r="BM16">
        <v>338625</v>
      </c>
      <c r="BN16">
        <v>338625</v>
      </c>
      <c r="BO16">
        <v>338625</v>
      </c>
      <c r="BP16">
        <v>338625</v>
      </c>
      <c r="BQ16">
        <v>338625</v>
      </c>
      <c r="BR16">
        <v>338625</v>
      </c>
      <c r="BS16">
        <v>338625</v>
      </c>
      <c r="BT16">
        <v>338625</v>
      </c>
      <c r="BU16">
        <v>338625</v>
      </c>
      <c r="BV16">
        <v>338625</v>
      </c>
    </row>
    <row r="17" spans="1:74" x14ac:dyDescent="0.3">
      <c r="A17" t="s">
        <v>22</v>
      </c>
      <c r="B17">
        <v>0</v>
      </c>
      <c r="C17">
        <v>0</v>
      </c>
      <c r="D17">
        <v>0</v>
      </c>
      <c r="E17">
        <v>170391.01333333334</v>
      </c>
      <c r="F17">
        <v>170391.01333333334</v>
      </c>
      <c r="G17">
        <v>170391.01333333334</v>
      </c>
      <c r="H17">
        <v>170391.01333333334</v>
      </c>
      <c r="I17">
        <v>170391.01333333334</v>
      </c>
      <c r="J17">
        <v>170391.01333333334</v>
      </c>
      <c r="K17">
        <v>170391.01333333334</v>
      </c>
      <c r="L17">
        <v>170391.01333333334</v>
      </c>
      <c r="M17">
        <v>170391.01333333334</v>
      </c>
      <c r="N17">
        <v>170391.01333333334</v>
      </c>
      <c r="O17">
        <v>170391.01333333334</v>
      </c>
      <c r="P17">
        <v>170391.01333333334</v>
      </c>
      <c r="Q17">
        <v>170391.01333333334</v>
      </c>
      <c r="R17">
        <v>170391.01333333334</v>
      </c>
      <c r="S17">
        <v>170391.01333333334</v>
      </c>
      <c r="T17">
        <v>170391.01333333334</v>
      </c>
      <c r="U17">
        <v>170391.01333333334</v>
      </c>
      <c r="V17">
        <v>170391.01333333334</v>
      </c>
      <c r="W17">
        <v>170391.01333333334</v>
      </c>
      <c r="X17">
        <v>170391.01333333334</v>
      </c>
      <c r="Y17">
        <v>170391.01333333334</v>
      </c>
      <c r="Z17">
        <v>170391.01333333334</v>
      </c>
      <c r="AA17">
        <v>170391.01333333334</v>
      </c>
      <c r="AB17">
        <v>170391.01333333334</v>
      </c>
      <c r="AC17">
        <v>170391.01333333334</v>
      </c>
      <c r="AD17">
        <v>170391.01333333334</v>
      </c>
      <c r="AE17">
        <v>170391.01333333334</v>
      </c>
      <c r="AF17">
        <v>170391.01333333334</v>
      </c>
      <c r="AG17">
        <v>170391.01333333334</v>
      </c>
      <c r="AH17">
        <v>170391.01333333334</v>
      </c>
      <c r="AI17">
        <v>170391.01333333334</v>
      </c>
      <c r="AJ17">
        <v>170391.01333333334</v>
      </c>
      <c r="AK17">
        <v>170391.01333333334</v>
      </c>
      <c r="AL17">
        <v>170391.01333333334</v>
      </c>
      <c r="AM17">
        <v>170391.01333333334</v>
      </c>
      <c r="AN17">
        <v>170391.01333333334</v>
      </c>
      <c r="AO17">
        <v>170391.01333333334</v>
      </c>
      <c r="AP17">
        <v>170391.01333333334</v>
      </c>
      <c r="AQ17">
        <v>170391.01333333334</v>
      </c>
      <c r="AR17">
        <v>170391.01333333334</v>
      </c>
      <c r="AS17">
        <v>170391.01333333334</v>
      </c>
      <c r="AT17">
        <v>170391.01333333334</v>
      </c>
      <c r="AU17">
        <v>170391.01333333334</v>
      </c>
      <c r="AV17">
        <v>170391.01333333334</v>
      </c>
      <c r="AW17">
        <v>170391.01333333334</v>
      </c>
      <c r="AX17">
        <v>170391.01333333334</v>
      </c>
      <c r="AY17">
        <v>170391.01333333334</v>
      </c>
      <c r="AZ17">
        <v>170391.01333333334</v>
      </c>
      <c r="BA17">
        <v>170391.01333333334</v>
      </c>
      <c r="BB17">
        <v>170391.01333333334</v>
      </c>
      <c r="BC17">
        <v>170391.01333333334</v>
      </c>
      <c r="BD17">
        <v>170391.01333333334</v>
      </c>
      <c r="BE17">
        <v>170391.01333333334</v>
      </c>
      <c r="BF17">
        <v>170391.01333333334</v>
      </c>
      <c r="BG17">
        <v>170391.01333333334</v>
      </c>
      <c r="BH17">
        <v>170391.01333333334</v>
      </c>
      <c r="BI17">
        <v>170391.01333333334</v>
      </c>
      <c r="BJ17">
        <v>170391.01333333334</v>
      </c>
      <c r="BK17">
        <v>170391.01333333334</v>
      </c>
      <c r="BL17">
        <v>170391.01333333334</v>
      </c>
      <c r="BM17">
        <v>170391.01333333334</v>
      </c>
      <c r="BN17">
        <v>170391.01333333334</v>
      </c>
      <c r="BO17">
        <v>170391.01333333334</v>
      </c>
      <c r="BP17">
        <v>170391.01333333334</v>
      </c>
      <c r="BQ17">
        <v>170391.01333333334</v>
      </c>
      <c r="BR17">
        <v>170391.01333333334</v>
      </c>
      <c r="BS17">
        <v>170391.01333333334</v>
      </c>
      <c r="BT17">
        <v>170391.01333333334</v>
      </c>
      <c r="BU17">
        <v>170391.01333333334</v>
      </c>
      <c r="BV17">
        <v>170391.01333333334</v>
      </c>
    </row>
    <row r="18" spans="1:74" x14ac:dyDescent="0.3">
      <c r="A18" t="s">
        <v>23</v>
      </c>
      <c r="B18">
        <v>0</v>
      </c>
      <c r="C18">
        <v>0</v>
      </c>
      <c r="D18">
        <v>0</v>
      </c>
      <c r="E18">
        <v>232230.51333333337</v>
      </c>
      <c r="F18">
        <v>232230.51333333334</v>
      </c>
      <c r="G18">
        <v>232230.51333333334</v>
      </c>
      <c r="H18">
        <v>232230.51333333334</v>
      </c>
      <c r="I18">
        <v>232230.51333333334</v>
      </c>
      <c r="J18">
        <v>232230.51333333334</v>
      </c>
      <c r="K18">
        <v>232230.51333333334</v>
      </c>
      <c r="L18">
        <v>232230.51333333334</v>
      </c>
      <c r="M18">
        <v>232230.51333333334</v>
      </c>
      <c r="N18">
        <v>232230.51333333334</v>
      </c>
      <c r="O18">
        <v>232230.51333333334</v>
      </c>
      <c r="P18">
        <v>232230.51333333334</v>
      </c>
      <c r="Q18">
        <v>232230.51333333334</v>
      </c>
      <c r="R18">
        <v>232230.51333333334</v>
      </c>
      <c r="S18">
        <v>232230.51333333334</v>
      </c>
      <c r="T18">
        <v>232230.51333333334</v>
      </c>
      <c r="U18">
        <v>232230.51333333334</v>
      </c>
      <c r="V18">
        <v>232230.51333333334</v>
      </c>
      <c r="W18">
        <v>232230.51333333334</v>
      </c>
      <c r="X18">
        <v>232230.51333333334</v>
      </c>
      <c r="Y18">
        <v>232230.51333333337</v>
      </c>
      <c r="Z18">
        <v>232230.51333333334</v>
      </c>
      <c r="AA18">
        <v>232230.51333333334</v>
      </c>
      <c r="AB18">
        <v>232230.51333333334</v>
      </c>
      <c r="AC18">
        <v>232230.51333333334</v>
      </c>
      <c r="AD18">
        <v>232230.51333333334</v>
      </c>
      <c r="AE18">
        <v>232230.51333333334</v>
      </c>
      <c r="AF18">
        <v>232230.51333333334</v>
      </c>
      <c r="AG18">
        <v>232230.51333333334</v>
      </c>
      <c r="AH18">
        <v>232230.51333333334</v>
      </c>
      <c r="AI18">
        <v>232230.51333333334</v>
      </c>
      <c r="AJ18">
        <v>232230.51333333334</v>
      </c>
      <c r="AK18">
        <v>232230.51333333334</v>
      </c>
      <c r="AL18">
        <v>232230.51333333334</v>
      </c>
      <c r="AM18">
        <v>232230.51333333334</v>
      </c>
      <c r="AN18">
        <v>232230.51333333334</v>
      </c>
      <c r="AO18">
        <v>232230.51333333334</v>
      </c>
      <c r="AP18">
        <v>232230.51333333334</v>
      </c>
      <c r="AQ18">
        <v>232230.51333333334</v>
      </c>
      <c r="AR18">
        <v>232230.51333333334</v>
      </c>
      <c r="AS18">
        <v>232230.51333333334</v>
      </c>
      <c r="AT18">
        <v>232230.51333333334</v>
      </c>
      <c r="AU18">
        <v>232230.51333333334</v>
      </c>
      <c r="AV18">
        <v>232230.51333333334</v>
      </c>
      <c r="AW18">
        <v>232230.51333333334</v>
      </c>
      <c r="AX18">
        <v>232230.51333333334</v>
      </c>
      <c r="AY18">
        <v>232230.51333333334</v>
      </c>
      <c r="AZ18">
        <v>232230.51333333334</v>
      </c>
      <c r="BA18">
        <v>232230.51333333334</v>
      </c>
      <c r="BB18">
        <v>232230.51333333334</v>
      </c>
      <c r="BC18">
        <v>232230.51333333334</v>
      </c>
      <c r="BD18">
        <v>232230.51333333334</v>
      </c>
      <c r="BE18">
        <v>232230.51333333334</v>
      </c>
      <c r="BF18">
        <v>232230.51333333334</v>
      </c>
      <c r="BG18">
        <v>232230.51333333334</v>
      </c>
      <c r="BH18">
        <v>232230.51333333334</v>
      </c>
      <c r="BI18">
        <v>232230.51333333334</v>
      </c>
      <c r="BJ18">
        <v>232230.51333333334</v>
      </c>
      <c r="BK18">
        <v>232230.51333333334</v>
      </c>
      <c r="BL18">
        <v>232230.51333333334</v>
      </c>
      <c r="BM18">
        <v>232230.51333333334</v>
      </c>
      <c r="BN18">
        <v>232230.51333333334</v>
      </c>
      <c r="BO18">
        <v>232230.51333333334</v>
      </c>
      <c r="BP18">
        <v>232230.51333333334</v>
      </c>
      <c r="BQ18">
        <v>232230.51333333334</v>
      </c>
      <c r="BR18">
        <v>232230.51333333337</v>
      </c>
      <c r="BS18">
        <v>232230.51333333334</v>
      </c>
      <c r="BT18">
        <v>232230.51333333334</v>
      </c>
      <c r="BU18">
        <v>232230.51333333334</v>
      </c>
      <c r="BV18">
        <v>232230.51333333334</v>
      </c>
    </row>
    <row r="19" spans="1:74" x14ac:dyDescent="0.3">
      <c r="A19" t="s">
        <v>24</v>
      </c>
      <c r="C19">
        <v>87183</v>
      </c>
      <c r="D19">
        <v>87183</v>
      </c>
      <c r="E19">
        <v>223337.33333333299</v>
      </c>
      <c r="F19">
        <v>223337.33333333299</v>
      </c>
      <c r="G19">
        <v>223337.33333333299</v>
      </c>
      <c r="H19">
        <v>223337.33333333299</v>
      </c>
      <c r="I19">
        <v>223337.33333333299</v>
      </c>
      <c r="J19">
        <v>223337.33333333299</v>
      </c>
      <c r="K19">
        <v>223337.33333333299</v>
      </c>
      <c r="L19">
        <v>223337.33333333299</v>
      </c>
      <c r="M19">
        <v>223337.33333333299</v>
      </c>
      <c r="N19">
        <v>223337.33333333299</v>
      </c>
      <c r="O19">
        <v>223337.33333333299</v>
      </c>
      <c r="P19">
        <v>223337.33333333299</v>
      </c>
      <c r="Q19">
        <v>223337.33333333299</v>
      </c>
      <c r="R19">
        <v>223337.33333333299</v>
      </c>
      <c r="S19">
        <v>223337.33333333299</v>
      </c>
      <c r="T19">
        <v>223337.33333333299</v>
      </c>
      <c r="U19">
        <v>223337.33333333299</v>
      </c>
      <c r="V19">
        <v>223337.33333333299</v>
      </c>
      <c r="W19">
        <v>223337.33333333299</v>
      </c>
      <c r="X19">
        <v>223337.33333333299</v>
      </c>
      <c r="Y19">
        <v>223337.33333333299</v>
      </c>
      <c r="Z19">
        <v>223337.33333333299</v>
      </c>
      <c r="AA19">
        <v>223337.33333333299</v>
      </c>
      <c r="AB19">
        <v>223337.33333333299</v>
      </c>
      <c r="AC19">
        <v>223337.33333333299</v>
      </c>
      <c r="AD19">
        <v>223337.33333333299</v>
      </c>
      <c r="AE19">
        <v>223337.33333333299</v>
      </c>
      <c r="AF19">
        <v>223337.33333333299</v>
      </c>
      <c r="AG19">
        <v>223337.33333333299</v>
      </c>
      <c r="AH19">
        <v>223337.33333333299</v>
      </c>
      <c r="AI19">
        <v>223337.33333333299</v>
      </c>
      <c r="AJ19">
        <v>223337.33333333299</v>
      </c>
      <c r="AK19">
        <v>223337.33333333299</v>
      </c>
      <c r="AL19">
        <v>223337.33333333299</v>
      </c>
      <c r="AM19">
        <v>223337.33333333299</v>
      </c>
      <c r="AN19">
        <v>223337.33333333299</v>
      </c>
      <c r="AO19">
        <v>223337.33333333299</v>
      </c>
      <c r="AP19">
        <v>223337.33333333299</v>
      </c>
      <c r="AQ19">
        <v>223337.33333333299</v>
      </c>
      <c r="AR19">
        <v>223337.33333333299</v>
      </c>
      <c r="AS19">
        <v>223337.33333333299</v>
      </c>
      <c r="AT19">
        <v>223337.33333333299</v>
      </c>
      <c r="AU19">
        <v>223337.33333333299</v>
      </c>
      <c r="AV19">
        <v>223337.33333333299</v>
      </c>
      <c r="AW19">
        <v>223337.33333333299</v>
      </c>
      <c r="AX19">
        <v>223337.33333333299</v>
      </c>
      <c r="AY19">
        <v>223337.33333333299</v>
      </c>
      <c r="AZ19">
        <v>223337.33333333299</v>
      </c>
      <c r="BA19">
        <v>223337.33333333299</v>
      </c>
      <c r="BB19">
        <v>223337.33333333299</v>
      </c>
      <c r="BC19">
        <v>223337.33333333299</v>
      </c>
      <c r="BD19">
        <v>223337.33333333299</v>
      </c>
      <c r="BE19">
        <v>223337.33333333299</v>
      </c>
      <c r="BF19">
        <v>223337.33333333299</v>
      </c>
      <c r="BG19">
        <v>223337.33333333299</v>
      </c>
      <c r="BH19">
        <v>223337.33333333299</v>
      </c>
      <c r="BI19">
        <v>223337.33333333299</v>
      </c>
      <c r="BJ19">
        <v>223337.33333333299</v>
      </c>
      <c r="BK19">
        <v>223337.33333333299</v>
      </c>
      <c r="BL19">
        <v>223337.33333333299</v>
      </c>
      <c r="BM19">
        <v>223337.33333333299</v>
      </c>
      <c r="BN19">
        <v>223337.33333333299</v>
      </c>
      <c r="BO19">
        <v>223337.33333333299</v>
      </c>
      <c r="BP19">
        <v>223337.33333333334</v>
      </c>
      <c r="BQ19">
        <v>223337.33333333334</v>
      </c>
      <c r="BR19">
        <v>223337.33333333337</v>
      </c>
      <c r="BS19">
        <v>223337.33333333334</v>
      </c>
      <c r="BT19">
        <v>223337.33333333334</v>
      </c>
      <c r="BU19">
        <v>223337.33333333334</v>
      </c>
      <c r="BV19">
        <v>223337.33333333334</v>
      </c>
    </row>
    <row r="20" spans="1:74" x14ac:dyDescent="0.3">
      <c r="A20" t="s">
        <v>25</v>
      </c>
      <c r="B20">
        <v>0</v>
      </c>
      <c r="C20">
        <v>0</v>
      </c>
      <c r="D20">
        <v>0</v>
      </c>
      <c r="E20">
        <v>4884</v>
      </c>
      <c r="F20">
        <v>4884</v>
      </c>
      <c r="G20">
        <v>4884</v>
      </c>
      <c r="H20">
        <v>4884</v>
      </c>
      <c r="I20">
        <v>4884</v>
      </c>
      <c r="J20">
        <v>4884</v>
      </c>
      <c r="K20">
        <v>4884</v>
      </c>
      <c r="L20">
        <v>4884</v>
      </c>
      <c r="M20">
        <v>4884</v>
      </c>
      <c r="N20">
        <v>4884</v>
      </c>
      <c r="O20">
        <v>4884</v>
      </c>
      <c r="P20">
        <v>4884</v>
      </c>
      <c r="Q20">
        <v>4884</v>
      </c>
      <c r="R20">
        <v>4884</v>
      </c>
      <c r="S20">
        <v>4884</v>
      </c>
      <c r="T20">
        <v>4884</v>
      </c>
      <c r="U20">
        <v>4884</v>
      </c>
      <c r="V20">
        <v>4884</v>
      </c>
      <c r="W20">
        <v>4884</v>
      </c>
      <c r="X20">
        <v>4884</v>
      </c>
      <c r="Y20">
        <v>4884</v>
      </c>
      <c r="Z20">
        <v>4884</v>
      </c>
      <c r="AA20">
        <v>4884</v>
      </c>
      <c r="AB20">
        <v>4884</v>
      </c>
      <c r="AC20">
        <v>4884</v>
      </c>
      <c r="AD20">
        <v>4884</v>
      </c>
      <c r="AE20">
        <v>4884</v>
      </c>
      <c r="AF20">
        <v>4884</v>
      </c>
      <c r="AG20">
        <v>4884</v>
      </c>
      <c r="AH20">
        <v>4884</v>
      </c>
      <c r="AI20">
        <v>4884</v>
      </c>
      <c r="AJ20">
        <v>4884</v>
      </c>
      <c r="AK20">
        <v>4884</v>
      </c>
      <c r="AL20">
        <v>4884</v>
      </c>
      <c r="AM20">
        <v>4884</v>
      </c>
      <c r="AN20">
        <v>4884</v>
      </c>
      <c r="AO20">
        <v>4884</v>
      </c>
      <c r="AP20">
        <v>4884</v>
      </c>
      <c r="AQ20">
        <v>4884</v>
      </c>
      <c r="AR20">
        <v>4884</v>
      </c>
      <c r="AS20">
        <v>4884</v>
      </c>
      <c r="AT20">
        <v>4884</v>
      </c>
      <c r="AU20">
        <v>4884</v>
      </c>
      <c r="AV20">
        <v>4884</v>
      </c>
      <c r="AW20">
        <v>4884</v>
      </c>
      <c r="AX20">
        <v>4884</v>
      </c>
      <c r="AY20">
        <v>4884</v>
      </c>
      <c r="AZ20">
        <v>4884</v>
      </c>
      <c r="BA20">
        <v>4884</v>
      </c>
      <c r="BB20">
        <v>4884</v>
      </c>
      <c r="BC20">
        <v>4884</v>
      </c>
      <c r="BD20">
        <v>4884</v>
      </c>
      <c r="BE20">
        <v>4884</v>
      </c>
      <c r="BF20">
        <v>4884</v>
      </c>
      <c r="BG20">
        <v>4884</v>
      </c>
      <c r="BH20">
        <v>4884</v>
      </c>
      <c r="BI20">
        <v>4884</v>
      </c>
      <c r="BJ20">
        <v>4884</v>
      </c>
      <c r="BK20">
        <v>4884</v>
      </c>
      <c r="BL20">
        <v>4884</v>
      </c>
      <c r="BM20">
        <v>4884</v>
      </c>
      <c r="BN20">
        <v>4884</v>
      </c>
      <c r="BO20">
        <v>4884</v>
      </c>
      <c r="BP20">
        <v>4884</v>
      </c>
      <c r="BQ20">
        <v>4884</v>
      </c>
      <c r="BR20">
        <v>4884</v>
      </c>
      <c r="BS20">
        <v>4884</v>
      </c>
      <c r="BT20">
        <v>4884</v>
      </c>
      <c r="BU20">
        <v>4884</v>
      </c>
      <c r="BV20">
        <v>4884</v>
      </c>
    </row>
    <row r="21" spans="1:74" x14ac:dyDescent="0.3">
      <c r="A21" t="s">
        <v>26</v>
      </c>
      <c r="B21">
        <v>1000</v>
      </c>
      <c r="C21">
        <v>1000</v>
      </c>
      <c r="D21">
        <v>1000</v>
      </c>
      <c r="E21">
        <v>3092.3333333333335</v>
      </c>
      <c r="F21">
        <v>3092.3333333333335</v>
      </c>
      <c r="G21">
        <v>3092.3333333333335</v>
      </c>
      <c r="H21">
        <v>3092.3333333333335</v>
      </c>
      <c r="I21">
        <v>3092.3333333333335</v>
      </c>
      <c r="J21">
        <v>3092.3333333333335</v>
      </c>
      <c r="K21">
        <v>3092.3333333333335</v>
      </c>
      <c r="L21">
        <v>3092.3333333333335</v>
      </c>
      <c r="M21">
        <v>3092.3333333333335</v>
      </c>
      <c r="N21">
        <v>3092.3333333333335</v>
      </c>
      <c r="O21">
        <v>3092.3333333333335</v>
      </c>
      <c r="P21">
        <v>3092.3333333333335</v>
      </c>
      <c r="Q21">
        <v>3092.3333333333335</v>
      </c>
      <c r="R21">
        <v>3092.3333333333335</v>
      </c>
      <c r="S21">
        <v>3092.3333333333335</v>
      </c>
      <c r="T21">
        <v>3092.3333333333335</v>
      </c>
      <c r="U21">
        <v>3092.3333333333335</v>
      </c>
      <c r="V21">
        <v>3092.3333333333335</v>
      </c>
      <c r="W21">
        <v>3092.3333333333335</v>
      </c>
      <c r="X21">
        <v>3092.3333333333335</v>
      </c>
      <c r="Y21">
        <v>3092.3333333333335</v>
      </c>
      <c r="Z21">
        <v>3092.3333333333335</v>
      </c>
      <c r="AA21">
        <v>3092.3333333333335</v>
      </c>
      <c r="AB21">
        <v>3092.3333333333335</v>
      </c>
      <c r="AC21">
        <v>3092.3333333333335</v>
      </c>
      <c r="AD21">
        <v>3092.3333333333335</v>
      </c>
      <c r="AE21">
        <v>3092.3333333333335</v>
      </c>
      <c r="AF21">
        <v>3092.3333333333335</v>
      </c>
      <c r="AG21">
        <v>3092.3333333333335</v>
      </c>
      <c r="AH21">
        <v>3092.3333333333335</v>
      </c>
      <c r="AI21">
        <v>3092.3333333333335</v>
      </c>
      <c r="AJ21">
        <v>3092.3333333333335</v>
      </c>
      <c r="AK21">
        <v>3092.3333333333335</v>
      </c>
      <c r="AL21">
        <v>3092.3333333333335</v>
      </c>
      <c r="AM21">
        <v>3092.3333333333335</v>
      </c>
      <c r="AN21">
        <v>3092.3333333333335</v>
      </c>
      <c r="AO21">
        <v>3092.3333333333335</v>
      </c>
      <c r="AP21">
        <v>3092.3333333333335</v>
      </c>
      <c r="AQ21">
        <v>3092.3333333333335</v>
      </c>
      <c r="AR21">
        <v>3092.3333333333335</v>
      </c>
      <c r="AS21">
        <v>3092.3333333333335</v>
      </c>
      <c r="AT21">
        <v>3092.3333333333335</v>
      </c>
      <c r="AU21">
        <v>3092.3333333333335</v>
      </c>
      <c r="AV21">
        <v>3092.3333333333335</v>
      </c>
      <c r="AW21">
        <v>3092.3333333333335</v>
      </c>
      <c r="AX21">
        <v>3092.3333333333335</v>
      </c>
      <c r="AY21">
        <v>3092.3333333333335</v>
      </c>
      <c r="AZ21">
        <v>3092.3333333333335</v>
      </c>
      <c r="BA21">
        <v>3092.3333333333335</v>
      </c>
      <c r="BB21">
        <v>3092.3333333333335</v>
      </c>
      <c r="BC21">
        <v>3092.3333333333335</v>
      </c>
      <c r="BD21">
        <v>3092.3333333333335</v>
      </c>
      <c r="BE21">
        <v>3092.3333333333335</v>
      </c>
      <c r="BF21">
        <v>3092.3333333333335</v>
      </c>
      <c r="BG21">
        <v>3092.3333333333335</v>
      </c>
      <c r="BH21">
        <v>3092.3333333333335</v>
      </c>
      <c r="BI21">
        <v>3092.3333333333335</v>
      </c>
      <c r="BJ21">
        <v>3092.3333333333335</v>
      </c>
      <c r="BK21">
        <v>3092.3333333333335</v>
      </c>
      <c r="BL21">
        <v>3092.3333333333335</v>
      </c>
      <c r="BM21">
        <v>3092.3333333333335</v>
      </c>
      <c r="BN21">
        <v>3092.3333333333335</v>
      </c>
      <c r="BO21">
        <v>3092.3333333333335</v>
      </c>
      <c r="BP21">
        <v>3092.3333333333335</v>
      </c>
      <c r="BQ21">
        <v>3092.3333333333335</v>
      </c>
      <c r="BR21">
        <v>3092.3333333333335</v>
      </c>
      <c r="BS21">
        <v>3092.3333333333335</v>
      </c>
      <c r="BT21">
        <v>3092.3333333333335</v>
      </c>
      <c r="BU21">
        <v>3092.3333333333335</v>
      </c>
      <c r="BV21">
        <v>3092.3333333333335</v>
      </c>
    </row>
    <row r="22" spans="1:74" x14ac:dyDescent="0.3">
      <c r="A22" t="s">
        <v>27</v>
      </c>
      <c r="B22">
        <v>0</v>
      </c>
      <c r="C22">
        <v>0</v>
      </c>
      <c r="D22">
        <v>0</v>
      </c>
      <c r="E22">
        <v>555329</v>
      </c>
      <c r="F22">
        <v>555329</v>
      </c>
      <c r="G22">
        <v>555329</v>
      </c>
      <c r="H22">
        <v>555329</v>
      </c>
      <c r="I22">
        <v>555329</v>
      </c>
      <c r="J22">
        <v>555329</v>
      </c>
      <c r="K22">
        <v>555329</v>
      </c>
      <c r="L22">
        <v>555329</v>
      </c>
      <c r="M22">
        <v>555329</v>
      </c>
      <c r="N22">
        <v>555329</v>
      </c>
      <c r="O22">
        <v>555329</v>
      </c>
      <c r="P22">
        <v>555329</v>
      </c>
      <c r="Q22">
        <v>555329</v>
      </c>
      <c r="R22">
        <v>555329</v>
      </c>
      <c r="S22">
        <v>555329</v>
      </c>
      <c r="T22">
        <v>555329</v>
      </c>
      <c r="U22">
        <v>555329</v>
      </c>
      <c r="V22">
        <v>555329</v>
      </c>
      <c r="W22">
        <v>555329</v>
      </c>
      <c r="X22">
        <v>555329</v>
      </c>
      <c r="Y22">
        <v>555329</v>
      </c>
      <c r="Z22">
        <v>555329</v>
      </c>
      <c r="AA22">
        <v>555329</v>
      </c>
      <c r="AB22">
        <v>555329</v>
      </c>
      <c r="AC22">
        <v>555329</v>
      </c>
      <c r="AD22">
        <v>555329</v>
      </c>
      <c r="AE22">
        <v>555329</v>
      </c>
      <c r="AF22">
        <v>555329</v>
      </c>
      <c r="AG22">
        <v>555329</v>
      </c>
      <c r="AH22">
        <v>555329</v>
      </c>
      <c r="AI22">
        <v>555329</v>
      </c>
      <c r="AJ22">
        <v>555329</v>
      </c>
      <c r="AK22">
        <v>555329</v>
      </c>
      <c r="AL22">
        <v>555329</v>
      </c>
      <c r="AM22">
        <v>555329</v>
      </c>
      <c r="AN22">
        <v>555329</v>
      </c>
      <c r="AO22">
        <v>555329</v>
      </c>
      <c r="AP22">
        <v>555329</v>
      </c>
      <c r="AQ22">
        <v>555329</v>
      </c>
      <c r="AR22">
        <v>555329</v>
      </c>
      <c r="AS22">
        <v>555329</v>
      </c>
      <c r="AT22">
        <v>555329</v>
      </c>
      <c r="AU22">
        <v>555329</v>
      </c>
      <c r="AV22">
        <v>1982907</v>
      </c>
      <c r="AW22">
        <v>555329</v>
      </c>
      <c r="AX22">
        <v>1982907</v>
      </c>
      <c r="AY22">
        <v>1982907</v>
      </c>
      <c r="AZ22">
        <v>1982907</v>
      </c>
      <c r="BA22">
        <v>1982907</v>
      </c>
      <c r="BB22">
        <v>1982907</v>
      </c>
      <c r="BC22">
        <v>1982907</v>
      </c>
      <c r="BD22">
        <v>1982907</v>
      </c>
      <c r="BE22">
        <v>1982907</v>
      </c>
      <c r="BF22">
        <v>1982907</v>
      </c>
      <c r="BG22">
        <v>1982907</v>
      </c>
      <c r="BH22">
        <v>1982907</v>
      </c>
      <c r="BI22">
        <v>1982907</v>
      </c>
      <c r="BJ22">
        <v>1982907</v>
      </c>
      <c r="BK22">
        <v>1982907</v>
      </c>
      <c r="BL22">
        <v>1982907</v>
      </c>
      <c r="BM22">
        <v>1982907</v>
      </c>
      <c r="BN22">
        <v>1982907</v>
      </c>
      <c r="BO22">
        <v>1982907</v>
      </c>
      <c r="BP22">
        <v>1982907</v>
      </c>
      <c r="BQ22">
        <v>1982907</v>
      </c>
      <c r="BR22">
        <v>1982907</v>
      </c>
      <c r="BS22">
        <v>1982907</v>
      </c>
      <c r="BT22">
        <v>1982907</v>
      </c>
      <c r="BU22">
        <v>1982907</v>
      </c>
      <c r="BV22">
        <v>1982907</v>
      </c>
    </row>
    <row r="23" spans="1:74" x14ac:dyDescent="0.3">
      <c r="A23" t="s">
        <v>28</v>
      </c>
      <c r="C23">
        <v>1712547</v>
      </c>
      <c r="D23">
        <v>1712547</v>
      </c>
      <c r="E23">
        <v>112682.60316666664</v>
      </c>
      <c r="F23">
        <v>112682.60316666665</v>
      </c>
      <c r="G23">
        <v>112682.60316666665</v>
      </c>
      <c r="H23">
        <v>112682.60316666665</v>
      </c>
      <c r="I23">
        <v>112682.60316666665</v>
      </c>
      <c r="J23">
        <v>112682.60316666665</v>
      </c>
      <c r="K23">
        <v>112682.60316666665</v>
      </c>
      <c r="L23">
        <v>112682.60316666665</v>
      </c>
      <c r="M23">
        <v>112682.60316666665</v>
      </c>
      <c r="N23">
        <v>112682.60316666665</v>
      </c>
      <c r="O23">
        <v>112682.60316666665</v>
      </c>
      <c r="P23">
        <v>112682.60316666665</v>
      </c>
      <c r="Q23">
        <v>112682.60316666665</v>
      </c>
      <c r="R23">
        <v>112682.60316666665</v>
      </c>
      <c r="S23">
        <v>112682.60316666665</v>
      </c>
      <c r="T23">
        <v>112682.60316666665</v>
      </c>
      <c r="U23">
        <v>112682.60316666665</v>
      </c>
      <c r="V23">
        <v>112682.60316666665</v>
      </c>
      <c r="W23">
        <v>112682.60316666665</v>
      </c>
      <c r="X23">
        <v>112682.60316666665</v>
      </c>
      <c r="Y23">
        <v>112682.60316666664</v>
      </c>
      <c r="Z23">
        <v>112682.60316666665</v>
      </c>
      <c r="AA23">
        <v>112682.60316666665</v>
      </c>
      <c r="AB23">
        <v>112682.60316666665</v>
      </c>
      <c r="AC23">
        <v>112682.60316666665</v>
      </c>
      <c r="AD23">
        <v>112682.60316666665</v>
      </c>
      <c r="AE23">
        <v>112682.60316666665</v>
      </c>
      <c r="AF23">
        <v>112682.60316666665</v>
      </c>
      <c r="AG23">
        <v>112682.60316666665</v>
      </c>
      <c r="AH23">
        <v>112682.60316666665</v>
      </c>
      <c r="AI23">
        <v>112682.60316666665</v>
      </c>
      <c r="AJ23">
        <v>112682.60316666665</v>
      </c>
      <c r="AK23">
        <v>112682.60316666665</v>
      </c>
      <c r="AL23">
        <v>112682.60316666665</v>
      </c>
      <c r="AM23">
        <v>112682.60316666665</v>
      </c>
      <c r="AN23">
        <v>112682.60316666665</v>
      </c>
      <c r="AO23">
        <v>112682.60316666665</v>
      </c>
      <c r="AP23">
        <v>112682.60316666665</v>
      </c>
      <c r="AQ23">
        <v>112682.60316666665</v>
      </c>
      <c r="AR23">
        <v>112682.60316666665</v>
      </c>
      <c r="AS23">
        <v>112682.60316666665</v>
      </c>
      <c r="AT23">
        <v>112682.60316666665</v>
      </c>
      <c r="AU23">
        <v>112682.60316666665</v>
      </c>
      <c r="AV23">
        <v>112682.60316666665</v>
      </c>
      <c r="AW23">
        <v>112682.60316666665</v>
      </c>
      <c r="AX23">
        <v>112682.60316666665</v>
      </c>
      <c r="AY23">
        <v>112682.60316666665</v>
      </c>
      <c r="AZ23">
        <v>112682.60316666665</v>
      </c>
      <c r="BA23">
        <v>112682.60316666665</v>
      </c>
      <c r="BB23">
        <v>112682.60316666665</v>
      </c>
      <c r="BC23">
        <v>112682.60316666665</v>
      </c>
      <c r="BD23">
        <v>112682.60316666665</v>
      </c>
      <c r="BE23">
        <v>112682.60316666665</v>
      </c>
      <c r="BF23">
        <v>112682.60316666665</v>
      </c>
      <c r="BG23">
        <v>112682.60316666665</v>
      </c>
      <c r="BH23">
        <v>112682.60316666665</v>
      </c>
      <c r="BI23">
        <v>112682.60316666665</v>
      </c>
      <c r="BJ23">
        <v>112682.60316666665</v>
      </c>
      <c r="BK23">
        <v>112682.60316666665</v>
      </c>
      <c r="BL23">
        <v>112682.60316666665</v>
      </c>
      <c r="BM23">
        <v>112682.60316666665</v>
      </c>
      <c r="BN23">
        <v>112682.60316666665</v>
      </c>
      <c r="BO23">
        <v>112682.60316666665</v>
      </c>
      <c r="BP23">
        <v>112682.60316666665</v>
      </c>
      <c r="BQ23">
        <v>112682.60316666665</v>
      </c>
      <c r="BR23">
        <v>112682.60316666664</v>
      </c>
      <c r="BS23">
        <v>112682.60316666665</v>
      </c>
      <c r="BT23">
        <v>112682.60316666665</v>
      </c>
      <c r="BU23">
        <v>112682.60316666665</v>
      </c>
      <c r="BV23">
        <v>112682.60316666665</v>
      </c>
    </row>
    <row r="24" spans="1:74" x14ac:dyDescent="0.3">
      <c r="A24" t="s">
        <v>29</v>
      </c>
      <c r="C24">
        <v>208170</v>
      </c>
      <c r="D24">
        <v>208170</v>
      </c>
      <c r="E24">
        <v>288700</v>
      </c>
      <c r="F24">
        <v>288700</v>
      </c>
      <c r="G24">
        <v>288700</v>
      </c>
      <c r="H24">
        <v>288700</v>
      </c>
      <c r="I24">
        <v>288700</v>
      </c>
      <c r="J24">
        <v>288700</v>
      </c>
      <c r="K24">
        <v>288700</v>
      </c>
      <c r="L24">
        <v>288700</v>
      </c>
      <c r="M24">
        <v>288700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R24">
        <v>7633235.5500833346</v>
      </c>
      <c r="AS24">
        <v>7633235.5500833346</v>
      </c>
      <c r="AT24">
        <v>7633235.5500833346</v>
      </c>
      <c r="AU24">
        <v>7633235.5500833346</v>
      </c>
      <c r="AV24">
        <v>9060813.5500833336</v>
      </c>
      <c r="AW24">
        <v>7633235.5500833346</v>
      </c>
      <c r="AX24">
        <v>9060813.5500833336</v>
      </c>
      <c r="AY24">
        <v>9060813.5500833336</v>
      </c>
      <c r="AZ24">
        <v>9060813.5500833336</v>
      </c>
      <c r="BA24">
        <v>9060813.5500833336</v>
      </c>
      <c r="BB24">
        <v>9060813.5500833336</v>
      </c>
      <c r="BC24">
        <v>9060813.5500833336</v>
      </c>
      <c r="BD24">
        <v>9060813.5500833336</v>
      </c>
      <c r="BE24">
        <v>9060813.5500833336</v>
      </c>
      <c r="BF24">
        <v>9060813.5500833336</v>
      </c>
      <c r="BG24">
        <v>9060813.5500833336</v>
      </c>
      <c r="BH24">
        <v>9060813.5500833336</v>
      </c>
      <c r="BI24">
        <v>9060813.5500833336</v>
      </c>
      <c r="BJ24">
        <v>9060813.5500833336</v>
      </c>
      <c r="BK24">
        <v>9060813.5500833336</v>
      </c>
      <c r="BL24">
        <v>9060813.5500833336</v>
      </c>
      <c r="BM24">
        <v>9060813.5500833336</v>
      </c>
      <c r="BN24">
        <v>9060813.5500833336</v>
      </c>
      <c r="BO24">
        <v>9060813.5500833336</v>
      </c>
      <c r="BP24">
        <v>9060813.5500833336</v>
      </c>
      <c r="BQ24">
        <v>9060813.5500833336</v>
      </c>
      <c r="BR24">
        <v>9060813.5500833336</v>
      </c>
      <c r="BS24">
        <v>9060813.5500833336</v>
      </c>
      <c r="BT24">
        <v>9060813.5500833336</v>
      </c>
      <c r="BU24">
        <v>9060813.5500833336</v>
      </c>
      <c r="BV24">
        <v>8991772.7468999997</v>
      </c>
    </row>
    <row r="25" spans="1:74" x14ac:dyDescent="0.3">
      <c r="A25" t="s">
        <v>135</v>
      </c>
      <c r="B25">
        <v>1150971.2666666666</v>
      </c>
      <c r="C25">
        <v>5085353</v>
      </c>
      <c r="D25">
        <v>5085353</v>
      </c>
      <c r="E25">
        <v>7921935.5500833346</v>
      </c>
      <c r="F25">
        <v>7921935.5500833346</v>
      </c>
      <c r="G25">
        <v>7921935.5500833346</v>
      </c>
      <c r="H25">
        <v>7921935.5500833346</v>
      </c>
      <c r="I25">
        <v>7921935.5500833346</v>
      </c>
      <c r="J25">
        <v>7921935.5500833346</v>
      </c>
      <c r="K25">
        <v>7921935.5500833346</v>
      </c>
      <c r="L25">
        <v>7921935.5500833346</v>
      </c>
      <c r="M25">
        <v>7921935.5500833346</v>
      </c>
      <c r="N25">
        <v>7633235.5500833346</v>
      </c>
      <c r="O25">
        <v>7633235.5500833346</v>
      </c>
      <c r="P25">
        <v>7633235.5500833346</v>
      </c>
      <c r="Q25">
        <v>7633235.5500833346</v>
      </c>
      <c r="R25">
        <v>7633235.5500833346</v>
      </c>
      <c r="S25">
        <v>7633235.5500833346</v>
      </c>
      <c r="T25">
        <v>7633235.5500833346</v>
      </c>
      <c r="U25">
        <v>7633235.5500833346</v>
      </c>
      <c r="V25">
        <v>7633235.5500833346</v>
      </c>
      <c r="W25">
        <v>7633235.5500833346</v>
      </c>
      <c r="X25">
        <v>7633235.5500833346</v>
      </c>
      <c r="Y25">
        <v>7633235.5500833346</v>
      </c>
      <c r="Z25">
        <v>7633235.5500833346</v>
      </c>
      <c r="AA25">
        <v>7633235.5500833346</v>
      </c>
      <c r="AB25">
        <v>7633235.5500833346</v>
      </c>
      <c r="AC25">
        <v>7633235.5500833346</v>
      </c>
      <c r="AD25">
        <v>7633235.5500833346</v>
      </c>
      <c r="AE25">
        <v>7633235.5500833346</v>
      </c>
      <c r="AF25">
        <v>7633235.5500833346</v>
      </c>
      <c r="AG25">
        <v>7633235.5500833346</v>
      </c>
      <c r="AH25">
        <v>7633235.5500833346</v>
      </c>
      <c r="AI25">
        <v>7633235.5500833346</v>
      </c>
      <c r="AJ25">
        <v>7633235.5500833346</v>
      </c>
      <c r="AK25">
        <v>7633235.5500833346</v>
      </c>
      <c r="AL25">
        <v>7633235.5500833346</v>
      </c>
      <c r="AM25">
        <v>7633235.5500833346</v>
      </c>
      <c r="AN25">
        <v>7633235.5500833346</v>
      </c>
      <c r="AO25">
        <v>7633235.5500833346</v>
      </c>
      <c r="AP25">
        <v>7633235.5500833346</v>
      </c>
      <c r="AQ25">
        <v>7633235.5500833346</v>
      </c>
    </row>
    <row r="26" spans="1:74" x14ac:dyDescent="0.3">
      <c r="A26" t="s">
        <v>30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</row>
    <row r="27" spans="1:74" x14ac:dyDescent="0.3">
      <c r="A27" t="s">
        <v>31</v>
      </c>
    </row>
    <row r="29" spans="1:74" x14ac:dyDescent="0.3">
      <c r="A29" t="s">
        <v>32</v>
      </c>
      <c r="AR29">
        <v>5051</v>
      </c>
      <c r="AS29">
        <v>5051</v>
      </c>
      <c r="AT29">
        <v>5051</v>
      </c>
      <c r="AU29">
        <v>5051</v>
      </c>
      <c r="AV29">
        <v>5051</v>
      </c>
      <c r="AW29">
        <v>5051</v>
      </c>
      <c r="AX29">
        <v>5051</v>
      </c>
      <c r="AY29">
        <v>5051</v>
      </c>
      <c r="AZ29">
        <v>5051</v>
      </c>
      <c r="BA29">
        <v>5051</v>
      </c>
      <c r="BB29">
        <v>5051</v>
      </c>
      <c r="BC29">
        <v>5051</v>
      </c>
      <c r="BD29">
        <v>5051</v>
      </c>
      <c r="BE29">
        <v>5051</v>
      </c>
      <c r="BF29">
        <v>5051</v>
      </c>
      <c r="BG29">
        <v>5051</v>
      </c>
      <c r="BH29">
        <v>5051</v>
      </c>
      <c r="BI29">
        <v>5051</v>
      </c>
      <c r="BJ29">
        <v>5051</v>
      </c>
      <c r="BK29">
        <v>5051</v>
      </c>
      <c r="BL29">
        <v>5051</v>
      </c>
      <c r="BM29">
        <v>5051</v>
      </c>
      <c r="BN29">
        <v>5051</v>
      </c>
      <c r="BO29">
        <v>5051</v>
      </c>
      <c r="BP29">
        <v>5051</v>
      </c>
      <c r="BQ29">
        <v>5051</v>
      </c>
      <c r="BR29">
        <v>5051</v>
      </c>
      <c r="BS29">
        <v>5051</v>
      </c>
      <c r="BT29">
        <v>5051</v>
      </c>
      <c r="BU29">
        <v>5051</v>
      </c>
      <c r="BV29">
        <v>5051</v>
      </c>
    </row>
    <row r="30" spans="1:74" x14ac:dyDescent="0.3">
      <c r="T30">
        <v>5051</v>
      </c>
      <c r="U30">
        <v>5051</v>
      </c>
      <c r="V30">
        <v>5051</v>
      </c>
      <c r="W30">
        <v>5051</v>
      </c>
      <c r="X30">
        <v>5051</v>
      </c>
      <c r="Y30">
        <v>5051</v>
      </c>
      <c r="Z30">
        <v>5051</v>
      </c>
      <c r="AA30">
        <v>5051</v>
      </c>
      <c r="AB30">
        <v>5051</v>
      </c>
      <c r="AC30">
        <v>5051</v>
      </c>
      <c r="AD30">
        <v>5051</v>
      </c>
      <c r="AE30">
        <v>5051</v>
      </c>
      <c r="AF30">
        <v>5051</v>
      </c>
      <c r="AG30">
        <v>5051</v>
      </c>
      <c r="AH30">
        <v>5051</v>
      </c>
      <c r="AI30">
        <v>5051</v>
      </c>
      <c r="AJ30">
        <v>5051</v>
      </c>
      <c r="AK30">
        <v>5051</v>
      </c>
      <c r="AL30">
        <v>5051</v>
      </c>
      <c r="AM30">
        <v>5051</v>
      </c>
      <c r="AN30">
        <v>5051</v>
      </c>
      <c r="AO30">
        <v>5051</v>
      </c>
      <c r="AP30">
        <v>5051</v>
      </c>
      <c r="AQ30">
        <v>5051</v>
      </c>
      <c r="AR30">
        <v>35941.066666666673</v>
      </c>
      <c r="AS30">
        <v>35941.066666666673</v>
      </c>
      <c r="AT30">
        <v>35941.066666666673</v>
      </c>
      <c r="AU30">
        <v>35941.066666666673</v>
      </c>
      <c r="AV30">
        <v>35941.066666666673</v>
      </c>
      <c r="AW30">
        <v>35941.066666666673</v>
      </c>
      <c r="AX30">
        <v>35941.066666666673</v>
      </c>
      <c r="AY30">
        <v>35941.066666666673</v>
      </c>
      <c r="AZ30">
        <v>35941.066666666673</v>
      </c>
      <c r="BA30">
        <v>35941.066666666673</v>
      </c>
      <c r="BB30">
        <v>35941.066666666673</v>
      </c>
      <c r="BC30">
        <v>35941.066666666673</v>
      </c>
      <c r="BD30">
        <v>35941.066666666673</v>
      </c>
      <c r="BE30">
        <v>35941.066666666673</v>
      </c>
      <c r="BF30">
        <v>35941.066666666673</v>
      </c>
      <c r="BG30">
        <v>35941.066666666673</v>
      </c>
      <c r="BH30">
        <v>35941.066666666673</v>
      </c>
      <c r="BI30">
        <v>35941.066666666673</v>
      </c>
      <c r="BJ30">
        <v>35941.066666666673</v>
      </c>
      <c r="BK30">
        <v>35941.066666666673</v>
      </c>
      <c r="BL30">
        <v>35941.066666666673</v>
      </c>
      <c r="BM30">
        <v>35941.066666666673</v>
      </c>
      <c r="BN30">
        <v>35941.066666666673</v>
      </c>
      <c r="BO30">
        <v>35941.066666666673</v>
      </c>
      <c r="BP30">
        <v>35941.066666666673</v>
      </c>
      <c r="BQ30">
        <v>35941.066666666673</v>
      </c>
      <c r="BR30">
        <v>35941.066666666673</v>
      </c>
      <c r="BS30">
        <v>35941.066666666673</v>
      </c>
      <c r="BT30">
        <v>35941.066666666673</v>
      </c>
      <c r="BU30">
        <v>35941.066666666673</v>
      </c>
      <c r="BV30">
        <v>35941.066666666673</v>
      </c>
    </row>
    <row r="31" spans="1:74" x14ac:dyDescent="0.3">
      <c r="A31" t="s">
        <v>136</v>
      </c>
      <c r="T31">
        <v>35941.066666666673</v>
      </c>
      <c r="U31">
        <v>35941.066666666673</v>
      </c>
      <c r="V31">
        <v>35941.066666666673</v>
      </c>
      <c r="W31">
        <v>35941.066666666673</v>
      </c>
      <c r="X31">
        <v>35941.066666666673</v>
      </c>
      <c r="Y31">
        <v>35941.066666666673</v>
      </c>
      <c r="Z31">
        <v>35941.066666666673</v>
      </c>
      <c r="AA31">
        <v>35941.066666666673</v>
      </c>
      <c r="AB31">
        <v>35941.066666666673</v>
      </c>
      <c r="AC31">
        <v>35941.066666666673</v>
      </c>
      <c r="AD31">
        <v>35941.066666666673</v>
      </c>
      <c r="AE31">
        <v>35941.066666666673</v>
      </c>
      <c r="AF31">
        <v>35941.066666666673</v>
      </c>
      <c r="AG31">
        <v>35941.066666666673</v>
      </c>
      <c r="AH31">
        <v>35941.066666666673</v>
      </c>
      <c r="AI31">
        <v>35941.066666666673</v>
      </c>
      <c r="AJ31">
        <v>35941.066666666673</v>
      </c>
      <c r="AK31">
        <v>35941.066666666673</v>
      </c>
      <c r="AL31">
        <v>35941.066666666673</v>
      </c>
      <c r="AM31">
        <v>35941.066666666673</v>
      </c>
      <c r="AN31">
        <v>35941.066666666673</v>
      </c>
      <c r="AO31">
        <v>35941.066666666673</v>
      </c>
      <c r="AP31">
        <v>35941.066666666673</v>
      </c>
      <c r="AQ31">
        <v>35941.066666666673</v>
      </c>
      <c r="AR31">
        <v>5890.2999999999993</v>
      </c>
      <c r="AS31">
        <v>5890.2999999999993</v>
      </c>
      <c r="AT31">
        <v>5890.2999999999993</v>
      </c>
      <c r="AU31">
        <v>5890.2999999999993</v>
      </c>
      <c r="AV31">
        <v>5890.2999999999993</v>
      </c>
      <c r="AW31">
        <v>5890.2999999999993</v>
      </c>
      <c r="AX31">
        <v>5890.2999999999993</v>
      </c>
      <c r="AY31">
        <v>5890.2999999999993</v>
      </c>
      <c r="AZ31">
        <v>5890.2999999999993</v>
      </c>
      <c r="BA31">
        <v>5890.2999999999993</v>
      </c>
      <c r="BB31">
        <v>5890.2999999999993</v>
      </c>
      <c r="BC31">
        <v>5890.2999999999993</v>
      </c>
      <c r="BD31">
        <v>5890.2999999999993</v>
      </c>
      <c r="BE31">
        <v>5890.2999999999993</v>
      </c>
      <c r="BF31">
        <v>5890.2999999999993</v>
      </c>
      <c r="BG31">
        <v>5890.2999999999993</v>
      </c>
      <c r="BH31">
        <v>5890.2999999999993</v>
      </c>
      <c r="BI31">
        <v>5890.2999999999993</v>
      </c>
      <c r="BJ31">
        <v>5890.2999999999993</v>
      </c>
      <c r="BK31">
        <v>5890.2999999999993</v>
      </c>
      <c r="BL31">
        <v>5890.2999999999993</v>
      </c>
      <c r="BM31">
        <v>5890.2999999999993</v>
      </c>
      <c r="BN31">
        <v>5890.2999999999993</v>
      </c>
      <c r="BO31">
        <v>5890.2999999999993</v>
      </c>
      <c r="BP31">
        <v>5890.2999999999993</v>
      </c>
      <c r="BQ31">
        <v>5890.2999999999993</v>
      </c>
      <c r="BR31">
        <v>5890.2999999999993</v>
      </c>
      <c r="BS31">
        <v>5890.2999999999993</v>
      </c>
      <c r="BT31">
        <v>5890.2999999999993</v>
      </c>
      <c r="BU31">
        <v>5890.2999999999993</v>
      </c>
      <c r="BV31">
        <v>5890.2999999999993</v>
      </c>
    </row>
    <row r="32" spans="1:74" x14ac:dyDescent="0.3">
      <c r="A32" t="s">
        <v>33</v>
      </c>
      <c r="B32">
        <v>2000</v>
      </c>
      <c r="C32">
        <v>2000</v>
      </c>
      <c r="D32">
        <v>2000</v>
      </c>
      <c r="E32">
        <v>5051</v>
      </c>
      <c r="F32">
        <v>5051</v>
      </c>
      <c r="G32">
        <v>5051</v>
      </c>
      <c r="H32">
        <v>5051</v>
      </c>
      <c r="I32">
        <v>5051</v>
      </c>
      <c r="J32">
        <v>5051</v>
      </c>
      <c r="K32">
        <v>5051</v>
      </c>
      <c r="L32">
        <v>5051</v>
      </c>
      <c r="M32">
        <v>5051</v>
      </c>
      <c r="N32">
        <v>5051</v>
      </c>
      <c r="O32">
        <v>5051</v>
      </c>
      <c r="P32">
        <v>5051</v>
      </c>
      <c r="Q32">
        <v>5051</v>
      </c>
      <c r="R32">
        <v>5051</v>
      </c>
      <c r="S32">
        <v>5051</v>
      </c>
      <c r="T32">
        <v>5890.2999999999993</v>
      </c>
      <c r="U32">
        <v>5890.2999999999993</v>
      </c>
      <c r="V32">
        <v>5890.2999999999993</v>
      </c>
      <c r="W32">
        <v>5890.2999999999993</v>
      </c>
      <c r="X32">
        <v>5890.2999999999993</v>
      </c>
      <c r="Y32">
        <v>5890.2999999999993</v>
      </c>
      <c r="Z32">
        <v>5890.2999999999993</v>
      </c>
      <c r="AA32">
        <v>5890.2999999999993</v>
      </c>
      <c r="AB32">
        <v>5890.2999999999993</v>
      </c>
      <c r="AC32">
        <v>5890.2999999999993</v>
      </c>
      <c r="AD32">
        <v>5890.2999999999993</v>
      </c>
      <c r="AE32">
        <v>5890.2999999999993</v>
      </c>
      <c r="AF32">
        <v>5890.2999999999993</v>
      </c>
      <c r="AG32">
        <v>5890.2999999999993</v>
      </c>
      <c r="AH32">
        <v>5890.2999999999993</v>
      </c>
      <c r="AI32">
        <v>5890.2999999999993</v>
      </c>
      <c r="AJ32">
        <v>5890.2999999999993</v>
      </c>
      <c r="AK32">
        <v>5890.2999999999993</v>
      </c>
      <c r="AL32">
        <v>5890.2999999999993</v>
      </c>
      <c r="AM32">
        <v>5890.2999999999993</v>
      </c>
      <c r="AN32">
        <v>5890.2999999999993</v>
      </c>
      <c r="AO32">
        <v>5890.2999999999993</v>
      </c>
      <c r="AP32">
        <v>5890.2999999999993</v>
      </c>
      <c r="AQ32">
        <v>5890.2999999999993</v>
      </c>
      <c r="AR32">
        <v>38974.166666666664</v>
      </c>
      <c r="AS32">
        <v>38974.166666666664</v>
      </c>
      <c r="AT32">
        <v>38974.166666666664</v>
      </c>
      <c r="AU32">
        <v>38974.166666666664</v>
      </c>
      <c r="AV32">
        <v>38974.166666666664</v>
      </c>
      <c r="AW32">
        <v>38974.166666666664</v>
      </c>
      <c r="AX32">
        <v>38974.166666666664</v>
      </c>
      <c r="AY32">
        <v>38974.166666666664</v>
      </c>
      <c r="AZ32">
        <v>38974.166666666664</v>
      </c>
      <c r="BA32">
        <v>38974.166666666664</v>
      </c>
      <c r="BB32">
        <v>38974.166666666664</v>
      </c>
      <c r="BC32">
        <v>38974.166666666664</v>
      </c>
      <c r="BD32">
        <v>38974.166666666664</v>
      </c>
      <c r="BE32">
        <v>38974.166666666664</v>
      </c>
      <c r="BF32">
        <v>38974.166666666664</v>
      </c>
      <c r="BG32">
        <v>38974.166666666664</v>
      </c>
      <c r="BH32">
        <v>38974.166666666664</v>
      </c>
      <c r="BI32">
        <v>38974.166666666664</v>
      </c>
      <c r="BJ32">
        <v>38974.166666666664</v>
      </c>
      <c r="BK32">
        <v>38974.166666666664</v>
      </c>
      <c r="BL32">
        <v>38974.166666666664</v>
      </c>
      <c r="BM32">
        <v>38974.166666666664</v>
      </c>
      <c r="BN32">
        <v>38974.166666666664</v>
      </c>
      <c r="BO32">
        <v>38974.166666666664</v>
      </c>
      <c r="BP32">
        <v>38974.166666666664</v>
      </c>
      <c r="BQ32">
        <v>38974.166666666664</v>
      </c>
      <c r="BR32">
        <v>38974.166666666664</v>
      </c>
      <c r="BS32">
        <v>38974.166666666664</v>
      </c>
      <c r="BT32">
        <v>38974.166666666664</v>
      </c>
      <c r="BU32">
        <v>38974.166666666664</v>
      </c>
      <c r="BV32">
        <v>38974.166666666664</v>
      </c>
    </row>
    <row r="33" spans="1:74" x14ac:dyDescent="0.3">
      <c r="A33" t="s">
        <v>34</v>
      </c>
      <c r="B33">
        <v>2000</v>
      </c>
      <c r="C33">
        <v>2000</v>
      </c>
      <c r="D33">
        <v>2000</v>
      </c>
      <c r="E33">
        <v>35941.066666666673</v>
      </c>
      <c r="F33">
        <v>35941.066666666673</v>
      </c>
      <c r="G33">
        <v>35941.066666666673</v>
      </c>
      <c r="H33">
        <v>35941.066666666673</v>
      </c>
      <c r="I33">
        <v>35941.066666666673</v>
      </c>
      <c r="J33">
        <v>35941.066666666673</v>
      </c>
      <c r="K33">
        <v>35941.066666666673</v>
      </c>
      <c r="L33">
        <v>35941.066666666673</v>
      </c>
      <c r="M33">
        <v>35941.066666666673</v>
      </c>
      <c r="N33">
        <v>35941.066666666673</v>
      </c>
      <c r="O33">
        <v>35941.066666666673</v>
      </c>
      <c r="P33">
        <v>35941.066666666673</v>
      </c>
      <c r="Q33">
        <v>35941.066666666673</v>
      </c>
      <c r="R33">
        <v>35941.066666666673</v>
      </c>
      <c r="S33">
        <v>35941.066666666673</v>
      </c>
      <c r="T33">
        <v>38974.166666666664</v>
      </c>
      <c r="U33">
        <v>38974.166666666664</v>
      </c>
      <c r="V33">
        <v>38974.166666666664</v>
      </c>
      <c r="W33">
        <v>38974.166666666664</v>
      </c>
      <c r="X33">
        <v>38974.166666666664</v>
      </c>
      <c r="Y33">
        <v>38974.166666666664</v>
      </c>
      <c r="Z33">
        <v>38974.166666666664</v>
      </c>
      <c r="AA33">
        <v>38974.166666666664</v>
      </c>
      <c r="AB33">
        <v>38974.166666666664</v>
      </c>
      <c r="AC33">
        <v>38974.166666666664</v>
      </c>
      <c r="AD33">
        <v>38974.166666666664</v>
      </c>
      <c r="AE33">
        <v>38974.166666666664</v>
      </c>
      <c r="AF33">
        <v>38974.166666666664</v>
      </c>
      <c r="AG33">
        <v>38974.166666666664</v>
      </c>
      <c r="AH33">
        <v>38974.166666666664</v>
      </c>
      <c r="AI33">
        <v>38974.166666666664</v>
      </c>
      <c r="AJ33">
        <v>38974.166666666664</v>
      </c>
      <c r="AK33">
        <v>38974.166666666664</v>
      </c>
      <c r="AL33">
        <v>38974.166666666664</v>
      </c>
      <c r="AM33">
        <v>38974.166666666664</v>
      </c>
      <c r="AN33">
        <v>38974.166666666664</v>
      </c>
      <c r="AO33">
        <v>38974.166666666664</v>
      </c>
      <c r="AP33">
        <v>38974.166666666664</v>
      </c>
      <c r="AQ33">
        <v>38974.166666666664</v>
      </c>
      <c r="AR33">
        <v>68260</v>
      </c>
      <c r="AS33">
        <v>68260</v>
      </c>
      <c r="AT33">
        <v>68260</v>
      </c>
      <c r="AU33">
        <v>68260</v>
      </c>
      <c r="AV33">
        <v>68260</v>
      </c>
      <c r="AW33">
        <v>68260</v>
      </c>
      <c r="AX33">
        <v>68260</v>
      </c>
      <c r="AY33">
        <v>68260</v>
      </c>
      <c r="AZ33">
        <v>68260</v>
      </c>
      <c r="BA33">
        <v>68260</v>
      </c>
      <c r="BB33">
        <v>68260</v>
      </c>
      <c r="BC33">
        <v>68260</v>
      </c>
      <c r="BD33">
        <v>68260</v>
      </c>
      <c r="BE33">
        <v>68260</v>
      </c>
      <c r="BF33">
        <v>68260</v>
      </c>
      <c r="BG33">
        <v>68260</v>
      </c>
      <c r="BH33">
        <v>68260</v>
      </c>
      <c r="BI33">
        <v>68260</v>
      </c>
      <c r="BJ33">
        <v>68260</v>
      </c>
      <c r="BK33">
        <v>68260</v>
      </c>
      <c r="BL33">
        <v>68260</v>
      </c>
      <c r="BM33">
        <v>68260</v>
      </c>
      <c r="BN33">
        <v>68260</v>
      </c>
      <c r="BO33">
        <v>68260</v>
      </c>
      <c r="BP33">
        <v>68260</v>
      </c>
      <c r="BQ33">
        <v>68260</v>
      </c>
      <c r="BR33">
        <v>68260</v>
      </c>
      <c r="BS33">
        <v>68260</v>
      </c>
      <c r="BT33">
        <v>68260</v>
      </c>
      <c r="BU33">
        <v>68260</v>
      </c>
      <c r="BV33">
        <v>68260</v>
      </c>
    </row>
    <row r="34" spans="1:74" x14ac:dyDescent="0.3">
      <c r="A34" t="s">
        <v>35</v>
      </c>
      <c r="B34">
        <v>0</v>
      </c>
      <c r="C34">
        <v>0</v>
      </c>
      <c r="D34">
        <v>0</v>
      </c>
      <c r="E34">
        <v>5890.2999999999993</v>
      </c>
      <c r="F34">
        <v>5890.2999999999993</v>
      </c>
      <c r="G34">
        <v>5890.2999999999993</v>
      </c>
      <c r="H34">
        <v>5890.2999999999993</v>
      </c>
      <c r="I34">
        <v>5890.2999999999993</v>
      </c>
      <c r="J34">
        <v>5890.2999999999993</v>
      </c>
      <c r="K34">
        <v>5890.2999999999993</v>
      </c>
      <c r="L34">
        <v>5890.2999999999993</v>
      </c>
      <c r="M34">
        <v>5890.2999999999993</v>
      </c>
      <c r="N34">
        <v>5890.2999999999993</v>
      </c>
      <c r="O34">
        <v>5890.2999999999993</v>
      </c>
      <c r="P34">
        <v>5890.2999999999993</v>
      </c>
      <c r="Q34">
        <v>5890.2999999999993</v>
      </c>
      <c r="R34">
        <v>5890.2999999999993</v>
      </c>
      <c r="S34">
        <v>5890.2999999999993</v>
      </c>
      <c r="T34">
        <v>68260</v>
      </c>
      <c r="U34">
        <v>68260</v>
      </c>
      <c r="V34">
        <v>68260</v>
      </c>
      <c r="W34">
        <v>68260</v>
      </c>
      <c r="X34">
        <v>68260</v>
      </c>
      <c r="Y34">
        <v>68260</v>
      </c>
      <c r="Z34">
        <v>68260</v>
      </c>
      <c r="AA34">
        <v>68260</v>
      </c>
      <c r="AB34">
        <v>68260</v>
      </c>
      <c r="AC34">
        <v>68260</v>
      </c>
      <c r="AD34">
        <v>68260</v>
      </c>
      <c r="AE34">
        <v>68260</v>
      </c>
      <c r="AF34">
        <v>68260</v>
      </c>
      <c r="AG34">
        <v>68260</v>
      </c>
      <c r="AH34">
        <v>68260</v>
      </c>
      <c r="AI34">
        <v>68260</v>
      </c>
      <c r="AJ34">
        <v>68260</v>
      </c>
      <c r="AK34">
        <v>68260</v>
      </c>
      <c r="AL34">
        <v>68260</v>
      </c>
      <c r="AM34">
        <v>68260</v>
      </c>
      <c r="AN34">
        <v>68260</v>
      </c>
      <c r="AO34">
        <v>68260</v>
      </c>
      <c r="AP34">
        <v>68260</v>
      </c>
      <c r="AQ34">
        <v>68260</v>
      </c>
      <c r="AR34">
        <v>500000</v>
      </c>
      <c r="AS34">
        <v>500000</v>
      </c>
      <c r="AT34">
        <v>500000</v>
      </c>
      <c r="AU34">
        <v>500000</v>
      </c>
      <c r="AV34">
        <v>500000</v>
      </c>
      <c r="AW34">
        <v>500000</v>
      </c>
      <c r="AX34">
        <v>500000</v>
      </c>
      <c r="AY34">
        <v>500000</v>
      </c>
      <c r="AZ34">
        <v>500000</v>
      </c>
      <c r="BA34">
        <v>500000</v>
      </c>
      <c r="BB34">
        <v>500000</v>
      </c>
      <c r="BC34">
        <v>500000</v>
      </c>
      <c r="BD34">
        <v>500000</v>
      </c>
      <c r="BE34">
        <v>500000</v>
      </c>
      <c r="BF34">
        <v>500000</v>
      </c>
      <c r="BG34">
        <v>500000</v>
      </c>
      <c r="BH34">
        <v>500000</v>
      </c>
      <c r="BI34">
        <v>500000</v>
      </c>
      <c r="BJ34">
        <v>500000</v>
      </c>
      <c r="BK34">
        <v>500000</v>
      </c>
      <c r="BL34">
        <v>500000</v>
      </c>
      <c r="BM34">
        <v>500000</v>
      </c>
      <c r="BN34">
        <v>500000</v>
      </c>
      <c r="BO34">
        <v>500000</v>
      </c>
      <c r="BP34">
        <v>500000</v>
      </c>
      <c r="BQ34">
        <v>500000</v>
      </c>
      <c r="BR34">
        <v>500000</v>
      </c>
      <c r="BS34">
        <v>500000</v>
      </c>
      <c r="BT34">
        <v>500000</v>
      </c>
      <c r="BU34">
        <v>500000</v>
      </c>
      <c r="BV34">
        <v>500000</v>
      </c>
    </row>
    <row r="35" spans="1:74" x14ac:dyDescent="0.3">
      <c r="A35" t="s">
        <v>36</v>
      </c>
      <c r="B35">
        <v>0</v>
      </c>
      <c r="C35">
        <v>0</v>
      </c>
      <c r="D35">
        <v>0</v>
      </c>
      <c r="E35">
        <v>38974.166666666664</v>
      </c>
      <c r="F35">
        <v>38974.166666666664</v>
      </c>
      <c r="G35">
        <v>38974.166666666664</v>
      </c>
      <c r="H35">
        <v>38974.166666666664</v>
      </c>
      <c r="I35">
        <v>38974.166666666664</v>
      </c>
      <c r="J35">
        <v>38974.166666666664</v>
      </c>
      <c r="K35">
        <v>38974.166666666664</v>
      </c>
      <c r="L35">
        <v>38974.166666666664</v>
      </c>
      <c r="M35">
        <v>38974.166666666664</v>
      </c>
      <c r="N35">
        <v>38974.166666666664</v>
      </c>
      <c r="O35">
        <v>38974.166666666664</v>
      </c>
      <c r="P35">
        <v>38974.166666666664</v>
      </c>
      <c r="Q35">
        <v>38974.166666666664</v>
      </c>
      <c r="R35">
        <v>38974.166666666664</v>
      </c>
      <c r="S35">
        <v>38974.166666666664</v>
      </c>
      <c r="T35">
        <v>500000</v>
      </c>
      <c r="U35">
        <v>500000</v>
      </c>
      <c r="V35">
        <v>500000</v>
      </c>
      <c r="W35">
        <v>500000</v>
      </c>
      <c r="X35">
        <v>500000</v>
      </c>
      <c r="Y35">
        <v>500000</v>
      </c>
      <c r="Z35">
        <v>500000</v>
      </c>
      <c r="AA35">
        <v>500000</v>
      </c>
      <c r="AB35">
        <v>500000</v>
      </c>
      <c r="AC35">
        <v>500000</v>
      </c>
      <c r="AD35">
        <v>500000</v>
      </c>
      <c r="AE35">
        <v>500000</v>
      </c>
      <c r="AF35">
        <v>500000</v>
      </c>
      <c r="AG35">
        <v>500000</v>
      </c>
      <c r="AH35">
        <v>500000</v>
      </c>
      <c r="AI35">
        <v>500000</v>
      </c>
      <c r="AJ35">
        <v>500000</v>
      </c>
      <c r="AK35">
        <v>500000</v>
      </c>
      <c r="AL35">
        <v>500000</v>
      </c>
      <c r="AM35">
        <v>500000</v>
      </c>
      <c r="AN35">
        <v>500000</v>
      </c>
      <c r="AO35">
        <v>500000</v>
      </c>
      <c r="AP35">
        <v>500000</v>
      </c>
      <c r="AQ35">
        <v>500000</v>
      </c>
      <c r="AR35">
        <v>16530.133333333335</v>
      </c>
      <c r="AS35">
        <v>16530.133333333335</v>
      </c>
      <c r="AT35">
        <v>16530.133333333335</v>
      </c>
      <c r="AU35">
        <v>16530.133333333335</v>
      </c>
      <c r="AV35">
        <v>16530.133333333335</v>
      </c>
      <c r="AW35">
        <v>16530.133333333335</v>
      </c>
      <c r="AX35">
        <v>16530.133333333335</v>
      </c>
      <c r="AY35">
        <v>16530.133333333335</v>
      </c>
      <c r="AZ35">
        <v>16530.133333333335</v>
      </c>
      <c r="BA35">
        <v>16530.133333333335</v>
      </c>
      <c r="BB35">
        <v>16530.133333333335</v>
      </c>
      <c r="BC35">
        <v>16530.133333333335</v>
      </c>
      <c r="BD35">
        <v>16530.133333333335</v>
      </c>
      <c r="BE35">
        <v>16530.133333333335</v>
      </c>
      <c r="BF35">
        <v>16530.133333333335</v>
      </c>
      <c r="BG35">
        <v>16530.133333333335</v>
      </c>
      <c r="BH35">
        <v>16530.133333333335</v>
      </c>
      <c r="BI35">
        <v>16530.133333333335</v>
      </c>
      <c r="BJ35">
        <v>16530.133333333335</v>
      </c>
      <c r="BK35">
        <v>16530.133333333335</v>
      </c>
      <c r="BL35">
        <v>16530.133333333335</v>
      </c>
      <c r="BM35">
        <v>16530.133333333335</v>
      </c>
      <c r="BN35">
        <v>16530.133333333335</v>
      </c>
      <c r="BO35">
        <v>16530.133333333335</v>
      </c>
      <c r="BP35">
        <v>16530.133333333335</v>
      </c>
      <c r="BQ35">
        <v>16530.133333333335</v>
      </c>
      <c r="BR35">
        <v>16530.133333333335</v>
      </c>
      <c r="BS35">
        <v>16530.133333333335</v>
      </c>
      <c r="BT35">
        <v>16530.133333333335</v>
      </c>
      <c r="BU35">
        <v>16530.133333333335</v>
      </c>
      <c r="BV35">
        <v>16530.133333333335</v>
      </c>
    </row>
    <row r="36" spans="1:74" x14ac:dyDescent="0.3">
      <c r="A36" t="s">
        <v>37</v>
      </c>
      <c r="B36">
        <v>0</v>
      </c>
      <c r="C36">
        <v>0</v>
      </c>
      <c r="D36">
        <v>0</v>
      </c>
      <c r="E36">
        <v>68260</v>
      </c>
      <c r="F36">
        <v>68260</v>
      </c>
      <c r="G36">
        <v>68260</v>
      </c>
      <c r="H36">
        <v>68260</v>
      </c>
      <c r="I36">
        <v>68260</v>
      </c>
      <c r="J36">
        <v>68260</v>
      </c>
      <c r="K36">
        <v>68260</v>
      </c>
      <c r="L36">
        <v>68260</v>
      </c>
      <c r="M36">
        <v>68260</v>
      </c>
      <c r="N36">
        <v>68260</v>
      </c>
      <c r="O36">
        <v>68260</v>
      </c>
      <c r="P36">
        <v>68260</v>
      </c>
      <c r="Q36">
        <v>68260</v>
      </c>
      <c r="R36">
        <v>68260</v>
      </c>
      <c r="S36">
        <v>68260</v>
      </c>
      <c r="T36">
        <v>16530.133333333335</v>
      </c>
      <c r="U36">
        <v>16530.133333333335</v>
      </c>
      <c r="V36">
        <v>16530.133333333335</v>
      </c>
      <c r="W36">
        <v>16530.133333333335</v>
      </c>
      <c r="X36">
        <v>16530.133333333335</v>
      </c>
      <c r="Y36">
        <v>16530.133333333335</v>
      </c>
      <c r="Z36">
        <v>16530.133333333335</v>
      </c>
      <c r="AA36">
        <v>16530.133333333335</v>
      </c>
      <c r="AB36">
        <v>16530.133333333335</v>
      </c>
      <c r="AC36">
        <v>16530.133333333335</v>
      </c>
      <c r="AD36">
        <v>16530.133333333335</v>
      </c>
      <c r="AE36">
        <v>16530.133333333335</v>
      </c>
      <c r="AF36">
        <v>16530.133333333335</v>
      </c>
      <c r="AG36">
        <v>16530.133333333335</v>
      </c>
      <c r="AH36">
        <v>16530.133333333335</v>
      </c>
      <c r="AI36">
        <v>16530.133333333335</v>
      </c>
      <c r="AJ36">
        <v>16530.133333333335</v>
      </c>
      <c r="AK36">
        <v>16530.133333333335</v>
      </c>
      <c r="AL36">
        <v>16530.133333333335</v>
      </c>
      <c r="AM36">
        <v>16530.133333333335</v>
      </c>
      <c r="AN36">
        <v>16530.133333333335</v>
      </c>
      <c r="AO36">
        <v>16530.133333333335</v>
      </c>
      <c r="AP36">
        <v>16530.133333333335</v>
      </c>
      <c r="AQ36">
        <v>16530.133333333335</v>
      </c>
      <c r="AR36">
        <v>670646.66666666663</v>
      </c>
      <c r="AS36">
        <v>670646.66666666663</v>
      </c>
      <c r="AT36">
        <v>670646.66666666663</v>
      </c>
      <c r="AU36">
        <v>670646.66666666663</v>
      </c>
      <c r="AV36">
        <v>670646.66666666663</v>
      </c>
      <c r="AW36">
        <v>670646.66666666663</v>
      </c>
      <c r="AX36">
        <v>670646.66666666663</v>
      </c>
      <c r="AY36">
        <v>670646.66666666663</v>
      </c>
      <c r="AZ36">
        <v>670646.66666666663</v>
      </c>
      <c r="BA36">
        <v>670646.66666666663</v>
      </c>
      <c r="BB36">
        <v>670646.66666666663</v>
      </c>
      <c r="BC36">
        <v>670646.66666666663</v>
      </c>
      <c r="BD36">
        <v>670646.66666666663</v>
      </c>
      <c r="BE36">
        <v>670646.66666666663</v>
      </c>
      <c r="BF36">
        <v>670646.66666666663</v>
      </c>
      <c r="BG36">
        <v>670646.66666666663</v>
      </c>
      <c r="BH36">
        <v>670646.66666666663</v>
      </c>
      <c r="BI36">
        <v>670646.66666666663</v>
      </c>
      <c r="BJ36">
        <v>670646.66666666663</v>
      </c>
      <c r="BK36">
        <v>670646.66666666663</v>
      </c>
      <c r="BL36">
        <v>670646.66666666663</v>
      </c>
      <c r="BM36">
        <v>670646.66666666663</v>
      </c>
      <c r="BN36">
        <v>670646.66666666663</v>
      </c>
      <c r="BO36">
        <v>670646.66666666663</v>
      </c>
      <c r="BP36">
        <v>670646.66666666663</v>
      </c>
      <c r="BQ36">
        <v>670646.66666666663</v>
      </c>
      <c r="BR36">
        <v>670646.66666666663</v>
      </c>
      <c r="BS36">
        <v>670646.66666666663</v>
      </c>
      <c r="BT36">
        <v>670646.66666666663</v>
      </c>
      <c r="BU36">
        <v>670646.66666666663</v>
      </c>
      <c r="BV36">
        <v>670646.66666666663</v>
      </c>
    </row>
    <row r="37" spans="1:74" x14ac:dyDescent="0.3">
      <c r="A37" t="s">
        <v>38</v>
      </c>
      <c r="B37">
        <v>500000</v>
      </c>
      <c r="C37">
        <v>500000</v>
      </c>
      <c r="D37">
        <v>500000</v>
      </c>
      <c r="E37">
        <v>500000</v>
      </c>
      <c r="F37">
        <v>500000</v>
      </c>
      <c r="G37">
        <v>500000</v>
      </c>
      <c r="H37">
        <v>500000</v>
      </c>
      <c r="I37">
        <v>500000</v>
      </c>
      <c r="J37">
        <v>500000</v>
      </c>
      <c r="K37">
        <v>500000</v>
      </c>
      <c r="L37">
        <v>500000</v>
      </c>
      <c r="M37">
        <v>500000</v>
      </c>
      <c r="N37">
        <v>500000</v>
      </c>
      <c r="O37">
        <v>500000</v>
      </c>
      <c r="P37">
        <v>500000</v>
      </c>
      <c r="Q37">
        <v>500000</v>
      </c>
      <c r="R37">
        <v>500000</v>
      </c>
      <c r="S37">
        <v>500000</v>
      </c>
      <c r="T37">
        <v>670646.66666666663</v>
      </c>
      <c r="U37">
        <v>670646.66666666663</v>
      </c>
      <c r="V37">
        <v>670646.66666666663</v>
      </c>
      <c r="W37">
        <v>670646.66666666663</v>
      </c>
      <c r="X37">
        <v>670646.66666666663</v>
      </c>
      <c r="Y37">
        <v>670646.66666666663</v>
      </c>
      <c r="Z37">
        <v>670646.66666666663</v>
      </c>
      <c r="AA37">
        <v>670646.66666666663</v>
      </c>
      <c r="AB37">
        <v>670646.66666666663</v>
      </c>
      <c r="AC37">
        <v>670646.66666666663</v>
      </c>
      <c r="AD37">
        <v>670646.66666666663</v>
      </c>
      <c r="AE37">
        <v>670646.66666666663</v>
      </c>
      <c r="AF37">
        <v>670646.66666666663</v>
      </c>
      <c r="AG37">
        <v>670646.66666666663</v>
      </c>
      <c r="AH37">
        <v>670646.66666666663</v>
      </c>
      <c r="AI37">
        <v>670646.66666666663</v>
      </c>
      <c r="AJ37">
        <v>670646.66666666663</v>
      </c>
      <c r="AK37">
        <v>670646.66666666663</v>
      </c>
      <c r="AL37">
        <v>670646.66666666663</v>
      </c>
      <c r="AM37">
        <v>670646.66666666663</v>
      </c>
      <c r="AN37">
        <v>670646.66666666663</v>
      </c>
      <c r="AO37">
        <v>670646.66666666663</v>
      </c>
      <c r="AP37">
        <v>670646.66666666663</v>
      </c>
      <c r="AQ37">
        <v>670646.66666666663</v>
      </c>
    </row>
    <row r="38" spans="1:74" x14ac:dyDescent="0.3">
      <c r="A38" t="s">
        <v>39</v>
      </c>
      <c r="B38">
        <v>10000</v>
      </c>
      <c r="C38">
        <v>10000</v>
      </c>
      <c r="D38">
        <v>10000</v>
      </c>
      <c r="E38">
        <v>16530.133333333335</v>
      </c>
      <c r="F38">
        <v>16530.133333333335</v>
      </c>
      <c r="G38">
        <v>16530.133333333335</v>
      </c>
      <c r="H38">
        <v>16530.133333333335</v>
      </c>
      <c r="I38">
        <v>16530.133333333335</v>
      </c>
      <c r="J38">
        <v>16530.133333333335</v>
      </c>
      <c r="K38">
        <v>16530.133333333335</v>
      </c>
      <c r="L38">
        <v>16530.133333333335</v>
      </c>
      <c r="M38">
        <v>16530.133333333335</v>
      </c>
      <c r="N38">
        <v>16530.133333333335</v>
      </c>
      <c r="O38">
        <v>16530.133333333335</v>
      </c>
      <c r="P38">
        <v>16530.133333333335</v>
      </c>
      <c r="Q38">
        <v>16530.133333333335</v>
      </c>
      <c r="R38">
        <v>16530.133333333335</v>
      </c>
      <c r="S38">
        <v>16530.133333333335</v>
      </c>
    </row>
    <row r="39" spans="1:74" x14ac:dyDescent="0.3">
      <c r="A39" t="s">
        <v>140</v>
      </c>
      <c r="B39">
        <v>514000</v>
      </c>
      <c r="C39">
        <v>514000</v>
      </c>
      <c r="D39">
        <v>514000</v>
      </c>
      <c r="E39">
        <v>670646.66666666663</v>
      </c>
      <c r="F39">
        <v>670646.66666666663</v>
      </c>
      <c r="G39">
        <v>670646.66666666663</v>
      </c>
      <c r="H39">
        <v>670646.66666666663</v>
      </c>
      <c r="I39">
        <v>670646.66666666663</v>
      </c>
      <c r="J39">
        <v>670646.66666666663</v>
      </c>
      <c r="K39">
        <v>670646.66666666663</v>
      </c>
      <c r="L39">
        <v>670646.66666666663</v>
      </c>
      <c r="M39">
        <v>670646.66666666663</v>
      </c>
      <c r="N39">
        <v>670646.66666666663</v>
      </c>
      <c r="O39">
        <v>670646.66666666663</v>
      </c>
      <c r="P39">
        <v>670646.66666666663</v>
      </c>
      <c r="Q39">
        <v>670646.66666666663</v>
      </c>
      <c r="R39">
        <v>670646.66666666663</v>
      </c>
      <c r="S39">
        <v>670646.66666666663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</row>
    <row r="40" spans="1:74" x14ac:dyDescent="0.3"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30721.866666666669</v>
      </c>
      <c r="AS40">
        <v>30721.866666666669</v>
      </c>
      <c r="AT40">
        <v>30721.866666666669</v>
      </c>
      <c r="AU40">
        <v>30721.866666666669</v>
      </c>
      <c r="AV40">
        <v>30721.866666666669</v>
      </c>
      <c r="AW40">
        <v>30721.866666666669</v>
      </c>
      <c r="AX40">
        <v>30721.866666666669</v>
      </c>
      <c r="AY40">
        <v>30721.866666666669</v>
      </c>
      <c r="AZ40">
        <v>30721.866666666669</v>
      </c>
      <c r="BA40">
        <v>30721.866666666669</v>
      </c>
      <c r="BB40">
        <v>30721.866666666669</v>
      </c>
      <c r="BC40">
        <v>30721.866666666669</v>
      </c>
      <c r="BD40">
        <v>30721.866666666669</v>
      </c>
      <c r="BE40">
        <v>30721.866666666669</v>
      </c>
      <c r="BF40">
        <v>30721.866666666669</v>
      </c>
      <c r="BG40">
        <v>30721.866666666669</v>
      </c>
      <c r="BH40">
        <v>30721.866666666669</v>
      </c>
      <c r="BI40">
        <v>30721.866666666669</v>
      </c>
      <c r="BJ40">
        <v>30721.866666666669</v>
      </c>
      <c r="BK40">
        <v>30721.866666666669</v>
      </c>
      <c r="BL40">
        <v>30721.866666666669</v>
      </c>
      <c r="BM40">
        <v>30721.866666666669</v>
      </c>
      <c r="BN40">
        <v>30721.866666666669</v>
      </c>
      <c r="BO40">
        <v>30721.866666666669</v>
      </c>
      <c r="BP40">
        <v>30721.866666666669</v>
      </c>
      <c r="BQ40">
        <v>30721.866666666669</v>
      </c>
      <c r="BR40">
        <v>30721.866666666669</v>
      </c>
      <c r="BS40">
        <v>30721.866666666669</v>
      </c>
      <c r="BT40">
        <v>30721.866666666669</v>
      </c>
      <c r="BU40">
        <v>30721.866666666669</v>
      </c>
      <c r="BV40">
        <v>30721.866666666669</v>
      </c>
    </row>
    <row r="41" spans="1:74" x14ac:dyDescent="0.3">
      <c r="A41" t="s">
        <v>40</v>
      </c>
      <c r="T41">
        <v>30721.866666666669</v>
      </c>
      <c r="U41">
        <v>30721.866666666669</v>
      </c>
      <c r="V41">
        <v>30721.866666666669</v>
      </c>
      <c r="W41">
        <v>30721.866666666669</v>
      </c>
      <c r="X41">
        <v>30721.866666666669</v>
      </c>
      <c r="Y41">
        <v>30721.866666666669</v>
      </c>
      <c r="Z41">
        <v>30721.866666666669</v>
      </c>
      <c r="AA41">
        <v>30721.866666666669</v>
      </c>
      <c r="AB41">
        <v>30721.866666666669</v>
      </c>
      <c r="AC41">
        <v>30721.866666666669</v>
      </c>
      <c r="AD41">
        <v>30721.866666666669</v>
      </c>
      <c r="AE41">
        <v>30721.866666666669</v>
      </c>
      <c r="AF41">
        <v>30721.866666666669</v>
      </c>
      <c r="AG41">
        <v>30721.866666666669</v>
      </c>
      <c r="AH41">
        <v>30721.866666666669</v>
      </c>
      <c r="AI41">
        <v>30721.866666666669</v>
      </c>
      <c r="AJ41">
        <v>30721.866666666669</v>
      </c>
      <c r="AK41">
        <v>30721.866666666669</v>
      </c>
      <c r="AL41">
        <v>30721.866666666669</v>
      </c>
      <c r="AM41">
        <v>30721.866666666669</v>
      </c>
      <c r="AN41">
        <v>30721.866666666669</v>
      </c>
      <c r="AO41">
        <v>30721.866666666669</v>
      </c>
      <c r="AP41">
        <v>30721.866666666669</v>
      </c>
      <c r="AQ41">
        <v>30721.866666666669</v>
      </c>
      <c r="AR41">
        <v>63255</v>
      </c>
      <c r="AS41">
        <v>63255</v>
      </c>
      <c r="AT41">
        <v>63255</v>
      </c>
      <c r="AU41">
        <v>63255</v>
      </c>
      <c r="AV41">
        <v>63255</v>
      </c>
      <c r="AW41">
        <v>63255</v>
      </c>
      <c r="AX41">
        <v>63255</v>
      </c>
      <c r="AY41">
        <v>63255</v>
      </c>
      <c r="AZ41">
        <v>63255</v>
      </c>
      <c r="BA41">
        <v>63255</v>
      </c>
      <c r="BB41">
        <v>63255</v>
      </c>
      <c r="BC41">
        <v>63255</v>
      </c>
      <c r="BD41">
        <v>63255</v>
      </c>
      <c r="BE41">
        <v>63255</v>
      </c>
      <c r="BF41">
        <v>63255</v>
      </c>
      <c r="BG41">
        <v>63255</v>
      </c>
      <c r="BH41">
        <v>63255</v>
      </c>
      <c r="BI41">
        <v>63255</v>
      </c>
      <c r="BJ41">
        <v>63255</v>
      </c>
      <c r="BK41">
        <v>63255</v>
      </c>
      <c r="BL41">
        <v>63255</v>
      </c>
      <c r="BM41">
        <v>63255</v>
      </c>
      <c r="BN41">
        <v>63255</v>
      </c>
      <c r="BO41">
        <v>63255</v>
      </c>
      <c r="BP41">
        <v>63255</v>
      </c>
      <c r="BQ41">
        <v>63255</v>
      </c>
      <c r="BR41">
        <v>63255</v>
      </c>
      <c r="BS41">
        <v>63255</v>
      </c>
      <c r="BT41">
        <v>63255</v>
      </c>
      <c r="BU41">
        <v>63255</v>
      </c>
      <c r="BV41">
        <v>63255</v>
      </c>
    </row>
    <row r="42" spans="1:74" x14ac:dyDescent="0.3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63255</v>
      </c>
      <c r="U42">
        <v>63255</v>
      </c>
      <c r="V42">
        <v>63255</v>
      </c>
      <c r="W42">
        <v>63255</v>
      </c>
      <c r="X42">
        <v>63255</v>
      </c>
      <c r="Y42">
        <v>63255</v>
      </c>
      <c r="Z42">
        <v>63255</v>
      </c>
      <c r="AA42">
        <v>63255</v>
      </c>
      <c r="AB42">
        <v>63255</v>
      </c>
      <c r="AC42">
        <v>63255</v>
      </c>
      <c r="AD42">
        <v>63255</v>
      </c>
      <c r="AE42">
        <v>63255</v>
      </c>
      <c r="AF42">
        <v>63255</v>
      </c>
      <c r="AG42">
        <v>63255</v>
      </c>
      <c r="AH42">
        <v>63255</v>
      </c>
      <c r="AI42">
        <v>63255</v>
      </c>
      <c r="AJ42">
        <v>63255</v>
      </c>
      <c r="AK42">
        <v>63255</v>
      </c>
      <c r="AL42">
        <v>63255</v>
      </c>
      <c r="AM42">
        <v>63255</v>
      </c>
      <c r="AN42">
        <v>63255</v>
      </c>
      <c r="AO42">
        <v>63255</v>
      </c>
      <c r="AP42">
        <v>63255</v>
      </c>
      <c r="AQ42">
        <v>63255</v>
      </c>
      <c r="AR42">
        <v>113263.29999999999</v>
      </c>
      <c r="AS42">
        <v>113263.29999999999</v>
      </c>
      <c r="AT42">
        <v>113263.29999999999</v>
      </c>
      <c r="AU42">
        <v>113263.29999999999</v>
      </c>
      <c r="AV42">
        <v>113263.29999999999</v>
      </c>
      <c r="AW42">
        <v>113263.29999999999</v>
      </c>
      <c r="AX42">
        <v>113263.29999999999</v>
      </c>
      <c r="AY42">
        <v>113263.29999999999</v>
      </c>
      <c r="AZ42">
        <v>113263.29999999999</v>
      </c>
      <c r="BA42">
        <v>113263.29999999999</v>
      </c>
      <c r="BB42">
        <v>113263.29999999999</v>
      </c>
      <c r="BC42">
        <v>113263.29999999999</v>
      </c>
      <c r="BD42">
        <v>113263.29999999999</v>
      </c>
      <c r="BE42">
        <v>113263.29999999999</v>
      </c>
      <c r="BF42">
        <v>113263.29999999999</v>
      </c>
      <c r="BG42">
        <v>113263.29999999999</v>
      </c>
      <c r="BH42">
        <v>113263.29999999999</v>
      </c>
      <c r="BI42">
        <v>113263.29999999999</v>
      </c>
      <c r="BJ42">
        <v>113263.29999999999</v>
      </c>
      <c r="BK42">
        <v>113263.29999999999</v>
      </c>
      <c r="BL42">
        <v>113263.29999999999</v>
      </c>
      <c r="BM42">
        <v>113263.29999999999</v>
      </c>
      <c r="BN42">
        <v>113263.29999999999</v>
      </c>
      <c r="BO42">
        <v>113263.29999999999</v>
      </c>
      <c r="BP42">
        <v>113263.29999999999</v>
      </c>
      <c r="BQ42">
        <v>113263.29999999999</v>
      </c>
      <c r="BR42">
        <v>113263.3</v>
      </c>
      <c r="BS42">
        <v>113263.29999999999</v>
      </c>
      <c r="BT42">
        <v>113263.29999999999</v>
      </c>
      <c r="BU42">
        <v>113263.29999999999</v>
      </c>
      <c r="BV42">
        <v>113263.29999999999</v>
      </c>
    </row>
    <row r="43" spans="1:74" x14ac:dyDescent="0.3">
      <c r="A43" t="s">
        <v>42</v>
      </c>
      <c r="B43">
        <v>30721.866666666669</v>
      </c>
      <c r="C43">
        <v>30721.866666666669</v>
      </c>
      <c r="D43">
        <v>30721.866666666669</v>
      </c>
      <c r="E43">
        <v>30721.866666666669</v>
      </c>
      <c r="F43">
        <v>30721.866666666669</v>
      </c>
      <c r="G43">
        <v>30721.866666666669</v>
      </c>
      <c r="H43">
        <v>30721.866666666669</v>
      </c>
      <c r="I43">
        <v>30721.866666666669</v>
      </c>
      <c r="J43">
        <v>30721.866666666669</v>
      </c>
      <c r="K43">
        <v>30721.866666666669</v>
      </c>
      <c r="L43">
        <v>30721.866666666669</v>
      </c>
      <c r="M43">
        <v>30721.866666666669</v>
      </c>
      <c r="N43">
        <v>30721.866666666669</v>
      </c>
      <c r="O43">
        <v>30721.866666666669</v>
      </c>
      <c r="P43">
        <v>30721.866666666669</v>
      </c>
      <c r="Q43">
        <v>30721.866666666669</v>
      </c>
      <c r="R43">
        <v>30721.866666666669</v>
      </c>
      <c r="S43">
        <v>30721.866666666669</v>
      </c>
      <c r="T43">
        <v>113263.29999999999</v>
      </c>
      <c r="U43">
        <v>113263.29999999999</v>
      </c>
      <c r="V43">
        <v>113263.29999999999</v>
      </c>
      <c r="W43">
        <v>113263.29999999999</v>
      </c>
      <c r="X43">
        <v>113263.29999999999</v>
      </c>
      <c r="Y43">
        <v>113263.3</v>
      </c>
      <c r="Z43">
        <v>113263.29999999999</v>
      </c>
      <c r="AA43">
        <v>113263.29999999999</v>
      </c>
      <c r="AB43">
        <v>113263.29999999999</v>
      </c>
      <c r="AC43">
        <v>113263.29999999999</v>
      </c>
      <c r="AD43">
        <v>113263.29999999999</v>
      </c>
      <c r="AE43">
        <v>113263.29999999999</v>
      </c>
      <c r="AF43">
        <v>113263.29999999999</v>
      </c>
      <c r="AG43">
        <v>113263.29999999999</v>
      </c>
      <c r="AH43">
        <v>113263.29999999999</v>
      </c>
      <c r="AI43">
        <v>113263.29999999999</v>
      </c>
      <c r="AJ43">
        <v>113263.29999999999</v>
      </c>
      <c r="AK43">
        <v>113263.29999999999</v>
      </c>
      <c r="AL43">
        <v>113263.29999999999</v>
      </c>
      <c r="AM43">
        <v>113263.29999999999</v>
      </c>
      <c r="AN43">
        <v>113263.29999999999</v>
      </c>
      <c r="AO43">
        <v>113263.29999999999</v>
      </c>
      <c r="AP43">
        <v>113263.29999999999</v>
      </c>
      <c r="AQ43">
        <v>113263.29999999999</v>
      </c>
      <c r="AR43">
        <v>53706.916666666664</v>
      </c>
      <c r="AS43">
        <v>53706.916666666664</v>
      </c>
      <c r="AT43">
        <v>53706.916666666664</v>
      </c>
      <c r="AU43">
        <v>53706.916666666664</v>
      </c>
      <c r="AV43">
        <v>53706.916666666664</v>
      </c>
      <c r="AW43">
        <v>53706.916666666664</v>
      </c>
      <c r="AX43">
        <v>53706.916666666664</v>
      </c>
      <c r="AY43">
        <v>53706.916666666664</v>
      </c>
      <c r="AZ43">
        <v>53706.916666666664</v>
      </c>
      <c r="BA43">
        <v>53706.916666666664</v>
      </c>
      <c r="BB43">
        <v>53706.916666666664</v>
      </c>
      <c r="BC43">
        <v>53706.916666666664</v>
      </c>
      <c r="BD43">
        <v>53706.916666666664</v>
      </c>
      <c r="BE43">
        <v>53706.916666666664</v>
      </c>
      <c r="BF43">
        <v>53706.916666666664</v>
      </c>
      <c r="BG43">
        <v>53706.916666666664</v>
      </c>
      <c r="BH43">
        <v>53706.916666666664</v>
      </c>
      <c r="BI43">
        <v>53706.916666666664</v>
      </c>
      <c r="BJ43">
        <v>53706.916666666664</v>
      </c>
      <c r="BK43">
        <v>53706.916666666664</v>
      </c>
      <c r="BL43">
        <v>53706.916666666664</v>
      </c>
      <c r="BM43">
        <v>53706.916666666664</v>
      </c>
      <c r="BN43">
        <v>53706.916666666664</v>
      </c>
      <c r="BO43">
        <v>53706.916666666664</v>
      </c>
      <c r="BP43">
        <v>53706.916666666664</v>
      </c>
      <c r="BQ43">
        <v>53706.916666666664</v>
      </c>
      <c r="BR43">
        <v>53706.916666666664</v>
      </c>
      <c r="BS43">
        <v>53706.916666666664</v>
      </c>
      <c r="BT43">
        <v>53706.916666666664</v>
      </c>
      <c r="BU43">
        <v>53706.916666666664</v>
      </c>
      <c r="BV43">
        <v>53706.916666666664</v>
      </c>
    </row>
    <row r="44" spans="1:74" x14ac:dyDescent="0.3">
      <c r="A44" t="s">
        <v>43</v>
      </c>
      <c r="B44">
        <v>30000</v>
      </c>
      <c r="C44">
        <v>30000</v>
      </c>
      <c r="D44">
        <v>30000</v>
      </c>
      <c r="E44">
        <v>63255</v>
      </c>
      <c r="F44">
        <v>63255</v>
      </c>
      <c r="G44">
        <v>63255</v>
      </c>
      <c r="H44">
        <v>63255</v>
      </c>
      <c r="I44">
        <v>63255</v>
      </c>
      <c r="J44">
        <v>63255</v>
      </c>
      <c r="K44">
        <v>63255</v>
      </c>
      <c r="L44">
        <v>63255</v>
      </c>
      <c r="M44">
        <v>63255</v>
      </c>
      <c r="N44">
        <v>63255</v>
      </c>
      <c r="O44">
        <v>63255</v>
      </c>
      <c r="P44">
        <v>63255</v>
      </c>
      <c r="Q44">
        <v>63255</v>
      </c>
      <c r="R44">
        <v>63255</v>
      </c>
      <c r="S44">
        <v>63255</v>
      </c>
      <c r="T44">
        <v>53706.916666666664</v>
      </c>
      <c r="U44">
        <v>53706.916666666664</v>
      </c>
      <c r="V44">
        <v>53706.916666666664</v>
      </c>
      <c r="W44">
        <v>53706.916666666664</v>
      </c>
      <c r="X44">
        <v>53706.916666666664</v>
      </c>
      <c r="Y44">
        <v>53706.916666666664</v>
      </c>
      <c r="Z44">
        <v>53706.916666666664</v>
      </c>
      <c r="AA44">
        <v>53706.916666666664</v>
      </c>
      <c r="AB44">
        <v>53706.916666666664</v>
      </c>
      <c r="AC44">
        <v>53706.916666666664</v>
      </c>
      <c r="AD44">
        <v>53706.916666666664</v>
      </c>
      <c r="AE44">
        <v>53706.916666666664</v>
      </c>
      <c r="AF44">
        <v>53706.916666666664</v>
      </c>
      <c r="AG44">
        <v>53706.916666666664</v>
      </c>
      <c r="AH44">
        <v>53706.916666666664</v>
      </c>
      <c r="AI44">
        <v>53706.916666666664</v>
      </c>
      <c r="AJ44">
        <v>53706.916666666664</v>
      </c>
      <c r="AK44">
        <v>53706.916666666664</v>
      </c>
      <c r="AL44">
        <v>53706.916666666664</v>
      </c>
      <c r="AM44">
        <v>53706.916666666664</v>
      </c>
      <c r="AN44">
        <v>53706.916666666664</v>
      </c>
      <c r="AO44">
        <v>53706.916666666664</v>
      </c>
      <c r="AP44">
        <v>53706.916666666664</v>
      </c>
      <c r="AQ44">
        <v>53706.916666666664</v>
      </c>
      <c r="AR44">
        <v>180938</v>
      </c>
      <c r="AS44">
        <v>180938</v>
      </c>
      <c r="AT44">
        <v>180938</v>
      </c>
      <c r="AU44">
        <v>180938</v>
      </c>
      <c r="AV44">
        <v>180938</v>
      </c>
      <c r="AW44">
        <v>180938</v>
      </c>
      <c r="AX44">
        <v>180938</v>
      </c>
      <c r="AY44">
        <v>180938</v>
      </c>
      <c r="AZ44">
        <v>180938</v>
      </c>
      <c r="BA44">
        <v>180938</v>
      </c>
      <c r="BB44">
        <v>180938</v>
      </c>
      <c r="BC44">
        <v>180938</v>
      </c>
      <c r="BD44">
        <v>180938</v>
      </c>
      <c r="BE44">
        <v>180938</v>
      </c>
      <c r="BF44">
        <v>180938</v>
      </c>
      <c r="BG44">
        <v>180938</v>
      </c>
      <c r="BH44">
        <v>180938</v>
      </c>
      <c r="BI44">
        <v>180938</v>
      </c>
      <c r="BJ44">
        <v>180938</v>
      </c>
      <c r="BK44">
        <v>180938</v>
      </c>
      <c r="BL44">
        <v>180938</v>
      </c>
      <c r="BM44">
        <v>180938</v>
      </c>
      <c r="BN44">
        <v>180938</v>
      </c>
      <c r="BO44">
        <v>180938</v>
      </c>
      <c r="BP44">
        <v>180938</v>
      </c>
      <c r="BQ44">
        <v>180938</v>
      </c>
      <c r="BR44">
        <v>180938</v>
      </c>
      <c r="BS44">
        <v>180938</v>
      </c>
      <c r="BT44">
        <v>180938</v>
      </c>
      <c r="BU44">
        <v>180938</v>
      </c>
      <c r="BV44">
        <v>180938</v>
      </c>
    </row>
    <row r="45" spans="1:74" x14ac:dyDescent="0.3">
      <c r="A45" t="s">
        <v>44</v>
      </c>
      <c r="B45">
        <v>0</v>
      </c>
      <c r="C45">
        <v>0</v>
      </c>
      <c r="D45">
        <v>0</v>
      </c>
      <c r="E45">
        <v>113263.3</v>
      </c>
      <c r="F45">
        <v>113263.29999999999</v>
      </c>
      <c r="G45">
        <v>113263.29999999999</v>
      </c>
      <c r="H45">
        <v>113263.29999999999</v>
      </c>
      <c r="I45">
        <v>113263.29999999999</v>
      </c>
      <c r="J45">
        <v>113263.29999999999</v>
      </c>
      <c r="K45">
        <v>113263.29999999999</v>
      </c>
      <c r="L45">
        <v>113263.29999999999</v>
      </c>
      <c r="M45">
        <v>113263.29999999999</v>
      </c>
      <c r="N45">
        <v>113263.29999999999</v>
      </c>
      <c r="O45">
        <v>113263.29999999999</v>
      </c>
      <c r="P45">
        <v>113263.29999999999</v>
      </c>
      <c r="Q45">
        <v>113263.29999999999</v>
      </c>
      <c r="R45">
        <v>113263.29999999999</v>
      </c>
      <c r="S45">
        <v>113263.29999999999</v>
      </c>
      <c r="T45">
        <v>180938</v>
      </c>
      <c r="U45">
        <v>180938</v>
      </c>
      <c r="V45">
        <v>180938</v>
      </c>
      <c r="W45">
        <v>180938</v>
      </c>
      <c r="X45">
        <v>180938</v>
      </c>
      <c r="Y45">
        <v>180938</v>
      </c>
      <c r="Z45">
        <v>180938</v>
      </c>
      <c r="AA45">
        <v>180938</v>
      </c>
      <c r="AB45">
        <v>180938</v>
      </c>
      <c r="AC45">
        <v>180938</v>
      </c>
      <c r="AD45">
        <v>180938</v>
      </c>
      <c r="AE45">
        <v>180938</v>
      </c>
      <c r="AF45">
        <v>180938</v>
      </c>
      <c r="AG45">
        <v>180938</v>
      </c>
      <c r="AH45">
        <v>180938</v>
      </c>
      <c r="AI45">
        <v>180938</v>
      </c>
      <c r="AJ45">
        <v>180938</v>
      </c>
      <c r="AK45">
        <v>180938</v>
      </c>
      <c r="AL45">
        <v>180938</v>
      </c>
      <c r="AM45">
        <v>180938</v>
      </c>
      <c r="AN45">
        <v>180938</v>
      </c>
      <c r="AO45">
        <v>180938</v>
      </c>
      <c r="AP45">
        <v>180938</v>
      </c>
      <c r="AQ45">
        <v>180938</v>
      </c>
      <c r="AR45">
        <v>110020.75</v>
      </c>
      <c r="AS45">
        <v>110020.75</v>
      </c>
      <c r="AT45">
        <v>110020.75</v>
      </c>
      <c r="AU45">
        <v>110020.75</v>
      </c>
      <c r="AV45">
        <v>110020.75</v>
      </c>
      <c r="AW45">
        <v>110020.75</v>
      </c>
      <c r="AX45">
        <v>110020.75</v>
      </c>
      <c r="AY45">
        <v>110020.75</v>
      </c>
      <c r="AZ45">
        <v>110020.75</v>
      </c>
      <c r="BA45">
        <v>110020.75</v>
      </c>
      <c r="BB45">
        <v>110020.75</v>
      </c>
      <c r="BC45">
        <v>110020.75</v>
      </c>
      <c r="BD45">
        <v>110020.75</v>
      </c>
      <c r="BE45">
        <v>110020.75</v>
      </c>
      <c r="BF45">
        <v>110020.75</v>
      </c>
      <c r="BG45">
        <v>110020.75</v>
      </c>
      <c r="BH45">
        <v>110020.75</v>
      </c>
      <c r="BI45">
        <v>110020.75</v>
      </c>
      <c r="BJ45">
        <v>110020.75</v>
      </c>
      <c r="BK45">
        <v>110020.75</v>
      </c>
      <c r="BL45">
        <v>110020.75</v>
      </c>
      <c r="BM45">
        <v>110020.75</v>
      </c>
      <c r="BN45">
        <v>110020.75</v>
      </c>
      <c r="BO45">
        <v>110020.75</v>
      </c>
      <c r="BP45">
        <v>110020.75</v>
      </c>
      <c r="BQ45">
        <v>110020.75</v>
      </c>
      <c r="BR45">
        <v>110020.75</v>
      </c>
      <c r="BS45">
        <v>110020.75</v>
      </c>
      <c r="BT45">
        <v>110020.75</v>
      </c>
      <c r="BU45">
        <v>110020.75</v>
      </c>
      <c r="BV45">
        <v>110020.75</v>
      </c>
    </row>
    <row r="46" spans="1:74" x14ac:dyDescent="0.3">
      <c r="A46" t="s">
        <v>45</v>
      </c>
      <c r="B46">
        <v>10000</v>
      </c>
      <c r="C46">
        <v>10000</v>
      </c>
      <c r="D46">
        <v>10000</v>
      </c>
      <c r="E46">
        <v>53706.916666666664</v>
      </c>
      <c r="F46">
        <v>53706.916666666664</v>
      </c>
      <c r="G46">
        <v>53706.916666666664</v>
      </c>
      <c r="H46">
        <v>53706.916666666664</v>
      </c>
      <c r="I46">
        <v>53706.916666666664</v>
      </c>
      <c r="J46">
        <v>53706.916666666664</v>
      </c>
      <c r="K46">
        <v>53706.916666666664</v>
      </c>
      <c r="L46">
        <v>53706.916666666664</v>
      </c>
      <c r="M46">
        <v>53706.916666666664</v>
      </c>
      <c r="N46">
        <v>53706.916666666664</v>
      </c>
      <c r="O46">
        <v>53706.916666666664</v>
      </c>
      <c r="P46">
        <v>53706.916666666664</v>
      </c>
      <c r="Q46">
        <v>53706.916666666664</v>
      </c>
      <c r="R46">
        <v>53706.916666666664</v>
      </c>
      <c r="S46">
        <v>53706.916666666664</v>
      </c>
      <c r="T46">
        <v>110020.75</v>
      </c>
      <c r="U46">
        <v>110020.75</v>
      </c>
      <c r="V46">
        <v>110020.75</v>
      </c>
      <c r="W46">
        <v>110020.75</v>
      </c>
      <c r="X46">
        <v>110020.75</v>
      </c>
      <c r="Y46">
        <v>110020.75</v>
      </c>
      <c r="Z46">
        <v>110020.75</v>
      </c>
      <c r="AA46">
        <v>110020.75</v>
      </c>
      <c r="AB46">
        <v>110020.75</v>
      </c>
      <c r="AC46">
        <v>110020.75</v>
      </c>
      <c r="AD46">
        <v>110020.75</v>
      </c>
      <c r="AE46">
        <v>110020.75</v>
      </c>
      <c r="AF46">
        <v>110020.75</v>
      </c>
      <c r="AG46">
        <v>110020.75</v>
      </c>
      <c r="AH46">
        <v>110020.75</v>
      </c>
      <c r="AI46">
        <v>110020.75</v>
      </c>
      <c r="AJ46">
        <v>110020.75</v>
      </c>
      <c r="AK46">
        <v>110020.75</v>
      </c>
      <c r="AL46">
        <v>110020.75</v>
      </c>
      <c r="AM46">
        <v>110020.75</v>
      </c>
      <c r="AN46">
        <v>110020.75</v>
      </c>
      <c r="AO46">
        <v>110020.75</v>
      </c>
      <c r="AP46">
        <v>110020.75</v>
      </c>
      <c r="AQ46">
        <v>110020.75</v>
      </c>
      <c r="AR46">
        <v>159854.25</v>
      </c>
      <c r="AS46">
        <v>159854.25</v>
      </c>
      <c r="AT46">
        <v>159854.25</v>
      </c>
      <c r="AU46">
        <v>159854.25</v>
      </c>
      <c r="AV46">
        <v>159854.25</v>
      </c>
      <c r="AW46">
        <v>159854.25</v>
      </c>
      <c r="AX46">
        <v>159854.25</v>
      </c>
      <c r="AY46">
        <v>159854.25</v>
      </c>
      <c r="AZ46">
        <v>159854.25</v>
      </c>
      <c r="BA46">
        <v>159854.25</v>
      </c>
      <c r="BB46">
        <v>159854.25</v>
      </c>
      <c r="BC46">
        <v>159854.25</v>
      </c>
      <c r="BD46">
        <v>159854.25</v>
      </c>
      <c r="BE46">
        <v>159854.25</v>
      </c>
      <c r="BF46">
        <v>159854.25</v>
      </c>
      <c r="BG46">
        <v>159854.25</v>
      </c>
      <c r="BH46">
        <v>159854.25</v>
      </c>
      <c r="BI46">
        <v>159854.25</v>
      </c>
      <c r="BJ46">
        <v>159854.25</v>
      </c>
      <c r="BK46">
        <v>159854.25</v>
      </c>
      <c r="BL46">
        <v>159854.25</v>
      </c>
      <c r="BM46">
        <v>159854.25</v>
      </c>
      <c r="BN46">
        <v>159854.25</v>
      </c>
      <c r="BO46">
        <v>159854.25</v>
      </c>
      <c r="BP46">
        <v>159854.25</v>
      </c>
      <c r="BQ46">
        <v>159854.25</v>
      </c>
      <c r="BR46">
        <v>159854.25</v>
      </c>
      <c r="BS46">
        <v>159854.25</v>
      </c>
      <c r="BT46">
        <v>159854.25</v>
      </c>
      <c r="BU46">
        <v>159854.25</v>
      </c>
      <c r="BV46">
        <v>159854.25</v>
      </c>
    </row>
    <row r="47" spans="1:74" x14ac:dyDescent="0.3">
      <c r="A47" t="s">
        <v>46</v>
      </c>
      <c r="B47">
        <v>178153</v>
      </c>
      <c r="C47">
        <v>178153</v>
      </c>
      <c r="D47">
        <v>178153</v>
      </c>
      <c r="E47">
        <v>180938</v>
      </c>
      <c r="F47">
        <v>180938</v>
      </c>
      <c r="G47">
        <v>180938</v>
      </c>
      <c r="H47">
        <v>180938</v>
      </c>
      <c r="I47">
        <v>180938</v>
      </c>
      <c r="J47">
        <v>180938</v>
      </c>
      <c r="K47">
        <v>180938</v>
      </c>
      <c r="L47">
        <v>180938</v>
      </c>
      <c r="M47">
        <v>180938</v>
      </c>
      <c r="N47">
        <v>180938</v>
      </c>
      <c r="O47">
        <v>180938</v>
      </c>
      <c r="P47">
        <v>180938</v>
      </c>
      <c r="Q47">
        <v>180938</v>
      </c>
      <c r="R47">
        <v>180938</v>
      </c>
      <c r="S47">
        <v>180938</v>
      </c>
      <c r="T47">
        <v>159854.25</v>
      </c>
      <c r="U47">
        <v>159854.25</v>
      </c>
      <c r="V47">
        <v>159854.25</v>
      </c>
      <c r="W47">
        <v>159854.25</v>
      </c>
      <c r="X47">
        <v>159854.25</v>
      </c>
      <c r="Y47">
        <v>159854.25</v>
      </c>
      <c r="Z47">
        <v>159854.25</v>
      </c>
      <c r="AA47">
        <v>159854.25</v>
      </c>
      <c r="AB47">
        <v>159854.25</v>
      </c>
      <c r="AC47">
        <v>159854.25</v>
      </c>
      <c r="AD47">
        <v>159854.25</v>
      </c>
      <c r="AE47">
        <v>159854.25</v>
      </c>
      <c r="AF47">
        <v>159854.25</v>
      </c>
      <c r="AG47">
        <v>159854.25</v>
      </c>
      <c r="AH47">
        <v>159854.25</v>
      </c>
      <c r="AI47">
        <v>159854.25</v>
      </c>
      <c r="AJ47">
        <v>159854.25</v>
      </c>
      <c r="AK47">
        <v>159854.25</v>
      </c>
      <c r="AL47">
        <v>159854.25</v>
      </c>
      <c r="AM47">
        <v>159854.25</v>
      </c>
      <c r="AN47">
        <v>159854.25</v>
      </c>
      <c r="AO47">
        <v>159854.25</v>
      </c>
      <c r="AP47">
        <v>159854.25</v>
      </c>
      <c r="AQ47">
        <v>159854.25</v>
      </c>
      <c r="AR47">
        <v>300000</v>
      </c>
      <c r="AS47">
        <v>300000</v>
      </c>
      <c r="AT47">
        <v>300000</v>
      </c>
      <c r="AU47">
        <v>300000</v>
      </c>
      <c r="AV47">
        <v>300000</v>
      </c>
      <c r="AW47">
        <v>300000</v>
      </c>
      <c r="AX47">
        <v>300000</v>
      </c>
      <c r="AY47">
        <v>300000</v>
      </c>
      <c r="AZ47">
        <v>300000</v>
      </c>
      <c r="BA47">
        <v>300000</v>
      </c>
      <c r="BB47">
        <v>300000</v>
      </c>
      <c r="BC47">
        <v>300000</v>
      </c>
      <c r="BD47">
        <v>300000</v>
      </c>
      <c r="BE47">
        <v>300000</v>
      </c>
      <c r="BF47">
        <v>300000</v>
      </c>
      <c r="BG47">
        <v>300000</v>
      </c>
      <c r="BH47">
        <v>300000</v>
      </c>
      <c r="BI47">
        <v>300000</v>
      </c>
      <c r="BJ47">
        <v>300000</v>
      </c>
      <c r="BK47">
        <v>300000</v>
      </c>
      <c r="BL47">
        <v>300000</v>
      </c>
      <c r="BM47">
        <v>300000</v>
      </c>
      <c r="BN47">
        <v>300000</v>
      </c>
      <c r="BO47">
        <v>300000</v>
      </c>
      <c r="BP47">
        <v>300000</v>
      </c>
      <c r="BQ47">
        <v>300000</v>
      </c>
      <c r="BR47">
        <v>300000</v>
      </c>
      <c r="BS47">
        <v>300000</v>
      </c>
      <c r="BT47">
        <v>300000</v>
      </c>
      <c r="BU47">
        <v>300000</v>
      </c>
      <c r="BV47">
        <v>300000</v>
      </c>
    </row>
    <row r="48" spans="1:74" x14ac:dyDescent="0.3">
      <c r="A48" t="s">
        <v>47</v>
      </c>
      <c r="B48">
        <v>110020.75</v>
      </c>
      <c r="C48">
        <v>110020.75</v>
      </c>
      <c r="D48">
        <v>110020.75</v>
      </c>
      <c r="E48">
        <v>110020.75</v>
      </c>
      <c r="F48">
        <v>110020.75</v>
      </c>
      <c r="G48">
        <v>110020.75</v>
      </c>
      <c r="H48">
        <v>110020.75</v>
      </c>
      <c r="I48">
        <v>110020.75</v>
      </c>
      <c r="J48">
        <v>110020.75</v>
      </c>
      <c r="K48">
        <v>110020.75</v>
      </c>
      <c r="L48">
        <v>110020.75</v>
      </c>
      <c r="M48">
        <v>110020.75</v>
      </c>
      <c r="N48">
        <v>110020.75</v>
      </c>
      <c r="O48">
        <v>110020.75</v>
      </c>
      <c r="P48">
        <v>110020.75</v>
      </c>
      <c r="Q48">
        <v>110020.75</v>
      </c>
      <c r="R48">
        <v>110020.75</v>
      </c>
      <c r="S48">
        <v>110020.75</v>
      </c>
      <c r="T48">
        <v>300000</v>
      </c>
      <c r="U48">
        <v>300000</v>
      </c>
      <c r="V48">
        <v>300000</v>
      </c>
      <c r="W48">
        <v>300000</v>
      </c>
      <c r="X48">
        <v>300000</v>
      </c>
      <c r="Y48">
        <v>300000</v>
      </c>
      <c r="Z48">
        <v>300000</v>
      </c>
      <c r="AA48">
        <v>300000</v>
      </c>
      <c r="AB48">
        <v>300000</v>
      </c>
      <c r="AC48">
        <v>300000</v>
      </c>
      <c r="AD48">
        <v>300000</v>
      </c>
      <c r="AE48">
        <v>300000</v>
      </c>
      <c r="AF48">
        <v>300000</v>
      </c>
      <c r="AG48">
        <v>300000</v>
      </c>
      <c r="AH48">
        <v>300000</v>
      </c>
      <c r="AI48">
        <v>300000</v>
      </c>
      <c r="AJ48">
        <v>300000</v>
      </c>
      <c r="AK48">
        <v>300000</v>
      </c>
      <c r="AL48">
        <v>300000</v>
      </c>
      <c r="AM48">
        <v>300000</v>
      </c>
      <c r="AN48">
        <v>300000</v>
      </c>
      <c r="AO48">
        <v>300000</v>
      </c>
      <c r="AP48">
        <v>300000</v>
      </c>
      <c r="AQ48">
        <v>300000</v>
      </c>
      <c r="AR48">
        <v>1011760.0833333333</v>
      </c>
      <c r="AS48">
        <v>1011760.0833333333</v>
      </c>
      <c r="AT48">
        <v>1011760.0833333333</v>
      </c>
      <c r="AU48">
        <v>1011760.0833333333</v>
      </c>
      <c r="AV48">
        <v>1011760.0833333333</v>
      </c>
      <c r="AW48">
        <v>1011760.0833333333</v>
      </c>
      <c r="AX48">
        <v>1011760.0833333333</v>
      </c>
      <c r="AY48">
        <v>1011760.0833333333</v>
      </c>
      <c r="AZ48">
        <v>1011760.0833333333</v>
      </c>
      <c r="BA48">
        <v>1011760.0833333333</v>
      </c>
      <c r="BB48">
        <v>1011760.0833333333</v>
      </c>
      <c r="BC48">
        <v>1011760.0833333333</v>
      </c>
      <c r="BD48">
        <v>1011760.0833333333</v>
      </c>
      <c r="BE48">
        <v>1011760.0833333333</v>
      </c>
      <c r="BF48">
        <v>1011760.0833333333</v>
      </c>
      <c r="BG48">
        <v>1011760.0833333333</v>
      </c>
      <c r="BH48">
        <v>1011760.0833333333</v>
      </c>
      <c r="BI48">
        <v>1011760.0833333333</v>
      </c>
      <c r="BJ48">
        <v>1011760.0833333333</v>
      </c>
      <c r="BK48">
        <v>1011760.0833333333</v>
      </c>
      <c r="BL48">
        <v>1011760.0833333333</v>
      </c>
      <c r="BM48">
        <v>1011760.0833333333</v>
      </c>
      <c r="BN48">
        <v>1011760.0833333333</v>
      </c>
      <c r="BO48">
        <v>1011760.0833333333</v>
      </c>
      <c r="BP48">
        <v>1011760.0833333333</v>
      </c>
      <c r="BQ48">
        <v>1011760.0833333333</v>
      </c>
      <c r="BR48">
        <v>1011760.0833333333</v>
      </c>
      <c r="BS48">
        <v>1011760.0833333333</v>
      </c>
      <c r="BT48">
        <v>1011760.0833333333</v>
      </c>
      <c r="BU48">
        <v>1011760.0833333333</v>
      </c>
      <c r="BV48">
        <v>1011760.0833333333</v>
      </c>
    </row>
    <row r="49" spans="1:70" x14ac:dyDescent="0.3">
      <c r="A49" t="s">
        <v>48</v>
      </c>
      <c r="B49">
        <v>159854.25</v>
      </c>
      <c r="C49">
        <v>159854.25</v>
      </c>
      <c r="D49">
        <v>159854.25</v>
      </c>
      <c r="E49">
        <v>159854.25</v>
      </c>
      <c r="F49">
        <v>159854.25</v>
      </c>
      <c r="G49">
        <v>159854.25</v>
      </c>
      <c r="H49">
        <v>159854.25</v>
      </c>
      <c r="I49">
        <v>159854.25</v>
      </c>
      <c r="J49">
        <v>159854.25</v>
      </c>
      <c r="K49">
        <v>159854.25</v>
      </c>
      <c r="L49">
        <v>159854.25</v>
      </c>
      <c r="M49">
        <v>159854.25</v>
      </c>
      <c r="N49">
        <v>159854.25</v>
      </c>
      <c r="O49">
        <v>159854.25</v>
      </c>
      <c r="P49">
        <v>159854.25</v>
      </c>
      <c r="Q49">
        <v>159854.25</v>
      </c>
      <c r="R49">
        <v>159854.25</v>
      </c>
      <c r="S49">
        <v>159854.25</v>
      </c>
      <c r="T49">
        <v>1011760.0833333333</v>
      </c>
      <c r="U49">
        <v>1011760.0833333333</v>
      </c>
      <c r="V49">
        <v>1011760.0833333333</v>
      </c>
      <c r="W49">
        <v>1011760.0833333333</v>
      </c>
      <c r="X49">
        <v>1011760.0833333333</v>
      </c>
      <c r="Y49">
        <v>1011760.0833333333</v>
      </c>
      <c r="Z49">
        <v>1011760.0833333333</v>
      </c>
      <c r="AA49">
        <v>1011760.0833333333</v>
      </c>
      <c r="AB49">
        <v>1011760.0833333333</v>
      </c>
      <c r="AC49">
        <v>1011760.0833333333</v>
      </c>
      <c r="AD49">
        <v>1011760.0833333333</v>
      </c>
      <c r="AE49">
        <v>1011760.0833333333</v>
      </c>
      <c r="AF49">
        <v>1011760.0833333333</v>
      </c>
      <c r="AG49">
        <v>1011760.0833333333</v>
      </c>
      <c r="AH49">
        <v>1011760.0833333333</v>
      </c>
      <c r="AI49">
        <v>1011760.0833333333</v>
      </c>
      <c r="AJ49">
        <v>1011760.0833333333</v>
      </c>
      <c r="AK49">
        <v>1011760.0833333333</v>
      </c>
      <c r="AL49">
        <v>1011760.0833333333</v>
      </c>
      <c r="AM49">
        <v>1011760.0833333333</v>
      </c>
      <c r="AN49">
        <v>1011760.0833333333</v>
      </c>
      <c r="AO49">
        <v>1011760.0833333333</v>
      </c>
      <c r="AP49">
        <v>1011760.0833333333</v>
      </c>
      <c r="AQ49">
        <v>1011760.0833333333</v>
      </c>
    </row>
    <row r="50" spans="1:70" x14ac:dyDescent="0.3">
      <c r="A50" t="s">
        <v>49</v>
      </c>
      <c r="B50">
        <v>360000</v>
      </c>
      <c r="C50">
        <v>360000</v>
      </c>
      <c r="D50">
        <v>360000</v>
      </c>
      <c r="E50">
        <v>300000</v>
      </c>
      <c r="F50">
        <v>300000</v>
      </c>
      <c r="G50">
        <v>300000</v>
      </c>
      <c r="H50">
        <v>300000</v>
      </c>
      <c r="I50">
        <v>300000</v>
      </c>
      <c r="J50">
        <v>300000</v>
      </c>
      <c r="K50">
        <v>300000</v>
      </c>
      <c r="L50">
        <v>300000</v>
      </c>
      <c r="M50">
        <v>300000</v>
      </c>
      <c r="N50">
        <v>300000</v>
      </c>
      <c r="O50">
        <v>300000</v>
      </c>
      <c r="P50">
        <v>300000</v>
      </c>
      <c r="Q50">
        <v>300000</v>
      </c>
      <c r="R50">
        <v>300000</v>
      </c>
      <c r="S50">
        <v>300000</v>
      </c>
    </row>
    <row r="51" spans="1:70" x14ac:dyDescent="0.3">
      <c r="A51" t="s">
        <v>50</v>
      </c>
      <c r="B51">
        <v>878749.8666666667</v>
      </c>
      <c r="C51">
        <v>878749.8666666667</v>
      </c>
      <c r="D51">
        <v>878749.8666666667</v>
      </c>
      <c r="E51">
        <v>1011760.0833333333</v>
      </c>
      <c r="F51">
        <v>1011760.0833333333</v>
      </c>
      <c r="G51">
        <v>1011760.0833333333</v>
      </c>
      <c r="H51">
        <v>1011760.0833333333</v>
      </c>
      <c r="I51">
        <v>1011760.0833333333</v>
      </c>
      <c r="J51">
        <v>1011760.0833333333</v>
      </c>
      <c r="K51">
        <v>1011760.0833333333</v>
      </c>
      <c r="L51">
        <v>1011760.0833333333</v>
      </c>
      <c r="M51">
        <v>1011760.0833333333</v>
      </c>
      <c r="N51">
        <v>1011760.0833333333</v>
      </c>
      <c r="O51">
        <v>1011760.0833333333</v>
      </c>
      <c r="P51">
        <v>1011760.0833333333</v>
      </c>
      <c r="Q51">
        <v>1011760.0833333333</v>
      </c>
      <c r="R51">
        <v>1011760.0833333333</v>
      </c>
      <c r="S51">
        <v>1011760.0833333333</v>
      </c>
      <c r="AR51">
        <v>3101808.8131999997</v>
      </c>
      <c r="AS51">
        <v>3625731.4368000003</v>
      </c>
      <c r="AT51">
        <v>3869847.3939000005</v>
      </c>
      <c r="AU51">
        <v>1135594</v>
      </c>
      <c r="AV51">
        <v>6797304.6764000002</v>
      </c>
      <c r="AW51">
        <v>8623075.6326000001</v>
      </c>
      <c r="AX51">
        <v>8781734.9177999999</v>
      </c>
      <c r="AY51">
        <v>8828905.5752000008</v>
      </c>
      <c r="AZ51">
        <v>9793923.4357999992</v>
      </c>
      <c r="BA51">
        <v>9869379.9058999997</v>
      </c>
      <c r="BB51">
        <v>10657124.495399999</v>
      </c>
      <c r="BC51">
        <v>10130340.624000002</v>
      </c>
      <c r="BD51">
        <v>9713300.7563000005</v>
      </c>
      <c r="BE51">
        <v>9760459.6237000003</v>
      </c>
      <c r="BF51">
        <v>10313764.790699998</v>
      </c>
      <c r="BG51">
        <v>9923143.8510999996</v>
      </c>
      <c r="BH51">
        <v>10286857.6831</v>
      </c>
      <c r="BI51">
        <v>10456591.8144</v>
      </c>
      <c r="BJ51">
        <v>10420431.728599999</v>
      </c>
      <c r="BK51">
        <v>9776676.1786000002</v>
      </c>
      <c r="BL51">
        <v>9593427.8859000001</v>
      </c>
      <c r="BM51">
        <v>9653054.4842000008</v>
      </c>
      <c r="BN51">
        <v>9202968.8553000018</v>
      </c>
      <c r="BO51">
        <v>9476961.2228999995</v>
      </c>
      <c r="BP51">
        <v>9999175.2583999988</v>
      </c>
      <c r="BQ51">
        <v>9846030.2638000008</v>
      </c>
    </row>
    <row r="52" spans="1:70" x14ac:dyDescent="0.3">
      <c r="T52">
        <v>9086762.2080000006</v>
      </c>
      <c r="U52">
        <v>9054954.4773999993</v>
      </c>
      <c r="V52">
        <v>8022849.5192000009</v>
      </c>
      <c r="W52">
        <v>8088051.1600000001</v>
      </c>
      <c r="X52">
        <v>8181799.1607999997</v>
      </c>
      <c r="Z52">
        <v>7814650.5026999991</v>
      </c>
      <c r="AA52">
        <v>8073353.9475999996</v>
      </c>
      <c r="AB52">
        <v>8128098.3492999999</v>
      </c>
      <c r="AC52">
        <v>7841285.3461000016</v>
      </c>
      <c r="AD52">
        <v>7915221.3937999997</v>
      </c>
      <c r="AE52">
        <v>7708840.6240999997</v>
      </c>
      <c r="AF52">
        <v>7754694.436900001</v>
      </c>
      <c r="AG52">
        <v>6512956.3679</v>
      </c>
      <c r="AH52">
        <v>2890887.1660000002</v>
      </c>
      <c r="AI52">
        <v>6890497.7173999995</v>
      </c>
      <c r="AJ52">
        <v>7691662.384800001</v>
      </c>
      <c r="AK52">
        <v>7719152.0635999991</v>
      </c>
      <c r="AL52">
        <v>7259046.3144000005</v>
      </c>
      <c r="AM52">
        <v>7260134.3113999991</v>
      </c>
      <c r="AN52">
        <v>7145619.3110999996</v>
      </c>
      <c r="AO52">
        <v>6964256.6494999994</v>
      </c>
      <c r="AP52">
        <v>6765537.4074000008</v>
      </c>
      <c r="AQ52">
        <v>0</v>
      </c>
      <c r="AR52">
        <v>7633235.5500833346</v>
      </c>
      <c r="AS52">
        <v>7633235.5500833346</v>
      </c>
      <c r="AT52">
        <v>7633235.5500833346</v>
      </c>
      <c r="AU52">
        <v>9060813.5500833336</v>
      </c>
      <c r="AV52">
        <v>7633235.5500833346</v>
      </c>
      <c r="AW52">
        <v>9060813.5500833336</v>
      </c>
      <c r="AX52">
        <v>9060813.5500833336</v>
      </c>
      <c r="AY52">
        <v>9060813.5500833336</v>
      </c>
      <c r="AZ52">
        <v>9060813.5500833336</v>
      </c>
      <c r="BA52">
        <v>9060813.5500833336</v>
      </c>
      <c r="BB52">
        <v>9060813.5500833336</v>
      </c>
      <c r="BC52">
        <v>9060813.5500833336</v>
      </c>
      <c r="BD52">
        <v>9060813.5500833336</v>
      </c>
      <c r="BE52">
        <v>9060813.5500833336</v>
      </c>
      <c r="BF52">
        <v>9060813.5500833336</v>
      </c>
      <c r="BG52">
        <v>9060813.5500833336</v>
      </c>
      <c r="BH52">
        <v>9060813.5500833336</v>
      </c>
      <c r="BI52">
        <v>9060813.5500833336</v>
      </c>
      <c r="BJ52">
        <v>9060813.5500833336</v>
      </c>
      <c r="BK52">
        <v>9060813.5500833336</v>
      </c>
      <c r="BL52">
        <v>9060813.5500833336</v>
      </c>
      <c r="BM52">
        <v>9060813.5500833336</v>
      </c>
      <c r="BN52">
        <v>9060813.5500833336</v>
      </c>
      <c r="BO52">
        <v>9060813.5500833336</v>
      </c>
      <c r="BP52">
        <v>9060813.5500833336</v>
      </c>
      <c r="BQ52">
        <v>9060813.5500833336</v>
      </c>
      <c r="BR52">
        <v>9060813.5500833336</v>
      </c>
    </row>
    <row r="53" spans="1:70" x14ac:dyDescent="0.3">
      <c r="A53" t="s">
        <v>138</v>
      </c>
      <c r="T53">
        <v>9641121.900799999</v>
      </c>
      <c r="U53">
        <v>9086762.2080000006</v>
      </c>
      <c r="V53">
        <v>9054954.4773999993</v>
      </c>
      <c r="W53">
        <v>8022849.5192000009</v>
      </c>
      <c r="X53">
        <v>8047111.2924999995</v>
      </c>
      <c r="Y53">
        <v>8274228.1607999997</v>
      </c>
      <c r="Z53">
        <v>8088051.1600000001</v>
      </c>
      <c r="AA53">
        <v>7814650.5026999991</v>
      </c>
      <c r="AB53">
        <v>8073353.9475999996</v>
      </c>
      <c r="AC53">
        <v>8128098.3492999999</v>
      </c>
      <c r="AD53">
        <v>7841285.3461000016</v>
      </c>
      <c r="AE53">
        <v>7915221.3937999997</v>
      </c>
      <c r="AF53">
        <v>7708840.6240999997</v>
      </c>
      <c r="AG53">
        <v>7754694.436900001</v>
      </c>
      <c r="AH53">
        <v>7633235.5500833346</v>
      </c>
      <c r="AI53">
        <v>7633235.5500833346</v>
      </c>
      <c r="AJ53">
        <v>7633235.5500833346</v>
      </c>
      <c r="AK53">
        <v>7633235.5500833346</v>
      </c>
      <c r="AL53">
        <v>7633235.5500833346</v>
      </c>
      <c r="AM53">
        <v>7633235.5500833346</v>
      </c>
      <c r="AN53">
        <v>7633235.5500833346</v>
      </c>
      <c r="AO53">
        <v>7633235.5500833346</v>
      </c>
      <c r="AP53">
        <v>7633235.5500833346</v>
      </c>
      <c r="AQ53">
        <v>0</v>
      </c>
      <c r="AR53">
        <v>670646.66666666663</v>
      </c>
      <c r="AS53">
        <v>670646.66666666663</v>
      </c>
      <c r="AT53">
        <v>670646.66666666663</v>
      </c>
      <c r="AU53">
        <v>670646.66666666663</v>
      </c>
      <c r="AV53">
        <v>670646.66666666663</v>
      </c>
      <c r="AW53">
        <v>670646.66666666663</v>
      </c>
      <c r="AX53">
        <v>670646.66666666663</v>
      </c>
      <c r="AY53">
        <v>670646.66666666663</v>
      </c>
      <c r="AZ53">
        <v>670646.66666666663</v>
      </c>
      <c r="BA53">
        <v>670646.66666666663</v>
      </c>
      <c r="BB53">
        <v>670646.66666666663</v>
      </c>
      <c r="BC53">
        <v>670646.66666666663</v>
      </c>
      <c r="BD53">
        <v>670646.66666666663</v>
      </c>
      <c r="BE53">
        <v>670646.66666666663</v>
      </c>
      <c r="BF53">
        <v>670646.66666666663</v>
      </c>
      <c r="BG53">
        <v>670646.66666666663</v>
      </c>
      <c r="BH53">
        <v>670646.66666666663</v>
      </c>
      <c r="BI53">
        <v>670646.66666666663</v>
      </c>
      <c r="BJ53">
        <v>670646.66666666663</v>
      </c>
      <c r="BK53">
        <v>670646.66666666663</v>
      </c>
      <c r="BL53">
        <v>670646.66666666663</v>
      </c>
      <c r="BM53">
        <v>670646.66666666663</v>
      </c>
      <c r="BN53">
        <v>670646.66666666663</v>
      </c>
      <c r="BO53">
        <v>670646.66666666663</v>
      </c>
      <c r="BP53">
        <v>670646.66666666663</v>
      </c>
      <c r="BQ53">
        <v>670646.66666666663</v>
      </c>
      <c r="BR53">
        <v>670646.66666666663</v>
      </c>
    </row>
    <row r="54" spans="1:70" x14ac:dyDescent="0.3">
      <c r="A54" t="s">
        <v>2</v>
      </c>
      <c r="B54">
        <v>1</v>
      </c>
      <c r="C54">
        <v>1</v>
      </c>
      <c r="D54">
        <v>6664237.3019000003</v>
      </c>
      <c r="E54">
        <v>7629770.0078999996</v>
      </c>
      <c r="F54">
        <v>8129319.6082333326</v>
      </c>
      <c r="G54">
        <v>8107958.1752333334</v>
      </c>
      <c r="H54">
        <v>7809044.3667000001</v>
      </c>
      <c r="I54">
        <v>7484884.1068000011</v>
      </c>
      <c r="J54">
        <v>6896004.8592000008</v>
      </c>
      <c r="K54">
        <v>4942230.8026999999</v>
      </c>
      <c r="L54">
        <v>7739812.4608000005</v>
      </c>
      <c r="M54">
        <v>7629473.4509000005</v>
      </c>
      <c r="N54">
        <v>8428245.7729000002</v>
      </c>
      <c r="O54">
        <v>7616427.414499999</v>
      </c>
      <c r="P54">
        <v>8635133.6333000008</v>
      </c>
      <c r="Q54">
        <v>9029412.6206999999</v>
      </c>
      <c r="R54">
        <v>9366100.559799999</v>
      </c>
      <c r="S54">
        <v>9641121.900799999</v>
      </c>
      <c r="T54">
        <v>514000</v>
      </c>
      <c r="U54">
        <v>514000</v>
      </c>
      <c r="V54">
        <v>514000</v>
      </c>
      <c r="W54">
        <v>514000</v>
      </c>
      <c r="X54">
        <v>514000</v>
      </c>
      <c r="Y54">
        <v>514000</v>
      </c>
      <c r="Z54">
        <v>514000</v>
      </c>
      <c r="AA54">
        <v>514000</v>
      </c>
      <c r="AB54">
        <v>514000</v>
      </c>
      <c r="AC54">
        <v>514000</v>
      </c>
      <c r="AD54">
        <v>514000</v>
      </c>
      <c r="AE54">
        <v>514000</v>
      </c>
      <c r="AF54">
        <v>514000</v>
      </c>
      <c r="AG54">
        <v>514000</v>
      </c>
      <c r="AH54">
        <v>670646.66666666663</v>
      </c>
      <c r="AI54">
        <v>670646.66666666663</v>
      </c>
      <c r="AJ54">
        <v>670646.66666666663</v>
      </c>
      <c r="AK54">
        <v>670646.66666666663</v>
      </c>
      <c r="AL54">
        <v>670646.66666666663</v>
      </c>
      <c r="AM54">
        <v>670646.66666666663</v>
      </c>
      <c r="AN54">
        <v>670646.66666666663</v>
      </c>
      <c r="AO54">
        <v>670646.66666666663</v>
      </c>
      <c r="AP54">
        <v>670646.66666666663</v>
      </c>
      <c r="AQ54">
        <v>0</v>
      </c>
      <c r="AR54">
        <v>11405691.02995</v>
      </c>
      <c r="AS54">
        <v>11929613.653550001</v>
      </c>
      <c r="AT54">
        <v>12173729.610650001</v>
      </c>
      <c r="AU54">
        <v>10867054.21675</v>
      </c>
      <c r="AV54">
        <v>15101186.89315</v>
      </c>
      <c r="AW54">
        <v>18354535.849350002</v>
      </c>
      <c r="AX54">
        <v>18513195.134550001</v>
      </c>
      <c r="AY54">
        <v>18560365.791950002</v>
      </c>
      <c r="AZ54">
        <v>19525383.652550001</v>
      </c>
      <c r="BA54">
        <v>19600840.122650001</v>
      </c>
      <c r="BB54">
        <v>20388584.71215</v>
      </c>
      <c r="BC54">
        <v>19861800.840750005</v>
      </c>
      <c r="BD54">
        <v>19444760.973050002</v>
      </c>
      <c r="BE54">
        <v>19491919.84045</v>
      </c>
      <c r="BF54">
        <v>20045225.007449999</v>
      </c>
      <c r="BG54">
        <v>19654604.067850001</v>
      </c>
      <c r="BH54">
        <v>20018317.89985</v>
      </c>
      <c r="BI54">
        <v>20188052.031150002</v>
      </c>
      <c r="BJ54">
        <v>20151891.945350002</v>
      </c>
      <c r="BK54">
        <v>19508136.395350002</v>
      </c>
      <c r="BL54">
        <v>19324888.102650002</v>
      </c>
      <c r="BM54">
        <v>19384514.70095</v>
      </c>
      <c r="BN54">
        <v>18934429.072050001</v>
      </c>
      <c r="BO54">
        <v>19208421.439650003</v>
      </c>
      <c r="BP54">
        <v>19730635.47515</v>
      </c>
      <c r="BQ54">
        <v>19577490.480550002</v>
      </c>
    </row>
    <row r="55" spans="1:70" x14ac:dyDescent="0.3">
      <c r="A55" t="s">
        <v>1</v>
      </c>
      <c r="B55">
        <v>5085353</v>
      </c>
      <c r="C55">
        <v>5085353</v>
      </c>
      <c r="D55">
        <v>7921935.5500833346</v>
      </c>
      <c r="F55">
        <v>7921935.5500833346</v>
      </c>
      <c r="G55">
        <v>7921935.5500833346</v>
      </c>
      <c r="H55">
        <v>7921935.5500833346</v>
      </c>
      <c r="I55">
        <v>7921935.5500833346</v>
      </c>
      <c r="J55">
        <v>7921935.5500833346</v>
      </c>
      <c r="K55">
        <v>7921935.5500833346</v>
      </c>
      <c r="L55">
        <v>7921935.5500833346</v>
      </c>
      <c r="M55">
        <v>7633235.5500833346</v>
      </c>
      <c r="N55">
        <v>7633235.5500833346</v>
      </c>
      <c r="O55">
        <v>7633235.5500833346</v>
      </c>
      <c r="P55">
        <v>7633235.5500833346</v>
      </c>
      <c r="Q55">
        <v>7633235.5500833346</v>
      </c>
      <c r="R55">
        <v>7633235.5500833346</v>
      </c>
      <c r="S55">
        <v>9366100.559799999</v>
      </c>
      <c r="T55">
        <v>19241884.108800001</v>
      </c>
      <c r="U55">
        <v>18655716.685400002</v>
      </c>
      <c r="V55">
        <v>17591803.996600002</v>
      </c>
      <c r="W55">
        <v>16624900.679200001</v>
      </c>
      <c r="X55">
        <v>16742910.453299999</v>
      </c>
      <c r="Z55">
        <v>16416701.662699999</v>
      </c>
      <c r="AA55">
        <v>16402004.450299999</v>
      </c>
      <c r="AB55">
        <v>16715452.2969</v>
      </c>
      <c r="AC55">
        <v>16483383.695400001</v>
      </c>
      <c r="AD55">
        <v>16270506.7399</v>
      </c>
      <c r="AE55">
        <v>16138062.017899999</v>
      </c>
      <c r="AF55">
        <v>15977535.061000001</v>
      </c>
      <c r="AG55">
        <v>14781650.8048</v>
      </c>
      <c r="AH55">
        <v>11194769.382750001</v>
      </c>
      <c r="AI55">
        <v>15194379.934150001</v>
      </c>
      <c r="AJ55">
        <v>15995544.601550002</v>
      </c>
      <c r="AK55">
        <v>16023034.28035</v>
      </c>
      <c r="AL55">
        <v>15562928.53115</v>
      </c>
      <c r="AM55">
        <v>15564016.52815</v>
      </c>
      <c r="AN55">
        <v>15449501.52785</v>
      </c>
      <c r="AO55">
        <v>15268138.866249999</v>
      </c>
      <c r="AP55">
        <v>15069419.624150002</v>
      </c>
      <c r="AQ55">
        <v>0</v>
      </c>
      <c r="AR55">
        <v>333</v>
      </c>
      <c r="AS55">
        <v>211</v>
      </c>
      <c r="AT55">
        <v>201</v>
      </c>
      <c r="AU55">
        <v>300</v>
      </c>
      <c r="AV55">
        <v>82</v>
      </c>
      <c r="AW55">
        <v>520</v>
      </c>
      <c r="AX55">
        <v>498</v>
      </c>
      <c r="AY55">
        <v>532</v>
      </c>
      <c r="AZ55">
        <v>532</v>
      </c>
      <c r="BA55">
        <v>550</v>
      </c>
      <c r="BB55">
        <v>560</v>
      </c>
      <c r="BC55">
        <v>500</v>
      </c>
      <c r="BD55">
        <v>500</v>
      </c>
      <c r="BE55">
        <v>500</v>
      </c>
      <c r="BF55">
        <v>500</v>
      </c>
      <c r="BG55">
        <v>500</v>
      </c>
      <c r="BH55">
        <v>500</v>
      </c>
      <c r="BI55">
        <v>500</v>
      </c>
      <c r="BJ55">
        <v>500</v>
      </c>
      <c r="BK55">
        <v>500</v>
      </c>
      <c r="BL55">
        <v>500</v>
      </c>
      <c r="BM55">
        <v>500</v>
      </c>
      <c r="BN55">
        <v>500</v>
      </c>
      <c r="BO55">
        <v>500</v>
      </c>
      <c r="BP55">
        <v>500</v>
      </c>
      <c r="BQ55">
        <v>500</v>
      </c>
      <c r="BR55">
        <v>500</v>
      </c>
    </row>
    <row r="56" spans="1:70" x14ac:dyDescent="0.3">
      <c r="A56" t="s">
        <v>139</v>
      </c>
      <c r="B56">
        <v>514000</v>
      </c>
      <c r="C56">
        <v>514000</v>
      </c>
      <c r="D56">
        <v>514000</v>
      </c>
      <c r="E56">
        <v>514000</v>
      </c>
      <c r="F56">
        <v>514000</v>
      </c>
      <c r="G56">
        <v>514000</v>
      </c>
      <c r="H56">
        <v>514000</v>
      </c>
      <c r="I56">
        <v>514000</v>
      </c>
      <c r="J56">
        <v>514000</v>
      </c>
      <c r="K56">
        <v>514000</v>
      </c>
      <c r="L56">
        <v>514000</v>
      </c>
      <c r="M56">
        <v>514000</v>
      </c>
      <c r="N56">
        <v>514000</v>
      </c>
      <c r="O56">
        <v>514000</v>
      </c>
      <c r="P56">
        <v>514000</v>
      </c>
      <c r="Q56">
        <v>514000</v>
      </c>
      <c r="R56">
        <v>514000</v>
      </c>
      <c r="S56">
        <v>514000</v>
      </c>
      <c r="T56">
        <v>465</v>
      </c>
      <c r="U56">
        <v>457</v>
      </c>
      <c r="V56">
        <v>463</v>
      </c>
      <c r="W56">
        <v>395</v>
      </c>
      <c r="X56">
        <v>389</v>
      </c>
      <c r="Y56">
        <v>400</v>
      </c>
      <c r="Z56">
        <v>409</v>
      </c>
      <c r="AA56">
        <v>396</v>
      </c>
      <c r="AB56">
        <v>378</v>
      </c>
      <c r="AC56">
        <v>442</v>
      </c>
      <c r="AD56">
        <v>465</v>
      </c>
      <c r="AE56">
        <v>466</v>
      </c>
      <c r="AF56">
        <v>455</v>
      </c>
      <c r="AG56">
        <v>440</v>
      </c>
      <c r="AH56">
        <v>342</v>
      </c>
      <c r="AI56">
        <v>262</v>
      </c>
      <c r="AJ56">
        <v>425</v>
      </c>
      <c r="AK56">
        <v>425</v>
      </c>
      <c r="AL56">
        <v>420</v>
      </c>
      <c r="AM56">
        <v>408</v>
      </c>
      <c r="AN56">
        <v>400</v>
      </c>
      <c r="AO56">
        <v>382</v>
      </c>
      <c r="AP56">
        <v>402</v>
      </c>
      <c r="AQ56">
        <v>373</v>
      </c>
    </row>
    <row r="57" spans="1:70" x14ac:dyDescent="0.3">
      <c r="A57" t="s">
        <v>6</v>
      </c>
      <c r="B57">
        <v>5599354</v>
      </c>
      <c r="C57">
        <v>5599354</v>
      </c>
      <c r="D57">
        <v>15100172.851983335</v>
      </c>
      <c r="F57">
        <v>16565255.158316668</v>
      </c>
      <c r="G57">
        <v>16543893.725316668</v>
      </c>
      <c r="H57">
        <v>16244979.916783335</v>
      </c>
      <c r="I57">
        <v>15920819.656883337</v>
      </c>
      <c r="J57">
        <v>15331940.409283336</v>
      </c>
      <c r="K57">
        <v>13378166.352783334</v>
      </c>
      <c r="L57">
        <v>16175748.010883335</v>
      </c>
      <c r="M57">
        <v>15776709.000983335</v>
      </c>
      <c r="N57">
        <v>16575481.322983336</v>
      </c>
      <c r="O57">
        <v>15763662.964583334</v>
      </c>
      <c r="P57">
        <v>16782369.183383334</v>
      </c>
      <c r="Q57">
        <v>17176648.170783333</v>
      </c>
      <c r="R57">
        <v>17513336.109883334</v>
      </c>
      <c r="S57">
        <v>19521222.460599996</v>
      </c>
    </row>
    <row r="58" spans="1:70" x14ac:dyDescent="0.3">
      <c r="A58" t="s">
        <v>53</v>
      </c>
      <c r="B58">
        <v>248</v>
      </c>
      <c r="C58">
        <v>258</v>
      </c>
      <c r="D58">
        <v>258</v>
      </c>
      <c r="E58">
        <v>384</v>
      </c>
      <c r="F58">
        <v>394</v>
      </c>
      <c r="G58">
        <v>413</v>
      </c>
      <c r="H58">
        <v>425</v>
      </c>
      <c r="I58">
        <v>396</v>
      </c>
      <c r="J58">
        <v>346</v>
      </c>
      <c r="K58">
        <v>324</v>
      </c>
      <c r="L58">
        <v>190</v>
      </c>
      <c r="M58">
        <v>357</v>
      </c>
      <c r="N58">
        <v>412</v>
      </c>
      <c r="O58">
        <v>447</v>
      </c>
      <c r="P58">
        <v>454</v>
      </c>
      <c r="Q58">
        <v>467</v>
      </c>
      <c r="R58">
        <v>483</v>
      </c>
      <c r="S58">
        <v>486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BFD1-B059-42C9-9013-FE4FC7E18210}">
  <dimension ref="A1:BW58"/>
  <sheetViews>
    <sheetView workbookViewId="0">
      <selection activeCell="D13" sqref="A2:BW58"/>
    </sheetView>
  </sheetViews>
  <sheetFormatPr defaultRowHeight="14.4" x14ac:dyDescent="0.3"/>
  <cols>
    <col min="1" max="1" width="29.77734375" bestFit="1" customWidth="1"/>
    <col min="2" max="4" width="11.77734375" bestFit="1" customWidth="1"/>
    <col min="5" max="27" width="12.77734375" bestFit="1" customWidth="1"/>
    <col min="28" max="75" width="13.77734375" bestFit="1" customWidth="1"/>
  </cols>
  <sheetData>
    <row r="1" spans="1:75" x14ac:dyDescent="0.3">
      <c r="A1" t="s">
        <v>134</v>
      </c>
      <c r="B1" s="68" t="s">
        <v>55</v>
      </c>
      <c r="C1" s="68" t="s">
        <v>56</v>
      </c>
      <c r="D1" s="68" t="s">
        <v>128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104</v>
      </c>
      <c r="BA1" t="s">
        <v>105</v>
      </c>
      <c r="BB1" t="s">
        <v>106</v>
      </c>
      <c r="BC1" t="s">
        <v>107</v>
      </c>
      <c r="BD1" t="s">
        <v>108</v>
      </c>
      <c r="BE1" t="s">
        <v>109</v>
      </c>
      <c r="BF1" t="s">
        <v>110</v>
      </c>
      <c r="BG1" t="s">
        <v>111</v>
      </c>
      <c r="BH1" t="s">
        <v>112</v>
      </c>
      <c r="BI1" t="s">
        <v>113</v>
      </c>
      <c r="BJ1" t="s">
        <v>114</v>
      </c>
      <c r="BK1" t="s">
        <v>115</v>
      </c>
      <c r="BL1" t="s">
        <v>116</v>
      </c>
      <c r="BM1" t="s">
        <v>117</v>
      </c>
      <c r="BN1" t="s">
        <v>118</v>
      </c>
      <c r="BO1" t="s">
        <v>119</v>
      </c>
      <c r="BP1" t="s">
        <v>120</v>
      </c>
      <c r="BQ1" t="s">
        <v>121</v>
      </c>
      <c r="BR1" t="s">
        <v>122</v>
      </c>
      <c r="BS1" t="s">
        <v>123</v>
      </c>
      <c r="BT1" t="s">
        <v>124</v>
      </c>
      <c r="BU1" t="s">
        <v>125</v>
      </c>
      <c r="BV1" t="s">
        <v>126</v>
      </c>
      <c r="BW1" t="s">
        <v>127</v>
      </c>
    </row>
    <row r="2" spans="1:75" x14ac:dyDescent="0.3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32419</v>
      </c>
      <c r="O2">
        <v>33000</v>
      </c>
      <c r="P2">
        <v>34375</v>
      </c>
      <c r="Q2">
        <v>34375</v>
      </c>
      <c r="R2">
        <v>27625</v>
      </c>
      <c r="S2">
        <v>37125</v>
      </c>
      <c r="T2">
        <v>32375</v>
      </c>
      <c r="U2">
        <v>39600</v>
      </c>
      <c r="V2">
        <v>35750</v>
      </c>
      <c r="W2">
        <v>36875</v>
      </c>
      <c r="X2">
        <v>31250</v>
      </c>
      <c r="Y2">
        <v>5670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159631</v>
      </c>
      <c r="AW2">
        <v>14896.5</v>
      </c>
      <c r="AX2">
        <v>16666</v>
      </c>
      <c r="AY2">
        <v>17502</v>
      </c>
      <c r="AZ2">
        <v>15088</v>
      </c>
      <c r="BA2">
        <v>18573</v>
      </c>
      <c r="BB2">
        <v>35772.5</v>
      </c>
      <c r="BC2">
        <v>37983.5</v>
      </c>
      <c r="BD2">
        <v>39913.5</v>
      </c>
      <c r="BE2">
        <v>40016</v>
      </c>
      <c r="BF2">
        <v>102090</v>
      </c>
      <c r="BG2">
        <v>51045</v>
      </c>
      <c r="BH2">
        <v>86510</v>
      </c>
      <c r="BI2">
        <v>91143</v>
      </c>
      <c r="BJ2">
        <v>91061</v>
      </c>
      <c r="BK2">
        <v>93890</v>
      </c>
      <c r="BL2">
        <v>76178</v>
      </c>
      <c r="BM2">
        <v>27170</v>
      </c>
      <c r="BN2">
        <v>50844</v>
      </c>
      <c r="BO2">
        <v>53694</v>
      </c>
      <c r="BP2">
        <v>49210</v>
      </c>
      <c r="BQ2">
        <v>60000</v>
      </c>
      <c r="BR2">
        <v>31000</v>
      </c>
      <c r="BS2">
        <v>54760</v>
      </c>
      <c r="BT2">
        <v>53676</v>
      </c>
      <c r="BU2">
        <v>53676</v>
      </c>
      <c r="BV2">
        <v>53676</v>
      </c>
      <c r="BW2">
        <v>50556</v>
      </c>
    </row>
    <row r="3" spans="1:75" x14ac:dyDescent="0.3">
      <c r="A3" t="s">
        <v>8</v>
      </c>
      <c r="B3">
        <v>157681.29999999999</v>
      </c>
      <c r="C3">
        <v>129504.2</v>
      </c>
      <c r="D3">
        <v>129504.2</v>
      </c>
      <c r="E3">
        <v>218446.9</v>
      </c>
      <c r="F3">
        <v>218446.9</v>
      </c>
      <c r="G3">
        <v>210275.09999999998</v>
      </c>
      <c r="H3">
        <v>231417.9</v>
      </c>
      <c r="I3">
        <v>244423.19999999998</v>
      </c>
      <c r="J3">
        <v>228735.5</v>
      </c>
      <c r="K3">
        <v>200101.3</v>
      </c>
      <c r="L3">
        <v>177393.3</v>
      </c>
      <c r="M3">
        <v>203894.59999999998</v>
      </c>
      <c r="N3">
        <v>205747.5</v>
      </c>
      <c r="O3">
        <v>208828.9</v>
      </c>
      <c r="P3">
        <v>292054</v>
      </c>
      <c r="Q3">
        <v>283358</v>
      </c>
      <c r="R3">
        <v>277004</v>
      </c>
      <c r="S3">
        <v>328089</v>
      </c>
      <c r="T3">
        <v>259783</v>
      </c>
      <c r="U3">
        <v>232339</v>
      </c>
      <c r="V3">
        <v>242398</v>
      </c>
      <c r="W3">
        <v>242341</v>
      </c>
      <c r="X3">
        <v>221348</v>
      </c>
      <c r="Y3">
        <v>238483</v>
      </c>
      <c r="Z3">
        <v>208500</v>
      </c>
      <c r="AA3">
        <v>201231</v>
      </c>
      <c r="AB3">
        <v>240617</v>
      </c>
      <c r="AC3">
        <v>224821</v>
      </c>
      <c r="AD3">
        <v>239596</v>
      </c>
      <c r="AE3">
        <v>252378</v>
      </c>
      <c r="AF3">
        <v>171751</v>
      </c>
      <c r="AG3">
        <v>232022</v>
      </c>
      <c r="AH3">
        <v>137154</v>
      </c>
      <c r="AI3">
        <v>112159</v>
      </c>
      <c r="AJ3">
        <v>201231</v>
      </c>
      <c r="AK3">
        <v>334405</v>
      </c>
      <c r="AL3">
        <v>293693</v>
      </c>
      <c r="AM3">
        <v>265836</v>
      </c>
      <c r="AN3">
        <v>249563</v>
      </c>
      <c r="AO3">
        <v>245473</v>
      </c>
      <c r="AP3">
        <v>165283</v>
      </c>
      <c r="AQ3">
        <v>212224</v>
      </c>
      <c r="AR3">
        <v>265958</v>
      </c>
      <c r="AS3">
        <v>161654</v>
      </c>
      <c r="AT3">
        <v>254531</v>
      </c>
      <c r="AU3">
        <v>148431</v>
      </c>
      <c r="AV3">
        <v>0</v>
      </c>
      <c r="AW3">
        <v>281240</v>
      </c>
      <c r="AX3">
        <v>322922</v>
      </c>
      <c r="AY3">
        <v>346458</v>
      </c>
      <c r="AZ3">
        <v>261653</v>
      </c>
      <c r="BA3">
        <v>261653</v>
      </c>
      <c r="BB3">
        <v>247937</v>
      </c>
      <c r="BC3">
        <v>304174</v>
      </c>
      <c r="BD3">
        <v>483295</v>
      </c>
      <c r="BE3">
        <v>313883</v>
      </c>
      <c r="BF3">
        <v>319895</v>
      </c>
      <c r="BG3">
        <v>319895</v>
      </c>
      <c r="BH3">
        <v>364536</v>
      </c>
      <c r="BI3">
        <v>398144</v>
      </c>
      <c r="BJ3">
        <v>317529</v>
      </c>
      <c r="BK3">
        <v>313161</v>
      </c>
      <c r="BL3">
        <v>248249</v>
      </c>
      <c r="BM3">
        <v>269754</v>
      </c>
      <c r="BN3">
        <v>245744</v>
      </c>
      <c r="BO3">
        <v>206110</v>
      </c>
      <c r="BP3">
        <v>212508</v>
      </c>
      <c r="BQ3">
        <v>224761</v>
      </c>
      <c r="BR3">
        <v>228372</v>
      </c>
      <c r="BS3">
        <v>189661</v>
      </c>
      <c r="BT3">
        <v>191788</v>
      </c>
      <c r="BU3">
        <v>170159</v>
      </c>
      <c r="BV3">
        <v>170159</v>
      </c>
      <c r="BW3">
        <v>125690</v>
      </c>
    </row>
    <row r="4" spans="1:75" x14ac:dyDescent="0.3">
      <c r="A4" t="s">
        <v>9</v>
      </c>
      <c r="B4">
        <v>9398.4</v>
      </c>
      <c r="C4">
        <v>9398.4</v>
      </c>
      <c r="D4">
        <v>9398.4</v>
      </c>
      <c r="E4">
        <v>9398.4</v>
      </c>
      <c r="F4">
        <v>9398.4</v>
      </c>
      <c r="G4">
        <v>9398.6133333333346</v>
      </c>
      <c r="H4">
        <v>9398.6133333333346</v>
      </c>
      <c r="I4">
        <v>9398.4</v>
      </c>
      <c r="J4">
        <v>9398.4</v>
      </c>
      <c r="K4">
        <v>9398.4</v>
      </c>
      <c r="L4">
        <v>9398.4</v>
      </c>
      <c r="M4">
        <v>87493.6</v>
      </c>
      <c r="N4">
        <v>9398.4</v>
      </c>
      <c r="O4">
        <v>9398.4</v>
      </c>
      <c r="P4">
        <v>11748</v>
      </c>
      <c r="Q4">
        <v>11748</v>
      </c>
      <c r="R4">
        <v>11748</v>
      </c>
      <c r="S4">
        <v>11748</v>
      </c>
      <c r="T4">
        <v>11748</v>
      </c>
      <c r="U4">
        <v>0</v>
      </c>
      <c r="V4">
        <v>0</v>
      </c>
      <c r="W4">
        <v>0</v>
      </c>
      <c r="X4">
        <v>0</v>
      </c>
      <c r="Y4">
        <v>0</v>
      </c>
      <c r="Z4">
        <v>21128</v>
      </c>
      <c r="AA4">
        <v>18820</v>
      </c>
      <c r="AB4">
        <v>21052</v>
      </c>
      <c r="AC4">
        <v>17651</v>
      </c>
      <c r="AD4">
        <v>19247</v>
      </c>
      <c r="AE4">
        <v>19266</v>
      </c>
      <c r="AF4">
        <v>19741</v>
      </c>
      <c r="AG4">
        <v>21774</v>
      </c>
      <c r="AH4">
        <v>18240</v>
      </c>
      <c r="AI4">
        <v>8246</v>
      </c>
      <c r="AJ4">
        <v>20558</v>
      </c>
      <c r="AK4">
        <v>24396</v>
      </c>
      <c r="AL4">
        <v>18791</v>
      </c>
      <c r="AM4">
        <v>17271</v>
      </c>
      <c r="AN4">
        <v>17556</v>
      </c>
      <c r="AO4">
        <v>17062</v>
      </c>
      <c r="AP4">
        <v>16568</v>
      </c>
      <c r="AQ4">
        <v>14345</v>
      </c>
      <c r="AR4">
        <v>11153</v>
      </c>
      <c r="AS4">
        <v>7429</v>
      </c>
      <c r="AT4">
        <v>9215</v>
      </c>
      <c r="AU4">
        <v>11381</v>
      </c>
      <c r="AV4">
        <v>0</v>
      </c>
      <c r="AW4">
        <v>17271</v>
      </c>
      <c r="AX4">
        <v>19779</v>
      </c>
      <c r="AY4">
        <v>19779</v>
      </c>
      <c r="AZ4">
        <v>19019</v>
      </c>
      <c r="BA4">
        <v>19418</v>
      </c>
      <c r="BB4">
        <v>19400</v>
      </c>
      <c r="BC4">
        <v>23886</v>
      </c>
      <c r="BD4">
        <v>19361</v>
      </c>
      <c r="BE4">
        <v>21717</v>
      </c>
      <c r="BF4">
        <v>23886</v>
      </c>
      <c r="BG4">
        <v>23886</v>
      </c>
      <c r="BH4">
        <v>12528</v>
      </c>
      <c r="BI4">
        <v>21709</v>
      </c>
      <c r="BJ4">
        <v>17280</v>
      </c>
      <c r="BK4">
        <v>14224</v>
      </c>
      <c r="BL4">
        <v>15616</v>
      </c>
      <c r="BM4">
        <v>14351</v>
      </c>
      <c r="BN4">
        <v>15952</v>
      </c>
      <c r="BO4">
        <v>13376</v>
      </c>
      <c r="BP4">
        <v>14224</v>
      </c>
      <c r="BQ4">
        <v>15376</v>
      </c>
      <c r="BR4">
        <v>14208</v>
      </c>
      <c r="BS4">
        <v>15264</v>
      </c>
      <c r="BT4">
        <v>17056</v>
      </c>
      <c r="BU4">
        <v>17056</v>
      </c>
      <c r="BV4">
        <v>17056</v>
      </c>
      <c r="BW4">
        <v>16608</v>
      </c>
    </row>
    <row r="5" spans="1:75" x14ac:dyDescent="0.3">
      <c r="A5" t="s">
        <v>10</v>
      </c>
      <c r="B5">
        <v>35345.599999999999</v>
      </c>
      <c r="C5">
        <v>36972</v>
      </c>
      <c r="D5">
        <v>36972</v>
      </c>
      <c r="E5">
        <v>80110.400000000009</v>
      </c>
      <c r="F5">
        <v>74921.600000000006</v>
      </c>
      <c r="G5">
        <v>86498.400000000009</v>
      </c>
      <c r="H5">
        <v>89704</v>
      </c>
      <c r="I5">
        <v>75960</v>
      </c>
      <c r="J5">
        <v>68192</v>
      </c>
      <c r="K5">
        <v>86452</v>
      </c>
      <c r="L5">
        <v>45043.200000000004</v>
      </c>
      <c r="M5">
        <v>40685.600000000006</v>
      </c>
      <c r="N5">
        <v>52227.200000000004</v>
      </c>
      <c r="O5">
        <v>85910.400000000009</v>
      </c>
      <c r="P5">
        <v>100599</v>
      </c>
      <c r="Q5">
        <v>59716</v>
      </c>
      <c r="R5">
        <v>80900</v>
      </c>
      <c r="S5">
        <v>103685</v>
      </c>
      <c r="T5">
        <v>89959</v>
      </c>
      <c r="U5">
        <v>114934</v>
      </c>
      <c r="V5">
        <v>85231</v>
      </c>
      <c r="W5">
        <v>89727</v>
      </c>
      <c r="X5">
        <v>100731</v>
      </c>
      <c r="Y5">
        <v>78182</v>
      </c>
      <c r="Z5">
        <v>109762</v>
      </c>
      <c r="AA5">
        <v>93793</v>
      </c>
      <c r="AB5">
        <v>126806</v>
      </c>
      <c r="AC5">
        <v>110708</v>
      </c>
      <c r="AD5">
        <v>125014</v>
      </c>
      <c r="AE5">
        <v>105172</v>
      </c>
      <c r="AF5">
        <v>126310</v>
      </c>
      <c r="AG5">
        <v>115713</v>
      </c>
      <c r="AH5">
        <v>114230</v>
      </c>
      <c r="AI5">
        <v>29367</v>
      </c>
      <c r="AJ5">
        <v>78130</v>
      </c>
      <c r="AK5">
        <v>90169</v>
      </c>
      <c r="AL5">
        <v>68311</v>
      </c>
      <c r="AM5">
        <v>78370</v>
      </c>
      <c r="AN5">
        <v>65683</v>
      </c>
      <c r="AO5">
        <v>65683</v>
      </c>
      <c r="AP5">
        <v>65683</v>
      </c>
      <c r="AQ5">
        <v>78407</v>
      </c>
      <c r="AR5">
        <v>69064</v>
      </c>
      <c r="AS5">
        <v>82246</v>
      </c>
      <c r="AT5">
        <v>52945</v>
      </c>
      <c r="AU5">
        <v>32069</v>
      </c>
      <c r="AV5">
        <v>13192</v>
      </c>
      <c r="AW5">
        <v>49344</v>
      </c>
      <c r="AX5">
        <v>85948</v>
      </c>
      <c r="AY5">
        <v>67984</v>
      </c>
      <c r="AZ5">
        <v>92075</v>
      </c>
      <c r="BA5">
        <v>57577</v>
      </c>
      <c r="BB5">
        <v>99787</v>
      </c>
      <c r="BC5">
        <v>79363</v>
      </c>
      <c r="BD5">
        <v>96602</v>
      </c>
      <c r="BE5">
        <v>90334</v>
      </c>
      <c r="BF5">
        <v>87395</v>
      </c>
      <c r="BG5">
        <v>87395</v>
      </c>
      <c r="BH5">
        <v>81254</v>
      </c>
      <c r="BI5">
        <v>78226</v>
      </c>
      <c r="BJ5">
        <v>78000</v>
      </c>
      <c r="BK5">
        <v>60401</v>
      </c>
      <c r="BL5">
        <v>86885</v>
      </c>
      <c r="BM5">
        <v>70736</v>
      </c>
      <c r="BN5">
        <v>72758</v>
      </c>
      <c r="BO5">
        <v>97494</v>
      </c>
      <c r="BP5">
        <v>98274</v>
      </c>
      <c r="BQ5">
        <v>84243</v>
      </c>
      <c r="BR5">
        <v>75150</v>
      </c>
      <c r="BS5">
        <v>92901</v>
      </c>
      <c r="BT5">
        <v>74862</v>
      </c>
      <c r="BU5">
        <v>74862</v>
      </c>
      <c r="BV5">
        <v>74862</v>
      </c>
      <c r="BW5">
        <v>85664</v>
      </c>
    </row>
    <row r="6" spans="1:75" x14ac:dyDescent="0.3">
      <c r="A6" t="s">
        <v>11</v>
      </c>
      <c r="B6">
        <v>101650.40000000001</v>
      </c>
      <c r="C6">
        <v>104005.6</v>
      </c>
      <c r="D6">
        <v>104005.6</v>
      </c>
      <c r="E6">
        <v>70161.600000000006</v>
      </c>
      <c r="F6">
        <v>69747.199999999997</v>
      </c>
      <c r="G6">
        <v>64988.800000000003</v>
      </c>
      <c r="H6">
        <v>64988.800000000003</v>
      </c>
      <c r="I6">
        <v>65124</v>
      </c>
      <c r="J6">
        <v>65124</v>
      </c>
      <c r="K6">
        <v>65124</v>
      </c>
      <c r="L6">
        <v>67989.600000000006</v>
      </c>
      <c r="M6">
        <v>87493.6</v>
      </c>
      <c r="N6">
        <v>89863.200000000012</v>
      </c>
      <c r="O6">
        <v>90602.400000000009</v>
      </c>
      <c r="P6">
        <v>111274</v>
      </c>
      <c r="Q6">
        <v>116694</v>
      </c>
      <c r="R6">
        <v>112734</v>
      </c>
      <c r="S6">
        <v>112734</v>
      </c>
      <c r="T6">
        <v>111952</v>
      </c>
      <c r="U6">
        <v>110686</v>
      </c>
      <c r="V6">
        <v>110686</v>
      </c>
      <c r="W6">
        <v>111465</v>
      </c>
      <c r="X6">
        <v>103976</v>
      </c>
      <c r="Y6">
        <v>110604</v>
      </c>
      <c r="Z6">
        <v>0</v>
      </c>
      <c r="AA6">
        <v>98329</v>
      </c>
      <c r="AB6">
        <v>100823</v>
      </c>
      <c r="AC6">
        <v>98523</v>
      </c>
      <c r="AD6">
        <v>98523</v>
      </c>
      <c r="AE6">
        <v>92326</v>
      </c>
      <c r="AF6">
        <v>89569</v>
      </c>
      <c r="AG6">
        <v>90470</v>
      </c>
      <c r="AH6">
        <v>73473</v>
      </c>
      <c r="AI6">
        <v>57164</v>
      </c>
      <c r="AJ6">
        <v>86125</v>
      </c>
      <c r="AK6">
        <v>92133</v>
      </c>
      <c r="AL6">
        <v>97753</v>
      </c>
      <c r="AM6">
        <v>93530</v>
      </c>
      <c r="AN6">
        <v>92457</v>
      </c>
      <c r="AO6">
        <v>92457</v>
      </c>
      <c r="AP6">
        <v>89147</v>
      </c>
      <c r="AQ6">
        <v>91160</v>
      </c>
      <c r="AR6">
        <v>85478</v>
      </c>
      <c r="AS6">
        <v>72722</v>
      </c>
      <c r="AT6">
        <v>70910</v>
      </c>
      <c r="AU6">
        <v>74798</v>
      </c>
      <c r="AV6">
        <v>45371</v>
      </c>
      <c r="AW6">
        <v>97836</v>
      </c>
      <c r="AX6">
        <v>111708</v>
      </c>
      <c r="AY6">
        <v>105968</v>
      </c>
      <c r="AZ6">
        <v>130482</v>
      </c>
      <c r="BA6">
        <v>130482</v>
      </c>
      <c r="BB6">
        <v>138957</v>
      </c>
      <c r="BC6">
        <v>182003</v>
      </c>
      <c r="BD6">
        <v>197493</v>
      </c>
      <c r="BE6">
        <v>189654</v>
      </c>
      <c r="BF6">
        <v>182003</v>
      </c>
      <c r="BG6">
        <v>182003</v>
      </c>
      <c r="BH6">
        <v>176967</v>
      </c>
      <c r="BI6">
        <v>201424</v>
      </c>
      <c r="BJ6">
        <v>317529</v>
      </c>
      <c r="BK6">
        <v>202064</v>
      </c>
      <c r="BL6">
        <v>218507</v>
      </c>
      <c r="BM6">
        <v>202323</v>
      </c>
      <c r="BN6">
        <v>194310</v>
      </c>
      <c r="BO6">
        <v>159100</v>
      </c>
      <c r="BP6">
        <v>146042</v>
      </c>
      <c r="BQ6">
        <v>142242</v>
      </c>
      <c r="BR6">
        <v>142150</v>
      </c>
      <c r="BS6">
        <v>137062</v>
      </c>
      <c r="BT6">
        <v>143919</v>
      </c>
      <c r="BU6">
        <v>143919</v>
      </c>
      <c r="BV6">
        <v>143919</v>
      </c>
      <c r="BW6">
        <v>147452</v>
      </c>
    </row>
    <row r="7" spans="1:75" x14ac:dyDescent="0.3">
      <c r="A7" t="s">
        <v>12</v>
      </c>
      <c r="B7">
        <v>751248</v>
      </c>
      <c r="C7">
        <v>1733515</v>
      </c>
      <c r="D7">
        <v>1533707</v>
      </c>
      <c r="E7">
        <v>4009630</v>
      </c>
      <c r="F7">
        <v>4760416</v>
      </c>
      <c r="G7">
        <v>5165759</v>
      </c>
      <c r="H7">
        <v>4995058</v>
      </c>
      <c r="I7">
        <v>4458745</v>
      </c>
      <c r="J7">
        <v>4329935</v>
      </c>
      <c r="K7">
        <v>4112404</v>
      </c>
      <c r="L7">
        <v>2592247</v>
      </c>
      <c r="M7">
        <v>4207016</v>
      </c>
      <c r="N7">
        <v>4387824</v>
      </c>
      <c r="O7">
        <v>5144966</v>
      </c>
      <c r="P7">
        <v>4400720</v>
      </c>
      <c r="Q7">
        <v>5099295</v>
      </c>
      <c r="R7">
        <v>5453126</v>
      </c>
      <c r="S7">
        <v>5517511</v>
      </c>
      <c r="T7">
        <v>5344833</v>
      </c>
      <c r="U7">
        <v>5033758</v>
      </c>
      <c r="V7">
        <v>5033758</v>
      </c>
      <c r="W7">
        <v>4467815</v>
      </c>
      <c r="X7">
        <v>4323569</v>
      </c>
      <c r="Y7">
        <v>4480033</v>
      </c>
      <c r="Z7">
        <v>4362959</v>
      </c>
      <c r="AA7">
        <v>4036886</v>
      </c>
      <c r="AB7">
        <v>4334828</v>
      </c>
      <c r="AC7">
        <v>4334828</v>
      </c>
      <c r="AD7">
        <v>4302383</v>
      </c>
      <c r="AE7">
        <v>4313188</v>
      </c>
      <c r="AF7">
        <v>4219011</v>
      </c>
      <c r="AG7">
        <v>4185341</v>
      </c>
      <c r="AH7">
        <v>3462490</v>
      </c>
      <c r="AI7">
        <v>1202601</v>
      </c>
      <c r="AJ7">
        <v>3656707</v>
      </c>
      <c r="AK7">
        <v>4046330</v>
      </c>
      <c r="AL7">
        <v>4071283</v>
      </c>
      <c r="AM7">
        <v>3871361</v>
      </c>
      <c r="AN7">
        <v>3660561</v>
      </c>
      <c r="AO7">
        <v>3711187</v>
      </c>
      <c r="AP7">
        <v>3711187</v>
      </c>
      <c r="AQ7">
        <v>3356115</v>
      </c>
      <c r="AR7">
        <v>3141106</v>
      </c>
      <c r="AS7">
        <v>1280951</v>
      </c>
      <c r="AT7">
        <v>1552334</v>
      </c>
      <c r="AU7">
        <v>1778557</v>
      </c>
      <c r="AV7">
        <v>176710</v>
      </c>
      <c r="AW7">
        <v>3471095</v>
      </c>
      <c r="AX7">
        <v>4505586</v>
      </c>
      <c r="AY7">
        <v>4559813</v>
      </c>
      <c r="AZ7">
        <v>4671162</v>
      </c>
      <c r="BA7">
        <v>4906937</v>
      </c>
      <c r="BB7">
        <v>5648278</v>
      </c>
      <c r="BC7">
        <v>4735649</v>
      </c>
      <c r="BD7">
        <v>4735649</v>
      </c>
      <c r="BE7">
        <v>4735649</v>
      </c>
      <c r="BF7">
        <v>4735649</v>
      </c>
      <c r="BG7">
        <v>4735649</v>
      </c>
      <c r="BH7">
        <v>4735649</v>
      </c>
      <c r="BI7">
        <v>4735649</v>
      </c>
      <c r="BJ7">
        <v>4735649</v>
      </c>
      <c r="BK7">
        <v>4735649</v>
      </c>
      <c r="BL7">
        <v>4735649</v>
      </c>
      <c r="BM7">
        <v>4691033</v>
      </c>
      <c r="BN7">
        <v>4672261</v>
      </c>
      <c r="BO7">
        <v>4414270</v>
      </c>
      <c r="BP7">
        <v>4705475</v>
      </c>
      <c r="BQ7">
        <v>4811317</v>
      </c>
      <c r="BR7">
        <v>4837655</v>
      </c>
      <c r="BS7">
        <v>4515783</v>
      </c>
      <c r="BT7">
        <v>4241262.75</v>
      </c>
      <c r="BU7">
        <v>4057708</v>
      </c>
      <c r="BV7">
        <v>4331988</v>
      </c>
      <c r="BW7">
        <v>4384503</v>
      </c>
    </row>
    <row r="8" spans="1:75" x14ac:dyDescent="0.3">
      <c r="A8" t="s">
        <v>13</v>
      </c>
      <c r="B8">
        <v>62578.958399999996</v>
      </c>
      <c r="C8">
        <v>119342</v>
      </c>
      <c r="D8">
        <v>86466</v>
      </c>
      <c r="E8">
        <v>270499.59019999998</v>
      </c>
      <c r="F8">
        <v>312022.641</v>
      </c>
      <c r="G8">
        <v>349071.56549999997</v>
      </c>
      <c r="H8">
        <v>345874.09499999997</v>
      </c>
      <c r="I8">
        <v>305977.2268</v>
      </c>
      <c r="J8">
        <v>305977.2268</v>
      </c>
      <c r="K8">
        <v>279387.70020000002</v>
      </c>
      <c r="L8">
        <v>182756.86799999999</v>
      </c>
      <c r="M8">
        <v>311757.33049999998</v>
      </c>
      <c r="N8">
        <v>319644.67430000001</v>
      </c>
      <c r="O8">
        <v>326919.26329999999</v>
      </c>
      <c r="P8">
        <v>309403.27250000002</v>
      </c>
      <c r="Q8">
        <v>366909.34419999999</v>
      </c>
      <c r="R8">
        <v>390733.14419999998</v>
      </c>
      <c r="S8">
        <v>396254.43479999999</v>
      </c>
      <c r="T8">
        <v>403202.07130000001</v>
      </c>
      <c r="U8">
        <v>392272.86139999999</v>
      </c>
      <c r="V8">
        <v>381526.82819999999</v>
      </c>
      <c r="W8">
        <v>343021.07</v>
      </c>
      <c r="X8">
        <v>333737.86810000002</v>
      </c>
      <c r="Y8">
        <v>338829.24739999999</v>
      </c>
      <c r="Z8">
        <v>347030.54889999999</v>
      </c>
      <c r="AA8">
        <v>347030.54889999999</v>
      </c>
      <c r="AB8">
        <v>315142.14269999997</v>
      </c>
      <c r="AC8">
        <v>315142.14269999997</v>
      </c>
      <c r="AD8">
        <v>320727.40769999998</v>
      </c>
      <c r="AE8">
        <v>321728.0073</v>
      </c>
      <c r="AF8">
        <v>321728.0073</v>
      </c>
      <c r="AG8">
        <v>317971.01069999998</v>
      </c>
      <c r="AH8">
        <v>262246.80930000002</v>
      </c>
      <c r="AI8">
        <v>93702.587299999999</v>
      </c>
      <c r="AJ8">
        <v>276604.48060000001</v>
      </c>
      <c r="AK8">
        <v>302797.08269999997</v>
      </c>
      <c r="AL8">
        <v>300257.76549999998</v>
      </c>
      <c r="AM8">
        <v>287725.1139</v>
      </c>
      <c r="AN8">
        <v>272955.60739999998</v>
      </c>
      <c r="AO8">
        <v>279450.84159999999</v>
      </c>
      <c r="AP8">
        <v>279450.84159999999</v>
      </c>
      <c r="AQ8">
        <v>239576.63099999999</v>
      </c>
      <c r="AR8">
        <v>239576.63099999999</v>
      </c>
      <c r="AS8">
        <v>100507.11440000001</v>
      </c>
      <c r="AT8">
        <v>137457.66159999999</v>
      </c>
      <c r="AU8">
        <v>137457.66159999999</v>
      </c>
      <c r="AV8">
        <v>0</v>
      </c>
      <c r="AW8">
        <v>268370.1923</v>
      </c>
      <c r="AX8">
        <v>339149.53590000002</v>
      </c>
      <c r="AY8">
        <v>343278.38370000001</v>
      </c>
      <c r="AZ8">
        <v>351774.1507</v>
      </c>
      <c r="BA8">
        <v>336275.60259999998</v>
      </c>
      <c r="BB8">
        <v>343013.98950000003</v>
      </c>
      <c r="BC8">
        <v>350191.45069999999</v>
      </c>
      <c r="BD8">
        <v>317139.09360000002</v>
      </c>
      <c r="BE8">
        <v>317139.09360000002</v>
      </c>
      <c r="BF8">
        <v>344763.62270000001</v>
      </c>
      <c r="BG8">
        <v>349792.6103</v>
      </c>
      <c r="BH8">
        <v>335225.43949999998</v>
      </c>
      <c r="BI8">
        <v>339797.36</v>
      </c>
      <c r="BJ8">
        <v>334075.9828</v>
      </c>
      <c r="BK8">
        <v>339566.7856</v>
      </c>
      <c r="BL8">
        <v>337700.78230000002</v>
      </c>
      <c r="BM8">
        <v>338196.91710000002</v>
      </c>
      <c r="BN8">
        <v>342792.16159999999</v>
      </c>
      <c r="BO8">
        <v>331934.75630000001</v>
      </c>
      <c r="BP8">
        <v>328121.03239999997</v>
      </c>
      <c r="BQ8">
        <v>400782.70610000001</v>
      </c>
      <c r="BR8">
        <v>402976.66149999999</v>
      </c>
      <c r="BS8">
        <v>376164.72389999998</v>
      </c>
      <c r="BT8">
        <v>353297.18707500002</v>
      </c>
      <c r="BU8">
        <v>338007.07640000002</v>
      </c>
      <c r="BV8">
        <v>305784.4706</v>
      </c>
      <c r="BW8">
        <v>311085.9325</v>
      </c>
    </row>
    <row r="9" spans="1:75" x14ac:dyDescent="0.3">
      <c r="A9" t="s">
        <v>14</v>
      </c>
      <c r="B9">
        <v>600</v>
      </c>
      <c r="C9">
        <v>600</v>
      </c>
      <c r="D9">
        <v>600</v>
      </c>
      <c r="E9">
        <v>600</v>
      </c>
      <c r="F9">
        <v>600</v>
      </c>
      <c r="G9">
        <v>600</v>
      </c>
      <c r="H9">
        <v>600</v>
      </c>
      <c r="I9">
        <v>600</v>
      </c>
      <c r="J9">
        <v>600</v>
      </c>
      <c r="K9">
        <v>600</v>
      </c>
      <c r="L9">
        <v>600</v>
      </c>
      <c r="M9">
        <v>600</v>
      </c>
      <c r="N9">
        <v>600</v>
      </c>
      <c r="O9">
        <v>600</v>
      </c>
      <c r="P9">
        <v>1500</v>
      </c>
      <c r="Q9">
        <v>1500</v>
      </c>
      <c r="R9">
        <v>1500</v>
      </c>
      <c r="S9">
        <v>1500</v>
      </c>
      <c r="T9">
        <v>1500</v>
      </c>
      <c r="U9">
        <v>1500</v>
      </c>
      <c r="V9">
        <v>1500</v>
      </c>
      <c r="W9">
        <v>1500</v>
      </c>
      <c r="X9">
        <v>1500</v>
      </c>
      <c r="Y9">
        <v>1500</v>
      </c>
      <c r="Z9">
        <v>1500</v>
      </c>
      <c r="AA9">
        <v>1500</v>
      </c>
      <c r="AB9">
        <v>1500</v>
      </c>
      <c r="AC9">
        <v>1500</v>
      </c>
      <c r="AD9">
        <v>1500</v>
      </c>
      <c r="AE9">
        <v>1500</v>
      </c>
      <c r="AF9">
        <v>1500</v>
      </c>
      <c r="AG9">
        <v>1500</v>
      </c>
      <c r="AH9">
        <v>1500</v>
      </c>
      <c r="AI9">
        <v>1500</v>
      </c>
      <c r="AJ9">
        <v>6000</v>
      </c>
      <c r="AK9">
        <v>6000</v>
      </c>
      <c r="AL9">
        <v>6000</v>
      </c>
      <c r="AM9">
        <v>6000</v>
      </c>
      <c r="AN9">
        <v>6000</v>
      </c>
      <c r="AO9">
        <v>6000</v>
      </c>
      <c r="AP9">
        <v>6000</v>
      </c>
      <c r="AQ9">
        <v>6000</v>
      </c>
      <c r="AR9">
        <v>6000</v>
      </c>
      <c r="AS9">
        <v>6000</v>
      </c>
      <c r="AT9">
        <v>6000</v>
      </c>
      <c r="AU9">
        <v>6000</v>
      </c>
      <c r="AV9">
        <v>0</v>
      </c>
      <c r="AW9">
        <v>6000</v>
      </c>
      <c r="AX9">
        <v>6000</v>
      </c>
      <c r="AY9">
        <v>6000</v>
      </c>
      <c r="AZ9">
        <v>6000</v>
      </c>
      <c r="BA9">
        <v>6000</v>
      </c>
      <c r="BB9">
        <v>6000</v>
      </c>
      <c r="BC9">
        <v>10700</v>
      </c>
      <c r="BD9">
        <v>10700</v>
      </c>
      <c r="BE9">
        <v>10700</v>
      </c>
      <c r="BF9">
        <v>10700</v>
      </c>
      <c r="BG9">
        <v>10700</v>
      </c>
      <c r="BH9">
        <v>10500</v>
      </c>
      <c r="BI9">
        <v>11000</v>
      </c>
      <c r="BJ9">
        <v>11250</v>
      </c>
      <c r="BK9">
        <v>10950</v>
      </c>
      <c r="BL9">
        <v>10950</v>
      </c>
      <c r="BM9">
        <v>10856</v>
      </c>
      <c r="BN9">
        <v>10782</v>
      </c>
      <c r="BO9">
        <v>35000</v>
      </c>
      <c r="BP9">
        <v>32015</v>
      </c>
      <c r="BQ9">
        <v>40251</v>
      </c>
      <c r="BR9">
        <v>44155</v>
      </c>
      <c r="BS9">
        <v>16560</v>
      </c>
      <c r="BT9">
        <v>46059</v>
      </c>
      <c r="BU9">
        <v>46059</v>
      </c>
      <c r="BV9">
        <v>46059</v>
      </c>
      <c r="BW9">
        <v>31024</v>
      </c>
    </row>
    <row r="10" spans="1:75" x14ac:dyDescent="0.3">
      <c r="A10" t="s">
        <v>15</v>
      </c>
      <c r="B10">
        <v>900</v>
      </c>
      <c r="C10">
        <v>900</v>
      </c>
      <c r="D10">
        <v>900</v>
      </c>
      <c r="E10">
        <v>900</v>
      </c>
      <c r="F10">
        <v>900</v>
      </c>
      <c r="G10">
        <v>900</v>
      </c>
      <c r="H10">
        <v>900</v>
      </c>
      <c r="I10">
        <v>900</v>
      </c>
      <c r="J10">
        <v>900</v>
      </c>
      <c r="K10">
        <v>900</v>
      </c>
      <c r="L10">
        <v>900</v>
      </c>
      <c r="M10">
        <v>900</v>
      </c>
      <c r="N10">
        <v>900</v>
      </c>
      <c r="O10">
        <v>900</v>
      </c>
      <c r="P10">
        <v>3000</v>
      </c>
      <c r="Q10">
        <v>3000</v>
      </c>
      <c r="R10">
        <v>3000</v>
      </c>
      <c r="S10">
        <v>3000</v>
      </c>
      <c r="T10">
        <v>3000</v>
      </c>
      <c r="U10">
        <v>3000</v>
      </c>
      <c r="V10">
        <v>3000</v>
      </c>
      <c r="W10">
        <v>3000</v>
      </c>
      <c r="X10">
        <v>3000</v>
      </c>
      <c r="Y10">
        <v>3000</v>
      </c>
      <c r="Z10">
        <v>3000</v>
      </c>
      <c r="AA10">
        <v>3000</v>
      </c>
      <c r="AB10">
        <v>3000</v>
      </c>
      <c r="AC10">
        <v>3000</v>
      </c>
      <c r="AD10">
        <v>3000</v>
      </c>
      <c r="AE10">
        <v>3000</v>
      </c>
      <c r="AF10">
        <v>3000</v>
      </c>
      <c r="AG10">
        <v>3000</v>
      </c>
      <c r="AH10">
        <v>3000</v>
      </c>
      <c r="AI10">
        <v>3000</v>
      </c>
      <c r="AJ10">
        <v>3000</v>
      </c>
      <c r="AK10">
        <v>3000</v>
      </c>
      <c r="AL10">
        <v>3000</v>
      </c>
      <c r="AM10">
        <v>3000</v>
      </c>
      <c r="AN10">
        <v>3000</v>
      </c>
      <c r="AO10">
        <v>3000</v>
      </c>
      <c r="AP10">
        <v>3000</v>
      </c>
      <c r="AQ10">
        <v>3000</v>
      </c>
      <c r="AR10">
        <v>3000</v>
      </c>
      <c r="AS10">
        <v>3000</v>
      </c>
      <c r="AT10">
        <v>3000</v>
      </c>
      <c r="AU10">
        <v>3000</v>
      </c>
      <c r="AV10">
        <v>0</v>
      </c>
      <c r="AW10">
        <v>3000</v>
      </c>
      <c r="AX10">
        <v>3000</v>
      </c>
      <c r="AY10">
        <v>3000</v>
      </c>
      <c r="AZ10">
        <v>3000</v>
      </c>
      <c r="BA10">
        <v>3000</v>
      </c>
      <c r="BB10">
        <v>3000</v>
      </c>
      <c r="BC10">
        <v>9500</v>
      </c>
      <c r="BD10">
        <v>9500</v>
      </c>
      <c r="BE10">
        <v>9500</v>
      </c>
      <c r="BF10">
        <v>9500</v>
      </c>
      <c r="BG10">
        <v>9500</v>
      </c>
      <c r="BH10">
        <v>9500</v>
      </c>
      <c r="BI10">
        <v>9500</v>
      </c>
      <c r="BJ10">
        <v>10200</v>
      </c>
      <c r="BK10">
        <v>9033</v>
      </c>
      <c r="BL10">
        <v>9033</v>
      </c>
      <c r="BM10">
        <v>9033</v>
      </c>
      <c r="BN10">
        <v>9033</v>
      </c>
      <c r="BO10">
        <v>9000</v>
      </c>
      <c r="BP10">
        <v>8500</v>
      </c>
      <c r="BQ10">
        <v>8700</v>
      </c>
      <c r="BR10">
        <v>9500</v>
      </c>
      <c r="BS10">
        <v>12150</v>
      </c>
      <c r="BT10">
        <v>9033</v>
      </c>
      <c r="BU10">
        <v>9033</v>
      </c>
      <c r="BV10">
        <v>9033</v>
      </c>
      <c r="BW10">
        <v>9033</v>
      </c>
    </row>
    <row r="11" spans="1:75" x14ac:dyDescent="0.3">
      <c r="A11" t="s">
        <v>16</v>
      </c>
      <c r="B11">
        <v>0</v>
      </c>
      <c r="C11">
        <v>0</v>
      </c>
      <c r="D11">
        <v>0</v>
      </c>
      <c r="E11">
        <v>36000</v>
      </c>
      <c r="F11">
        <v>36000</v>
      </c>
      <c r="G11">
        <v>36000</v>
      </c>
      <c r="H11">
        <v>37500</v>
      </c>
      <c r="I11">
        <v>39000</v>
      </c>
      <c r="J11">
        <v>39000</v>
      </c>
      <c r="K11">
        <v>37500</v>
      </c>
      <c r="L11">
        <v>3000</v>
      </c>
      <c r="M11">
        <v>45000</v>
      </c>
      <c r="N11">
        <v>41400</v>
      </c>
      <c r="O11">
        <v>46800</v>
      </c>
      <c r="P11">
        <v>70200</v>
      </c>
      <c r="Q11">
        <v>82500</v>
      </c>
      <c r="R11">
        <v>66000</v>
      </c>
      <c r="S11">
        <v>80600</v>
      </c>
      <c r="T11">
        <v>71300</v>
      </c>
      <c r="U11">
        <v>83700</v>
      </c>
      <c r="V11">
        <v>110500</v>
      </c>
      <c r="W11">
        <v>91000</v>
      </c>
      <c r="X11">
        <v>77500</v>
      </c>
      <c r="Y11">
        <v>70200</v>
      </c>
      <c r="Z11">
        <v>62400</v>
      </c>
      <c r="AA11">
        <v>62400</v>
      </c>
      <c r="AB11">
        <v>70200</v>
      </c>
      <c r="AC11">
        <v>62400</v>
      </c>
      <c r="AD11">
        <v>62400</v>
      </c>
      <c r="AE11">
        <v>63700</v>
      </c>
      <c r="AF11">
        <v>63700</v>
      </c>
      <c r="AG11">
        <v>53300</v>
      </c>
      <c r="AH11">
        <v>57200</v>
      </c>
      <c r="AI11">
        <v>4</v>
      </c>
      <c r="AJ11">
        <v>54600</v>
      </c>
      <c r="AK11">
        <v>70200</v>
      </c>
      <c r="AL11">
        <v>62400</v>
      </c>
      <c r="AM11">
        <v>62400</v>
      </c>
      <c r="AN11">
        <v>58500</v>
      </c>
      <c r="AO11">
        <v>31200</v>
      </c>
      <c r="AP11">
        <v>31200</v>
      </c>
      <c r="AQ11">
        <v>35100</v>
      </c>
      <c r="AR11">
        <v>28600</v>
      </c>
      <c r="AS11">
        <v>0</v>
      </c>
      <c r="AT11">
        <v>0</v>
      </c>
      <c r="AU11">
        <v>15600</v>
      </c>
      <c r="AV11">
        <v>0</v>
      </c>
      <c r="AW11">
        <v>42900</v>
      </c>
      <c r="AX11">
        <v>66300</v>
      </c>
      <c r="AY11">
        <v>63700</v>
      </c>
      <c r="AZ11">
        <v>63700</v>
      </c>
      <c r="BA11">
        <v>61100</v>
      </c>
      <c r="BB11">
        <v>62400</v>
      </c>
      <c r="BC11">
        <v>70600</v>
      </c>
      <c r="BD11">
        <v>67600</v>
      </c>
      <c r="BE11">
        <v>70200</v>
      </c>
      <c r="BF11">
        <v>70600</v>
      </c>
      <c r="BG11">
        <v>70600</v>
      </c>
      <c r="BH11">
        <v>65400</v>
      </c>
      <c r="BI11">
        <v>55400</v>
      </c>
      <c r="BJ11">
        <v>38500</v>
      </c>
      <c r="BK11">
        <v>31200</v>
      </c>
      <c r="BL11">
        <v>32500</v>
      </c>
      <c r="BM11">
        <v>35600</v>
      </c>
      <c r="BN11">
        <v>34200</v>
      </c>
      <c r="BO11">
        <v>3000</v>
      </c>
      <c r="BP11">
        <v>36000</v>
      </c>
      <c r="BQ11">
        <v>4000</v>
      </c>
      <c r="BR11">
        <v>6000</v>
      </c>
      <c r="BS11">
        <v>2000</v>
      </c>
      <c r="BT11">
        <v>4000</v>
      </c>
      <c r="BU11">
        <v>4000</v>
      </c>
      <c r="BV11">
        <v>4000</v>
      </c>
      <c r="BW11">
        <v>2000</v>
      </c>
    </row>
    <row r="12" spans="1:75" x14ac:dyDescent="0.3">
      <c r="A12" t="s">
        <v>17</v>
      </c>
      <c r="B12">
        <v>2600</v>
      </c>
      <c r="C12">
        <v>2600</v>
      </c>
      <c r="D12">
        <v>2600</v>
      </c>
      <c r="E12">
        <v>2600</v>
      </c>
      <c r="F12">
        <v>2600</v>
      </c>
      <c r="G12">
        <v>2600</v>
      </c>
      <c r="H12">
        <v>2600</v>
      </c>
      <c r="I12">
        <v>2600</v>
      </c>
      <c r="J12">
        <v>2600</v>
      </c>
      <c r="K12">
        <v>2600</v>
      </c>
      <c r="L12">
        <v>2600</v>
      </c>
      <c r="M12">
        <v>2600</v>
      </c>
      <c r="N12">
        <v>2600</v>
      </c>
      <c r="O12">
        <v>2600</v>
      </c>
      <c r="P12">
        <v>2600</v>
      </c>
      <c r="Q12">
        <v>2600</v>
      </c>
      <c r="R12">
        <v>2600</v>
      </c>
      <c r="S12">
        <v>2600</v>
      </c>
      <c r="T12">
        <v>2600</v>
      </c>
      <c r="U12">
        <v>2600</v>
      </c>
      <c r="V12">
        <v>2600</v>
      </c>
      <c r="W12">
        <v>2600</v>
      </c>
      <c r="X12">
        <v>2600</v>
      </c>
      <c r="Y12">
        <v>2600</v>
      </c>
      <c r="Z12">
        <v>2600</v>
      </c>
      <c r="AA12">
        <v>2600</v>
      </c>
      <c r="AB12">
        <v>1500</v>
      </c>
      <c r="AC12">
        <v>1500</v>
      </c>
      <c r="AD12">
        <v>1500</v>
      </c>
      <c r="AE12">
        <v>1500</v>
      </c>
      <c r="AF12">
        <v>1500</v>
      </c>
      <c r="AG12">
        <v>1500</v>
      </c>
      <c r="AH12">
        <v>1500</v>
      </c>
      <c r="AI12">
        <v>0</v>
      </c>
      <c r="AJ12">
        <v>0</v>
      </c>
      <c r="AK12">
        <v>0</v>
      </c>
      <c r="AL12">
        <v>0</v>
      </c>
      <c r="AM12">
        <v>3100</v>
      </c>
      <c r="AN12">
        <v>3100</v>
      </c>
      <c r="AO12">
        <v>3100</v>
      </c>
      <c r="AP12">
        <v>3100</v>
      </c>
      <c r="AQ12">
        <v>3100</v>
      </c>
      <c r="AR12">
        <v>3100</v>
      </c>
      <c r="AS12">
        <v>3100</v>
      </c>
      <c r="AT12">
        <v>3100</v>
      </c>
      <c r="AU12">
        <v>3100</v>
      </c>
      <c r="AV12">
        <v>0</v>
      </c>
      <c r="AW12">
        <v>3100</v>
      </c>
      <c r="AX12">
        <v>3100</v>
      </c>
      <c r="AY12">
        <v>3100</v>
      </c>
      <c r="AZ12">
        <v>3100</v>
      </c>
      <c r="BA12">
        <v>3100</v>
      </c>
      <c r="BB12">
        <v>3100</v>
      </c>
      <c r="BC12">
        <v>3100</v>
      </c>
      <c r="BD12">
        <v>3100</v>
      </c>
      <c r="BE12">
        <v>3100</v>
      </c>
      <c r="BF12">
        <v>3100</v>
      </c>
      <c r="BG12">
        <v>3100</v>
      </c>
      <c r="BH12">
        <v>3300</v>
      </c>
      <c r="BI12">
        <v>3940</v>
      </c>
      <c r="BJ12">
        <v>3940</v>
      </c>
      <c r="BK12">
        <v>3940</v>
      </c>
      <c r="BL12">
        <v>4790</v>
      </c>
      <c r="BM12">
        <v>2900</v>
      </c>
      <c r="BN12">
        <v>2900</v>
      </c>
      <c r="BO12">
        <v>4300</v>
      </c>
      <c r="BP12">
        <v>4790</v>
      </c>
      <c r="BQ12">
        <v>4790</v>
      </c>
      <c r="BR12">
        <v>4790</v>
      </c>
      <c r="BS12">
        <v>4790</v>
      </c>
      <c r="BT12">
        <v>4700</v>
      </c>
      <c r="BU12">
        <v>4700</v>
      </c>
      <c r="BV12">
        <v>4700</v>
      </c>
      <c r="BW12">
        <v>4060</v>
      </c>
    </row>
    <row r="13" spans="1:75" x14ac:dyDescent="0.3">
      <c r="A13" t="s">
        <v>18</v>
      </c>
      <c r="B13">
        <v>1125</v>
      </c>
      <c r="C13">
        <v>1125</v>
      </c>
      <c r="D13">
        <v>1125</v>
      </c>
      <c r="E13">
        <v>1155</v>
      </c>
      <c r="F13">
        <v>1155</v>
      </c>
      <c r="G13">
        <v>1155</v>
      </c>
      <c r="H13">
        <v>1155</v>
      </c>
      <c r="I13">
        <v>1155</v>
      </c>
      <c r="J13">
        <v>1155</v>
      </c>
      <c r="K13">
        <v>1155</v>
      </c>
      <c r="L13">
        <v>1155</v>
      </c>
      <c r="M13">
        <v>1155</v>
      </c>
      <c r="N13">
        <v>1155</v>
      </c>
      <c r="O13">
        <v>1155</v>
      </c>
      <c r="P13">
        <v>1540</v>
      </c>
      <c r="Q13">
        <v>1540</v>
      </c>
      <c r="R13">
        <v>1540</v>
      </c>
      <c r="S13">
        <v>3797</v>
      </c>
      <c r="T13">
        <v>3797</v>
      </c>
      <c r="U13">
        <v>3797</v>
      </c>
      <c r="V13">
        <v>3797</v>
      </c>
      <c r="W13">
        <v>3797</v>
      </c>
      <c r="X13">
        <v>3797</v>
      </c>
      <c r="Y13">
        <v>3797</v>
      </c>
      <c r="Z13">
        <v>3797</v>
      </c>
      <c r="AA13">
        <v>3797</v>
      </c>
      <c r="AB13">
        <v>1369</v>
      </c>
      <c r="AC13">
        <v>1369</v>
      </c>
      <c r="AD13">
        <v>1369</v>
      </c>
      <c r="AE13">
        <v>1369</v>
      </c>
      <c r="AF13">
        <v>1369</v>
      </c>
      <c r="AG13">
        <v>1369</v>
      </c>
      <c r="AH13">
        <v>1369</v>
      </c>
      <c r="AI13">
        <v>1369</v>
      </c>
      <c r="AJ13">
        <v>1369</v>
      </c>
      <c r="AK13">
        <v>1369</v>
      </c>
      <c r="AL13">
        <v>1369</v>
      </c>
      <c r="AM13">
        <v>1369</v>
      </c>
      <c r="AN13">
        <v>1369</v>
      </c>
      <c r="AO13">
        <v>1369</v>
      </c>
      <c r="AP13">
        <v>1369</v>
      </c>
      <c r="AQ13">
        <v>1369</v>
      </c>
      <c r="AR13">
        <v>1369</v>
      </c>
      <c r="AS13">
        <v>1369</v>
      </c>
      <c r="AT13">
        <v>1369</v>
      </c>
      <c r="AU13">
        <v>1369</v>
      </c>
      <c r="AV13">
        <v>0</v>
      </c>
      <c r="AW13">
        <v>1369</v>
      </c>
      <c r="AX13">
        <v>1369</v>
      </c>
      <c r="AY13">
        <v>1369</v>
      </c>
      <c r="AZ13">
        <v>1369</v>
      </c>
      <c r="BA13">
        <v>1369</v>
      </c>
      <c r="BB13">
        <v>1369</v>
      </c>
      <c r="BC13">
        <v>1369</v>
      </c>
      <c r="BD13">
        <v>1369</v>
      </c>
      <c r="BE13">
        <v>1369</v>
      </c>
      <c r="BF13">
        <v>1369</v>
      </c>
      <c r="BG13">
        <v>1369</v>
      </c>
      <c r="BH13">
        <v>1084</v>
      </c>
      <c r="BI13">
        <v>800</v>
      </c>
      <c r="BJ13">
        <v>450</v>
      </c>
      <c r="BK13">
        <v>1444</v>
      </c>
      <c r="BL13">
        <v>920</v>
      </c>
      <c r="BM13">
        <v>1425</v>
      </c>
      <c r="BN13">
        <v>1400</v>
      </c>
      <c r="BO13">
        <v>2826</v>
      </c>
      <c r="BP13">
        <v>2250</v>
      </c>
      <c r="BQ13">
        <v>1350</v>
      </c>
      <c r="BR13">
        <v>1450</v>
      </c>
      <c r="BS13">
        <v>2850</v>
      </c>
      <c r="BT13">
        <v>2815</v>
      </c>
      <c r="BU13">
        <v>2815</v>
      </c>
      <c r="BV13">
        <v>2815</v>
      </c>
      <c r="BW13">
        <v>2605</v>
      </c>
    </row>
    <row r="14" spans="1:75" x14ac:dyDescent="0.3">
      <c r="A14" t="s">
        <v>19</v>
      </c>
      <c r="B14">
        <v>97662.24</v>
      </c>
      <c r="C14">
        <v>150658</v>
      </c>
      <c r="D14">
        <v>116120</v>
      </c>
      <c r="E14">
        <v>392148</v>
      </c>
      <c r="F14">
        <v>436950</v>
      </c>
      <c r="G14">
        <v>444769.55000000005</v>
      </c>
      <c r="H14">
        <v>479779.5</v>
      </c>
      <c r="I14">
        <v>425985</v>
      </c>
      <c r="J14">
        <v>392515</v>
      </c>
      <c r="K14">
        <v>436019</v>
      </c>
      <c r="L14">
        <v>285215</v>
      </c>
      <c r="M14">
        <v>336536</v>
      </c>
      <c r="N14">
        <v>370417</v>
      </c>
      <c r="O14">
        <v>260198</v>
      </c>
      <c r="P14">
        <v>232862</v>
      </c>
      <c r="Q14">
        <v>372608</v>
      </c>
      <c r="R14">
        <v>259787.62</v>
      </c>
      <c r="S14">
        <v>318404</v>
      </c>
      <c r="T14">
        <v>329246.93000000005</v>
      </c>
      <c r="U14">
        <v>312191</v>
      </c>
      <c r="V14">
        <v>294063</v>
      </c>
      <c r="W14">
        <v>235327</v>
      </c>
      <c r="X14">
        <v>220839</v>
      </c>
      <c r="Y14">
        <v>178785.14</v>
      </c>
      <c r="Z14">
        <v>161512.69</v>
      </c>
      <c r="AA14">
        <v>198022</v>
      </c>
      <c r="AB14">
        <v>143396</v>
      </c>
      <c r="AC14">
        <v>191818</v>
      </c>
      <c r="AD14">
        <v>185499</v>
      </c>
      <c r="AE14">
        <v>211712.5</v>
      </c>
      <c r="AF14">
        <v>202097</v>
      </c>
      <c r="AG14">
        <v>259733</v>
      </c>
      <c r="AH14">
        <v>159269</v>
      </c>
      <c r="AI14">
        <v>86234</v>
      </c>
      <c r="AJ14">
        <v>181676</v>
      </c>
      <c r="AK14">
        <v>252552.47000000003</v>
      </c>
      <c r="AL14">
        <v>268590</v>
      </c>
      <c r="AM14">
        <v>253194</v>
      </c>
      <c r="AN14">
        <v>425981.14</v>
      </c>
      <c r="AO14">
        <v>436407.92000000004</v>
      </c>
      <c r="AP14">
        <v>396354</v>
      </c>
      <c r="AQ14">
        <v>396354</v>
      </c>
      <c r="AR14">
        <v>373889.10000000003</v>
      </c>
      <c r="AS14">
        <v>132722.48000000001</v>
      </c>
      <c r="AT14">
        <v>159445</v>
      </c>
      <c r="AU14">
        <v>214875</v>
      </c>
      <c r="AV14">
        <v>0</v>
      </c>
      <c r="AW14">
        <v>344764</v>
      </c>
      <c r="AX14">
        <v>451544</v>
      </c>
      <c r="AY14">
        <v>464435</v>
      </c>
      <c r="AZ14">
        <v>476563</v>
      </c>
      <c r="BA14">
        <v>463546</v>
      </c>
      <c r="BB14">
        <v>506609</v>
      </c>
      <c r="BC14">
        <v>506609</v>
      </c>
      <c r="BD14">
        <v>472633</v>
      </c>
      <c r="BE14">
        <v>488858</v>
      </c>
      <c r="BF14">
        <v>480230.17000000004</v>
      </c>
      <c r="BG14">
        <v>480230.17000000004</v>
      </c>
      <c r="BH14">
        <v>440507.70999999996</v>
      </c>
      <c r="BI14">
        <v>438174.63</v>
      </c>
      <c r="BJ14">
        <v>540282.21</v>
      </c>
      <c r="BK14">
        <v>423216.97</v>
      </c>
      <c r="BL14">
        <v>425079.15</v>
      </c>
      <c r="BM14">
        <v>397797.89</v>
      </c>
      <c r="BN14">
        <v>423246.41000000003</v>
      </c>
      <c r="BO14">
        <v>413118.67000000004</v>
      </c>
      <c r="BP14">
        <v>416972.64</v>
      </c>
      <c r="BQ14">
        <v>547743.95000000007</v>
      </c>
      <c r="BR14">
        <v>553412</v>
      </c>
      <c r="BS14">
        <v>483973.36000000004</v>
      </c>
      <c r="BT14">
        <v>494617.65650000004</v>
      </c>
      <c r="BU14">
        <v>482776.08150000003</v>
      </c>
      <c r="BV14">
        <v>484013</v>
      </c>
      <c r="BW14">
        <v>504406</v>
      </c>
    </row>
    <row r="15" spans="1:75" x14ac:dyDescent="0.3">
      <c r="A15" t="s">
        <v>20</v>
      </c>
      <c r="B15">
        <v>27513.1675</v>
      </c>
      <c r="C15">
        <v>46562</v>
      </c>
      <c r="D15">
        <v>30750</v>
      </c>
      <c r="E15">
        <v>114885.55</v>
      </c>
      <c r="F15">
        <v>133371</v>
      </c>
      <c r="G15">
        <v>170476.3125</v>
      </c>
      <c r="H15">
        <v>162339</v>
      </c>
      <c r="I15">
        <v>144909.21249999999</v>
      </c>
      <c r="J15">
        <v>129343.69500000001</v>
      </c>
      <c r="K15">
        <v>123304.87000000001</v>
      </c>
      <c r="L15">
        <v>77343</v>
      </c>
      <c r="M15">
        <v>136728</v>
      </c>
      <c r="N15">
        <v>142604</v>
      </c>
      <c r="O15">
        <v>142522</v>
      </c>
      <c r="P15">
        <v>132136</v>
      </c>
      <c r="Q15">
        <v>156259</v>
      </c>
      <c r="R15">
        <v>168690.4375</v>
      </c>
      <c r="S15">
        <v>170490</v>
      </c>
      <c r="T15">
        <v>173707.07250000001</v>
      </c>
      <c r="U15">
        <v>168229.91250000001</v>
      </c>
      <c r="V15">
        <v>163171</v>
      </c>
      <c r="W15">
        <v>145204</v>
      </c>
      <c r="X15">
        <v>145601</v>
      </c>
      <c r="Y15">
        <v>145601</v>
      </c>
      <c r="Z15">
        <v>141796</v>
      </c>
      <c r="AA15">
        <v>131198.79500000001</v>
      </c>
      <c r="AB15">
        <v>134060</v>
      </c>
      <c r="AC15">
        <v>140881.91</v>
      </c>
      <c r="AD15">
        <v>161523</v>
      </c>
      <c r="AE15">
        <v>137118</v>
      </c>
      <c r="AF15">
        <v>137118</v>
      </c>
      <c r="AG15">
        <v>163087</v>
      </c>
      <c r="AH15">
        <v>112530.925</v>
      </c>
      <c r="AI15">
        <v>39084</v>
      </c>
      <c r="AJ15">
        <v>118842</v>
      </c>
      <c r="AK15">
        <v>131505</v>
      </c>
      <c r="AL15">
        <v>132316.69750000001</v>
      </c>
      <c r="AM15">
        <v>125819.2325</v>
      </c>
      <c r="AN15">
        <v>118968.2325</v>
      </c>
      <c r="AO15">
        <v>122730</v>
      </c>
      <c r="AP15">
        <v>120614</v>
      </c>
      <c r="AQ15">
        <v>109074</v>
      </c>
      <c r="AR15">
        <v>102086</v>
      </c>
      <c r="AS15">
        <v>41631</v>
      </c>
      <c r="AT15">
        <v>53702</v>
      </c>
      <c r="AU15">
        <v>57803</v>
      </c>
      <c r="AV15">
        <v>0</v>
      </c>
      <c r="AW15">
        <v>112811</v>
      </c>
      <c r="AX15">
        <v>156874</v>
      </c>
      <c r="AY15">
        <v>156843</v>
      </c>
      <c r="AZ15">
        <v>158925</v>
      </c>
      <c r="BA15">
        <v>168240</v>
      </c>
      <c r="BB15">
        <v>197141</v>
      </c>
      <c r="BC15">
        <v>197141</v>
      </c>
      <c r="BD15">
        <v>181919</v>
      </c>
      <c r="BE15">
        <v>183160</v>
      </c>
      <c r="BF15">
        <v>273132</v>
      </c>
      <c r="BG15">
        <v>273132</v>
      </c>
      <c r="BH15">
        <v>264335</v>
      </c>
      <c r="BI15">
        <v>269448</v>
      </c>
      <c r="BJ15">
        <v>272399</v>
      </c>
      <c r="BK15">
        <v>395840</v>
      </c>
      <c r="BL15">
        <v>264157.23749999999</v>
      </c>
      <c r="BM15">
        <v>265299.755</v>
      </c>
      <c r="BN15">
        <v>267603.55249999999</v>
      </c>
      <c r="BO15">
        <v>255363.08749999999</v>
      </c>
      <c r="BP15">
        <v>259357.505</v>
      </c>
      <c r="BQ15">
        <v>264478</v>
      </c>
      <c r="BR15">
        <v>265388</v>
      </c>
      <c r="BS15">
        <v>256248.72500000001</v>
      </c>
      <c r="BT15">
        <v>209869</v>
      </c>
      <c r="BU15">
        <v>194078</v>
      </c>
      <c r="BV15">
        <v>245506</v>
      </c>
      <c r="BW15">
        <v>249521</v>
      </c>
    </row>
    <row r="16" spans="1:75" x14ac:dyDescent="0.3">
      <c r="A16" t="s">
        <v>21</v>
      </c>
      <c r="B16">
        <v>137200</v>
      </c>
      <c r="C16">
        <v>411600</v>
      </c>
      <c r="D16">
        <v>205800</v>
      </c>
      <c r="E16">
        <v>411600</v>
      </c>
      <c r="F16">
        <v>411600</v>
      </c>
      <c r="G16">
        <v>411600</v>
      </c>
      <c r="H16">
        <v>411600</v>
      </c>
      <c r="I16">
        <v>411600</v>
      </c>
      <c r="J16">
        <v>411600</v>
      </c>
      <c r="K16">
        <v>411600</v>
      </c>
      <c r="L16">
        <v>411600</v>
      </c>
      <c r="M16">
        <v>411600</v>
      </c>
      <c r="N16">
        <v>411600</v>
      </c>
      <c r="O16">
        <v>411600</v>
      </c>
      <c r="P16">
        <v>548800</v>
      </c>
      <c r="Q16">
        <v>548800</v>
      </c>
      <c r="R16">
        <v>548800</v>
      </c>
      <c r="S16">
        <v>548800</v>
      </c>
      <c r="T16">
        <v>548800</v>
      </c>
      <c r="U16">
        <v>548800</v>
      </c>
      <c r="V16">
        <v>548800</v>
      </c>
      <c r="W16">
        <v>548800</v>
      </c>
      <c r="X16">
        <v>548800</v>
      </c>
      <c r="Y16">
        <v>548800</v>
      </c>
      <c r="Z16">
        <v>548800</v>
      </c>
      <c r="AA16">
        <v>548800</v>
      </c>
      <c r="AB16">
        <v>548800</v>
      </c>
      <c r="AC16">
        <v>548800</v>
      </c>
      <c r="AD16">
        <v>548800</v>
      </c>
      <c r="AE16">
        <v>548800</v>
      </c>
      <c r="AF16">
        <v>548800</v>
      </c>
      <c r="AG16">
        <v>548800</v>
      </c>
      <c r="AH16">
        <v>548800</v>
      </c>
      <c r="AI16">
        <v>548800</v>
      </c>
      <c r="AJ16">
        <v>418135</v>
      </c>
      <c r="AK16">
        <v>418135</v>
      </c>
      <c r="AL16">
        <v>418135</v>
      </c>
      <c r="AM16">
        <v>418135</v>
      </c>
      <c r="AN16">
        <v>474750</v>
      </c>
      <c r="AO16">
        <v>474750</v>
      </c>
      <c r="AP16">
        <v>474750</v>
      </c>
      <c r="AQ16">
        <v>474750</v>
      </c>
      <c r="AR16">
        <v>474750</v>
      </c>
      <c r="AS16">
        <v>474750</v>
      </c>
      <c r="AT16">
        <v>474750</v>
      </c>
      <c r="AU16">
        <v>474750</v>
      </c>
      <c r="AV16">
        <v>474750</v>
      </c>
      <c r="AW16">
        <v>474750</v>
      </c>
      <c r="AX16">
        <v>474750</v>
      </c>
      <c r="AY16">
        <v>474750</v>
      </c>
      <c r="AZ16">
        <v>474750</v>
      </c>
      <c r="BA16">
        <v>474750</v>
      </c>
      <c r="BB16">
        <v>474075</v>
      </c>
      <c r="BC16">
        <v>579075</v>
      </c>
      <c r="BD16">
        <v>579075</v>
      </c>
      <c r="BE16">
        <v>579075</v>
      </c>
      <c r="BF16">
        <v>579075</v>
      </c>
      <c r="BG16">
        <v>579075</v>
      </c>
      <c r="BH16">
        <v>579075</v>
      </c>
      <c r="BI16">
        <v>579075</v>
      </c>
      <c r="BJ16">
        <v>579075</v>
      </c>
      <c r="BK16">
        <v>579075</v>
      </c>
      <c r="BL16">
        <v>579075</v>
      </c>
      <c r="BM16">
        <v>579075</v>
      </c>
      <c r="BN16">
        <v>579075</v>
      </c>
      <c r="BO16">
        <v>579075</v>
      </c>
      <c r="BP16">
        <v>474075</v>
      </c>
      <c r="BQ16">
        <v>474075</v>
      </c>
      <c r="BR16">
        <v>474075</v>
      </c>
      <c r="BS16">
        <v>474075</v>
      </c>
      <c r="BT16">
        <v>474075</v>
      </c>
      <c r="BU16">
        <v>451500</v>
      </c>
      <c r="BV16">
        <v>451500</v>
      </c>
      <c r="BW16">
        <v>451500</v>
      </c>
    </row>
    <row r="17" spans="1:75" x14ac:dyDescent="0.3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105764</v>
      </c>
      <c r="I17">
        <v>218545.48800000001</v>
      </c>
      <c r="J17">
        <v>218545.48800000001</v>
      </c>
      <c r="K17">
        <v>218545.48800000001</v>
      </c>
      <c r="L17">
        <v>218545.48800000001</v>
      </c>
      <c r="M17">
        <v>218545.48800000001</v>
      </c>
      <c r="N17">
        <v>222440.49600000001</v>
      </c>
      <c r="O17">
        <v>215136.52799999999</v>
      </c>
      <c r="P17">
        <v>178287.6</v>
      </c>
      <c r="Q17">
        <v>211424.35200000001</v>
      </c>
      <c r="R17">
        <v>225152.35200000001</v>
      </c>
      <c r="S17">
        <v>228333.88800000001</v>
      </c>
      <c r="T17">
        <v>232337.32800000001</v>
      </c>
      <c r="U17">
        <v>226039.584</v>
      </c>
      <c r="V17">
        <v>219847.39199999999</v>
      </c>
      <c r="W17">
        <v>197659.2</v>
      </c>
      <c r="X17">
        <v>192309.93600000002</v>
      </c>
      <c r="Y17">
        <v>195243.74400000001</v>
      </c>
      <c r="Z17">
        <v>199969.584</v>
      </c>
      <c r="AA17">
        <v>199969.584</v>
      </c>
      <c r="AB17">
        <v>181594.51200000002</v>
      </c>
      <c r="AC17">
        <v>181594.51200000002</v>
      </c>
      <c r="AD17">
        <v>184812.91200000001</v>
      </c>
      <c r="AE17">
        <v>185389.48800000001</v>
      </c>
      <c r="AF17">
        <v>185389.48800000001</v>
      </c>
      <c r="AG17">
        <v>183224.592</v>
      </c>
      <c r="AH17">
        <v>151114.60800000001</v>
      </c>
      <c r="AI17">
        <v>53994.288</v>
      </c>
      <c r="AJ17">
        <v>159387.93600000002</v>
      </c>
      <c r="AK17">
        <v>174480.91200000001</v>
      </c>
      <c r="AL17">
        <v>173017.68</v>
      </c>
      <c r="AM17">
        <v>165795.984</v>
      </c>
      <c r="AN17">
        <v>157285.34400000001</v>
      </c>
      <c r="AO17">
        <v>161028.09599999999</v>
      </c>
      <c r="AP17">
        <v>161028.09599999999</v>
      </c>
      <c r="AQ17">
        <v>138051.36000000002</v>
      </c>
      <c r="AR17">
        <v>138051.36000000002</v>
      </c>
      <c r="AS17">
        <v>57915.264000000003</v>
      </c>
      <c r="AT17">
        <v>79207.296000000002</v>
      </c>
      <c r="AU17">
        <v>79207.296000000002</v>
      </c>
      <c r="AV17">
        <v>0</v>
      </c>
      <c r="AW17">
        <v>154643.08799999999</v>
      </c>
      <c r="AX17">
        <v>195428.304</v>
      </c>
      <c r="AY17">
        <v>197807.47200000001</v>
      </c>
      <c r="AZ17">
        <v>202702.992</v>
      </c>
      <c r="BA17">
        <v>1263930</v>
      </c>
      <c r="BB17">
        <v>197655.12</v>
      </c>
      <c r="BC17">
        <v>201790.992</v>
      </c>
      <c r="BD17">
        <v>182745.21600000001</v>
      </c>
      <c r="BE17">
        <v>182745.21600000001</v>
      </c>
      <c r="BF17">
        <v>198663.31200000001</v>
      </c>
      <c r="BG17">
        <v>201561.16800000001</v>
      </c>
      <c r="BH17">
        <v>193167.12</v>
      </c>
      <c r="BI17">
        <v>195801.60000000001</v>
      </c>
      <c r="BJ17">
        <v>192504.76800000001</v>
      </c>
      <c r="BK17">
        <v>195668.736</v>
      </c>
      <c r="BL17">
        <v>194593.48800000001</v>
      </c>
      <c r="BM17">
        <v>194879.37600000002</v>
      </c>
      <c r="BN17">
        <v>197527.296</v>
      </c>
      <c r="BO17">
        <v>191270.92800000001</v>
      </c>
      <c r="BP17">
        <v>182063.28</v>
      </c>
      <c r="BQ17">
        <v>197657.23200000002</v>
      </c>
      <c r="BR17">
        <v>198617.23199999999</v>
      </c>
      <c r="BS17">
        <v>180262.80000000002</v>
      </c>
      <c r="BT17">
        <v>174446.976</v>
      </c>
      <c r="BU17">
        <v>167714.49600000001</v>
      </c>
      <c r="BV17">
        <v>176202.33600000001</v>
      </c>
      <c r="BW17">
        <v>179257.2</v>
      </c>
    </row>
    <row r="18" spans="1:75" x14ac:dyDescent="0.3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176313.408</v>
      </c>
      <c r="J18">
        <v>176313.408</v>
      </c>
      <c r="K18">
        <v>160991.712</v>
      </c>
      <c r="L18">
        <v>105310.08</v>
      </c>
      <c r="M18">
        <v>179644.08000000002</v>
      </c>
      <c r="N18">
        <v>184189.008</v>
      </c>
      <c r="O18">
        <v>188380.848</v>
      </c>
      <c r="P18">
        <v>178287.6</v>
      </c>
      <c r="Q18">
        <v>211424.35200000001</v>
      </c>
      <c r="R18">
        <v>225152.35200000001</v>
      </c>
      <c r="S18">
        <v>228333.88800000001</v>
      </c>
      <c r="T18">
        <v>232337.32800000001</v>
      </c>
      <c r="U18">
        <v>226039.584</v>
      </c>
      <c r="V18">
        <v>219847.39199999999</v>
      </c>
      <c r="W18">
        <v>197659.2</v>
      </c>
      <c r="X18">
        <v>192309.93600000002</v>
      </c>
      <c r="Y18">
        <v>195243.74400000001</v>
      </c>
      <c r="Z18">
        <v>199969.584</v>
      </c>
      <c r="AA18">
        <v>199969.584</v>
      </c>
      <c r="AB18">
        <v>181594.51200000002</v>
      </c>
      <c r="AC18">
        <v>181594.51200000002</v>
      </c>
      <c r="AD18">
        <v>184812.91200000001</v>
      </c>
      <c r="AE18">
        <v>185389.48800000001</v>
      </c>
      <c r="AF18">
        <v>185389.48800000001</v>
      </c>
      <c r="AG18">
        <v>183224.592</v>
      </c>
      <c r="AH18">
        <v>151114.60800000001</v>
      </c>
      <c r="AI18">
        <v>53994.288</v>
      </c>
      <c r="AJ18">
        <v>159387.93600000002</v>
      </c>
      <c r="AK18">
        <v>174480.91200000001</v>
      </c>
      <c r="AL18">
        <v>173017.68</v>
      </c>
      <c r="AM18">
        <v>165795.984</v>
      </c>
      <c r="AN18">
        <v>157285.34400000001</v>
      </c>
      <c r="AO18">
        <v>161028.09599999999</v>
      </c>
      <c r="AP18">
        <v>161028.09599999999</v>
      </c>
      <c r="AQ18">
        <v>138051.36000000002</v>
      </c>
      <c r="AR18">
        <v>138051.36000000002</v>
      </c>
      <c r="AS18">
        <v>57915.264000000003</v>
      </c>
      <c r="AT18">
        <v>79207.296000000002</v>
      </c>
      <c r="AU18">
        <v>79207.296000000002</v>
      </c>
      <c r="AV18">
        <v>0</v>
      </c>
      <c r="AW18">
        <v>154643.08799999999</v>
      </c>
      <c r="AX18">
        <v>195428.304</v>
      </c>
      <c r="AY18">
        <v>343278.38370000001</v>
      </c>
      <c r="AZ18">
        <v>351774.1507</v>
      </c>
      <c r="BA18">
        <v>336275.60259999998</v>
      </c>
      <c r="BB18">
        <v>197655.12</v>
      </c>
      <c r="BC18">
        <v>201790.992</v>
      </c>
      <c r="BD18">
        <v>182745.21600000001</v>
      </c>
      <c r="BE18">
        <v>182745.21600000001</v>
      </c>
      <c r="BF18">
        <v>198663.31200000001</v>
      </c>
      <c r="BG18">
        <v>201561.16800000001</v>
      </c>
      <c r="BH18">
        <v>193167.12</v>
      </c>
      <c r="BI18">
        <v>195801.60000000001</v>
      </c>
      <c r="BJ18">
        <v>192504.76800000001</v>
      </c>
      <c r="BK18">
        <v>195668.736</v>
      </c>
      <c r="BL18">
        <v>194593.48800000001</v>
      </c>
      <c r="BM18">
        <v>194879.37600000002</v>
      </c>
      <c r="BN18">
        <v>197527.296</v>
      </c>
      <c r="BO18">
        <v>191270.92800000001</v>
      </c>
      <c r="BP18">
        <v>182063.28</v>
      </c>
      <c r="BQ18">
        <v>197657.23200000002</v>
      </c>
      <c r="BR18">
        <v>198617.23199999999</v>
      </c>
      <c r="BS18">
        <v>180262.80000000002</v>
      </c>
      <c r="BT18">
        <v>174446.976</v>
      </c>
      <c r="BU18">
        <v>167714.49600000001</v>
      </c>
      <c r="BV18">
        <v>176202.33600000001</v>
      </c>
      <c r="BW18">
        <v>179257.2</v>
      </c>
    </row>
    <row r="19" spans="1:75" x14ac:dyDescent="0.3">
      <c r="A19" t="s">
        <v>24</v>
      </c>
      <c r="B19">
        <v>47976.844002403843</v>
      </c>
      <c r="C19">
        <v>87183</v>
      </c>
      <c r="D19">
        <v>28152</v>
      </c>
      <c r="E19">
        <v>8564</v>
      </c>
      <c r="F19">
        <v>18109</v>
      </c>
      <c r="G19">
        <v>31695</v>
      </c>
      <c r="H19">
        <v>25747</v>
      </c>
      <c r="I19">
        <v>18518</v>
      </c>
      <c r="J19">
        <v>18518</v>
      </c>
      <c r="K19">
        <v>19303</v>
      </c>
      <c r="L19">
        <v>0</v>
      </c>
      <c r="M19">
        <v>48781</v>
      </c>
      <c r="N19">
        <v>63637</v>
      </c>
      <c r="O19">
        <v>142821</v>
      </c>
      <c r="P19">
        <v>39819</v>
      </c>
      <c r="Q19">
        <v>8606</v>
      </c>
      <c r="R19">
        <v>74141</v>
      </c>
      <c r="S19">
        <v>118690</v>
      </c>
      <c r="T19">
        <v>95094</v>
      </c>
      <c r="U19">
        <v>32767</v>
      </c>
      <c r="V19">
        <v>57661</v>
      </c>
      <c r="W19">
        <v>37997</v>
      </c>
      <c r="X19">
        <v>29822</v>
      </c>
      <c r="Y19">
        <v>63566</v>
      </c>
      <c r="Z19">
        <v>33247</v>
      </c>
      <c r="AA19">
        <v>52503</v>
      </c>
      <c r="AB19">
        <v>71434</v>
      </c>
      <c r="AC19">
        <v>156754</v>
      </c>
      <c r="AD19">
        <v>33585</v>
      </c>
      <c r="AE19">
        <v>5429</v>
      </c>
      <c r="AF19">
        <v>7252</v>
      </c>
      <c r="AG19">
        <v>13109</v>
      </c>
      <c r="AH19">
        <v>1748</v>
      </c>
      <c r="AI19">
        <v>38418</v>
      </c>
      <c r="AJ19">
        <v>38418</v>
      </c>
      <c r="AK19">
        <v>38418</v>
      </c>
      <c r="AL19">
        <v>150188</v>
      </c>
      <c r="AM19">
        <v>58676</v>
      </c>
      <c r="AN19">
        <v>33126</v>
      </c>
      <c r="AO19">
        <v>30375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103296</v>
      </c>
      <c r="AY19">
        <v>67565</v>
      </c>
      <c r="AZ19">
        <v>53356</v>
      </c>
      <c r="BA19">
        <v>58446</v>
      </c>
      <c r="BB19">
        <v>326805</v>
      </c>
      <c r="BC19">
        <v>253956</v>
      </c>
      <c r="BD19">
        <v>180551</v>
      </c>
      <c r="BE19">
        <v>111787</v>
      </c>
      <c r="BF19">
        <v>88942</v>
      </c>
      <c r="BG19">
        <v>86821.5</v>
      </c>
      <c r="BH19">
        <v>90759.5</v>
      </c>
      <c r="BI19">
        <v>210301</v>
      </c>
      <c r="BJ19">
        <v>242472</v>
      </c>
      <c r="BK19">
        <v>303435</v>
      </c>
      <c r="BL19">
        <v>143717</v>
      </c>
      <c r="BM19">
        <v>58254</v>
      </c>
      <c r="BN19">
        <v>41560</v>
      </c>
      <c r="BO19">
        <v>17771</v>
      </c>
      <c r="BP19">
        <v>99576</v>
      </c>
      <c r="BQ19">
        <v>259957</v>
      </c>
      <c r="BR19">
        <v>100120</v>
      </c>
      <c r="BS19">
        <v>89244</v>
      </c>
      <c r="BT19">
        <v>121251</v>
      </c>
      <c r="BU19">
        <v>47821</v>
      </c>
      <c r="BV19">
        <v>286097</v>
      </c>
      <c r="BW19">
        <v>196548</v>
      </c>
    </row>
    <row r="20" spans="1:75" x14ac:dyDescent="0.3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1029</v>
      </c>
      <c r="BU20">
        <v>1029</v>
      </c>
      <c r="BV20">
        <v>1029</v>
      </c>
      <c r="BW20">
        <v>1100</v>
      </c>
    </row>
    <row r="21" spans="1:75" x14ac:dyDescent="0.3">
      <c r="A21" t="s">
        <v>26</v>
      </c>
      <c r="B21">
        <v>1000</v>
      </c>
      <c r="C21">
        <v>1000</v>
      </c>
      <c r="D21">
        <v>1000</v>
      </c>
      <c r="E21">
        <v>1200</v>
      </c>
      <c r="F21">
        <v>1200</v>
      </c>
      <c r="G21">
        <v>1200</v>
      </c>
      <c r="H21">
        <v>1200</v>
      </c>
      <c r="I21">
        <v>1200</v>
      </c>
      <c r="J21">
        <v>1200</v>
      </c>
      <c r="K21">
        <v>1200</v>
      </c>
      <c r="L21">
        <v>1200</v>
      </c>
      <c r="M21">
        <v>1200</v>
      </c>
      <c r="N21">
        <v>1200</v>
      </c>
      <c r="O21">
        <v>1200</v>
      </c>
      <c r="P21">
        <v>1200</v>
      </c>
      <c r="Q21">
        <v>1200</v>
      </c>
      <c r="R21">
        <v>1200</v>
      </c>
      <c r="S21">
        <v>1200</v>
      </c>
      <c r="T21">
        <v>1200</v>
      </c>
      <c r="U21">
        <v>1200</v>
      </c>
      <c r="V21">
        <v>1200</v>
      </c>
      <c r="W21">
        <v>1200</v>
      </c>
      <c r="X21">
        <v>1200</v>
      </c>
      <c r="Y21">
        <v>1200</v>
      </c>
      <c r="Z21">
        <v>1200</v>
      </c>
      <c r="AA21">
        <v>1200</v>
      </c>
      <c r="AB21">
        <v>1200</v>
      </c>
      <c r="AC21">
        <v>1200</v>
      </c>
      <c r="AD21">
        <v>1200</v>
      </c>
      <c r="AE21">
        <v>1200</v>
      </c>
      <c r="AF21">
        <v>1200</v>
      </c>
      <c r="AG21">
        <v>1200</v>
      </c>
      <c r="AH21">
        <v>1200</v>
      </c>
      <c r="AI21">
        <v>1200</v>
      </c>
      <c r="AJ21">
        <v>1200</v>
      </c>
      <c r="AK21">
        <v>1200</v>
      </c>
      <c r="AL21">
        <v>1200</v>
      </c>
      <c r="AM21">
        <v>1200</v>
      </c>
      <c r="AN21">
        <v>1200</v>
      </c>
      <c r="AO21">
        <v>1200</v>
      </c>
      <c r="AP21">
        <v>1200</v>
      </c>
      <c r="AQ21">
        <v>1200</v>
      </c>
      <c r="AR21">
        <v>1200</v>
      </c>
      <c r="AS21">
        <v>1200</v>
      </c>
      <c r="AT21">
        <v>1200</v>
      </c>
      <c r="AU21">
        <v>1200</v>
      </c>
      <c r="AV21">
        <v>0</v>
      </c>
      <c r="AW21">
        <v>1200</v>
      </c>
      <c r="AX21">
        <v>1200</v>
      </c>
      <c r="AY21">
        <v>1200</v>
      </c>
      <c r="AZ21">
        <v>1200</v>
      </c>
      <c r="BA21">
        <v>1200</v>
      </c>
      <c r="BB21">
        <v>1200</v>
      </c>
      <c r="BC21">
        <v>1200</v>
      </c>
      <c r="BD21">
        <v>1200</v>
      </c>
      <c r="BE21">
        <v>1200</v>
      </c>
      <c r="BF21">
        <v>1200</v>
      </c>
      <c r="BG21">
        <v>1200</v>
      </c>
      <c r="BH21">
        <v>1500</v>
      </c>
      <c r="BI21">
        <v>315</v>
      </c>
      <c r="BJ21">
        <v>950</v>
      </c>
      <c r="BK21">
        <v>850</v>
      </c>
      <c r="BL21">
        <v>450</v>
      </c>
      <c r="BM21">
        <v>600</v>
      </c>
      <c r="BN21">
        <v>30030</v>
      </c>
      <c r="BO21">
        <v>1050</v>
      </c>
      <c r="BP21">
        <v>1500</v>
      </c>
      <c r="BQ21">
        <v>2900</v>
      </c>
      <c r="BR21">
        <v>1500</v>
      </c>
      <c r="BS21">
        <v>1200</v>
      </c>
      <c r="BT21">
        <v>400</v>
      </c>
      <c r="BU21">
        <v>400</v>
      </c>
      <c r="BV21">
        <v>400</v>
      </c>
      <c r="BW21">
        <v>500</v>
      </c>
    </row>
    <row r="22" spans="1:75" x14ac:dyDescent="0.3">
      <c r="A22" t="s">
        <v>27</v>
      </c>
      <c r="B22">
        <v>714646.55999999994</v>
      </c>
      <c r="C22">
        <v>1712547</v>
      </c>
      <c r="D22">
        <v>1177458</v>
      </c>
      <c r="E22">
        <v>956649</v>
      </c>
      <c r="F22">
        <v>1054493</v>
      </c>
      <c r="G22">
        <v>1054493</v>
      </c>
      <c r="H22">
        <v>1054493</v>
      </c>
      <c r="I22">
        <v>772058</v>
      </c>
      <c r="J22">
        <v>673330</v>
      </c>
      <c r="K22">
        <v>673330</v>
      </c>
      <c r="L22">
        <v>701499</v>
      </c>
      <c r="M22">
        <v>1042631</v>
      </c>
      <c r="N22">
        <v>1005822</v>
      </c>
      <c r="O22">
        <v>1028992</v>
      </c>
      <c r="P22">
        <v>891740</v>
      </c>
      <c r="Q22">
        <v>979947</v>
      </c>
      <c r="R22">
        <v>1013550</v>
      </c>
      <c r="S22">
        <v>1064530</v>
      </c>
      <c r="T22">
        <v>1289870</v>
      </c>
      <c r="U22">
        <v>1254517</v>
      </c>
      <c r="V22">
        <v>1214044</v>
      </c>
      <c r="W22">
        <v>1168524</v>
      </c>
      <c r="X22">
        <v>1223428</v>
      </c>
      <c r="Y22">
        <v>1206438</v>
      </c>
      <c r="Z22">
        <v>1164907</v>
      </c>
      <c r="AA22">
        <v>1230276</v>
      </c>
      <c r="AB22">
        <v>1229073</v>
      </c>
      <c r="AC22">
        <v>1156822</v>
      </c>
      <c r="AD22">
        <v>1066568</v>
      </c>
      <c r="AE22">
        <v>1125185</v>
      </c>
      <c r="AF22">
        <v>1120776</v>
      </c>
      <c r="AG22">
        <v>1097734</v>
      </c>
      <c r="AH22">
        <v>997472</v>
      </c>
      <c r="AI22">
        <v>417419</v>
      </c>
      <c r="AJ22">
        <v>1069056</v>
      </c>
      <c r="AK22">
        <v>1162257</v>
      </c>
      <c r="AL22">
        <v>1187782</v>
      </c>
      <c r="AM22">
        <v>1150000</v>
      </c>
      <c r="AN22">
        <v>1277751</v>
      </c>
      <c r="AO22">
        <v>1277751</v>
      </c>
      <c r="AP22">
        <v>1277751</v>
      </c>
      <c r="AQ22">
        <v>1277751</v>
      </c>
      <c r="AR22">
        <v>1277751</v>
      </c>
      <c r="AS22">
        <v>1277751</v>
      </c>
      <c r="AT22">
        <v>1277751</v>
      </c>
      <c r="AU22">
        <v>1277751</v>
      </c>
      <c r="AV22">
        <v>1277751</v>
      </c>
      <c r="AW22">
        <v>1277751</v>
      </c>
      <c r="AX22">
        <v>1277751</v>
      </c>
      <c r="AY22">
        <v>1277751</v>
      </c>
      <c r="AZ22">
        <v>1277751</v>
      </c>
      <c r="BA22">
        <v>1128082</v>
      </c>
      <c r="BB22">
        <v>1254708</v>
      </c>
      <c r="BC22">
        <v>2180679</v>
      </c>
      <c r="BD22">
        <v>2164548</v>
      </c>
      <c r="BE22">
        <v>1930579</v>
      </c>
      <c r="BF22">
        <v>2016290</v>
      </c>
      <c r="BG22">
        <v>2307268</v>
      </c>
      <c r="BH22">
        <v>2093652</v>
      </c>
      <c r="BI22">
        <v>2127707</v>
      </c>
      <c r="BJ22">
        <v>2157432</v>
      </c>
      <c r="BK22">
        <v>2199970</v>
      </c>
      <c r="BL22">
        <v>2029016</v>
      </c>
      <c r="BM22">
        <v>2057846</v>
      </c>
      <c r="BN22">
        <v>2089457</v>
      </c>
      <c r="BO22">
        <v>2052935</v>
      </c>
      <c r="BP22">
        <v>2052935</v>
      </c>
      <c r="BQ22">
        <v>2083351</v>
      </c>
      <c r="BR22">
        <v>2083351</v>
      </c>
      <c r="BS22">
        <v>2078687</v>
      </c>
      <c r="BT22">
        <v>1999304</v>
      </c>
      <c r="BU22">
        <v>2150217</v>
      </c>
      <c r="BV22">
        <v>1913111</v>
      </c>
      <c r="BW22">
        <v>1893929</v>
      </c>
    </row>
    <row r="23" spans="1:75" x14ac:dyDescent="0.3">
      <c r="A23" t="s">
        <v>28</v>
      </c>
      <c r="B23">
        <v>59530.058447999996</v>
      </c>
      <c r="C23">
        <v>0</v>
      </c>
      <c r="D23">
        <v>0</v>
      </c>
      <c r="E23">
        <v>79688.861699999994</v>
      </c>
      <c r="F23">
        <v>87839.266900000002</v>
      </c>
      <c r="G23">
        <v>87839.266900000002</v>
      </c>
      <c r="H23">
        <v>87839.266900000002</v>
      </c>
      <c r="I23">
        <v>64312.431400000001</v>
      </c>
      <c r="J23">
        <v>56088.389000000003</v>
      </c>
      <c r="K23">
        <v>56088.389000000003</v>
      </c>
      <c r="L23">
        <v>58434.866699999999</v>
      </c>
      <c r="M23">
        <v>86851.162299999996</v>
      </c>
      <c r="N23">
        <v>83784.972599999994</v>
      </c>
      <c r="O23">
        <v>85715.033599999995</v>
      </c>
      <c r="P23">
        <v>74281.941999999995</v>
      </c>
      <c r="Q23">
        <v>81629.585099999997</v>
      </c>
      <c r="R23">
        <v>84428.714999999997</v>
      </c>
      <c r="S23">
        <v>88675.349000000002</v>
      </c>
      <c r="T23">
        <v>107446.171</v>
      </c>
      <c r="U23">
        <v>104501.26609999999</v>
      </c>
      <c r="V23">
        <v>101129.8652</v>
      </c>
      <c r="W23">
        <v>97338.049199999994</v>
      </c>
      <c r="X23">
        <v>101911.5524</v>
      </c>
      <c r="Y23">
        <v>100496.28539999999</v>
      </c>
      <c r="Z23">
        <v>97036.753100000002</v>
      </c>
      <c r="AA23">
        <v>102481.9908</v>
      </c>
      <c r="AB23">
        <v>102381.7809</v>
      </c>
      <c r="AC23">
        <v>96363.272599999997</v>
      </c>
      <c r="AD23">
        <v>88845.114400000006</v>
      </c>
      <c r="AE23">
        <v>93727.910499999998</v>
      </c>
      <c r="AF23">
        <v>93360.640799999994</v>
      </c>
      <c r="AG23">
        <v>91441.242199999993</v>
      </c>
      <c r="AH23">
        <v>83089.417600000001</v>
      </c>
      <c r="AI23">
        <v>34771.002699999997</v>
      </c>
      <c r="AJ23">
        <v>89052.364799999996</v>
      </c>
      <c r="AK23">
        <v>96816.008099999992</v>
      </c>
      <c r="AL23">
        <v>98942.240600000005</v>
      </c>
      <c r="AM23">
        <v>95795</v>
      </c>
      <c r="AN23">
        <v>91479.643500000006</v>
      </c>
      <c r="AO23">
        <v>81365.357499999998</v>
      </c>
      <c r="AP23">
        <v>74888.615900000004</v>
      </c>
      <c r="AQ23">
        <v>75662.056400000001</v>
      </c>
      <c r="AR23">
        <v>60869.725700000003</v>
      </c>
      <c r="AS23">
        <v>47420.690799999997</v>
      </c>
      <c r="AT23">
        <v>52854.183199999999</v>
      </c>
      <c r="AU23">
        <v>57751.140299999999</v>
      </c>
      <c r="AV23">
        <v>0</v>
      </c>
      <c r="AW23">
        <v>99814.808099999995</v>
      </c>
      <c r="AX23">
        <v>120188.4887</v>
      </c>
      <c r="AY23">
        <v>118256.6784</v>
      </c>
      <c r="AZ23">
        <v>114666.2818</v>
      </c>
      <c r="BA23">
        <v>93969.230599999995</v>
      </c>
      <c r="BB23">
        <v>104517.1764</v>
      </c>
      <c r="BC23">
        <v>181650.5607</v>
      </c>
      <c r="BD23">
        <v>180306.84839999999</v>
      </c>
      <c r="BE23">
        <v>160817.23069999999</v>
      </c>
      <c r="BF23">
        <v>167956.95699999999</v>
      </c>
      <c r="BG23">
        <v>192195.42439999999</v>
      </c>
      <c r="BH23">
        <v>174401.21160000001</v>
      </c>
      <c r="BI23">
        <v>177237.99309999999</v>
      </c>
      <c r="BJ23">
        <v>179714.08559999999</v>
      </c>
      <c r="BK23">
        <v>183257.50099999999</v>
      </c>
      <c r="BL23">
        <v>169017.03279999999</v>
      </c>
      <c r="BM23">
        <v>171418.57180000001</v>
      </c>
      <c r="BN23">
        <v>174051.76809999999</v>
      </c>
      <c r="BO23">
        <v>171009.48550000001</v>
      </c>
      <c r="BP23">
        <v>171009.48550000001</v>
      </c>
      <c r="BQ23">
        <v>173543.13829999999</v>
      </c>
      <c r="BR23">
        <v>173543.13829999999</v>
      </c>
      <c r="BS23">
        <v>173154.62710000001</v>
      </c>
      <c r="BT23">
        <v>166542.0232</v>
      </c>
      <c r="BU23">
        <v>179113.07610000001</v>
      </c>
      <c r="BV23">
        <v>159362.14629999999</v>
      </c>
      <c r="BW23">
        <v>157764.28570000001</v>
      </c>
    </row>
    <row r="24" spans="1:75" x14ac:dyDescent="0.3">
      <c r="A24" t="s">
        <v>29</v>
      </c>
      <c r="B24">
        <v>181486.48192307691</v>
      </c>
      <c r="C24">
        <v>208170</v>
      </c>
      <c r="D24">
        <v>208170</v>
      </c>
      <c r="E24">
        <v>0</v>
      </c>
      <c r="F24">
        <v>0</v>
      </c>
      <c r="G24">
        <v>0</v>
      </c>
      <c r="H24">
        <v>0</v>
      </c>
      <c r="I24">
        <v>371720</v>
      </c>
      <c r="J24">
        <v>355813</v>
      </c>
      <c r="K24">
        <v>0</v>
      </c>
      <c r="L24">
        <v>0</v>
      </c>
      <c r="M24">
        <v>288700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295034</v>
      </c>
      <c r="U24">
        <v>182468</v>
      </c>
      <c r="V24">
        <v>182468</v>
      </c>
      <c r="W24">
        <v>182468</v>
      </c>
      <c r="X24">
        <v>187881</v>
      </c>
      <c r="Y24">
        <v>213527</v>
      </c>
      <c r="Z24">
        <v>305956</v>
      </c>
      <c r="AA24">
        <v>280843</v>
      </c>
      <c r="AB24">
        <v>262983</v>
      </c>
      <c r="AC24">
        <v>300828</v>
      </c>
      <c r="AD24">
        <v>210380</v>
      </c>
      <c r="AE24">
        <v>246143</v>
      </c>
      <c r="AF24">
        <v>208279</v>
      </c>
      <c r="AG24">
        <v>189181</v>
      </c>
      <c r="AH24">
        <v>174215</v>
      </c>
      <c r="AI24">
        <v>107860</v>
      </c>
      <c r="AJ24">
        <v>271018</v>
      </c>
      <c r="AK24">
        <v>271018</v>
      </c>
      <c r="AL24">
        <v>193105</v>
      </c>
      <c r="AM24">
        <v>134673</v>
      </c>
      <c r="AN24">
        <v>241662</v>
      </c>
      <c r="AO24">
        <v>245846</v>
      </c>
      <c r="AP24">
        <v>304066</v>
      </c>
      <c r="AQ24">
        <v>483690</v>
      </c>
      <c r="AR24">
        <v>5874031.1767000007</v>
      </c>
      <c r="AS24">
        <v>3101808.8131999997</v>
      </c>
      <c r="AT24">
        <v>3625731.4368000003</v>
      </c>
      <c r="AU24">
        <v>3869847.3939000005</v>
      </c>
      <c r="AV24">
        <v>1135594</v>
      </c>
      <c r="AW24">
        <v>6797304.6764000002</v>
      </c>
      <c r="AX24">
        <v>8623075.6326000001</v>
      </c>
      <c r="AY24">
        <v>8781734.9177999999</v>
      </c>
      <c r="AZ24">
        <v>8828905.5752000008</v>
      </c>
      <c r="BA24">
        <v>9793923.4357999992</v>
      </c>
      <c r="BB24">
        <v>9869379.9058999997</v>
      </c>
      <c r="BC24">
        <v>10657124.495399999</v>
      </c>
      <c r="BD24">
        <v>10130340.624000002</v>
      </c>
      <c r="BE24">
        <v>9713300.7563000005</v>
      </c>
      <c r="BF24">
        <v>9760459.6237000003</v>
      </c>
      <c r="BG24">
        <v>10313764.790699998</v>
      </c>
      <c r="BH24">
        <v>9923143.8510999996</v>
      </c>
      <c r="BI24">
        <v>10286857.6831</v>
      </c>
      <c r="BJ24">
        <v>10456591.8144</v>
      </c>
      <c r="BK24">
        <v>10420431.728599999</v>
      </c>
      <c r="BL24">
        <v>9776676.1786000002</v>
      </c>
      <c r="BM24">
        <v>9593427.8859000001</v>
      </c>
      <c r="BN24">
        <v>9653054.4842000008</v>
      </c>
      <c r="BO24">
        <v>9202968.8553000018</v>
      </c>
      <c r="BP24">
        <v>9476961.2228999995</v>
      </c>
      <c r="BQ24">
        <v>9999175.2583999988</v>
      </c>
      <c r="BR24">
        <v>9846030.2638000008</v>
      </c>
      <c r="BS24">
        <v>9337054.0360000003</v>
      </c>
      <c r="BT24">
        <v>8958449.5687750001</v>
      </c>
      <c r="BU24">
        <v>8764357.2259999998</v>
      </c>
      <c r="BV24">
        <v>9057474.2888999991</v>
      </c>
      <c r="BW24">
        <v>8984063.6182000004</v>
      </c>
    </row>
    <row r="25" spans="1:75" x14ac:dyDescent="0.3">
      <c r="A25" t="s">
        <v>135</v>
      </c>
      <c r="B25">
        <v>2390143.0102734803</v>
      </c>
      <c r="C25">
        <v>4755682.2</v>
      </c>
      <c r="D25">
        <v>3672728.2</v>
      </c>
      <c r="E25">
        <v>6664237.3019000003</v>
      </c>
      <c r="F25">
        <v>7629770.0078999996</v>
      </c>
      <c r="G25">
        <v>8129319.6082333326</v>
      </c>
      <c r="H25">
        <v>8107958.1752333334</v>
      </c>
      <c r="I25">
        <v>7809044.3667000001</v>
      </c>
      <c r="J25">
        <v>7484884.1068000011</v>
      </c>
      <c r="K25">
        <v>6896004.8592000008</v>
      </c>
      <c r="L25">
        <v>4942230.8026999999</v>
      </c>
      <c r="M25">
        <v>7739812.4608000005</v>
      </c>
      <c r="N25">
        <v>7629473.4509000005</v>
      </c>
      <c r="O25">
        <v>8428245.7729000002</v>
      </c>
      <c r="P25">
        <v>7616427.414499999</v>
      </c>
      <c r="Q25">
        <v>8635133.6333000008</v>
      </c>
      <c r="R25">
        <v>9029412.6206999999</v>
      </c>
      <c r="S25">
        <v>9366100.559799999</v>
      </c>
      <c r="T25">
        <v>9641121.900799999</v>
      </c>
      <c r="U25">
        <v>9074940.2080000006</v>
      </c>
      <c r="V25">
        <v>9012978.4773999993</v>
      </c>
      <c r="W25">
        <v>8205317.5192000009</v>
      </c>
      <c r="X25">
        <v>8047111.2924999995</v>
      </c>
      <c r="Y25">
        <v>8181799.1607999997</v>
      </c>
      <c r="Z25">
        <v>7977071.1600000001</v>
      </c>
      <c r="AA25">
        <v>7814650.5026999991</v>
      </c>
      <c r="AB25">
        <v>8073353.9475999996</v>
      </c>
      <c r="AC25">
        <v>8128098.3492999999</v>
      </c>
      <c r="AD25">
        <v>7841285.3461000016</v>
      </c>
      <c r="AE25">
        <v>7915221.3937999997</v>
      </c>
      <c r="AF25">
        <v>7708840.6240999997</v>
      </c>
      <c r="AG25">
        <v>7754694.436900001</v>
      </c>
      <c r="AH25">
        <v>6512956.3679</v>
      </c>
      <c r="AI25">
        <v>2890887.1660000002</v>
      </c>
      <c r="AJ25">
        <v>6890497.7173999995</v>
      </c>
      <c r="AK25">
        <v>7691662.384800001</v>
      </c>
      <c r="AL25">
        <v>7719152.0635999991</v>
      </c>
      <c r="AM25">
        <v>7259046.3144000005</v>
      </c>
      <c r="AN25">
        <v>7260134.3113999991</v>
      </c>
      <c r="AO25">
        <v>7145619.3110999996</v>
      </c>
      <c r="AP25">
        <v>6964256.6494999994</v>
      </c>
      <c r="AQ25">
        <v>6765537.4074000008</v>
      </c>
    </row>
    <row r="26" spans="1:75" x14ac:dyDescent="0.3">
      <c r="A26" t="s">
        <v>30</v>
      </c>
      <c r="AR26">
        <v>2876070</v>
      </c>
      <c r="AS26">
        <v>1206568</v>
      </c>
      <c r="AT26">
        <v>1650152</v>
      </c>
      <c r="AU26">
        <v>1650152</v>
      </c>
      <c r="AV26">
        <v>0</v>
      </c>
      <c r="AX26">
        <v>4071423</v>
      </c>
      <c r="AY26">
        <v>4120989</v>
      </c>
      <c r="AZ26">
        <v>4222979</v>
      </c>
      <c r="BA26">
        <v>4036922</v>
      </c>
      <c r="BB26">
        <v>4117815</v>
      </c>
      <c r="BC26">
        <v>4203979</v>
      </c>
      <c r="BD26">
        <v>3807192</v>
      </c>
      <c r="BE26">
        <v>3807192</v>
      </c>
      <c r="BF26">
        <v>4138819</v>
      </c>
      <c r="BG26">
        <v>4199191</v>
      </c>
      <c r="BH26">
        <v>4024315</v>
      </c>
      <c r="BI26">
        <v>4079200</v>
      </c>
      <c r="BJ26">
        <v>4010516</v>
      </c>
      <c r="BK26">
        <v>4076432</v>
      </c>
      <c r="BL26">
        <v>4054031</v>
      </c>
      <c r="BM26">
        <v>4059987</v>
      </c>
      <c r="BN26">
        <v>4115152</v>
      </c>
      <c r="BO26">
        <v>3984811</v>
      </c>
      <c r="BP26">
        <v>3792985</v>
      </c>
      <c r="BQ26">
        <v>4117859</v>
      </c>
      <c r="BR26">
        <v>4137859</v>
      </c>
      <c r="BS26">
        <v>3755475</v>
      </c>
      <c r="BT26">
        <v>3634312</v>
      </c>
      <c r="BU26">
        <v>7164934</v>
      </c>
      <c r="BV26">
        <v>3670882</v>
      </c>
      <c r="BW26">
        <v>3734525</v>
      </c>
    </row>
    <row r="27" spans="1:75" x14ac:dyDescent="0.3">
      <c r="A27" t="s">
        <v>31</v>
      </c>
      <c r="T27">
        <v>19282243.801599998</v>
      </c>
      <c r="U27">
        <v>18149880.416000001</v>
      </c>
      <c r="V27">
        <v>18025956.954799999</v>
      </c>
      <c r="W27">
        <v>16410635.038400002</v>
      </c>
      <c r="X27">
        <v>16094222.584999999</v>
      </c>
      <c r="Y27">
        <v>16363598.321599999</v>
      </c>
      <c r="AA27">
        <v>15629301.005399998</v>
      </c>
      <c r="AB27">
        <v>3783219</v>
      </c>
      <c r="AC27">
        <v>3783219</v>
      </c>
      <c r="AD27">
        <v>3893087</v>
      </c>
      <c r="AE27">
        <v>3862281</v>
      </c>
      <c r="AF27">
        <v>3862281</v>
      </c>
      <c r="AG27">
        <v>3817179</v>
      </c>
      <c r="AH27">
        <v>3148221</v>
      </c>
      <c r="AI27">
        <v>1124881</v>
      </c>
      <c r="AJ27">
        <v>3320582</v>
      </c>
      <c r="AK27">
        <v>3635019</v>
      </c>
      <c r="AL27">
        <v>3604535</v>
      </c>
      <c r="AM27">
        <v>3454083</v>
      </c>
      <c r="AN27">
        <v>3276778</v>
      </c>
      <c r="AO27">
        <v>3354752</v>
      </c>
      <c r="AP27">
        <v>3354752</v>
      </c>
      <c r="AQ27">
        <v>2876070</v>
      </c>
    </row>
    <row r="29" spans="1:75" x14ac:dyDescent="0.3">
      <c r="A29" t="s">
        <v>32</v>
      </c>
      <c r="S29">
        <v>18732201.119599998</v>
      </c>
      <c r="AR29">
        <v>2000</v>
      </c>
      <c r="AS29">
        <v>2000</v>
      </c>
      <c r="AT29">
        <v>2000</v>
      </c>
      <c r="AU29">
        <v>2000</v>
      </c>
      <c r="AV29">
        <v>0</v>
      </c>
      <c r="AW29">
        <v>5052</v>
      </c>
      <c r="AX29">
        <v>5052</v>
      </c>
      <c r="AY29">
        <v>5052</v>
      </c>
      <c r="AZ29">
        <v>5052</v>
      </c>
      <c r="BA29">
        <v>5052</v>
      </c>
      <c r="BB29">
        <v>5052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11500</v>
      </c>
      <c r="BR29">
        <v>11500</v>
      </c>
      <c r="BS29">
        <v>29567</v>
      </c>
      <c r="BT29">
        <v>29567</v>
      </c>
      <c r="BU29">
        <v>29567</v>
      </c>
      <c r="BV29">
        <v>29567</v>
      </c>
      <c r="BW29">
        <v>5810</v>
      </c>
    </row>
    <row r="30" spans="1:75" x14ac:dyDescent="0.3">
      <c r="T30">
        <v>2000</v>
      </c>
      <c r="U30">
        <v>2000</v>
      </c>
      <c r="V30">
        <v>2000</v>
      </c>
      <c r="W30">
        <v>2000</v>
      </c>
      <c r="X30">
        <v>2000</v>
      </c>
      <c r="Y30">
        <v>2000</v>
      </c>
      <c r="Z30">
        <v>2000</v>
      </c>
      <c r="AA30">
        <v>2000</v>
      </c>
      <c r="AB30">
        <v>2000</v>
      </c>
      <c r="AC30">
        <v>2000</v>
      </c>
      <c r="AD30">
        <v>2000</v>
      </c>
      <c r="AE30">
        <v>2000</v>
      </c>
      <c r="AF30">
        <v>2000</v>
      </c>
      <c r="AG30">
        <v>2000</v>
      </c>
      <c r="AH30">
        <v>2000</v>
      </c>
      <c r="AI30">
        <v>2000</v>
      </c>
      <c r="AJ30">
        <v>2000</v>
      </c>
      <c r="AK30">
        <v>2000</v>
      </c>
      <c r="AL30">
        <v>2000</v>
      </c>
      <c r="AM30">
        <v>2000</v>
      </c>
      <c r="AN30">
        <v>2000</v>
      </c>
      <c r="AO30">
        <v>2000</v>
      </c>
      <c r="AP30">
        <v>2000</v>
      </c>
      <c r="AQ30">
        <v>2000</v>
      </c>
      <c r="AR30">
        <v>2000</v>
      </c>
      <c r="AS30">
        <v>2000</v>
      </c>
      <c r="AT30">
        <v>2000</v>
      </c>
      <c r="AU30">
        <v>2000</v>
      </c>
      <c r="AV30">
        <v>0</v>
      </c>
      <c r="AW30">
        <v>4754</v>
      </c>
      <c r="AX30">
        <v>4754</v>
      </c>
      <c r="AY30">
        <v>4754</v>
      </c>
      <c r="AZ30">
        <v>4754</v>
      </c>
      <c r="BA30">
        <v>4754</v>
      </c>
      <c r="BB30">
        <v>4754</v>
      </c>
      <c r="BC30">
        <v>4754</v>
      </c>
      <c r="BD30">
        <v>4754</v>
      </c>
      <c r="BE30">
        <v>4754</v>
      </c>
      <c r="BF30">
        <v>4754</v>
      </c>
      <c r="BG30">
        <v>4754</v>
      </c>
      <c r="BH30">
        <v>4754</v>
      </c>
      <c r="BI30">
        <v>4754</v>
      </c>
      <c r="BJ30">
        <v>4754</v>
      </c>
      <c r="BK30">
        <v>4754</v>
      </c>
      <c r="BL30">
        <v>4754</v>
      </c>
      <c r="BM30">
        <v>4754</v>
      </c>
      <c r="BN30">
        <v>4754</v>
      </c>
      <c r="BO30">
        <v>4754</v>
      </c>
      <c r="BP30">
        <v>4754</v>
      </c>
      <c r="BQ30">
        <v>15500</v>
      </c>
      <c r="BR30">
        <v>15500</v>
      </c>
      <c r="BS30">
        <v>40151</v>
      </c>
      <c r="BT30">
        <v>40151</v>
      </c>
      <c r="BU30">
        <v>40151</v>
      </c>
      <c r="BV30">
        <v>40151</v>
      </c>
      <c r="BW30">
        <v>54171</v>
      </c>
    </row>
    <row r="31" spans="1:75" x14ac:dyDescent="0.3">
      <c r="A31" t="s">
        <v>136</v>
      </c>
      <c r="T31">
        <v>2000</v>
      </c>
      <c r="U31">
        <v>2000</v>
      </c>
      <c r="V31">
        <v>2000</v>
      </c>
      <c r="W31">
        <v>2000</v>
      </c>
      <c r="X31">
        <v>2000</v>
      </c>
      <c r="Y31">
        <v>2000</v>
      </c>
      <c r="Z31">
        <v>2000</v>
      </c>
      <c r="AA31">
        <v>2000</v>
      </c>
      <c r="AB31">
        <v>2000</v>
      </c>
      <c r="AC31">
        <v>2000</v>
      </c>
      <c r="AD31">
        <v>2000</v>
      </c>
      <c r="AE31">
        <v>2000</v>
      </c>
      <c r="AF31">
        <v>2000</v>
      </c>
      <c r="AG31">
        <v>2000</v>
      </c>
      <c r="AH31">
        <v>2000</v>
      </c>
      <c r="AI31">
        <v>2000</v>
      </c>
      <c r="AJ31">
        <v>2000</v>
      </c>
      <c r="AK31">
        <v>2000</v>
      </c>
      <c r="AL31">
        <v>2000</v>
      </c>
      <c r="AM31">
        <v>2000</v>
      </c>
      <c r="AN31">
        <v>2000</v>
      </c>
      <c r="AO31">
        <v>2000</v>
      </c>
      <c r="AP31">
        <v>2000</v>
      </c>
      <c r="AQ31">
        <v>2000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6000</v>
      </c>
      <c r="AX31">
        <v>6000</v>
      </c>
      <c r="AY31">
        <v>6000</v>
      </c>
      <c r="AZ31">
        <v>6000</v>
      </c>
      <c r="BA31">
        <v>6000</v>
      </c>
      <c r="BB31">
        <v>6000</v>
      </c>
      <c r="BC31">
        <v>6000</v>
      </c>
      <c r="BD31">
        <v>6000</v>
      </c>
      <c r="BE31">
        <v>6000</v>
      </c>
      <c r="BF31">
        <v>21120</v>
      </c>
      <c r="BG31">
        <v>21120</v>
      </c>
      <c r="BH31">
        <v>21120</v>
      </c>
      <c r="BI31">
        <v>21120</v>
      </c>
      <c r="BJ31">
        <v>21120</v>
      </c>
      <c r="BK31">
        <v>21120</v>
      </c>
      <c r="BL31">
        <v>21120</v>
      </c>
      <c r="BM31">
        <v>21120</v>
      </c>
      <c r="BN31">
        <v>21120</v>
      </c>
      <c r="BO31">
        <v>21120</v>
      </c>
      <c r="BP31">
        <v>21120</v>
      </c>
      <c r="BQ31">
        <v>11520</v>
      </c>
      <c r="BR31">
        <v>11520</v>
      </c>
      <c r="BS31">
        <v>2077</v>
      </c>
      <c r="BT31">
        <v>2077</v>
      </c>
      <c r="BU31">
        <v>2077</v>
      </c>
      <c r="BV31">
        <v>2077</v>
      </c>
      <c r="BW31">
        <v>8567</v>
      </c>
    </row>
    <row r="32" spans="1:75" x14ac:dyDescent="0.3">
      <c r="A32" t="s">
        <v>33</v>
      </c>
      <c r="B32">
        <v>2000</v>
      </c>
      <c r="C32">
        <v>2000</v>
      </c>
      <c r="D32">
        <v>2000</v>
      </c>
      <c r="E32">
        <v>2000</v>
      </c>
      <c r="F32">
        <v>2000</v>
      </c>
      <c r="G32">
        <v>2000</v>
      </c>
      <c r="H32">
        <v>2000</v>
      </c>
      <c r="I32">
        <v>2000</v>
      </c>
      <c r="J32">
        <v>2000</v>
      </c>
      <c r="K32">
        <v>2000</v>
      </c>
      <c r="L32">
        <v>2000</v>
      </c>
      <c r="M32">
        <v>2000</v>
      </c>
      <c r="N32">
        <v>2000</v>
      </c>
      <c r="O32">
        <v>2000</v>
      </c>
      <c r="P32">
        <v>2000</v>
      </c>
      <c r="Q32">
        <v>2000</v>
      </c>
      <c r="R32">
        <v>2000</v>
      </c>
      <c r="S32">
        <v>2000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5000</v>
      </c>
      <c r="AX32">
        <v>5000</v>
      </c>
      <c r="AY32">
        <v>5000</v>
      </c>
      <c r="AZ32">
        <v>5000</v>
      </c>
      <c r="BA32">
        <v>5000</v>
      </c>
      <c r="BB32">
        <v>5000</v>
      </c>
      <c r="BC32">
        <v>5000</v>
      </c>
      <c r="BD32">
        <v>5000</v>
      </c>
      <c r="BE32">
        <v>5000</v>
      </c>
      <c r="BF32">
        <v>5000</v>
      </c>
      <c r="BG32">
        <v>5000</v>
      </c>
      <c r="BH32">
        <v>5000</v>
      </c>
      <c r="BI32">
        <v>5000</v>
      </c>
      <c r="BJ32">
        <v>5000</v>
      </c>
      <c r="BK32">
        <v>5000</v>
      </c>
      <c r="BL32">
        <v>5000</v>
      </c>
      <c r="BM32">
        <v>5000</v>
      </c>
      <c r="BN32">
        <v>5000</v>
      </c>
      <c r="BO32">
        <v>5000</v>
      </c>
      <c r="BP32">
        <v>5000</v>
      </c>
      <c r="BQ32">
        <v>5000</v>
      </c>
      <c r="BR32">
        <v>5000</v>
      </c>
      <c r="BS32">
        <v>42650</v>
      </c>
      <c r="BT32">
        <v>42650</v>
      </c>
      <c r="BU32">
        <v>42650</v>
      </c>
      <c r="BV32">
        <v>42650</v>
      </c>
      <c r="BW32">
        <v>48504</v>
      </c>
    </row>
    <row r="33" spans="1:75" x14ac:dyDescent="0.3">
      <c r="A33" t="s">
        <v>34</v>
      </c>
      <c r="B33">
        <v>2000</v>
      </c>
      <c r="C33">
        <v>2000</v>
      </c>
      <c r="D33">
        <v>2000</v>
      </c>
      <c r="E33">
        <v>2000</v>
      </c>
      <c r="F33">
        <v>2000</v>
      </c>
      <c r="G33">
        <v>2000</v>
      </c>
      <c r="H33">
        <v>2000</v>
      </c>
      <c r="I33">
        <v>2000</v>
      </c>
      <c r="J33">
        <v>2000</v>
      </c>
      <c r="K33">
        <v>2000</v>
      </c>
      <c r="L33">
        <v>2000</v>
      </c>
      <c r="M33">
        <v>2000</v>
      </c>
      <c r="N33">
        <v>2000</v>
      </c>
      <c r="O33">
        <v>2000</v>
      </c>
      <c r="P33">
        <v>2000</v>
      </c>
      <c r="Q33">
        <v>2000</v>
      </c>
      <c r="R33">
        <v>2000</v>
      </c>
      <c r="S33">
        <v>2000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82566</v>
      </c>
      <c r="AX33">
        <v>82566</v>
      </c>
      <c r="AY33">
        <v>82566</v>
      </c>
      <c r="AZ33">
        <v>82566</v>
      </c>
      <c r="BA33">
        <v>82566</v>
      </c>
      <c r="BB33">
        <v>82566</v>
      </c>
      <c r="BC33">
        <v>82565</v>
      </c>
      <c r="BD33">
        <v>82565</v>
      </c>
      <c r="BE33">
        <v>82565</v>
      </c>
      <c r="BF33">
        <v>82565</v>
      </c>
      <c r="BG33">
        <v>82565</v>
      </c>
      <c r="BH33">
        <v>82565</v>
      </c>
      <c r="BI33">
        <v>82565</v>
      </c>
      <c r="BJ33">
        <v>82565</v>
      </c>
      <c r="BK33">
        <v>82565</v>
      </c>
      <c r="BL33">
        <v>82565</v>
      </c>
      <c r="BM33">
        <v>82565</v>
      </c>
      <c r="BN33">
        <v>82565</v>
      </c>
      <c r="BO33">
        <v>82565</v>
      </c>
      <c r="BP33">
        <v>82565</v>
      </c>
      <c r="BQ33">
        <v>82565</v>
      </c>
      <c r="BR33">
        <v>82565</v>
      </c>
      <c r="BS33">
        <v>82565</v>
      </c>
      <c r="BT33">
        <v>82565</v>
      </c>
      <c r="BU33">
        <v>82565</v>
      </c>
      <c r="BV33">
        <v>82565</v>
      </c>
      <c r="BW33">
        <v>88455</v>
      </c>
    </row>
    <row r="34" spans="1:75" x14ac:dyDescent="0.3">
      <c r="A34" t="s">
        <v>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500000</v>
      </c>
      <c r="AS34">
        <v>500000</v>
      </c>
      <c r="AT34">
        <v>500000</v>
      </c>
      <c r="AU34">
        <v>500000</v>
      </c>
      <c r="AV34">
        <v>0</v>
      </c>
      <c r="AW34">
        <v>500000</v>
      </c>
      <c r="AX34">
        <v>500000</v>
      </c>
      <c r="AY34">
        <v>500000</v>
      </c>
      <c r="AZ34">
        <v>500000</v>
      </c>
      <c r="BA34">
        <v>500000</v>
      </c>
      <c r="BB34">
        <v>500000</v>
      </c>
      <c r="BC34">
        <v>500000</v>
      </c>
      <c r="BD34">
        <v>500000</v>
      </c>
      <c r="BE34">
        <v>500000</v>
      </c>
      <c r="BF34">
        <v>500000</v>
      </c>
      <c r="BG34">
        <v>500000</v>
      </c>
      <c r="BH34">
        <v>500000</v>
      </c>
      <c r="BI34">
        <v>500000</v>
      </c>
      <c r="BJ34">
        <v>500000</v>
      </c>
      <c r="BK34">
        <v>500000</v>
      </c>
      <c r="BL34">
        <v>500000</v>
      </c>
      <c r="BM34">
        <v>500000</v>
      </c>
      <c r="BN34">
        <v>500000</v>
      </c>
      <c r="BO34">
        <v>500000</v>
      </c>
      <c r="BP34">
        <v>500000</v>
      </c>
      <c r="BQ34">
        <v>500000</v>
      </c>
      <c r="BR34">
        <v>500000</v>
      </c>
      <c r="BS34">
        <v>500000</v>
      </c>
      <c r="BT34">
        <v>500000</v>
      </c>
      <c r="BU34">
        <v>500000</v>
      </c>
      <c r="BV34">
        <v>500000</v>
      </c>
      <c r="BW34">
        <v>500006</v>
      </c>
    </row>
    <row r="35" spans="1:75" x14ac:dyDescent="0.3">
      <c r="A35" t="s">
        <v>36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500000</v>
      </c>
      <c r="U35">
        <v>500000</v>
      </c>
      <c r="V35">
        <v>500000</v>
      </c>
      <c r="W35">
        <v>500000</v>
      </c>
      <c r="X35">
        <v>500000</v>
      </c>
      <c r="Y35">
        <v>500000</v>
      </c>
      <c r="Z35">
        <v>500000</v>
      </c>
      <c r="AA35">
        <v>500000</v>
      </c>
      <c r="AB35">
        <v>500000</v>
      </c>
      <c r="AC35">
        <v>500000</v>
      </c>
      <c r="AD35">
        <v>500000</v>
      </c>
      <c r="AE35">
        <v>500000</v>
      </c>
      <c r="AF35">
        <v>500000</v>
      </c>
      <c r="AG35">
        <v>500000</v>
      </c>
      <c r="AH35">
        <v>500000</v>
      </c>
      <c r="AI35">
        <v>500000</v>
      </c>
      <c r="AJ35">
        <v>500000</v>
      </c>
      <c r="AK35">
        <v>500000</v>
      </c>
      <c r="AL35">
        <v>500000</v>
      </c>
      <c r="AM35">
        <v>500000</v>
      </c>
      <c r="AN35">
        <v>500000</v>
      </c>
      <c r="AO35">
        <v>500000</v>
      </c>
      <c r="AP35">
        <v>500000</v>
      </c>
      <c r="AQ35">
        <v>500000</v>
      </c>
      <c r="AR35">
        <v>10000</v>
      </c>
      <c r="AS35">
        <v>10000</v>
      </c>
      <c r="AT35">
        <v>10000</v>
      </c>
      <c r="AU35">
        <v>10000</v>
      </c>
      <c r="AV35">
        <v>0</v>
      </c>
      <c r="AW35">
        <v>20392</v>
      </c>
      <c r="AX35">
        <v>20392</v>
      </c>
      <c r="AY35">
        <v>20392</v>
      </c>
      <c r="AZ35">
        <v>20392</v>
      </c>
      <c r="BA35">
        <v>20392</v>
      </c>
      <c r="BB35">
        <v>20392</v>
      </c>
      <c r="BC35">
        <v>20391</v>
      </c>
      <c r="BD35">
        <v>20391</v>
      </c>
      <c r="BE35">
        <v>20391</v>
      </c>
      <c r="BF35">
        <v>20391</v>
      </c>
      <c r="BG35">
        <v>20391</v>
      </c>
      <c r="BH35">
        <v>20391</v>
      </c>
      <c r="BI35">
        <v>20391</v>
      </c>
      <c r="BJ35">
        <v>20391</v>
      </c>
      <c r="BK35">
        <v>20391</v>
      </c>
      <c r="BL35">
        <v>20391</v>
      </c>
      <c r="BM35">
        <v>20391</v>
      </c>
      <c r="BN35">
        <v>20391</v>
      </c>
      <c r="BO35">
        <v>20391</v>
      </c>
      <c r="BP35">
        <v>20391</v>
      </c>
      <c r="BQ35">
        <v>20391</v>
      </c>
      <c r="BR35">
        <v>20391</v>
      </c>
      <c r="BS35">
        <v>20391</v>
      </c>
      <c r="BT35">
        <v>20391</v>
      </c>
      <c r="BU35">
        <v>20391</v>
      </c>
      <c r="BV35">
        <v>20391</v>
      </c>
      <c r="BW35">
        <v>11739</v>
      </c>
    </row>
    <row r="36" spans="1:75" x14ac:dyDescent="0.3">
      <c r="A36" t="s">
        <v>37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10000</v>
      </c>
      <c r="U36">
        <v>10000</v>
      </c>
      <c r="V36">
        <v>10000</v>
      </c>
      <c r="W36">
        <v>10000</v>
      </c>
      <c r="X36">
        <v>10000</v>
      </c>
      <c r="Y36">
        <v>10000</v>
      </c>
      <c r="Z36">
        <v>10000</v>
      </c>
      <c r="AA36">
        <v>10000</v>
      </c>
      <c r="AB36">
        <v>10000</v>
      </c>
      <c r="AC36">
        <v>10000</v>
      </c>
      <c r="AD36">
        <v>10000</v>
      </c>
      <c r="AE36">
        <v>10000</v>
      </c>
      <c r="AF36">
        <v>10000</v>
      </c>
      <c r="AG36">
        <v>10000</v>
      </c>
      <c r="AH36">
        <v>10000</v>
      </c>
      <c r="AI36">
        <v>10000</v>
      </c>
      <c r="AJ36">
        <v>10000</v>
      </c>
      <c r="AK36">
        <v>10000</v>
      </c>
      <c r="AL36">
        <v>10000</v>
      </c>
      <c r="AM36">
        <v>10000</v>
      </c>
      <c r="AN36">
        <v>10000</v>
      </c>
      <c r="AO36">
        <v>10000</v>
      </c>
      <c r="AP36">
        <v>10000</v>
      </c>
      <c r="AQ36">
        <v>10000</v>
      </c>
      <c r="AR36">
        <v>514000</v>
      </c>
      <c r="AS36">
        <v>514000</v>
      </c>
      <c r="AT36">
        <v>514000</v>
      </c>
      <c r="AU36">
        <v>514000</v>
      </c>
      <c r="AV36">
        <v>0</v>
      </c>
      <c r="AW36">
        <v>623764</v>
      </c>
      <c r="AX36">
        <v>623764</v>
      </c>
      <c r="AY36">
        <v>623764</v>
      </c>
      <c r="AZ36">
        <v>623764</v>
      </c>
      <c r="BA36">
        <v>623764</v>
      </c>
      <c r="BB36">
        <v>623764</v>
      </c>
      <c r="BC36">
        <v>618710</v>
      </c>
      <c r="BD36">
        <v>618710</v>
      </c>
      <c r="BE36">
        <v>618710</v>
      </c>
      <c r="BF36">
        <v>633830</v>
      </c>
      <c r="BG36">
        <v>633830</v>
      </c>
      <c r="BH36">
        <v>633830</v>
      </c>
      <c r="BI36">
        <v>633830</v>
      </c>
      <c r="BJ36">
        <v>633830</v>
      </c>
      <c r="BK36">
        <v>633830</v>
      </c>
      <c r="BL36">
        <v>633830</v>
      </c>
      <c r="BM36">
        <v>633830</v>
      </c>
      <c r="BN36">
        <v>633830</v>
      </c>
      <c r="BO36">
        <v>633830</v>
      </c>
      <c r="BP36">
        <v>633830</v>
      </c>
      <c r="BQ36">
        <v>646476</v>
      </c>
      <c r="BR36">
        <v>646476</v>
      </c>
      <c r="BS36">
        <v>717401</v>
      </c>
      <c r="BT36">
        <v>717401</v>
      </c>
      <c r="BU36">
        <v>717401</v>
      </c>
      <c r="BV36">
        <v>717401</v>
      </c>
      <c r="BW36">
        <v>717224</v>
      </c>
    </row>
    <row r="37" spans="1:75" x14ac:dyDescent="0.3">
      <c r="A37" t="s">
        <v>38</v>
      </c>
      <c r="B37">
        <v>500000</v>
      </c>
      <c r="C37">
        <v>500000</v>
      </c>
      <c r="D37">
        <v>500000</v>
      </c>
      <c r="E37">
        <v>500000</v>
      </c>
      <c r="F37">
        <v>500000</v>
      </c>
      <c r="G37">
        <v>500000</v>
      </c>
      <c r="H37">
        <v>500000</v>
      </c>
      <c r="I37">
        <v>500000</v>
      </c>
      <c r="J37">
        <v>500000</v>
      </c>
      <c r="K37">
        <v>500000</v>
      </c>
      <c r="L37">
        <v>500000</v>
      </c>
      <c r="M37">
        <v>500000</v>
      </c>
      <c r="N37">
        <v>500000</v>
      </c>
      <c r="O37">
        <v>500000</v>
      </c>
      <c r="P37">
        <v>500000</v>
      </c>
      <c r="Q37">
        <v>500000</v>
      </c>
      <c r="R37">
        <v>500000</v>
      </c>
      <c r="S37">
        <v>500000</v>
      </c>
      <c r="T37">
        <v>514000</v>
      </c>
      <c r="U37">
        <v>514000</v>
      </c>
      <c r="V37">
        <v>514000</v>
      </c>
      <c r="W37">
        <v>514000</v>
      </c>
      <c r="X37">
        <v>514000</v>
      </c>
      <c r="Y37">
        <v>514000</v>
      </c>
      <c r="Z37">
        <v>514000</v>
      </c>
      <c r="AA37">
        <v>514000</v>
      </c>
      <c r="AB37">
        <v>514000</v>
      </c>
      <c r="AC37">
        <v>514000</v>
      </c>
      <c r="AD37">
        <v>514000</v>
      </c>
      <c r="AE37">
        <v>514000</v>
      </c>
      <c r="AF37">
        <v>514000</v>
      </c>
      <c r="AG37">
        <v>514000</v>
      </c>
      <c r="AH37">
        <v>514000</v>
      </c>
      <c r="AI37">
        <v>514000</v>
      </c>
      <c r="AJ37">
        <v>514000</v>
      </c>
      <c r="AK37">
        <v>514000</v>
      </c>
      <c r="AL37">
        <v>514000</v>
      </c>
      <c r="AM37">
        <v>514000</v>
      </c>
      <c r="AN37">
        <v>514000</v>
      </c>
      <c r="AO37">
        <v>514000</v>
      </c>
      <c r="AP37">
        <v>514000</v>
      </c>
      <c r="AQ37">
        <v>514000</v>
      </c>
    </row>
    <row r="38" spans="1:75" x14ac:dyDescent="0.3">
      <c r="A38" t="s">
        <v>39</v>
      </c>
      <c r="B38">
        <v>10000</v>
      </c>
      <c r="C38">
        <v>10000</v>
      </c>
      <c r="D38">
        <v>10000</v>
      </c>
      <c r="E38">
        <v>10000</v>
      </c>
      <c r="F38">
        <v>10000</v>
      </c>
      <c r="G38">
        <v>10000</v>
      </c>
      <c r="H38">
        <v>10000</v>
      </c>
      <c r="I38">
        <v>10000</v>
      </c>
      <c r="J38">
        <v>10000</v>
      </c>
      <c r="K38">
        <v>10000</v>
      </c>
      <c r="L38">
        <v>10000</v>
      </c>
      <c r="M38">
        <v>10000</v>
      </c>
      <c r="N38">
        <v>10000</v>
      </c>
      <c r="O38">
        <v>10000</v>
      </c>
      <c r="P38">
        <v>10000</v>
      </c>
      <c r="Q38">
        <v>10000</v>
      </c>
      <c r="R38">
        <v>10000</v>
      </c>
      <c r="S38">
        <v>10000</v>
      </c>
    </row>
    <row r="39" spans="1:75" x14ac:dyDescent="0.3">
      <c r="A39" t="s">
        <v>140</v>
      </c>
      <c r="B39">
        <v>514000</v>
      </c>
      <c r="C39">
        <v>514000</v>
      </c>
      <c r="D39">
        <v>514000</v>
      </c>
      <c r="E39">
        <v>514000</v>
      </c>
      <c r="F39">
        <v>514000</v>
      </c>
      <c r="G39">
        <v>514000</v>
      </c>
      <c r="H39">
        <v>514000</v>
      </c>
      <c r="I39">
        <v>514000</v>
      </c>
      <c r="J39">
        <v>514000</v>
      </c>
      <c r="K39">
        <v>514000</v>
      </c>
      <c r="L39">
        <v>514000</v>
      </c>
      <c r="M39">
        <v>514000</v>
      </c>
      <c r="N39">
        <v>514000</v>
      </c>
      <c r="O39">
        <v>514000</v>
      </c>
      <c r="P39">
        <v>514000</v>
      </c>
      <c r="Q39">
        <v>514000</v>
      </c>
      <c r="R39">
        <v>514000</v>
      </c>
      <c r="S39">
        <v>514000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8100</v>
      </c>
      <c r="AX39">
        <v>8100</v>
      </c>
      <c r="AY39">
        <v>8100</v>
      </c>
      <c r="AZ39">
        <v>8100</v>
      </c>
      <c r="BA39">
        <v>8100</v>
      </c>
      <c r="BB39">
        <v>8100</v>
      </c>
      <c r="BC39">
        <v>8100</v>
      </c>
      <c r="BD39">
        <v>8100</v>
      </c>
      <c r="BE39">
        <v>8100</v>
      </c>
      <c r="BF39">
        <v>8100</v>
      </c>
      <c r="BG39">
        <v>8100</v>
      </c>
      <c r="BH39">
        <v>8100</v>
      </c>
      <c r="BI39">
        <v>8100</v>
      </c>
      <c r="BJ39">
        <v>8100</v>
      </c>
      <c r="BK39">
        <v>8100</v>
      </c>
      <c r="BL39">
        <v>8100</v>
      </c>
      <c r="BM39">
        <v>8100</v>
      </c>
      <c r="BN39">
        <v>8100</v>
      </c>
      <c r="BO39">
        <v>8100</v>
      </c>
      <c r="BP39">
        <v>8100</v>
      </c>
      <c r="BQ39">
        <v>8100</v>
      </c>
      <c r="BR39">
        <v>8100</v>
      </c>
      <c r="BS39">
        <v>8993</v>
      </c>
      <c r="BT39">
        <v>8993</v>
      </c>
      <c r="BU39">
        <v>8993</v>
      </c>
      <c r="BV39">
        <v>8993</v>
      </c>
      <c r="BW39">
        <v>0</v>
      </c>
    </row>
    <row r="40" spans="1:75" x14ac:dyDescent="0.3"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30722</v>
      </c>
      <c r="AS40">
        <v>30722</v>
      </c>
      <c r="AT40">
        <v>30722</v>
      </c>
      <c r="AU40">
        <v>30722</v>
      </c>
      <c r="AV40">
        <v>0</v>
      </c>
      <c r="AW40">
        <v>40000</v>
      </c>
      <c r="AX40">
        <v>40000</v>
      </c>
      <c r="AY40">
        <v>40000</v>
      </c>
      <c r="AZ40">
        <v>40000</v>
      </c>
      <c r="BA40">
        <v>40000</v>
      </c>
      <c r="BB40">
        <v>40000</v>
      </c>
      <c r="BC40">
        <v>115268</v>
      </c>
      <c r="BD40">
        <v>115268</v>
      </c>
      <c r="BE40">
        <v>115268</v>
      </c>
      <c r="BF40">
        <v>115268</v>
      </c>
      <c r="BG40">
        <v>115268</v>
      </c>
      <c r="BH40">
        <v>115268</v>
      </c>
      <c r="BI40">
        <v>115268</v>
      </c>
      <c r="BJ40">
        <v>115268</v>
      </c>
      <c r="BK40">
        <v>115268</v>
      </c>
      <c r="BL40">
        <v>115268</v>
      </c>
      <c r="BM40">
        <v>115268</v>
      </c>
      <c r="BN40">
        <v>115268</v>
      </c>
      <c r="BO40">
        <v>115268</v>
      </c>
      <c r="BP40">
        <v>115268</v>
      </c>
      <c r="BQ40">
        <v>115268</v>
      </c>
      <c r="BR40">
        <v>115268</v>
      </c>
      <c r="BS40">
        <v>115268</v>
      </c>
      <c r="BT40">
        <v>115268</v>
      </c>
      <c r="BU40">
        <v>115268</v>
      </c>
      <c r="BV40">
        <v>115268</v>
      </c>
      <c r="BW40">
        <v>94624</v>
      </c>
    </row>
    <row r="41" spans="1:75" x14ac:dyDescent="0.3">
      <c r="A41" t="s">
        <v>40</v>
      </c>
      <c r="T41">
        <v>30722</v>
      </c>
      <c r="U41">
        <v>30722</v>
      </c>
      <c r="V41">
        <v>30722</v>
      </c>
      <c r="W41">
        <v>30722</v>
      </c>
      <c r="X41">
        <v>30722</v>
      </c>
      <c r="Y41">
        <v>30722</v>
      </c>
      <c r="Z41">
        <v>30722</v>
      </c>
      <c r="AA41">
        <v>30722</v>
      </c>
      <c r="AB41">
        <v>30722</v>
      </c>
      <c r="AC41">
        <v>30722</v>
      </c>
      <c r="AD41">
        <v>30722</v>
      </c>
      <c r="AE41">
        <v>30722</v>
      </c>
      <c r="AF41">
        <v>30722</v>
      </c>
      <c r="AG41">
        <v>30722</v>
      </c>
      <c r="AH41">
        <v>30722</v>
      </c>
      <c r="AI41">
        <v>30722</v>
      </c>
      <c r="AJ41">
        <v>30722</v>
      </c>
      <c r="AK41">
        <v>30722</v>
      </c>
      <c r="AL41">
        <v>30722</v>
      </c>
      <c r="AM41">
        <v>30722</v>
      </c>
      <c r="AN41">
        <v>30722</v>
      </c>
      <c r="AO41">
        <v>30722</v>
      </c>
      <c r="AP41">
        <v>30722</v>
      </c>
      <c r="AQ41">
        <v>30722</v>
      </c>
      <c r="AR41">
        <v>30000</v>
      </c>
      <c r="AS41">
        <v>30000</v>
      </c>
      <c r="AT41">
        <v>30000</v>
      </c>
      <c r="AU41">
        <v>30000</v>
      </c>
      <c r="AV41">
        <v>0</v>
      </c>
      <c r="AW41">
        <v>63255</v>
      </c>
      <c r="AX41">
        <v>63255</v>
      </c>
      <c r="AY41">
        <v>63255</v>
      </c>
      <c r="AZ41">
        <v>63255</v>
      </c>
      <c r="BA41">
        <v>63255</v>
      </c>
      <c r="BB41">
        <v>63255</v>
      </c>
      <c r="BC41">
        <v>74433</v>
      </c>
      <c r="BD41">
        <v>74433</v>
      </c>
      <c r="BE41">
        <v>74433</v>
      </c>
      <c r="BF41">
        <v>74433</v>
      </c>
      <c r="BG41">
        <v>74433</v>
      </c>
      <c r="BH41">
        <v>74433</v>
      </c>
      <c r="BI41">
        <v>74433</v>
      </c>
      <c r="BJ41">
        <v>74433</v>
      </c>
      <c r="BK41">
        <v>74433</v>
      </c>
      <c r="BL41">
        <v>74433</v>
      </c>
      <c r="BM41">
        <v>74433</v>
      </c>
      <c r="BN41">
        <v>74433</v>
      </c>
      <c r="BO41">
        <v>74433</v>
      </c>
      <c r="BP41">
        <v>74433</v>
      </c>
      <c r="BQ41">
        <v>74433</v>
      </c>
      <c r="BR41">
        <v>74433</v>
      </c>
      <c r="BS41">
        <v>74433</v>
      </c>
      <c r="BT41">
        <v>74433</v>
      </c>
      <c r="BU41">
        <v>74433</v>
      </c>
      <c r="BV41">
        <v>74433</v>
      </c>
      <c r="BW41">
        <v>67269</v>
      </c>
    </row>
    <row r="42" spans="1:75" x14ac:dyDescent="0.3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30000</v>
      </c>
      <c r="U42">
        <v>30000</v>
      </c>
      <c r="V42">
        <v>30000</v>
      </c>
      <c r="W42">
        <v>30000</v>
      </c>
      <c r="X42">
        <v>30000</v>
      </c>
      <c r="Y42">
        <v>30000</v>
      </c>
      <c r="Z42">
        <v>30000</v>
      </c>
      <c r="AA42">
        <v>30000</v>
      </c>
      <c r="AB42">
        <v>30000</v>
      </c>
      <c r="AC42">
        <v>30000</v>
      </c>
      <c r="AD42">
        <v>30000</v>
      </c>
      <c r="AE42">
        <v>30000</v>
      </c>
      <c r="AF42">
        <v>30000</v>
      </c>
      <c r="AG42">
        <v>30000</v>
      </c>
      <c r="AH42">
        <v>30000</v>
      </c>
      <c r="AI42">
        <v>30000</v>
      </c>
      <c r="AJ42">
        <v>30000</v>
      </c>
      <c r="AK42">
        <v>30000</v>
      </c>
      <c r="AL42">
        <v>30000</v>
      </c>
      <c r="AM42">
        <v>30000</v>
      </c>
      <c r="AN42">
        <v>30000</v>
      </c>
      <c r="AO42">
        <v>30000</v>
      </c>
      <c r="AP42">
        <v>30000</v>
      </c>
      <c r="AQ42">
        <v>30000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113263.29999999999</v>
      </c>
      <c r="AX42">
        <v>113263.29999999999</v>
      </c>
      <c r="AY42">
        <v>113263.29999999999</v>
      </c>
      <c r="AZ42">
        <v>113263.29999999999</v>
      </c>
      <c r="BA42">
        <v>113263.29999999999</v>
      </c>
      <c r="BB42">
        <v>113263.29999999999</v>
      </c>
      <c r="BC42">
        <v>165000</v>
      </c>
      <c r="BD42">
        <v>165000</v>
      </c>
      <c r="BE42">
        <v>165000</v>
      </c>
      <c r="BF42">
        <v>165000</v>
      </c>
      <c r="BG42">
        <v>165000</v>
      </c>
      <c r="BH42">
        <v>165000</v>
      </c>
      <c r="BI42">
        <v>165000</v>
      </c>
      <c r="BJ42">
        <v>165000</v>
      </c>
      <c r="BK42">
        <v>165000</v>
      </c>
      <c r="BL42">
        <v>165000</v>
      </c>
      <c r="BM42">
        <v>165000</v>
      </c>
      <c r="BN42">
        <v>165000</v>
      </c>
      <c r="BO42">
        <v>165000</v>
      </c>
      <c r="BP42">
        <v>165000</v>
      </c>
      <c r="BQ42">
        <v>165000</v>
      </c>
      <c r="BR42">
        <v>165000</v>
      </c>
      <c r="BS42">
        <v>165000</v>
      </c>
      <c r="BT42">
        <v>165000</v>
      </c>
      <c r="BU42">
        <v>165000</v>
      </c>
      <c r="BV42">
        <v>165000</v>
      </c>
      <c r="BW42">
        <v>165000</v>
      </c>
    </row>
    <row r="43" spans="1:75" x14ac:dyDescent="0.3">
      <c r="A43" t="s">
        <v>42</v>
      </c>
      <c r="B43">
        <v>12288.800000000001</v>
      </c>
      <c r="C43">
        <v>12288.800000000001</v>
      </c>
      <c r="D43">
        <v>12288.800000000001</v>
      </c>
      <c r="E43">
        <v>12288.8</v>
      </c>
      <c r="F43">
        <v>12288.800000000001</v>
      </c>
      <c r="G43">
        <v>12288.800000000001</v>
      </c>
      <c r="H43">
        <v>12288.800000000001</v>
      </c>
      <c r="I43">
        <v>12288.800000000001</v>
      </c>
      <c r="J43">
        <v>12288.800000000001</v>
      </c>
      <c r="K43">
        <v>30722</v>
      </c>
      <c r="L43">
        <v>30722</v>
      </c>
      <c r="M43">
        <v>30722</v>
      </c>
      <c r="N43">
        <v>30722</v>
      </c>
      <c r="O43">
        <v>30722</v>
      </c>
      <c r="P43">
        <v>30722</v>
      </c>
      <c r="Q43">
        <v>30722</v>
      </c>
      <c r="R43">
        <v>30722</v>
      </c>
      <c r="S43">
        <v>30722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10000</v>
      </c>
      <c r="AS43">
        <v>10000</v>
      </c>
      <c r="AT43">
        <v>10000</v>
      </c>
      <c r="AU43">
        <v>10000</v>
      </c>
      <c r="AV43">
        <v>0</v>
      </c>
      <c r="AW43">
        <v>53706.916666666664</v>
      </c>
      <c r="AX43">
        <v>53706.916666666664</v>
      </c>
      <c r="AY43">
        <v>53706.916666666664</v>
      </c>
      <c r="AZ43">
        <v>53706.916666666664</v>
      </c>
      <c r="BA43">
        <v>53706.916666666664</v>
      </c>
      <c r="BB43">
        <v>53706.916666666664</v>
      </c>
      <c r="BC43">
        <v>89652</v>
      </c>
      <c r="BD43">
        <v>89652</v>
      </c>
      <c r="BE43">
        <v>89652</v>
      </c>
      <c r="BF43">
        <v>89652</v>
      </c>
      <c r="BG43">
        <v>89652</v>
      </c>
      <c r="BH43">
        <v>89652</v>
      </c>
      <c r="BI43">
        <v>89652</v>
      </c>
      <c r="BJ43">
        <v>89652</v>
      </c>
      <c r="BK43">
        <v>89652</v>
      </c>
      <c r="BL43">
        <v>89652</v>
      </c>
      <c r="BM43">
        <v>89652</v>
      </c>
      <c r="BN43">
        <v>89652</v>
      </c>
      <c r="BO43">
        <v>89652</v>
      </c>
      <c r="BP43">
        <v>89652</v>
      </c>
      <c r="BQ43">
        <v>89652</v>
      </c>
      <c r="BR43">
        <v>89652</v>
      </c>
      <c r="BS43">
        <v>89652</v>
      </c>
      <c r="BT43">
        <v>89652</v>
      </c>
      <c r="BU43">
        <v>89652</v>
      </c>
      <c r="BV43">
        <v>89652</v>
      </c>
      <c r="BW43">
        <v>89652</v>
      </c>
    </row>
    <row r="44" spans="1:75" x14ac:dyDescent="0.3">
      <c r="A44" t="s">
        <v>43</v>
      </c>
      <c r="B44">
        <v>18000</v>
      </c>
      <c r="C44">
        <v>18000</v>
      </c>
      <c r="D44">
        <v>18000</v>
      </c>
      <c r="E44">
        <v>18000</v>
      </c>
      <c r="F44">
        <v>18000</v>
      </c>
      <c r="G44">
        <v>18000</v>
      </c>
      <c r="H44">
        <v>18000</v>
      </c>
      <c r="I44">
        <v>18000</v>
      </c>
      <c r="J44">
        <v>18000</v>
      </c>
      <c r="K44">
        <v>30000</v>
      </c>
      <c r="L44">
        <v>30000</v>
      </c>
      <c r="M44">
        <v>30000</v>
      </c>
      <c r="N44">
        <v>30000</v>
      </c>
      <c r="O44">
        <v>30000</v>
      </c>
      <c r="P44">
        <v>30000</v>
      </c>
      <c r="Q44">
        <v>30000</v>
      </c>
      <c r="R44">
        <v>30000</v>
      </c>
      <c r="S44">
        <v>30000</v>
      </c>
      <c r="T44">
        <v>10000</v>
      </c>
      <c r="U44">
        <v>10000</v>
      </c>
      <c r="V44">
        <v>10000</v>
      </c>
      <c r="W44">
        <v>10000</v>
      </c>
      <c r="X44">
        <v>10000</v>
      </c>
      <c r="Y44">
        <v>10000</v>
      </c>
      <c r="Z44">
        <v>10000</v>
      </c>
      <c r="AA44">
        <v>10000</v>
      </c>
      <c r="AB44">
        <v>10000</v>
      </c>
      <c r="AC44">
        <v>10000</v>
      </c>
      <c r="AD44">
        <v>10000</v>
      </c>
      <c r="AE44">
        <v>10000</v>
      </c>
      <c r="AF44">
        <v>10000</v>
      </c>
      <c r="AG44">
        <v>10000</v>
      </c>
      <c r="AH44">
        <v>10000</v>
      </c>
      <c r="AI44">
        <v>10000</v>
      </c>
      <c r="AJ44">
        <v>10000</v>
      </c>
      <c r="AK44">
        <v>10000</v>
      </c>
      <c r="AL44">
        <v>10000</v>
      </c>
      <c r="AM44">
        <v>10000</v>
      </c>
      <c r="AN44">
        <v>10000</v>
      </c>
      <c r="AO44">
        <v>10000</v>
      </c>
      <c r="AP44">
        <v>10000</v>
      </c>
      <c r="AQ44">
        <v>10000</v>
      </c>
      <c r="AR44">
        <v>178153</v>
      </c>
      <c r="AS44">
        <v>178153</v>
      </c>
      <c r="AT44">
        <v>178153</v>
      </c>
      <c r="AU44">
        <v>178153</v>
      </c>
      <c r="AV44">
        <v>0</v>
      </c>
      <c r="AW44">
        <v>178153</v>
      </c>
      <c r="AX44">
        <v>178153</v>
      </c>
      <c r="AY44">
        <v>178153</v>
      </c>
      <c r="AZ44">
        <v>178153</v>
      </c>
      <c r="BA44">
        <v>178153</v>
      </c>
      <c r="BB44">
        <v>178153</v>
      </c>
      <c r="BC44">
        <v>178153</v>
      </c>
      <c r="BD44">
        <v>178153</v>
      </c>
      <c r="BE44">
        <v>178153</v>
      </c>
      <c r="BF44">
        <v>178153</v>
      </c>
      <c r="BG44">
        <v>178153</v>
      </c>
      <c r="BH44">
        <v>178153</v>
      </c>
      <c r="BI44">
        <v>178153</v>
      </c>
      <c r="BJ44">
        <v>178153</v>
      </c>
      <c r="BK44">
        <v>178153</v>
      </c>
      <c r="BL44">
        <v>178153</v>
      </c>
      <c r="BM44">
        <v>178153</v>
      </c>
      <c r="BN44">
        <v>178153</v>
      </c>
      <c r="BO44">
        <v>178153</v>
      </c>
      <c r="BP44">
        <v>178153</v>
      </c>
      <c r="BQ44">
        <v>178153</v>
      </c>
      <c r="BR44">
        <v>178153</v>
      </c>
      <c r="BS44">
        <v>178153</v>
      </c>
      <c r="BT44">
        <v>178153</v>
      </c>
      <c r="BU44">
        <v>178153</v>
      </c>
      <c r="BV44">
        <v>178153</v>
      </c>
      <c r="BW44">
        <v>178153</v>
      </c>
    </row>
    <row r="45" spans="1:75" x14ac:dyDescent="0.3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178153</v>
      </c>
      <c r="U45">
        <v>178153</v>
      </c>
      <c r="V45">
        <v>178153</v>
      </c>
      <c r="W45">
        <v>178153</v>
      </c>
      <c r="X45">
        <v>178153</v>
      </c>
      <c r="Y45">
        <v>178153</v>
      </c>
      <c r="Z45">
        <v>178153</v>
      </c>
      <c r="AA45">
        <v>178153</v>
      </c>
      <c r="AB45">
        <v>178153</v>
      </c>
      <c r="AC45">
        <v>178153</v>
      </c>
      <c r="AD45">
        <v>178153</v>
      </c>
      <c r="AE45">
        <v>178153</v>
      </c>
      <c r="AF45">
        <v>178153</v>
      </c>
      <c r="AG45">
        <v>178153</v>
      </c>
      <c r="AH45">
        <v>178153</v>
      </c>
      <c r="AI45">
        <v>178153</v>
      </c>
      <c r="AJ45">
        <v>178153</v>
      </c>
      <c r="AK45">
        <v>178153</v>
      </c>
      <c r="AL45">
        <v>178153</v>
      </c>
      <c r="AM45">
        <v>178153</v>
      </c>
      <c r="AN45">
        <v>178153</v>
      </c>
      <c r="AO45">
        <v>178153</v>
      </c>
      <c r="AP45">
        <v>178153</v>
      </c>
      <c r="AQ45">
        <v>178153</v>
      </c>
      <c r="AR45">
        <v>110020.75</v>
      </c>
      <c r="AS45">
        <v>110020.75</v>
      </c>
      <c r="AT45">
        <v>110020.75</v>
      </c>
      <c r="AU45">
        <v>110020.75</v>
      </c>
      <c r="AV45">
        <v>0</v>
      </c>
      <c r="AW45">
        <v>110020.75</v>
      </c>
      <c r="AX45">
        <v>110020.75</v>
      </c>
      <c r="AY45">
        <v>110020.75</v>
      </c>
      <c r="AZ45">
        <v>110020.75</v>
      </c>
      <c r="BA45">
        <v>110020.75</v>
      </c>
      <c r="BB45">
        <v>110020.75</v>
      </c>
      <c r="BC45">
        <v>440083</v>
      </c>
      <c r="BD45">
        <v>440083</v>
      </c>
      <c r="BE45">
        <v>440083</v>
      </c>
      <c r="BF45">
        <v>440083</v>
      </c>
      <c r="BG45">
        <v>440083</v>
      </c>
      <c r="BH45">
        <v>440083</v>
      </c>
      <c r="BI45">
        <v>440083</v>
      </c>
      <c r="BJ45">
        <v>440083</v>
      </c>
      <c r="BK45">
        <v>440083</v>
      </c>
      <c r="BL45">
        <v>440083</v>
      </c>
      <c r="BM45">
        <v>440083</v>
      </c>
      <c r="BN45">
        <v>440083</v>
      </c>
      <c r="BO45">
        <v>440083</v>
      </c>
      <c r="BP45">
        <v>440083</v>
      </c>
      <c r="BQ45">
        <v>440083</v>
      </c>
      <c r="BR45">
        <v>440083</v>
      </c>
      <c r="BS45">
        <v>440083</v>
      </c>
      <c r="BT45">
        <v>440083</v>
      </c>
      <c r="BU45">
        <v>440083</v>
      </c>
      <c r="BV45">
        <v>440083</v>
      </c>
      <c r="BW45">
        <v>440083</v>
      </c>
    </row>
    <row r="46" spans="1:75" x14ac:dyDescent="0.3">
      <c r="A46" t="s">
        <v>45</v>
      </c>
      <c r="B46">
        <v>2000</v>
      </c>
      <c r="C46">
        <v>2000</v>
      </c>
      <c r="D46">
        <v>2000</v>
      </c>
      <c r="E46">
        <v>2000</v>
      </c>
      <c r="F46">
        <v>2000</v>
      </c>
      <c r="G46">
        <v>2000</v>
      </c>
      <c r="H46">
        <v>2000</v>
      </c>
      <c r="I46">
        <v>2000</v>
      </c>
      <c r="J46">
        <v>2000</v>
      </c>
      <c r="K46">
        <v>10000</v>
      </c>
      <c r="L46">
        <v>10000</v>
      </c>
      <c r="M46">
        <v>10000</v>
      </c>
      <c r="N46">
        <v>10000</v>
      </c>
      <c r="O46">
        <v>10000</v>
      </c>
      <c r="P46">
        <v>10000</v>
      </c>
      <c r="Q46">
        <v>10000</v>
      </c>
      <c r="R46">
        <v>10000</v>
      </c>
      <c r="S46">
        <v>10000</v>
      </c>
      <c r="T46">
        <v>110020.75</v>
      </c>
      <c r="U46">
        <v>110020.75</v>
      </c>
      <c r="V46">
        <v>110020.75</v>
      </c>
      <c r="W46">
        <v>110020.75</v>
      </c>
      <c r="X46">
        <v>110020.75</v>
      </c>
      <c r="Y46">
        <v>110020.75</v>
      </c>
      <c r="Z46">
        <v>110020.75</v>
      </c>
      <c r="AA46">
        <v>110020.75</v>
      </c>
      <c r="AB46">
        <v>110020.75</v>
      </c>
      <c r="AC46">
        <v>110020.75</v>
      </c>
      <c r="AD46">
        <v>110020.75</v>
      </c>
      <c r="AE46">
        <v>110020.75</v>
      </c>
      <c r="AF46">
        <v>110020.75</v>
      </c>
      <c r="AG46">
        <v>110020.75</v>
      </c>
      <c r="AH46">
        <v>110020.75</v>
      </c>
      <c r="AI46">
        <v>110020.75</v>
      </c>
      <c r="AJ46">
        <v>110020.75</v>
      </c>
      <c r="AK46">
        <v>110020.75</v>
      </c>
      <c r="AL46">
        <v>110020.75</v>
      </c>
      <c r="AM46">
        <v>110020.75</v>
      </c>
      <c r="AN46">
        <v>110020.75</v>
      </c>
      <c r="AO46">
        <v>110020.75</v>
      </c>
      <c r="AP46">
        <v>110020.75</v>
      </c>
      <c r="AQ46">
        <v>110020.75</v>
      </c>
      <c r="AR46">
        <v>159854.25</v>
      </c>
      <c r="AS46">
        <v>159854.25</v>
      </c>
      <c r="AT46">
        <v>159854.25</v>
      </c>
      <c r="AU46">
        <v>159854.25</v>
      </c>
      <c r="AV46">
        <v>0</v>
      </c>
      <c r="AW46">
        <v>159854.25</v>
      </c>
      <c r="AX46">
        <v>159854.25</v>
      </c>
      <c r="AY46">
        <v>159854.25</v>
      </c>
      <c r="AZ46">
        <v>159854.25</v>
      </c>
      <c r="BA46">
        <v>159854.25</v>
      </c>
      <c r="BB46">
        <v>159854.25</v>
      </c>
      <c r="BC46">
        <v>639417</v>
      </c>
      <c r="BD46">
        <v>639417</v>
      </c>
      <c r="BE46">
        <v>639417</v>
      </c>
      <c r="BF46">
        <v>639417</v>
      </c>
      <c r="BG46">
        <v>639417</v>
      </c>
      <c r="BH46">
        <v>639417</v>
      </c>
      <c r="BI46">
        <v>639417</v>
      </c>
      <c r="BJ46">
        <v>639417</v>
      </c>
      <c r="BK46">
        <v>639417</v>
      </c>
      <c r="BL46">
        <v>639417</v>
      </c>
      <c r="BM46">
        <v>639417</v>
      </c>
      <c r="BN46">
        <v>639417</v>
      </c>
      <c r="BO46">
        <v>639417</v>
      </c>
      <c r="BP46">
        <v>639417</v>
      </c>
      <c r="BQ46">
        <v>639417</v>
      </c>
      <c r="BR46">
        <v>639417</v>
      </c>
      <c r="BS46">
        <v>639417</v>
      </c>
      <c r="BT46">
        <v>639417</v>
      </c>
      <c r="BU46">
        <v>639417</v>
      </c>
      <c r="BV46">
        <v>639417</v>
      </c>
      <c r="BW46">
        <v>639417</v>
      </c>
    </row>
    <row r="47" spans="1:75" x14ac:dyDescent="0.3">
      <c r="A47" t="s">
        <v>46</v>
      </c>
      <c r="B47">
        <v>178153</v>
      </c>
      <c r="C47">
        <v>178153</v>
      </c>
      <c r="D47">
        <v>178153</v>
      </c>
      <c r="E47">
        <v>178153</v>
      </c>
      <c r="F47">
        <v>178153</v>
      </c>
      <c r="G47">
        <v>178153</v>
      </c>
      <c r="H47">
        <v>178153</v>
      </c>
      <c r="I47">
        <v>178153</v>
      </c>
      <c r="J47">
        <v>178153</v>
      </c>
      <c r="K47">
        <v>178153</v>
      </c>
      <c r="L47">
        <v>178153</v>
      </c>
      <c r="M47">
        <v>178153</v>
      </c>
      <c r="N47">
        <v>178153</v>
      </c>
      <c r="O47">
        <v>178153</v>
      </c>
      <c r="P47">
        <v>178153</v>
      </c>
      <c r="Q47">
        <v>178153</v>
      </c>
      <c r="R47">
        <v>178153</v>
      </c>
      <c r="S47">
        <v>178153</v>
      </c>
      <c r="T47">
        <v>159854.25</v>
      </c>
      <c r="U47">
        <v>159854.25</v>
      </c>
      <c r="V47">
        <v>159854.25</v>
      </c>
      <c r="W47">
        <v>159854.25</v>
      </c>
      <c r="X47">
        <v>159854.25</v>
      </c>
      <c r="Y47">
        <v>159854.25</v>
      </c>
      <c r="Z47">
        <v>159854.25</v>
      </c>
      <c r="AA47">
        <v>159854.25</v>
      </c>
      <c r="AB47">
        <v>159854.25</v>
      </c>
      <c r="AC47">
        <v>159854.25</v>
      </c>
      <c r="AD47">
        <v>159854.25</v>
      </c>
      <c r="AE47">
        <v>159854.25</v>
      </c>
      <c r="AF47">
        <v>159854.25</v>
      </c>
      <c r="AG47">
        <v>159854.25</v>
      </c>
      <c r="AH47">
        <v>159854.25</v>
      </c>
      <c r="AI47">
        <v>159854.25</v>
      </c>
      <c r="AJ47">
        <v>159854.25</v>
      </c>
      <c r="AK47">
        <v>159854.25</v>
      </c>
      <c r="AL47">
        <v>159854.25</v>
      </c>
      <c r="AM47">
        <v>159854.25</v>
      </c>
      <c r="AN47">
        <v>159854.25</v>
      </c>
      <c r="AO47">
        <v>159854.25</v>
      </c>
      <c r="AP47">
        <v>159854.25</v>
      </c>
      <c r="AQ47">
        <v>159854.25</v>
      </c>
      <c r="AR47">
        <v>360000</v>
      </c>
      <c r="AS47">
        <v>360000</v>
      </c>
      <c r="AT47">
        <v>360000</v>
      </c>
      <c r="AU47">
        <v>360000</v>
      </c>
      <c r="AV47">
        <v>0</v>
      </c>
      <c r="AW47">
        <v>600000</v>
      </c>
      <c r="AX47">
        <v>600000</v>
      </c>
      <c r="AY47">
        <v>600000</v>
      </c>
      <c r="AZ47">
        <v>600000</v>
      </c>
      <c r="BA47">
        <v>600000</v>
      </c>
      <c r="BB47">
        <v>600000</v>
      </c>
      <c r="BC47">
        <v>600000</v>
      </c>
      <c r="BD47">
        <v>600000</v>
      </c>
      <c r="BE47">
        <v>600000</v>
      </c>
      <c r="BF47">
        <v>600000</v>
      </c>
      <c r="BG47">
        <v>600000</v>
      </c>
      <c r="BH47">
        <v>600000</v>
      </c>
      <c r="BI47">
        <v>600000</v>
      </c>
      <c r="BJ47">
        <v>600000</v>
      </c>
      <c r="BK47">
        <v>600000</v>
      </c>
      <c r="BL47">
        <v>600000</v>
      </c>
      <c r="BM47">
        <v>600000</v>
      </c>
      <c r="BN47">
        <v>600000</v>
      </c>
      <c r="BO47">
        <v>600000</v>
      </c>
      <c r="BP47">
        <v>600000</v>
      </c>
      <c r="BQ47">
        <v>600000</v>
      </c>
      <c r="BR47">
        <v>600000</v>
      </c>
      <c r="BS47">
        <v>600000</v>
      </c>
      <c r="BT47">
        <v>600000</v>
      </c>
      <c r="BU47">
        <v>600000</v>
      </c>
      <c r="BV47">
        <v>600000</v>
      </c>
      <c r="BW47">
        <v>600000</v>
      </c>
    </row>
    <row r="48" spans="1:75" x14ac:dyDescent="0.3">
      <c r="A48" t="s">
        <v>47</v>
      </c>
      <c r="B48">
        <v>110020.75</v>
      </c>
      <c r="C48">
        <v>110020.75</v>
      </c>
      <c r="D48">
        <v>110020.75</v>
      </c>
      <c r="E48">
        <v>110020.75</v>
      </c>
      <c r="F48">
        <v>110020.75</v>
      </c>
      <c r="G48">
        <v>110020.75</v>
      </c>
      <c r="H48">
        <v>110020.75</v>
      </c>
      <c r="I48">
        <v>110020.75</v>
      </c>
      <c r="J48">
        <v>110020.75</v>
      </c>
      <c r="K48">
        <v>110020.75</v>
      </c>
      <c r="L48">
        <v>110020.75</v>
      </c>
      <c r="M48">
        <v>110020.75</v>
      </c>
      <c r="N48">
        <v>110020.75</v>
      </c>
      <c r="O48">
        <v>110020.75</v>
      </c>
      <c r="P48">
        <v>110020.75</v>
      </c>
      <c r="Q48">
        <v>110020.75</v>
      </c>
      <c r="R48">
        <v>110020.75</v>
      </c>
      <c r="S48">
        <v>110020.75</v>
      </c>
      <c r="T48">
        <v>360000</v>
      </c>
      <c r="U48">
        <v>360000</v>
      </c>
      <c r="V48">
        <v>360000</v>
      </c>
      <c r="W48">
        <v>360000</v>
      </c>
      <c r="X48">
        <v>360000</v>
      </c>
      <c r="Y48">
        <v>360000</v>
      </c>
      <c r="Z48">
        <v>360000</v>
      </c>
      <c r="AA48">
        <v>360000</v>
      </c>
      <c r="AB48">
        <v>360000</v>
      </c>
      <c r="AC48">
        <v>360000</v>
      </c>
      <c r="AD48">
        <v>360000</v>
      </c>
      <c r="AE48">
        <v>360000</v>
      </c>
      <c r="AF48">
        <v>360000</v>
      </c>
      <c r="AG48">
        <v>360000</v>
      </c>
      <c r="AH48">
        <v>360000</v>
      </c>
      <c r="AI48">
        <v>360000</v>
      </c>
      <c r="AJ48">
        <v>360000</v>
      </c>
      <c r="AK48">
        <v>360000</v>
      </c>
      <c r="AL48">
        <v>360000</v>
      </c>
      <c r="AM48">
        <v>360000</v>
      </c>
      <c r="AN48">
        <v>360000</v>
      </c>
      <c r="AO48">
        <v>360000</v>
      </c>
      <c r="AP48">
        <v>360000</v>
      </c>
      <c r="AQ48">
        <v>360000</v>
      </c>
      <c r="AR48">
        <v>878750</v>
      </c>
      <c r="AS48">
        <v>878750</v>
      </c>
      <c r="AT48">
        <v>878750</v>
      </c>
      <c r="AU48">
        <v>878750</v>
      </c>
      <c r="AV48">
        <v>0</v>
      </c>
      <c r="AW48">
        <v>1326353.2166666668</v>
      </c>
      <c r="AX48">
        <v>1326353.2166666668</v>
      </c>
      <c r="AY48">
        <v>1326353.2166666668</v>
      </c>
      <c r="AZ48">
        <v>1326353.2166666668</v>
      </c>
      <c r="BA48">
        <v>1326353.2166666668</v>
      </c>
      <c r="BB48">
        <v>1326353.2166666668</v>
      </c>
      <c r="BC48">
        <v>2310106</v>
      </c>
      <c r="BD48">
        <v>2310106</v>
      </c>
      <c r="BE48">
        <v>2310106</v>
      </c>
      <c r="BF48">
        <v>2310106</v>
      </c>
      <c r="BG48">
        <v>2310106</v>
      </c>
      <c r="BH48">
        <v>2310106</v>
      </c>
      <c r="BI48">
        <v>2310106</v>
      </c>
      <c r="BJ48">
        <v>2310106</v>
      </c>
      <c r="BK48">
        <v>2310106</v>
      </c>
      <c r="BL48">
        <v>2310106</v>
      </c>
      <c r="BM48">
        <v>2310106</v>
      </c>
      <c r="BN48">
        <v>2310106</v>
      </c>
      <c r="BO48">
        <v>2310106</v>
      </c>
      <c r="BP48">
        <v>2310106</v>
      </c>
      <c r="BQ48">
        <v>2310106</v>
      </c>
      <c r="BR48">
        <v>2310106</v>
      </c>
      <c r="BS48">
        <v>256777.66666666666</v>
      </c>
      <c r="BT48">
        <v>256777.66666666666</v>
      </c>
      <c r="BU48">
        <v>256777.66666666666</v>
      </c>
      <c r="BV48">
        <v>256777.66666666666</v>
      </c>
      <c r="BW48">
        <v>252688.66666666666</v>
      </c>
    </row>
    <row r="49" spans="1:75" x14ac:dyDescent="0.3">
      <c r="A49" t="s">
        <v>48</v>
      </c>
      <c r="B49">
        <v>159854.25</v>
      </c>
      <c r="C49">
        <v>159854.25</v>
      </c>
      <c r="D49">
        <v>159854.25</v>
      </c>
      <c r="E49">
        <v>159854.25</v>
      </c>
      <c r="F49">
        <v>159854.25</v>
      </c>
      <c r="G49">
        <v>159854.25</v>
      </c>
      <c r="H49">
        <v>159854.25</v>
      </c>
      <c r="I49">
        <v>159854.25</v>
      </c>
      <c r="J49">
        <v>159854.25</v>
      </c>
      <c r="K49">
        <v>159854.25</v>
      </c>
      <c r="L49">
        <v>159854.25</v>
      </c>
      <c r="M49">
        <v>159854.25</v>
      </c>
      <c r="N49">
        <v>159854.25</v>
      </c>
      <c r="O49">
        <v>159854.25</v>
      </c>
      <c r="P49">
        <v>159854.25</v>
      </c>
      <c r="Q49">
        <v>159854.25</v>
      </c>
      <c r="R49">
        <v>159854.25</v>
      </c>
      <c r="S49">
        <v>159854.25</v>
      </c>
      <c r="T49">
        <v>878750</v>
      </c>
      <c r="U49">
        <v>878750</v>
      </c>
      <c r="V49">
        <v>878750</v>
      </c>
      <c r="W49">
        <v>878750</v>
      </c>
      <c r="X49">
        <v>878750</v>
      </c>
      <c r="Y49">
        <v>878750</v>
      </c>
      <c r="AA49">
        <v>878750</v>
      </c>
      <c r="AB49">
        <v>878750</v>
      </c>
      <c r="AC49">
        <v>878750</v>
      </c>
      <c r="AD49">
        <v>878750</v>
      </c>
      <c r="AE49">
        <v>878750</v>
      </c>
      <c r="AF49">
        <v>878750</v>
      </c>
      <c r="AG49">
        <v>878750</v>
      </c>
      <c r="AH49">
        <v>878750</v>
      </c>
      <c r="AI49">
        <v>878750</v>
      </c>
      <c r="AJ49">
        <v>878750</v>
      </c>
      <c r="AK49">
        <v>878750</v>
      </c>
      <c r="AL49">
        <v>878750</v>
      </c>
      <c r="AM49">
        <v>878750</v>
      </c>
      <c r="AN49">
        <v>878750</v>
      </c>
      <c r="AO49">
        <v>878750</v>
      </c>
      <c r="AP49">
        <v>878750</v>
      </c>
      <c r="AQ49">
        <v>878750</v>
      </c>
    </row>
    <row r="50" spans="1:75" x14ac:dyDescent="0.3">
      <c r="A50" t="s">
        <v>49</v>
      </c>
      <c r="B50">
        <v>360000</v>
      </c>
      <c r="C50">
        <v>360000</v>
      </c>
      <c r="D50">
        <v>360000</v>
      </c>
      <c r="E50">
        <v>360000</v>
      </c>
      <c r="F50">
        <v>360000</v>
      </c>
      <c r="G50">
        <v>360000</v>
      </c>
      <c r="H50">
        <v>360000</v>
      </c>
      <c r="I50">
        <v>360000</v>
      </c>
      <c r="J50">
        <v>360000</v>
      </c>
      <c r="K50">
        <v>360000</v>
      </c>
      <c r="L50">
        <v>360000</v>
      </c>
      <c r="M50">
        <v>360000</v>
      </c>
      <c r="N50">
        <v>360000</v>
      </c>
      <c r="O50">
        <v>360000</v>
      </c>
      <c r="P50">
        <v>360000</v>
      </c>
      <c r="Q50">
        <v>360000</v>
      </c>
      <c r="R50">
        <v>360000</v>
      </c>
      <c r="S50">
        <v>360000</v>
      </c>
      <c r="AR50">
        <v>7266781.1767000007</v>
      </c>
      <c r="AS50">
        <v>4494558.8131999997</v>
      </c>
      <c r="AT50">
        <v>5018481.4368000003</v>
      </c>
      <c r="AU50">
        <v>5262597.3939000005</v>
      </c>
      <c r="AV50">
        <v>1135594</v>
      </c>
      <c r="AW50">
        <v>8747421.893066667</v>
      </c>
      <c r="AX50">
        <v>10573192.849266667</v>
      </c>
      <c r="AY50">
        <v>10731852.134466667</v>
      </c>
      <c r="AZ50">
        <v>10779022.791866668</v>
      </c>
      <c r="BA50">
        <v>11744040.652466666</v>
      </c>
      <c r="BB50">
        <v>11819497.122566666</v>
      </c>
    </row>
    <row r="51" spans="1:75" x14ac:dyDescent="0.3">
      <c r="A51" t="s">
        <v>50</v>
      </c>
      <c r="B51">
        <v>878750</v>
      </c>
      <c r="C51">
        <v>878750</v>
      </c>
      <c r="D51">
        <v>878750</v>
      </c>
      <c r="E51">
        <v>878750</v>
      </c>
      <c r="F51">
        <v>878750</v>
      </c>
      <c r="G51">
        <v>878750</v>
      </c>
      <c r="H51">
        <v>878750</v>
      </c>
      <c r="I51">
        <v>878750</v>
      </c>
      <c r="J51">
        <v>878750</v>
      </c>
      <c r="K51">
        <v>878750</v>
      </c>
      <c r="L51">
        <v>878750</v>
      </c>
      <c r="M51">
        <v>878750</v>
      </c>
      <c r="N51">
        <v>878750</v>
      </c>
      <c r="O51">
        <v>878750</v>
      </c>
      <c r="P51">
        <v>878750</v>
      </c>
      <c r="Q51">
        <v>878750</v>
      </c>
      <c r="R51">
        <v>878750</v>
      </c>
      <c r="S51">
        <v>878750</v>
      </c>
      <c r="T51">
        <v>11033871.900799999</v>
      </c>
      <c r="U51">
        <v>10467690.208000001</v>
      </c>
      <c r="V51">
        <v>10405728.477399999</v>
      </c>
      <c r="W51">
        <v>9598067.5192000009</v>
      </c>
      <c r="X51">
        <v>9439861.2925000004</v>
      </c>
      <c r="Y51">
        <v>9574549.1607999988</v>
      </c>
      <c r="AA51">
        <v>9207400.5026999991</v>
      </c>
      <c r="AB51">
        <v>9466103.9475999996</v>
      </c>
      <c r="AC51">
        <v>9520848.3493000008</v>
      </c>
      <c r="AD51">
        <v>9234035.3461000025</v>
      </c>
      <c r="AE51">
        <v>9307971.3937999997</v>
      </c>
      <c r="AF51">
        <v>9101590.6240999997</v>
      </c>
      <c r="AG51">
        <v>9147444.436900001</v>
      </c>
      <c r="AH51">
        <v>7905706.3679</v>
      </c>
      <c r="AI51">
        <v>4283637.1660000002</v>
      </c>
      <c r="AJ51">
        <v>8283247.7173999995</v>
      </c>
      <c r="AK51">
        <v>9084412.384800002</v>
      </c>
      <c r="AL51">
        <v>9111902.0636</v>
      </c>
      <c r="AM51">
        <v>8651796.3144000005</v>
      </c>
      <c r="AN51">
        <v>8652884.3114</v>
      </c>
      <c r="AO51">
        <v>8538369.3110999987</v>
      </c>
      <c r="AP51">
        <v>8357006.6494999994</v>
      </c>
      <c r="AQ51">
        <v>8158287.4074000008</v>
      </c>
      <c r="AR51">
        <v>1011760.0833333333</v>
      </c>
      <c r="AS51">
        <v>1011760.0833333333</v>
      </c>
      <c r="AT51">
        <v>1011760.0833333333</v>
      </c>
      <c r="AU51">
        <v>1011760.0833333333</v>
      </c>
      <c r="AV51">
        <v>1011760.0833333333</v>
      </c>
      <c r="AW51">
        <v>1011760.0833333333</v>
      </c>
      <c r="AX51">
        <v>1011760.0833333333</v>
      </c>
      <c r="AY51">
        <v>1011760.0833333333</v>
      </c>
      <c r="AZ51">
        <v>1011760.0833333333</v>
      </c>
      <c r="BA51">
        <v>1011760.0833333333</v>
      </c>
      <c r="BB51">
        <v>1011760.0833333333</v>
      </c>
      <c r="BC51">
        <v>1011760.0833333333</v>
      </c>
      <c r="BD51">
        <v>1011760.0833333333</v>
      </c>
      <c r="BE51">
        <v>1011760.0833333333</v>
      </c>
      <c r="BF51">
        <v>1011760.0833333333</v>
      </c>
      <c r="BG51">
        <v>1011760.0833333333</v>
      </c>
      <c r="BH51">
        <v>1011760.0833333333</v>
      </c>
      <c r="BI51">
        <v>1011760.0833333333</v>
      </c>
      <c r="BJ51">
        <v>1011760.0833333333</v>
      </c>
      <c r="BK51">
        <v>1011760.0833333333</v>
      </c>
      <c r="BL51">
        <v>1011760.0833333333</v>
      </c>
      <c r="BM51">
        <v>1011760.0833333333</v>
      </c>
      <c r="BN51">
        <v>1011760.0833333333</v>
      </c>
      <c r="BO51">
        <v>1011760.0833333333</v>
      </c>
      <c r="BP51">
        <v>1011760.0833333333</v>
      </c>
      <c r="BQ51">
        <v>1011760.0833333333</v>
      </c>
      <c r="BR51">
        <v>1011760.0833333333</v>
      </c>
    </row>
    <row r="52" spans="1:75" x14ac:dyDescent="0.3">
      <c r="T52">
        <v>1011760.0833333333</v>
      </c>
      <c r="U52">
        <v>1011760.0833333333</v>
      </c>
      <c r="V52">
        <v>1011760.0833333333</v>
      </c>
      <c r="W52">
        <v>1011760.0833333333</v>
      </c>
      <c r="X52">
        <v>1011760.0833333333</v>
      </c>
      <c r="AA52">
        <v>1011760.0833333333</v>
      </c>
      <c r="AB52">
        <v>1011760.0833333333</v>
      </c>
      <c r="AC52">
        <v>1011760.0833333333</v>
      </c>
      <c r="AD52">
        <v>1011760.0833333333</v>
      </c>
      <c r="AE52">
        <v>1011760.0833333333</v>
      </c>
      <c r="AF52">
        <v>1011760.0833333333</v>
      </c>
      <c r="AG52">
        <v>1011760.0833333333</v>
      </c>
      <c r="AH52">
        <v>1011760.0833333333</v>
      </c>
      <c r="AI52">
        <v>1011760.0833333333</v>
      </c>
      <c r="AJ52">
        <v>1011760.0833333333</v>
      </c>
      <c r="AK52">
        <v>1011760.0833333333</v>
      </c>
      <c r="AL52">
        <v>1011760.0833333333</v>
      </c>
      <c r="AM52">
        <v>1011760.0833333333</v>
      </c>
      <c r="AN52">
        <v>1011760.0833333333</v>
      </c>
      <c r="AO52">
        <v>1011760.0833333333</v>
      </c>
      <c r="AP52">
        <v>1011760.0833333333</v>
      </c>
      <c r="AQ52">
        <v>0</v>
      </c>
    </row>
    <row r="53" spans="1:75" x14ac:dyDescent="0.3">
      <c r="A53" t="s">
        <v>138</v>
      </c>
      <c r="B53">
        <v>3782893.0102734803</v>
      </c>
      <c r="C53">
        <v>6148432.2000000002</v>
      </c>
      <c r="D53">
        <v>5065478.2</v>
      </c>
      <c r="E53">
        <v>8056987.3019000003</v>
      </c>
      <c r="F53">
        <v>9022520.0078999996</v>
      </c>
      <c r="G53">
        <v>9522069.6082333326</v>
      </c>
      <c r="H53">
        <v>9500708.1752333343</v>
      </c>
      <c r="I53">
        <v>9201794.3667000011</v>
      </c>
      <c r="J53">
        <v>8877634.1068000011</v>
      </c>
      <c r="K53">
        <v>8288754.8592000008</v>
      </c>
      <c r="L53">
        <v>6334980.8026999999</v>
      </c>
      <c r="M53">
        <v>9132562.4607999995</v>
      </c>
      <c r="N53">
        <v>9022223.4508999996</v>
      </c>
      <c r="O53">
        <v>9820995.7729000002</v>
      </c>
      <c r="P53">
        <v>9009177.4144999981</v>
      </c>
      <c r="Q53">
        <v>10027883.633300001</v>
      </c>
      <c r="R53">
        <v>10422162.6207</v>
      </c>
      <c r="S53">
        <v>10758850.559799999</v>
      </c>
    </row>
    <row r="54" spans="1:75" x14ac:dyDescent="0.3">
      <c r="A54" t="s">
        <v>2</v>
      </c>
      <c r="B54">
        <v>878749.8666666667</v>
      </c>
      <c r="C54">
        <v>878749.8666666667</v>
      </c>
      <c r="D54">
        <v>1011760.0833333333</v>
      </c>
      <c r="F54">
        <v>1011760.0833333333</v>
      </c>
      <c r="G54">
        <v>1011760.0833333333</v>
      </c>
      <c r="H54">
        <v>1011760.0833333333</v>
      </c>
      <c r="I54">
        <v>1011760.0833333333</v>
      </c>
      <c r="J54">
        <v>1011760.0833333333</v>
      </c>
      <c r="K54">
        <v>1011760.0833333333</v>
      </c>
      <c r="L54">
        <v>1011760.0833333333</v>
      </c>
      <c r="M54">
        <v>1011760.0833333333</v>
      </c>
      <c r="N54">
        <v>1011760.0833333333</v>
      </c>
      <c r="O54">
        <v>1011760.0833333333</v>
      </c>
      <c r="P54">
        <v>1011760.0833333333</v>
      </c>
      <c r="Q54">
        <v>1011760.0833333333</v>
      </c>
      <c r="R54">
        <v>1011760.0833333333</v>
      </c>
      <c r="S54">
        <v>0</v>
      </c>
      <c r="AR54">
        <v>34251.324414264265</v>
      </c>
      <c r="AS54">
        <v>56538.453334360194</v>
      </c>
      <c r="AT54">
        <v>60565.818958457719</v>
      </c>
      <c r="AU54">
        <v>36223.51405583333</v>
      </c>
      <c r="AV54">
        <v>184160.81577012196</v>
      </c>
      <c r="AW54">
        <v>35297.184325673079</v>
      </c>
      <c r="AX54">
        <v>37175.09063162651</v>
      </c>
      <c r="AY54">
        <v>34887.905623966173</v>
      </c>
      <c r="AZ54">
        <v>36701.84897095865</v>
      </c>
      <c r="BA54">
        <v>35637.89113209091</v>
      </c>
      <c r="BB54">
        <v>36408.186985982145</v>
      </c>
      <c r="BC54">
        <v>39723.601681500011</v>
      </c>
      <c r="BD54">
        <v>38889.521946100002</v>
      </c>
      <c r="BE54">
        <v>38983.839680899997</v>
      </c>
      <c r="BF54">
        <v>40090.450014900001</v>
      </c>
      <c r="BG54">
        <v>39309.208135699999</v>
      </c>
      <c r="BH54">
        <v>40036.635799700001</v>
      </c>
      <c r="BI54">
        <v>40376.104062300001</v>
      </c>
      <c r="BJ54">
        <v>40303.783890700004</v>
      </c>
      <c r="BK54">
        <v>39016.272790700001</v>
      </c>
      <c r="BL54">
        <v>38649.776205300004</v>
      </c>
      <c r="BM54">
        <v>38769.029401899999</v>
      </c>
      <c r="BN54">
        <v>37868.858144100006</v>
      </c>
      <c r="BO54">
        <v>38416.842879300006</v>
      </c>
      <c r="BP54">
        <v>39461.270950300001</v>
      </c>
      <c r="BQ54">
        <v>39154.980961100002</v>
      </c>
    </row>
    <row r="55" spans="1:75" x14ac:dyDescent="0.3">
      <c r="A55" t="s">
        <v>1</v>
      </c>
      <c r="T55">
        <v>41380.39593290323</v>
      </c>
      <c r="U55">
        <v>40822.137167177243</v>
      </c>
      <c r="V55">
        <v>37995.25701209504</v>
      </c>
      <c r="W55">
        <v>42088.35614987342</v>
      </c>
      <c r="X55">
        <v>43040.90090822622</v>
      </c>
      <c r="AA55">
        <v>41419.203157323231</v>
      </c>
      <c r="AB55">
        <v>44220.773272222221</v>
      </c>
      <c r="AC55">
        <v>37292.723292760187</v>
      </c>
      <c r="AD55">
        <v>34990.337075053765</v>
      </c>
      <c r="AE55">
        <v>34631.034373175964</v>
      </c>
      <c r="AF55">
        <v>35115.461672527475</v>
      </c>
      <c r="AG55">
        <v>33594.660920000002</v>
      </c>
      <c r="AH55">
        <v>32733.243809210529</v>
      </c>
      <c r="AI55">
        <v>57993.816542557259</v>
      </c>
      <c r="AJ55">
        <v>37636.575533058829</v>
      </c>
      <c r="AK55">
        <v>37701.257130235295</v>
      </c>
      <c r="AL55">
        <v>37054.591740833333</v>
      </c>
      <c r="AM55">
        <v>38147.099333700979</v>
      </c>
      <c r="AN55">
        <v>38623.753819625003</v>
      </c>
      <c r="AO55">
        <v>39968.949911649215</v>
      </c>
      <c r="AP55">
        <v>37486.118468034831</v>
      </c>
      <c r="AQ55">
        <v>0</v>
      </c>
    </row>
    <row r="56" spans="1:75" x14ac:dyDescent="0.3">
      <c r="A56" t="s">
        <v>139</v>
      </c>
    </row>
    <row r="57" spans="1:75" x14ac:dyDescent="0.3">
      <c r="A57" t="s">
        <v>6</v>
      </c>
      <c r="B57">
        <v>22578.040322580644</v>
      </c>
      <c r="C57">
        <v>21702.922480620156</v>
      </c>
      <c r="D57">
        <v>58527.80175187339</v>
      </c>
      <c r="F57">
        <v>42043.794818062612</v>
      </c>
      <c r="G57">
        <v>40057.854056456825</v>
      </c>
      <c r="H57">
        <v>38223.482157137259</v>
      </c>
      <c r="I57">
        <v>40204.090042634685</v>
      </c>
      <c r="J57">
        <v>44311.966500818889</v>
      </c>
      <c r="K57">
        <v>41290.636891306582</v>
      </c>
      <c r="L57">
        <v>85135.515846754395</v>
      </c>
      <c r="M57">
        <v>44192.462187628393</v>
      </c>
      <c r="N57">
        <v>40231.750783940137</v>
      </c>
      <c r="O57">
        <v>35265.465245152875</v>
      </c>
      <c r="P57">
        <v>36965.570888509545</v>
      </c>
      <c r="Q57">
        <v>36780.831200820845</v>
      </c>
      <c r="R57">
        <v>36259.495051518294</v>
      </c>
      <c r="S57">
        <v>40167.124404526738</v>
      </c>
    </row>
    <row r="58" spans="1:75" x14ac:dyDescent="0.3">
      <c r="A58" t="s">
        <v>53</v>
      </c>
      <c r="BS58">
        <v>4144621</v>
      </c>
      <c r="BT58">
        <v>2670643</v>
      </c>
      <c r="BU58">
        <v>2670643</v>
      </c>
      <c r="BV58">
        <v>0</v>
      </c>
      <c r="BW58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63228-DB5E-42CD-9EC9-8095DFBED260}">
  <dimension ref="A1:BW58"/>
  <sheetViews>
    <sheetView workbookViewId="0">
      <selection activeCell="D12" sqref="A2:BW58"/>
    </sheetView>
  </sheetViews>
  <sheetFormatPr defaultRowHeight="14.4" x14ac:dyDescent="0.3"/>
  <cols>
    <col min="1" max="1" width="29.77734375" bestFit="1" customWidth="1"/>
    <col min="2" max="2" width="11.77734375" bestFit="1" customWidth="1"/>
    <col min="3" max="4" width="10.44140625" bestFit="1" customWidth="1"/>
    <col min="5" max="27" width="11.77734375" bestFit="1" customWidth="1"/>
    <col min="28" max="75" width="12.44140625" bestFit="1" customWidth="1"/>
  </cols>
  <sheetData>
    <row r="1" spans="1:75" x14ac:dyDescent="0.3">
      <c r="A1" t="s">
        <v>134</v>
      </c>
      <c r="B1" s="68" t="s">
        <v>55</v>
      </c>
      <c r="C1" s="68" t="s">
        <v>56</v>
      </c>
      <c r="D1" s="68" t="s">
        <v>128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104</v>
      </c>
      <c r="BA1" t="s">
        <v>105</v>
      </c>
      <c r="BB1" t="s">
        <v>106</v>
      </c>
      <c r="BC1" t="s">
        <v>107</v>
      </c>
      <c r="BD1" t="s">
        <v>108</v>
      </c>
      <c r="BE1" t="s">
        <v>109</v>
      </c>
      <c r="BF1" t="s">
        <v>110</v>
      </c>
      <c r="BG1" t="s">
        <v>111</v>
      </c>
      <c r="BH1" t="s">
        <v>112</v>
      </c>
      <c r="BI1" t="s">
        <v>113</v>
      </c>
      <c r="BJ1" t="s">
        <v>114</v>
      </c>
      <c r="BK1" t="s">
        <v>115</v>
      </c>
      <c r="BL1" t="s">
        <v>116</v>
      </c>
      <c r="BM1" t="s">
        <v>117</v>
      </c>
      <c r="BN1" t="s">
        <v>118</v>
      </c>
      <c r="BO1" t="s">
        <v>119</v>
      </c>
      <c r="BP1" t="s">
        <v>120</v>
      </c>
      <c r="BQ1" t="s">
        <v>121</v>
      </c>
      <c r="BR1" t="s">
        <v>122</v>
      </c>
      <c r="BS1" t="s">
        <v>123</v>
      </c>
      <c r="BT1" t="s">
        <v>124</v>
      </c>
      <c r="BU1" t="s">
        <v>125</v>
      </c>
      <c r="BV1" t="s">
        <v>126</v>
      </c>
      <c r="BW1" t="s">
        <v>127</v>
      </c>
    </row>
    <row r="2" spans="1:75" x14ac:dyDescent="0.3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32419</v>
      </c>
      <c r="O2">
        <v>33000</v>
      </c>
      <c r="P2">
        <v>34375</v>
      </c>
      <c r="Q2">
        <v>34375</v>
      </c>
      <c r="R2">
        <v>27625</v>
      </c>
      <c r="S2">
        <v>37125</v>
      </c>
      <c r="T2">
        <v>32375</v>
      </c>
      <c r="U2">
        <v>39600</v>
      </c>
      <c r="V2">
        <v>35750</v>
      </c>
      <c r="W2">
        <v>36875</v>
      </c>
      <c r="X2">
        <v>31250</v>
      </c>
      <c r="Y2">
        <v>5670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159631</v>
      </c>
      <c r="AW2">
        <v>14896.5</v>
      </c>
      <c r="AX2">
        <v>16666</v>
      </c>
      <c r="AY2">
        <v>17502</v>
      </c>
      <c r="AZ2">
        <v>15088</v>
      </c>
      <c r="BA2">
        <v>18573</v>
      </c>
      <c r="BB2">
        <v>35772.5</v>
      </c>
      <c r="BC2">
        <v>37983.5</v>
      </c>
      <c r="BD2">
        <v>39913.5</v>
      </c>
      <c r="BE2">
        <v>40016</v>
      </c>
      <c r="BF2">
        <v>102090</v>
      </c>
      <c r="BG2">
        <v>51045</v>
      </c>
      <c r="BH2">
        <v>86510</v>
      </c>
      <c r="BI2">
        <v>91143</v>
      </c>
      <c r="BJ2">
        <v>91061</v>
      </c>
      <c r="BK2">
        <v>93890</v>
      </c>
      <c r="BL2">
        <v>76178</v>
      </c>
      <c r="BM2">
        <v>27170</v>
      </c>
      <c r="BN2">
        <v>50844</v>
      </c>
      <c r="BO2">
        <v>53694</v>
      </c>
      <c r="BP2">
        <v>49210</v>
      </c>
      <c r="BQ2">
        <v>60000</v>
      </c>
      <c r="BR2">
        <v>31000</v>
      </c>
      <c r="BS2">
        <v>54760</v>
      </c>
      <c r="BT2">
        <v>53676</v>
      </c>
      <c r="BU2">
        <v>53676</v>
      </c>
      <c r="BV2">
        <v>53676</v>
      </c>
      <c r="BW2">
        <v>50556</v>
      </c>
    </row>
    <row r="3" spans="1:75" x14ac:dyDescent="0.3">
      <c r="A3" t="s">
        <v>8</v>
      </c>
      <c r="E3">
        <v>218446.9</v>
      </c>
      <c r="F3">
        <v>218446.9</v>
      </c>
      <c r="G3">
        <v>210275.1</v>
      </c>
      <c r="H3">
        <v>231417.9</v>
      </c>
      <c r="I3">
        <v>244423.2</v>
      </c>
      <c r="J3">
        <v>228735.5</v>
      </c>
      <c r="K3">
        <v>200101.3</v>
      </c>
      <c r="L3">
        <v>177393.3</v>
      </c>
      <c r="M3">
        <v>203894.6</v>
      </c>
      <c r="N3">
        <v>205747.5</v>
      </c>
      <c r="O3">
        <v>208828.9</v>
      </c>
      <c r="P3">
        <v>292054</v>
      </c>
      <c r="Q3">
        <v>283358</v>
      </c>
      <c r="R3">
        <v>277004</v>
      </c>
      <c r="S3">
        <v>328089</v>
      </c>
      <c r="T3">
        <v>259783</v>
      </c>
      <c r="U3">
        <v>232339</v>
      </c>
      <c r="V3">
        <v>242398</v>
      </c>
      <c r="W3">
        <v>242341</v>
      </c>
      <c r="X3">
        <v>221348</v>
      </c>
      <c r="Y3">
        <v>238483</v>
      </c>
      <c r="Z3">
        <v>208500</v>
      </c>
      <c r="AA3">
        <v>201231</v>
      </c>
      <c r="AB3">
        <v>240617</v>
      </c>
      <c r="AC3">
        <v>224821</v>
      </c>
      <c r="AD3">
        <v>239596</v>
      </c>
      <c r="AE3">
        <v>252378</v>
      </c>
      <c r="AF3">
        <v>171751</v>
      </c>
      <c r="AG3">
        <v>232022</v>
      </c>
      <c r="AH3">
        <v>137154</v>
      </c>
      <c r="AI3">
        <v>112159</v>
      </c>
      <c r="AJ3">
        <v>201231</v>
      </c>
      <c r="AK3">
        <v>334405</v>
      </c>
      <c r="AL3">
        <v>293693</v>
      </c>
      <c r="AM3">
        <v>265836</v>
      </c>
      <c r="AN3">
        <v>249563</v>
      </c>
      <c r="AO3">
        <v>245473</v>
      </c>
      <c r="AP3">
        <v>165283</v>
      </c>
      <c r="AQ3">
        <v>212224</v>
      </c>
      <c r="AR3">
        <v>265958</v>
      </c>
      <c r="AS3">
        <v>161654</v>
      </c>
      <c r="AT3">
        <v>254531</v>
      </c>
      <c r="AU3">
        <v>148431</v>
      </c>
      <c r="AV3">
        <v>0</v>
      </c>
      <c r="AW3">
        <v>281240</v>
      </c>
      <c r="AX3">
        <v>322922</v>
      </c>
      <c r="AY3">
        <v>346458</v>
      </c>
      <c r="AZ3">
        <v>261653</v>
      </c>
      <c r="BA3">
        <v>261653</v>
      </c>
      <c r="BB3">
        <v>247937</v>
      </c>
      <c r="BC3">
        <v>304174</v>
      </c>
      <c r="BD3">
        <v>483295</v>
      </c>
      <c r="BE3">
        <v>313883</v>
      </c>
      <c r="BF3">
        <v>319895</v>
      </c>
      <c r="BG3">
        <v>319895</v>
      </c>
      <c r="BH3">
        <v>364536</v>
      </c>
      <c r="BI3">
        <v>398144</v>
      </c>
      <c r="BJ3">
        <v>317529</v>
      </c>
      <c r="BK3">
        <v>313161</v>
      </c>
      <c r="BL3">
        <v>248249</v>
      </c>
      <c r="BM3">
        <v>269754</v>
      </c>
      <c r="BN3">
        <v>245744</v>
      </c>
      <c r="BO3">
        <v>206110</v>
      </c>
      <c r="BP3">
        <v>212508</v>
      </c>
      <c r="BQ3">
        <v>224761</v>
      </c>
      <c r="BR3">
        <v>228372</v>
      </c>
      <c r="BS3">
        <v>189661</v>
      </c>
      <c r="BT3">
        <v>191788</v>
      </c>
      <c r="BU3">
        <v>170159</v>
      </c>
      <c r="BV3">
        <v>170159</v>
      </c>
      <c r="BW3">
        <v>125690</v>
      </c>
    </row>
    <row r="4" spans="1:75" x14ac:dyDescent="0.3">
      <c r="A4" t="s">
        <v>9</v>
      </c>
      <c r="B4">
        <v>9398.4</v>
      </c>
      <c r="C4">
        <v>9398.4</v>
      </c>
      <c r="D4">
        <v>9398.4</v>
      </c>
      <c r="E4">
        <v>9398.4</v>
      </c>
      <c r="F4">
        <v>9398.4</v>
      </c>
      <c r="G4">
        <v>9398.6133333333346</v>
      </c>
      <c r="H4">
        <v>9398.6133333333346</v>
      </c>
      <c r="I4">
        <v>9398.4</v>
      </c>
      <c r="J4">
        <v>9398.4</v>
      </c>
      <c r="K4">
        <v>9398.4</v>
      </c>
      <c r="L4">
        <v>9398.4</v>
      </c>
      <c r="M4">
        <v>87493.6</v>
      </c>
      <c r="N4">
        <v>9398.4</v>
      </c>
      <c r="O4">
        <v>9398.4</v>
      </c>
      <c r="P4">
        <v>11748</v>
      </c>
      <c r="Q4">
        <v>11748</v>
      </c>
      <c r="R4">
        <v>11748</v>
      </c>
      <c r="S4">
        <v>11748</v>
      </c>
      <c r="T4">
        <v>11748</v>
      </c>
      <c r="U4">
        <v>0</v>
      </c>
      <c r="V4">
        <v>0</v>
      </c>
      <c r="W4">
        <v>0</v>
      </c>
      <c r="X4">
        <v>0</v>
      </c>
      <c r="Y4">
        <v>0</v>
      </c>
      <c r="Z4">
        <v>21128</v>
      </c>
      <c r="AA4">
        <v>18820</v>
      </c>
      <c r="AB4">
        <v>21052</v>
      </c>
      <c r="AC4">
        <v>17651</v>
      </c>
      <c r="AD4">
        <v>19247</v>
      </c>
      <c r="AE4">
        <v>19266</v>
      </c>
      <c r="AF4">
        <v>19741</v>
      </c>
      <c r="AG4">
        <v>21774</v>
      </c>
      <c r="AH4">
        <v>18240</v>
      </c>
      <c r="AI4">
        <v>8246</v>
      </c>
      <c r="AJ4">
        <v>20558</v>
      </c>
      <c r="AK4">
        <v>24396</v>
      </c>
      <c r="AL4">
        <v>18791</v>
      </c>
      <c r="AM4">
        <v>17271</v>
      </c>
      <c r="AN4">
        <v>17556</v>
      </c>
      <c r="AO4">
        <v>17062</v>
      </c>
      <c r="AP4">
        <v>16568</v>
      </c>
      <c r="AQ4">
        <v>14345</v>
      </c>
      <c r="AR4">
        <v>11153</v>
      </c>
      <c r="AS4">
        <v>7429</v>
      </c>
      <c r="AT4">
        <v>9215</v>
      </c>
      <c r="AU4">
        <v>11381</v>
      </c>
      <c r="AV4">
        <v>0</v>
      </c>
      <c r="AW4">
        <v>17271</v>
      </c>
      <c r="AX4">
        <v>19779</v>
      </c>
      <c r="AY4">
        <v>19779</v>
      </c>
      <c r="AZ4">
        <v>19019</v>
      </c>
      <c r="BA4">
        <v>19418</v>
      </c>
      <c r="BB4">
        <v>19400</v>
      </c>
      <c r="BC4">
        <v>23886</v>
      </c>
      <c r="BD4">
        <v>19361</v>
      </c>
      <c r="BE4">
        <v>21717</v>
      </c>
      <c r="BF4">
        <v>23886</v>
      </c>
      <c r="BG4">
        <v>23886</v>
      </c>
      <c r="BH4">
        <v>12528</v>
      </c>
      <c r="BI4">
        <v>21709</v>
      </c>
      <c r="BJ4">
        <v>17280</v>
      </c>
      <c r="BK4">
        <v>14224</v>
      </c>
      <c r="BL4">
        <v>15616</v>
      </c>
      <c r="BM4">
        <v>14351</v>
      </c>
      <c r="BN4">
        <v>15952</v>
      </c>
      <c r="BO4">
        <v>13376</v>
      </c>
      <c r="BP4">
        <v>14224</v>
      </c>
      <c r="BQ4">
        <v>15376</v>
      </c>
      <c r="BR4">
        <v>14208</v>
      </c>
      <c r="BS4">
        <v>15264</v>
      </c>
      <c r="BT4">
        <v>17056</v>
      </c>
      <c r="BU4">
        <v>17056</v>
      </c>
      <c r="BV4">
        <v>17056</v>
      </c>
      <c r="BW4">
        <v>16608</v>
      </c>
    </row>
    <row r="5" spans="1:75" x14ac:dyDescent="0.3">
      <c r="A5" t="s">
        <v>10</v>
      </c>
      <c r="E5">
        <v>80110.400000000009</v>
      </c>
      <c r="F5">
        <v>74921.600000000006</v>
      </c>
      <c r="G5">
        <v>86498.400000000009</v>
      </c>
      <c r="H5">
        <v>89704</v>
      </c>
      <c r="I5">
        <v>75960</v>
      </c>
      <c r="J5">
        <v>68192</v>
      </c>
      <c r="K5">
        <v>86452</v>
      </c>
      <c r="L5">
        <v>45043.199999999997</v>
      </c>
      <c r="M5">
        <v>40685.600000000006</v>
      </c>
      <c r="N5">
        <v>52227.199999999997</v>
      </c>
      <c r="O5">
        <v>85910.400000000009</v>
      </c>
      <c r="P5">
        <v>100599</v>
      </c>
      <c r="Q5">
        <v>59716</v>
      </c>
      <c r="R5">
        <v>80900</v>
      </c>
      <c r="S5">
        <v>103685</v>
      </c>
      <c r="T5">
        <v>89959</v>
      </c>
      <c r="U5">
        <v>114934</v>
      </c>
      <c r="V5">
        <v>85231</v>
      </c>
      <c r="W5">
        <v>89727</v>
      </c>
      <c r="X5">
        <v>100731</v>
      </c>
      <c r="Y5">
        <v>78182</v>
      </c>
      <c r="Z5">
        <v>109762</v>
      </c>
      <c r="AA5">
        <v>93793</v>
      </c>
      <c r="AB5">
        <v>126806</v>
      </c>
      <c r="AC5">
        <v>110708</v>
      </c>
      <c r="AD5">
        <v>125014</v>
      </c>
      <c r="AE5">
        <v>105172</v>
      </c>
      <c r="AF5">
        <v>126310</v>
      </c>
      <c r="AG5">
        <v>115713</v>
      </c>
      <c r="AH5">
        <v>114230</v>
      </c>
      <c r="AI5">
        <v>29367</v>
      </c>
      <c r="AJ5">
        <v>78130</v>
      </c>
      <c r="AK5">
        <v>90169</v>
      </c>
      <c r="AL5">
        <v>68311</v>
      </c>
      <c r="AM5">
        <v>78370</v>
      </c>
      <c r="AN5">
        <v>65683</v>
      </c>
      <c r="AO5">
        <v>65683</v>
      </c>
      <c r="AP5">
        <v>65683</v>
      </c>
      <c r="AQ5">
        <v>78407</v>
      </c>
      <c r="AR5">
        <v>69064</v>
      </c>
      <c r="AS5">
        <v>82246</v>
      </c>
      <c r="AT5">
        <v>52945</v>
      </c>
      <c r="AU5">
        <v>32069</v>
      </c>
      <c r="AV5">
        <v>13192</v>
      </c>
      <c r="AW5">
        <v>49344</v>
      </c>
      <c r="AX5">
        <v>85948</v>
      </c>
      <c r="AY5">
        <v>67984</v>
      </c>
      <c r="AZ5">
        <v>92075</v>
      </c>
      <c r="BA5">
        <v>57577</v>
      </c>
      <c r="BB5">
        <v>99787</v>
      </c>
      <c r="BC5">
        <v>79363</v>
      </c>
      <c r="BD5">
        <v>96602</v>
      </c>
      <c r="BE5">
        <v>90334</v>
      </c>
      <c r="BF5">
        <v>87395</v>
      </c>
      <c r="BG5">
        <v>87395</v>
      </c>
      <c r="BH5">
        <v>81254</v>
      </c>
      <c r="BI5">
        <v>78226</v>
      </c>
      <c r="BJ5">
        <v>78000</v>
      </c>
      <c r="BK5">
        <v>60401</v>
      </c>
      <c r="BL5">
        <v>86885</v>
      </c>
      <c r="BM5">
        <v>70736</v>
      </c>
      <c r="BN5">
        <v>72758</v>
      </c>
      <c r="BO5">
        <v>97494</v>
      </c>
      <c r="BP5">
        <v>98274</v>
      </c>
      <c r="BQ5">
        <v>84243</v>
      </c>
      <c r="BR5">
        <v>75150</v>
      </c>
      <c r="BS5">
        <v>92901</v>
      </c>
      <c r="BT5">
        <v>74862</v>
      </c>
      <c r="BU5">
        <v>74862</v>
      </c>
      <c r="BV5">
        <v>74862</v>
      </c>
      <c r="BW5">
        <v>85664</v>
      </c>
    </row>
    <row r="6" spans="1:75" x14ac:dyDescent="0.3">
      <c r="A6" t="s">
        <v>11</v>
      </c>
      <c r="B6">
        <v>101650.4</v>
      </c>
      <c r="C6">
        <v>104005.6</v>
      </c>
      <c r="D6">
        <v>104005.6</v>
      </c>
      <c r="E6">
        <v>70161.600000000006</v>
      </c>
      <c r="F6">
        <v>69747.199999999997</v>
      </c>
      <c r="G6">
        <v>64988.800000000003</v>
      </c>
      <c r="H6">
        <v>64988.800000000003</v>
      </c>
      <c r="I6">
        <v>65124</v>
      </c>
      <c r="J6">
        <v>65124</v>
      </c>
      <c r="K6">
        <v>65124</v>
      </c>
      <c r="L6">
        <v>67989.600000000006</v>
      </c>
      <c r="M6">
        <v>87493.6</v>
      </c>
      <c r="N6">
        <v>89863.200000000012</v>
      </c>
      <c r="O6">
        <v>90602.400000000009</v>
      </c>
      <c r="P6">
        <v>111274</v>
      </c>
      <c r="Q6">
        <v>116694</v>
      </c>
      <c r="R6">
        <v>112734</v>
      </c>
      <c r="S6">
        <v>112734</v>
      </c>
      <c r="T6">
        <v>111952</v>
      </c>
      <c r="U6">
        <v>0</v>
      </c>
      <c r="V6">
        <v>0</v>
      </c>
      <c r="W6">
        <v>0</v>
      </c>
      <c r="X6">
        <v>0</v>
      </c>
      <c r="Y6">
        <v>0</v>
      </c>
      <c r="Z6">
        <v>110980</v>
      </c>
      <c r="AA6">
        <v>0</v>
      </c>
      <c r="AB6">
        <v>100823</v>
      </c>
      <c r="AC6">
        <v>98523</v>
      </c>
      <c r="AD6">
        <v>98523</v>
      </c>
      <c r="AE6">
        <v>92326</v>
      </c>
      <c r="AF6">
        <v>89569</v>
      </c>
      <c r="AG6">
        <v>90470</v>
      </c>
      <c r="AH6">
        <v>73473</v>
      </c>
      <c r="AI6">
        <v>57164</v>
      </c>
      <c r="AJ6">
        <v>86125</v>
      </c>
      <c r="AK6">
        <v>92133</v>
      </c>
      <c r="AL6">
        <v>97753</v>
      </c>
      <c r="AM6">
        <v>93530</v>
      </c>
      <c r="AN6">
        <v>92457</v>
      </c>
      <c r="AO6">
        <v>92457</v>
      </c>
      <c r="AP6">
        <v>89147</v>
      </c>
      <c r="AQ6">
        <v>91160</v>
      </c>
      <c r="AR6">
        <v>85478</v>
      </c>
      <c r="AS6">
        <v>72722</v>
      </c>
      <c r="AT6">
        <v>70910</v>
      </c>
      <c r="AU6">
        <v>74798</v>
      </c>
      <c r="AV6">
        <v>45371</v>
      </c>
      <c r="AW6">
        <v>97836</v>
      </c>
      <c r="AX6">
        <v>111708</v>
      </c>
      <c r="AY6">
        <v>105968</v>
      </c>
      <c r="AZ6">
        <v>130482</v>
      </c>
      <c r="BA6">
        <v>130482</v>
      </c>
      <c r="BB6">
        <v>138957</v>
      </c>
      <c r="BC6">
        <v>182003</v>
      </c>
      <c r="BD6">
        <v>197493</v>
      </c>
      <c r="BE6">
        <v>189654</v>
      </c>
      <c r="BF6">
        <v>182003</v>
      </c>
      <c r="BG6">
        <v>182003</v>
      </c>
      <c r="BH6">
        <v>176967</v>
      </c>
      <c r="BI6">
        <v>201424</v>
      </c>
      <c r="BJ6">
        <v>317529</v>
      </c>
      <c r="BK6">
        <v>202064</v>
      </c>
      <c r="BL6">
        <v>218507</v>
      </c>
      <c r="BM6">
        <v>202323</v>
      </c>
      <c r="BN6">
        <v>194310</v>
      </c>
      <c r="BO6">
        <v>159100</v>
      </c>
      <c r="BP6">
        <v>146042</v>
      </c>
      <c r="BQ6">
        <v>142242</v>
      </c>
      <c r="BR6">
        <v>142150</v>
      </c>
      <c r="BS6">
        <v>137062</v>
      </c>
      <c r="BT6">
        <v>143919</v>
      </c>
      <c r="BU6">
        <v>143919</v>
      </c>
      <c r="BV6">
        <v>143919</v>
      </c>
      <c r="BW6">
        <v>147452</v>
      </c>
    </row>
    <row r="7" spans="1:75" x14ac:dyDescent="0.3">
      <c r="A7" t="s">
        <v>12</v>
      </c>
      <c r="B7">
        <v>751248</v>
      </c>
      <c r="C7">
        <v>1733515</v>
      </c>
      <c r="D7">
        <v>1533707</v>
      </c>
      <c r="E7">
        <v>4009630</v>
      </c>
      <c r="F7">
        <v>4760416</v>
      </c>
      <c r="G7">
        <v>5165759</v>
      </c>
      <c r="H7">
        <v>4995058</v>
      </c>
      <c r="I7">
        <v>4458745</v>
      </c>
      <c r="J7">
        <v>4329935</v>
      </c>
      <c r="K7">
        <v>4112404</v>
      </c>
      <c r="L7">
        <v>2592247</v>
      </c>
      <c r="M7">
        <v>4207016</v>
      </c>
      <c r="N7">
        <v>4387824</v>
      </c>
      <c r="O7">
        <v>5144966</v>
      </c>
      <c r="P7">
        <v>4400720</v>
      </c>
      <c r="Q7">
        <v>5099295</v>
      </c>
      <c r="R7">
        <v>5453126</v>
      </c>
      <c r="S7">
        <v>5517511</v>
      </c>
      <c r="T7">
        <v>5344833</v>
      </c>
      <c r="U7">
        <v>5033758</v>
      </c>
      <c r="V7">
        <v>5033758</v>
      </c>
      <c r="W7">
        <v>4467815</v>
      </c>
      <c r="X7">
        <v>4323569</v>
      </c>
      <c r="Y7">
        <v>4480033</v>
      </c>
      <c r="Z7">
        <v>4362959</v>
      </c>
      <c r="AA7">
        <v>4036886</v>
      </c>
      <c r="AB7">
        <v>4334828</v>
      </c>
      <c r="AC7">
        <v>4334828</v>
      </c>
      <c r="AD7">
        <v>4302383</v>
      </c>
      <c r="AE7">
        <v>4313188</v>
      </c>
      <c r="AF7">
        <v>4219011</v>
      </c>
      <c r="AG7">
        <v>4185341</v>
      </c>
      <c r="AH7">
        <v>3462490</v>
      </c>
      <c r="AI7">
        <v>1202601</v>
      </c>
      <c r="AJ7">
        <v>3656707</v>
      </c>
      <c r="AK7">
        <v>4046330</v>
      </c>
      <c r="AL7">
        <v>4071283</v>
      </c>
      <c r="AM7">
        <v>3871361</v>
      </c>
      <c r="AN7">
        <v>3660561</v>
      </c>
      <c r="AO7">
        <v>3711187</v>
      </c>
      <c r="AP7">
        <v>3711187</v>
      </c>
      <c r="AQ7">
        <v>3356115</v>
      </c>
      <c r="AR7">
        <v>3141106</v>
      </c>
      <c r="AS7">
        <v>1280951</v>
      </c>
      <c r="AT7">
        <v>1552334</v>
      </c>
      <c r="AU7">
        <v>1778557</v>
      </c>
      <c r="AV7">
        <v>176710</v>
      </c>
      <c r="AW7">
        <v>3471095</v>
      </c>
      <c r="AX7">
        <v>4505586</v>
      </c>
      <c r="AY7">
        <v>4559813</v>
      </c>
      <c r="AZ7">
        <v>4671162</v>
      </c>
      <c r="BA7">
        <v>4906937</v>
      </c>
      <c r="BB7">
        <v>5648278</v>
      </c>
      <c r="BC7">
        <v>4735649</v>
      </c>
      <c r="BD7">
        <v>4735649</v>
      </c>
      <c r="BE7">
        <v>4735649</v>
      </c>
      <c r="BF7">
        <v>4735649</v>
      </c>
      <c r="BG7">
        <v>4735649</v>
      </c>
      <c r="BH7">
        <v>4735649</v>
      </c>
      <c r="BI7">
        <v>4735649</v>
      </c>
      <c r="BJ7">
        <v>4735649</v>
      </c>
      <c r="BK7">
        <v>4735649</v>
      </c>
      <c r="BL7">
        <v>4735649</v>
      </c>
      <c r="BM7">
        <v>4691033</v>
      </c>
      <c r="BN7">
        <v>4672261</v>
      </c>
      <c r="BO7">
        <v>4414270</v>
      </c>
      <c r="BP7">
        <v>4705475</v>
      </c>
      <c r="BQ7">
        <v>4811317</v>
      </c>
      <c r="BR7">
        <v>4837655</v>
      </c>
      <c r="BS7">
        <v>4515783</v>
      </c>
      <c r="BT7">
        <v>4241262.75</v>
      </c>
      <c r="BU7">
        <v>4057708</v>
      </c>
      <c r="BV7">
        <v>4331988</v>
      </c>
      <c r="BW7">
        <v>4384503</v>
      </c>
    </row>
    <row r="8" spans="1:75" x14ac:dyDescent="0.3">
      <c r="A8" t="s">
        <v>13</v>
      </c>
      <c r="B8">
        <v>62578.958400000003</v>
      </c>
      <c r="C8">
        <v>119342</v>
      </c>
      <c r="D8">
        <v>86466</v>
      </c>
      <c r="E8">
        <v>270499.59019999998</v>
      </c>
      <c r="F8">
        <v>312022.641</v>
      </c>
      <c r="G8">
        <v>349071.56549999997</v>
      </c>
      <c r="H8">
        <v>345874.09499999997</v>
      </c>
      <c r="I8">
        <v>305977.2268</v>
      </c>
      <c r="J8">
        <v>305977.2268</v>
      </c>
      <c r="K8">
        <v>279387.70020000002</v>
      </c>
      <c r="L8">
        <v>182756.86799999999</v>
      </c>
      <c r="M8">
        <v>311757.33049999998</v>
      </c>
      <c r="N8">
        <v>319644.67430000001</v>
      </c>
      <c r="O8">
        <v>326919.26329999999</v>
      </c>
      <c r="P8">
        <v>309403.27250000002</v>
      </c>
      <c r="Q8">
        <v>366909.34419999999</v>
      </c>
      <c r="R8">
        <v>390733.14419999998</v>
      </c>
      <c r="S8">
        <v>396254.43479999999</v>
      </c>
      <c r="T8">
        <v>403202.07130000001</v>
      </c>
      <c r="U8">
        <v>392272.86139999999</v>
      </c>
      <c r="V8">
        <v>381526.82819999999</v>
      </c>
      <c r="W8">
        <v>343021.07</v>
      </c>
      <c r="X8">
        <v>333737.86810000002</v>
      </c>
      <c r="Y8">
        <v>338829.24739999999</v>
      </c>
      <c r="Z8">
        <v>347030.54889999999</v>
      </c>
      <c r="AA8">
        <v>347030.54889999999</v>
      </c>
      <c r="AB8">
        <v>315142.14269999997</v>
      </c>
      <c r="AC8">
        <v>315142.14269999997</v>
      </c>
      <c r="AD8">
        <v>320727.40769999998</v>
      </c>
      <c r="AE8">
        <v>321728.0073</v>
      </c>
      <c r="AF8">
        <v>321728.0073</v>
      </c>
      <c r="AG8">
        <v>317971.01069999998</v>
      </c>
      <c r="AH8">
        <v>262246.80930000002</v>
      </c>
      <c r="AI8">
        <v>93702.587299999999</v>
      </c>
      <c r="AJ8">
        <v>276604.48060000001</v>
      </c>
      <c r="AK8">
        <v>302797.08269999997</v>
      </c>
      <c r="AL8">
        <v>300257.76549999998</v>
      </c>
      <c r="AM8">
        <v>287725.1139</v>
      </c>
      <c r="AN8">
        <v>272955.60739999998</v>
      </c>
      <c r="AO8">
        <v>279450.84159999999</v>
      </c>
      <c r="AP8">
        <v>279450.84159999999</v>
      </c>
      <c r="AQ8">
        <v>239576.63099999999</v>
      </c>
      <c r="AR8">
        <v>239576.63099999999</v>
      </c>
      <c r="AS8">
        <v>100507.11440000001</v>
      </c>
      <c r="AT8">
        <v>137457.66159999999</v>
      </c>
      <c r="AU8">
        <v>137457.66159999999</v>
      </c>
      <c r="AV8">
        <v>0</v>
      </c>
      <c r="AW8">
        <v>268370.1923</v>
      </c>
      <c r="AX8">
        <v>339149.53590000002</v>
      </c>
      <c r="AY8">
        <v>343278.38370000001</v>
      </c>
      <c r="AZ8">
        <v>351774.1507</v>
      </c>
      <c r="BA8">
        <v>336275.60259999998</v>
      </c>
      <c r="BB8">
        <v>343013.98950000003</v>
      </c>
      <c r="BC8">
        <v>350191.45069999999</v>
      </c>
      <c r="BD8">
        <v>317139.09360000002</v>
      </c>
      <c r="BE8">
        <v>317139.09360000002</v>
      </c>
      <c r="BF8">
        <v>344763.62270000001</v>
      </c>
      <c r="BG8">
        <v>349792.6103</v>
      </c>
      <c r="BH8">
        <v>335225.43949999998</v>
      </c>
      <c r="BI8">
        <v>339797.36</v>
      </c>
      <c r="BJ8">
        <v>334075.9828</v>
      </c>
      <c r="BK8">
        <v>339566.7856</v>
      </c>
      <c r="BL8">
        <v>337700.78230000002</v>
      </c>
      <c r="BM8">
        <v>338196.91710000002</v>
      </c>
      <c r="BN8">
        <v>342792.16159999999</v>
      </c>
      <c r="BO8">
        <v>331934.75630000001</v>
      </c>
      <c r="BP8">
        <v>328121.03239999997</v>
      </c>
      <c r="BQ8">
        <v>400782.70610000001</v>
      </c>
      <c r="BR8">
        <v>402976.66149999999</v>
      </c>
      <c r="BS8">
        <v>376164.72389999998</v>
      </c>
      <c r="BT8">
        <v>353297.18707500002</v>
      </c>
      <c r="BU8">
        <v>338007.07640000002</v>
      </c>
      <c r="BV8">
        <v>305784.4706</v>
      </c>
      <c r="BW8">
        <v>311085.9325</v>
      </c>
    </row>
    <row r="9" spans="1:75" x14ac:dyDescent="0.3">
      <c r="A9" t="s">
        <v>14</v>
      </c>
      <c r="B9">
        <v>600</v>
      </c>
      <c r="C9">
        <v>600</v>
      </c>
      <c r="D9">
        <v>600</v>
      </c>
      <c r="E9">
        <v>600</v>
      </c>
      <c r="F9">
        <v>600</v>
      </c>
      <c r="G9">
        <v>600</v>
      </c>
      <c r="H9">
        <v>600</v>
      </c>
      <c r="I9">
        <v>600</v>
      </c>
      <c r="J9">
        <v>600</v>
      </c>
      <c r="K9">
        <v>600</v>
      </c>
      <c r="L9">
        <v>600</v>
      </c>
      <c r="M9">
        <v>600</v>
      </c>
      <c r="N9">
        <v>600</v>
      </c>
      <c r="O9">
        <v>600</v>
      </c>
      <c r="P9">
        <v>1500</v>
      </c>
      <c r="Q9">
        <v>1500</v>
      </c>
      <c r="R9">
        <v>1500</v>
      </c>
      <c r="S9">
        <v>1500</v>
      </c>
      <c r="T9">
        <v>1500</v>
      </c>
      <c r="U9">
        <v>1500</v>
      </c>
      <c r="V9">
        <v>1500</v>
      </c>
      <c r="W9">
        <v>1500</v>
      </c>
      <c r="X9">
        <v>1500</v>
      </c>
      <c r="Y9">
        <v>1500</v>
      </c>
      <c r="Z9">
        <v>1500</v>
      </c>
      <c r="AA9">
        <v>1500</v>
      </c>
      <c r="AB9">
        <v>1500</v>
      </c>
      <c r="AC9">
        <v>1500</v>
      </c>
      <c r="AD9">
        <v>1500</v>
      </c>
      <c r="AE9">
        <v>1500</v>
      </c>
      <c r="AF9">
        <v>1500</v>
      </c>
      <c r="AG9">
        <v>1500</v>
      </c>
      <c r="AH9">
        <v>1500</v>
      </c>
      <c r="AI9">
        <v>1500</v>
      </c>
      <c r="AJ9">
        <v>6000</v>
      </c>
      <c r="AK9">
        <v>6000</v>
      </c>
      <c r="AL9">
        <v>6000</v>
      </c>
      <c r="AM9">
        <v>6000</v>
      </c>
      <c r="AN9">
        <v>6000</v>
      </c>
      <c r="AO9">
        <v>6000</v>
      </c>
      <c r="AP9">
        <v>6000</v>
      </c>
      <c r="AQ9">
        <v>6000</v>
      </c>
      <c r="AR9">
        <v>6000</v>
      </c>
      <c r="AS9">
        <v>6000</v>
      </c>
      <c r="AT9">
        <v>6000</v>
      </c>
      <c r="AU9">
        <v>6000</v>
      </c>
      <c r="AV9">
        <v>0</v>
      </c>
      <c r="AW9">
        <v>6000</v>
      </c>
      <c r="AX9">
        <v>6000</v>
      </c>
      <c r="AY9">
        <v>6000</v>
      </c>
      <c r="AZ9">
        <v>6000</v>
      </c>
      <c r="BA9">
        <v>6000</v>
      </c>
      <c r="BB9">
        <v>6000</v>
      </c>
      <c r="BC9">
        <v>10700</v>
      </c>
      <c r="BD9">
        <v>10700</v>
      </c>
      <c r="BE9">
        <v>10700</v>
      </c>
      <c r="BF9">
        <v>10700</v>
      </c>
      <c r="BG9">
        <v>10700</v>
      </c>
      <c r="BH9">
        <v>10500</v>
      </c>
      <c r="BI9">
        <v>11000</v>
      </c>
      <c r="BJ9">
        <v>11250</v>
      </c>
      <c r="BK9">
        <v>10950</v>
      </c>
      <c r="BL9">
        <v>10950</v>
      </c>
      <c r="BM9">
        <v>10856</v>
      </c>
      <c r="BN9">
        <v>10782</v>
      </c>
      <c r="BO9">
        <v>35000</v>
      </c>
      <c r="BP9">
        <v>32015</v>
      </c>
      <c r="BQ9">
        <v>40251</v>
      </c>
      <c r="BR9">
        <v>44155</v>
      </c>
      <c r="BS9">
        <v>16560</v>
      </c>
      <c r="BT9">
        <v>46059</v>
      </c>
      <c r="BU9">
        <v>46059</v>
      </c>
      <c r="BV9">
        <v>46059</v>
      </c>
      <c r="BW9">
        <v>31024</v>
      </c>
    </row>
    <row r="10" spans="1:75" x14ac:dyDescent="0.3">
      <c r="A10" t="s">
        <v>15</v>
      </c>
      <c r="B10">
        <v>900</v>
      </c>
      <c r="C10">
        <v>900</v>
      </c>
      <c r="D10">
        <v>900</v>
      </c>
      <c r="E10">
        <v>900</v>
      </c>
      <c r="F10">
        <v>900</v>
      </c>
      <c r="G10">
        <v>900</v>
      </c>
      <c r="H10">
        <v>900</v>
      </c>
      <c r="I10">
        <v>900</v>
      </c>
      <c r="J10">
        <v>900</v>
      </c>
      <c r="K10">
        <v>900</v>
      </c>
      <c r="L10">
        <v>900</v>
      </c>
      <c r="M10">
        <v>900</v>
      </c>
      <c r="N10">
        <v>900</v>
      </c>
      <c r="O10">
        <v>900</v>
      </c>
      <c r="P10">
        <v>3000</v>
      </c>
      <c r="Q10">
        <v>3000</v>
      </c>
      <c r="R10">
        <v>3000</v>
      </c>
      <c r="S10">
        <v>3000</v>
      </c>
      <c r="T10">
        <v>3000</v>
      </c>
      <c r="U10">
        <v>3000</v>
      </c>
      <c r="V10">
        <v>3000</v>
      </c>
      <c r="W10">
        <v>3000</v>
      </c>
      <c r="X10">
        <v>3000</v>
      </c>
      <c r="Y10">
        <v>3000</v>
      </c>
      <c r="Z10">
        <v>3000</v>
      </c>
      <c r="AA10">
        <v>3000</v>
      </c>
      <c r="AB10">
        <v>3000</v>
      </c>
      <c r="AC10">
        <v>3000</v>
      </c>
      <c r="AD10">
        <v>3000</v>
      </c>
      <c r="AE10">
        <v>3000</v>
      </c>
      <c r="AF10">
        <v>3000</v>
      </c>
      <c r="AG10">
        <v>3000</v>
      </c>
      <c r="AH10">
        <v>3000</v>
      </c>
      <c r="AI10">
        <v>3000</v>
      </c>
      <c r="AJ10">
        <v>3000</v>
      </c>
      <c r="AK10">
        <v>3000</v>
      </c>
      <c r="AL10">
        <v>3000</v>
      </c>
      <c r="AM10">
        <v>3000</v>
      </c>
      <c r="AN10">
        <v>3000</v>
      </c>
      <c r="AO10">
        <v>3000</v>
      </c>
      <c r="AP10">
        <v>3000</v>
      </c>
      <c r="AQ10">
        <v>3000</v>
      </c>
      <c r="AR10">
        <v>3000</v>
      </c>
      <c r="AS10">
        <v>3000</v>
      </c>
      <c r="AT10">
        <v>3000</v>
      </c>
      <c r="AU10">
        <v>3000</v>
      </c>
      <c r="AV10">
        <v>0</v>
      </c>
      <c r="AW10">
        <v>3000</v>
      </c>
      <c r="AX10">
        <v>3000</v>
      </c>
      <c r="AY10">
        <v>3000</v>
      </c>
      <c r="AZ10">
        <v>3000</v>
      </c>
      <c r="BA10">
        <v>3000</v>
      </c>
      <c r="BB10">
        <v>3000</v>
      </c>
      <c r="BC10">
        <v>9500</v>
      </c>
      <c r="BD10">
        <v>9500</v>
      </c>
      <c r="BE10">
        <v>9500</v>
      </c>
      <c r="BF10">
        <v>9500</v>
      </c>
      <c r="BG10">
        <v>9500</v>
      </c>
      <c r="BH10">
        <v>9500</v>
      </c>
      <c r="BI10">
        <v>9500</v>
      </c>
      <c r="BJ10">
        <v>10200</v>
      </c>
      <c r="BK10">
        <v>9033</v>
      </c>
      <c r="BL10">
        <v>9033</v>
      </c>
      <c r="BM10">
        <v>9033</v>
      </c>
      <c r="BN10">
        <v>9033</v>
      </c>
      <c r="BO10">
        <v>9000</v>
      </c>
      <c r="BP10">
        <v>8500</v>
      </c>
      <c r="BQ10">
        <v>8700</v>
      </c>
      <c r="BR10">
        <v>9500</v>
      </c>
      <c r="BS10">
        <v>12150</v>
      </c>
      <c r="BT10">
        <v>9033</v>
      </c>
      <c r="BU10">
        <v>9033</v>
      </c>
      <c r="BV10">
        <v>9033</v>
      </c>
      <c r="BW10">
        <v>9033</v>
      </c>
    </row>
    <row r="11" spans="1:75" x14ac:dyDescent="0.3">
      <c r="A11" t="s">
        <v>16</v>
      </c>
      <c r="B11">
        <v>0</v>
      </c>
      <c r="C11">
        <v>0</v>
      </c>
      <c r="D11">
        <v>0</v>
      </c>
      <c r="E11">
        <v>36000</v>
      </c>
      <c r="F11">
        <v>36000</v>
      </c>
      <c r="G11">
        <v>36000</v>
      </c>
      <c r="H11">
        <v>37500</v>
      </c>
      <c r="I11">
        <v>39000</v>
      </c>
      <c r="J11">
        <v>39000</v>
      </c>
      <c r="K11">
        <v>37500</v>
      </c>
      <c r="L11">
        <v>3000</v>
      </c>
      <c r="M11">
        <v>45000</v>
      </c>
      <c r="N11">
        <v>41400</v>
      </c>
      <c r="O11">
        <v>46800</v>
      </c>
      <c r="P11">
        <v>70200</v>
      </c>
      <c r="Q11">
        <v>82500</v>
      </c>
      <c r="R11">
        <v>66000</v>
      </c>
      <c r="S11">
        <v>80600</v>
      </c>
      <c r="T11">
        <v>71300</v>
      </c>
      <c r="U11">
        <v>83700</v>
      </c>
      <c r="V11">
        <v>110500</v>
      </c>
      <c r="W11">
        <v>91000</v>
      </c>
      <c r="X11">
        <v>77500</v>
      </c>
      <c r="Y11">
        <v>70200</v>
      </c>
      <c r="Z11">
        <v>62400</v>
      </c>
      <c r="AA11">
        <v>62400</v>
      </c>
      <c r="AB11">
        <v>70200</v>
      </c>
      <c r="AC11">
        <v>62400</v>
      </c>
      <c r="AD11">
        <v>62400</v>
      </c>
      <c r="AE11">
        <v>63700</v>
      </c>
      <c r="AF11">
        <v>63700</v>
      </c>
      <c r="AG11">
        <v>53300</v>
      </c>
      <c r="AH11">
        <v>57200</v>
      </c>
      <c r="AI11">
        <v>4</v>
      </c>
      <c r="AJ11">
        <v>54600</v>
      </c>
      <c r="AK11">
        <v>70200</v>
      </c>
      <c r="AL11">
        <v>62400</v>
      </c>
      <c r="AM11">
        <v>62400</v>
      </c>
      <c r="AN11">
        <v>58500</v>
      </c>
      <c r="AO11">
        <v>31200</v>
      </c>
      <c r="AP11">
        <v>31200</v>
      </c>
      <c r="AQ11">
        <v>35100</v>
      </c>
      <c r="AR11">
        <v>28600</v>
      </c>
      <c r="AS11">
        <v>0</v>
      </c>
      <c r="AT11">
        <v>0</v>
      </c>
      <c r="AU11">
        <v>15600</v>
      </c>
      <c r="AV11">
        <v>0</v>
      </c>
      <c r="AW11">
        <v>42900</v>
      </c>
      <c r="AX11">
        <v>66300</v>
      </c>
      <c r="AY11">
        <v>63700</v>
      </c>
      <c r="AZ11">
        <v>63700</v>
      </c>
      <c r="BA11">
        <v>61100</v>
      </c>
      <c r="BB11">
        <v>62400</v>
      </c>
      <c r="BC11">
        <v>70600</v>
      </c>
      <c r="BD11">
        <v>67600</v>
      </c>
      <c r="BE11">
        <v>70200</v>
      </c>
      <c r="BF11">
        <v>70600</v>
      </c>
      <c r="BG11">
        <v>70600</v>
      </c>
      <c r="BH11">
        <v>65400</v>
      </c>
      <c r="BI11">
        <v>55400</v>
      </c>
      <c r="BJ11">
        <v>38500</v>
      </c>
      <c r="BK11">
        <v>31200</v>
      </c>
      <c r="BL11">
        <v>32500</v>
      </c>
      <c r="BM11">
        <v>35600</v>
      </c>
      <c r="BN11">
        <v>34200</v>
      </c>
      <c r="BO11">
        <v>3000</v>
      </c>
      <c r="BP11">
        <v>36000</v>
      </c>
      <c r="BQ11">
        <v>4000</v>
      </c>
      <c r="BR11">
        <v>6000</v>
      </c>
      <c r="BS11">
        <v>2000</v>
      </c>
      <c r="BT11">
        <v>4000</v>
      </c>
      <c r="BU11">
        <v>4000</v>
      </c>
      <c r="BV11">
        <v>4000</v>
      </c>
      <c r="BW11">
        <v>2000</v>
      </c>
    </row>
    <row r="12" spans="1:75" x14ac:dyDescent="0.3">
      <c r="A12" t="s">
        <v>17</v>
      </c>
      <c r="B12">
        <v>2600</v>
      </c>
      <c r="C12">
        <v>2600</v>
      </c>
      <c r="D12">
        <v>2600</v>
      </c>
      <c r="E12">
        <v>2600</v>
      </c>
      <c r="F12">
        <v>2600</v>
      </c>
      <c r="G12">
        <v>2600</v>
      </c>
      <c r="H12">
        <v>2600</v>
      </c>
      <c r="I12">
        <v>2600</v>
      </c>
      <c r="J12">
        <v>2600</v>
      </c>
      <c r="K12">
        <v>2600</v>
      </c>
      <c r="L12">
        <v>2600</v>
      </c>
      <c r="M12">
        <v>2600</v>
      </c>
      <c r="N12">
        <v>2600</v>
      </c>
      <c r="O12">
        <v>2600</v>
      </c>
      <c r="P12">
        <v>2600</v>
      </c>
      <c r="Q12">
        <v>2600</v>
      </c>
      <c r="R12">
        <v>2600</v>
      </c>
      <c r="S12">
        <v>2600</v>
      </c>
      <c r="T12">
        <v>2600</v>
      </c>
      <c r="U12">
        <v>2600</v>
      </c>
      <c r="V12">
        <v>2600</v>
      </c>
      <c r="W12">
        <v>2600</v>
      </c>
      <c r="X12">
        <v>2600</v>
      </c>
      <c r="Y12">
        <v>2600</v>
      </c>
      <c r="Z12">
        <v>2600</v>
      </c>
      <c r="AA12">
        <v>2600</v>
      </c>
      <c r="AB12">
        <v>1500</v>
      </c>
      <c r="AC12">
        <v>1500</v>
      </c>
      <c r="AD12">
        <v>1500</v>
      </c>
      <c r="AE12">
        <v>1500</v>
      </c>
      <c r="AF12">
        <v>1500</v>
      </c>
      <c r="AG12">
        <v>1500</v>
      </c>
      <c r="AH12">
        <v>1500</v>
      </c>
      <c r="AI12">
        <v>0</v>
      </c>
      <c r="AJ12">
        <v>0</v>
      </c>
      <c r="AK12">
        <v>0</v>
      </c>
      <c r="AL12">
        <v>0</v>
      </c>
      <c r="AM12">
        <v>3100</v>
      </c>
      <c r="AN12">
        <v>3100</v>
      </c>
      <c r="AO12">
        <v>3100</v>
      </c>
      <c r="AP12">
        <v>3100</v>
      </c>
      <c r="AQ12">
        <v>3100</v>
      </c>
      <c r="AR12">
        <v>3100</v>
      </c>
      <c r="AS12">
        <v>3100</v>
      </c>
      <c r="AT12">
        <v>3100</v>
      </c>
      <c r="AU12">
        <v>3100</v>
      </c>
      <c r="AV12">
        <v>0</v>
      </c>
      <c r="AW12">
        <v>3100</v>
      </c>
      <c r="AX12">
        <v>3100</v>
      </c>
      <c r="AY12">
        <v>3100</v>
      </c>
      <c r="AZ12">
        <v>3100</v>
      </c>
      <c r="BA12">
        <v>3100</v>
      </c>
      <c r="BB12">
        <v>3100</v>
      </c>
      <c r="BC12">
        <v>3100</v>
      </c>
      <c r="BD12">
        <v>3100</v>
      </c>
      <c r="BE12">
        <v>3100</v>
      </c>
      <c r="BF12">
        <v>3100</v>
      </c>
      <c r="BG12">
        <v>3100</v>
      </c>
      <c r="BH12">
        <v>3300</v>
      </c>
      <c r="BI12">
        <v>3940</v>
      </c>
      <c r="BJ12">
        <v>3940</v>
      </c>
      <c r="BK12">
        <v>3940</v>
      </c>
      <c r="BL12">
        <v>4790</v>
      </c>
      <c r="BM12">
        <v>2900</v>
      </c>
      <c r="BN12">
        <v>2900</v>
      </c>
      <c r="BO12">
        <v>4300</v>
      </c>
      <c r="BP12">
        <v>4790</v>
      </c>
      <c r="BQ12">
        <v>4790</v>
      </c>
      <c r="BR12">
        <v>4790</v>
      </c>
      <c r="BS12">
        <v>4790</v>
      </c>
      <c r="BT12">
        <v>4700</v>
      </c>
      <c r="BU12">
        <v>4700</v>
      </c>
      <c r="BV12">
        <v>4700</v>
      </c>
      <c r="BW12">
        <v>4060</v>
      </c>
    </row>
    <row r="13" spans="1:75" x14ac:dyDescent="0.3">
      <c r="A13" t="s">
        <v>18</v>
      </c>
      <c r="B13">
        <v>1125</v>
      </c>
      <c r="C13">
        <v>1125</v>
      </c>
      <c r="D13">
        <v>1125</v>
      </c>
      <c r="E13">
        <v>1155</v>
      </c>
      <c r="F13">
        <v>1155</v>
      </c>
      <c r="G13">
        <v>1155</v>
      </c>
      <c r="H13">
        <v>1155</v>
      </c>
      <c r="I13">
        <v>1155</v>
      </c>
      <c r="J13">
        <v>1155</v>
      </c>
      <c r="K13">
        <v>1155</v>
      </c>
      <c r="L13">
        <v>1155</v>
      </c>
      <c r="M13">
        <v>1155</v>
      </c>
      <c r="N13">
        <v>1155</v>
      </c>
      <c r="O13">
        <v>1155</v>
      </c>
      <c r="P13">
        <v>1540</v>
      </c>
      <c r="Q13">
        <v>1540</v>
      </c>
      <c r="R13">
        <v>1540</v>
      </c>
      <c r="S13">
        <v>3797</v>
      </c>
      <c r="T13">
        <v>3797</v>
      </c>
      <c r="U13">
        <v>3797</v>
      </c>
      <c r="V13">
        <v>3797</v>
      </c>
      <c r="W13">
        <v>3797</v>
      </c>
      <c r="X13">
        <v>3797</v>
      </c>
      <c r="Y13">
        <v>3797</v>
      </c>
      <c r="Z13">
        <v>3797</v>
      </c>
      <c r="AA13">
        <v>3797</v>
      </c>
      <c r="AB13">
        <v>1369</v>
      </c>
      <c r="AC13">
        <v>1369</v>
      </c>
      <c r="AD13">
        <v>1369</v>
      </c>
      <c r="AE13">
        <v>1369</v>
      </c>
      <c r="AF13">
        <v>1369</v>
      </c>
      <c r="AG13">
        <v>1369</v>
      </c>
      <c r="AH13">
        <v>1369</v>
      </c>
      <c r="AI13">
        <v>1369</v>
      </c>
      <c r="AJ13">
        <v>1369</v>
      </c>
      <c r="AK13">
        <v>1369</v>
      </c>
      <c r="AL13">
        <v>1369</v>
      </c>
      <c r="AM13">
        <v>1369</v>
      </c>
      <c r="AN13">
        <v>1369</v>
      </c>
      <c r="AO13">
        <v>1369</v>
      </c>
      <c r="AP13">
        <v>1369</v>
      </c>
      <c r="AQ13">
        <v>1369</v>
      </c>
      <c r="AR13">
        <v>1369</v>
      </c>
      <c r="AS13">
        <v>1369</v>
      </c>
      <c r="AT13">
        <v>1369</v>
      </c>
      <c r="AU13">
        <v>1369</v>
      </c>
      <c r="AV13">
        <v>0</v>
      </c>
      <c r="AW13">
        <v>1369</v>
      </c>
      <c r="AX13">
        <v>1369</v>
      </c>
      <c r="AY13">
        <v>1369</v>
      </c>
      <c r="AZ13">
        <v>1369</v>
      </c>
      <c r="BA13">
        <v>1369</v>
      </c>
      <c r="BB13">
        <v>1369</v>
      </c>
      <c r="BC13">
        <v>1369</v>
      </c>
      <c r="BD13">
        <v>1369</v>
      </c>
      <c r="BE13">
        <v>1369</v>
      </c>
      <c r="BF13">
        <v>1369</v>
      </c>
      <c r="BG13">
        <v>1369</v>
      </c>
      <c r="BH13">
        <v>1084</v>
      </c>
      <c r="BI13">
        <v>800</v>
      </c>
      <c r="BJ13">
        <v>450</v>
      </c>
      <c r="BK13">
        <v>1444</v>
      </c>
      <c r="BL13">
        <v>920</v>
      </c>
      <c r="BM13">
        <v>1425</v>
      </c>
      <c r="BN13">
        <v>1400</v>
      </c>
      <c r="BO13">
        <v>2826</v>
      </c>
      <c r="BP13">
        <v>2250</v>
      </c>
      <c r="BQ13">
        <v>1350</v>
      </c>
      <c r="BR13">
        <v>1450</v>
      </c>
      <c r="BS13">
        <v>2850</v>
      </c>
      <c r="BT13">
        <v>2815</v>
      </c>
      <c r="BU13">
        <v>2815</v>
      </c>
      <c r="BV13">
        <v>2815</v>
      </c>
      <c r="BW13">
        <v>2605</v>
      </c>
    </row>
    <row r="14" spans="1:75" x14ac:dyDescent="0.3">
      <c r="A14" t="s">
        <v>19</v>
      </c>
      <c r="B14">
        <v>97662.24</v>
      </c>
      <c r="C14">
        <v>150658</v>
      </c>
      <c r="D14">
        <v>116120</v>
      </c>
      <c r="E14">
        <v>392148</v>
      </c>
      <c r="F14">
        <v>436950</v>
      </c>
      <c r="G14">
        <v>444769.5500000001</v>
      </c>
      <c r="H14">
        <v>479779.5</v>
      </c>
      <c r="I14">
        <v>425985</v>
      </c>
      <c r="J14">
        <v>392515</v>
      </c>
      <c r="K14">
        <v>436019</v>
      </c>
      <c r="L14">
        <v>285215</v>
      </c>
      <c r="M14">
        <v>336536</v>
      </c>
      <c r="N14">
        <v>370417</v>
      </c>
      <c r="O14">
        <v>260198</v>
      </c>
      <c r="P14">
        <v>232862</v>
      </c>
      <c r="Q14">
        <v>372608</v>
      </c>
      <c r="R14">
        <v>259787.62</v>
      </c>
      <c r="S14">
        <v>318404</v>
      </c>
      <c r="T14">
        <v>329246.93000000005</v>
      </c>
      <c r="U14">
        <v>312191</v>
      </c>
      <c r="V14">
        <v>294063</v>
      </c>
      <c r="W14">
        <v>235327</v>
      </c>
      <c r="X14">
        <v>220839</v>
      </c>
      <c r="Y14">
        <v>178785.14</v>
      </c>
      <c r="Z14">
        <v>161512.69</v>
      </c>
      <c r="AA14">
        <v>198022</v>
      </c>
      <c r="AB14">
        <v>143396</v>
      </c>
      <c r="AC14">
        <v>191818</v>
      </c>
      <c r="AD14">
        <v>185499</v>
      </c>
      <c r="AE14">
        <v>211712.5</v>
      </c>
      <c r="AF14">
        <v>202097</v>
      </c>
      <c r="AG14">
        <v>259733</v>
      </c>
      <c r="AH14">
        <v>159269</v>
      </c>
      <c r="AI14">
        <v>86234</v>
      </c>
      <c r="AJ14">
        <v>181676</v>
      </c>
      <c r="AK14">
        <v>252552.47000000003</v>
      </c>
      <c r="AL14">
        <v>268590</v>
      </c>
      <c r="AM14">
        <v>253194</v>
      </c>
      <c r="AN14">
        <v>425981.14</v>
      </c>
      <c r="AO14">
        <v>436407.92000000004</v>
      </c>
      <c r="AP14">
        <v>396354</v>
      </c>
      <c r="AQ14">
        <v>396354</v>
      </c>
      <c r="AR14">
        <v>373889.10000000003</v>
      </c>
      <c r="AS14">
        <v>132722.48000000001</v>
      </c>
      <c r="AT14">
        <v>159445</v>
      </c>
      <c r="AU14">
        <v>214875</v>
      </c>
      <c r="AV14">
        <v>0</v>
      </c>
      <c r="AW14">
        <v>344764</v>
      </c>
      <c r="AX14">
        <v>451544</v>
      </c>
      <c r="AY14">
        <v>464435</v>
      </c>
      <c r="AZ14">
        <v>476563</v>
      </c>
      <c r="BA14">
        <v>463546</v>
      </c>
      <c r="BB14">
        <v>506609</v>
      </c>
      <c r="BC14">
        <v>506609</v>
      </c>
      <c r="BD14">
        <v>472633</v>
      </c>
      <c r="BE14">
        <v>488858</v>
      </c>
      <c r="BF14">
        <v>480230.17000000004</v>
      </c>
      <c r="BG14">
        <v>480230.17000000004</v>
      </c>
      <c r="BH14">
        <v>440507.70999999996</v>
      </c>
      <c r="BI14">
        <v>438174.63</v>
      </c>
      <c r="BJ14">
        <v>540282.21</v>
      </c>
      <c r="BK14">
        <v>423216.97</v>
      </c>
      <c r="BL14">
        <v>425079.15</v>
      </c>
      <c r="BM14">
        <v>397797.89</v>
      </c>
      <c r="BN14">
        <v>423246.41000000003</v>
      </c>
      <c r="BO14">
        <v>413118.67000000004</v>
      </c>
      <c r="BP14">
        <v>416972.64</v>
      </c>
      <c r="BQ14">
        <v>547743.95000000007</v>
      </c>
      <c r="BR14">
        <v>553412</v>
      </c>
      <c r="BS14">
        <v>483973.36000000004</v>
      </c>
      <c r="BT14">
        <v>494617.65650000004</v>
      </c>
      <c r="BU14">
        <v>482776.08150000003</v>
      </c>
      <c r="BV14">
        <v>484013</v>
      </c>
      <c r="BW14">
        <v>504406</v>
      </c>
    </row>
    <row r="15" spans="1:75" x14ac:dyDescent="0.3">
      <c r="A15" t="s">
        <v>20</v>
      </c>
      <c r="B15">
        <v>27513.1675</v>
      </c>
      <c r="C15">
        <v>46562</v>
      </c>
      <c r="D15">
        <v>30750</v>
      </c>
      <c r="E15">
        <v>114885.55</v>
      </c>
      <c r="F15">
        <v>133371</v>
      </c>
      <c r="G15">
        <v>170476.3125</v>
      </c>
      <c r="H15">
        <v>162339</v>
      </c>
      <c r="I15">
        <v>144909.21249999999</v>
      </c>
      <c r="J15">
        <v>129343.69500000001</v>
      </c>
      <c r="K15">
        <v>123304.87</v>
      </c>
      <c r="L15">
        <v>77343</v>
      </c>
      <c r="M15">
        <v>136728</v>
      </c>
      <c r="N15">
        <v>142604</v>
      </c>
      <c r="O15">
        <v>142522</v>
      </c>
      <c r="P15">
        <v>132136</v>
      </c>
      <c r="Q15">
        <v>156259</v>
      </c>
      <c r="R15">
        <v>168690.4375</v>
      </c>
      <c r="S15">
        <v>170490</v>
      </c>
      <c r="T15">
        <v>173707.07250000001</v>
      </c>
      <c r="U15">
        <v>168229.91250000001</v>
      </c>
      <c r="V15">
        <v>163171</v>
      </c>
      <c r="W15">
        <v>145204</v>
      </c>
      <c r="X15">
        <v>145601</v>
      </c>
      <c r="Y15">
        <v>145601</v>
      </c>
      <c r="Z15">
        <v>141796</v>
      </c>
      <c r="AA15">
        <v>131198.79500000001</v>
      </c>
      <c r="AB15">
        <v>134060</v>
      </c>
      <c r="AC15">
        <v>140881.91</v>
      </c>
      <c r="AD15">
        <v>161523</v>
      </c>
      <c r="AE15">
        <v>137118</v>
      </c>
      <c r="AF15">
        <v>137118</v>
      </c>
      <c r="AG15">
        <v>163087</v>
      </c>
      <c r="AH15">
        <v>112530.925</v>
      </c>
      <c r="AI15">
        <v>39084</v>
      </c>
      <c r="AJ15">
        <v>118842</v>
      </c>
      <c r="AK15">
        <v>131505</v>
      </c>
      <c r="AL15">
        <v>132316.69750000001</v>
      </c>
      <c r="AM15">
        <v>125819.2325</v>
      </c>
      <c r="AN15">
        <v>118968.2325</v>
      </c>
      <c r="AO15">
        <v>122730</v>
      </c>
      <c r="AP15">
        <v>120614</v>
      </c>
      <c r="AQ15">
        <v>109074</v>
      </c>
      <c r="AR15">
        <v>102086</v>
      </c>
      <c r="AS15">
        <v>41631</v>
      </c>
      <c r="AT15">
        <v>53702</v>
      </c>
      <c r="AU15">
        <v>57803</v>
      </c>
      <c r="AV15">
        <v>0</v>
      </c>
      <c r="AW15">
        <v>112811</v>
      </c>
      <c r="AX15">
        <v>156874</v>
      </c>
      <c r="AY15">
        <v>156843</v>
      </c>
      <c r="AZ15">
        <v>158925</v>
      </c>
      <c r="BA15">
        <v>168240</v>
      </c>
      <c r="BB15">
        <v>197141</v>
      </c>
      <c r="BC15">
        <v>197141</v>
      </c>
      <c r="BD15">
        <v>181919</v>
      </c>
      <c r="BE15">
        <v>183160</v>
      </c>
      <c r="BF15">
        <v>273132</v>
      </c>
      <c r="BG15">
        <v>273132</v>
      </c>
      <c r="BH15">
        <v>264335</v>
      </c>
      <c r="BI15">
        <v>269448</v>
      </c>
      <c r="BJ15">
        <v>272399</v>
      </c>
      <c r="BK15">
        <v>395840</v>
      </c>
      <c r="BL15">
        <v>264157.23749999999</v>
      </c>
      <c r="BM15">
        <v>265299.755</v>
      </c>
      <c r="BN15">
        <v>267603.55249999999</v>
      </c>
      <c r="BO15">
        <v>255363.08749999999</v>
      </c>
      <c r="BP15">
        <v>259357.505</v>
      </c>
      <c r="BQ15">
        <v>264478</v>
      </c>
      <c r="BR15">
        <v>265388</v>
      </c>
      <c r="BS15">
        <v>256248.72500000001</v>
      </c>
      <c r="BT15">
        <v>209869</v>
      </c>
      <c r="BU15">
        <v>194078</v>
      </c>
      <c r="BV15">
        <v>245506</v>
      </c>
      <c r="BW15">
        <v>249521</v>
      </c>
    </row>
    <row r="16" spans="1:75" x14ac:dyDescent="0.3">
      <c r="A16" t="s">
        <v>21</v>
      </c>
      <c r="B16">
        <v>137200</v>
      </c>
      <c r="C16">
        <v>411600</v>
      </c>
      <c r="D16">
        <v>205800</v>
      </c>
      <c r="E16">
        <v>411600</v>
      </c>
      <c r="F16">
        <v>411600</v>
      </c>
      <c r="G16">
        <v>411600</v>
      </c>
      <c r="H16">
        <v>411600</v>
      </c>
      <c r="I16">
        <v>411600</v>
      </c>
      <c r="J16">
        <v>411600</v>
      </c>
      <c r="K16">
        <v>411600</v>
      </c>
      <c r="L16">
        <v>411600</v>
      </c>
      <c r="M16">
        <v>411600</v>
      </c>
      <c r="N16">
        <v>411600</v>
      </c>
      <c r="O16">
        <v>411600</v>
      </c>
      <c r="P16">
        <v>548800</v>
      </c>
      <c r="Q16">
        <v>548800</v>
      </c>
      <c r="R16">
        <v>548800</v>
      </c>
      <c r="S16">
        <v>548800</v>
      </c>
      <c r="T16">
        <v>548800</v>
      </c>
      <c r="U16">
        <v>548800</v>
      </c>
      <c r="V16">
        <v>548800</v>
      </c>
      <c r="W16">
        <v>548800</v>
      </c>
      <c r="X16">
        <v>548800</v>
      </c>
      <c r="Y16">
        <v>548800</v>
      </c>
      <c r="Z16">
        <v>548800</v>
      </c>
      <c r="AA16">
        <v>548800</v>
      </c>
      <c r="AB16">
        <v>548800</v>
      </c>
      <c r="AC16">
        <v>548800</v>
      </c>
      <c r="AD16">
        <v>548800</v>
      </c>
      <c r="AE16">
        <v>548800</v>
      </c>
      <c r="AF16">
        <v>548800</v>
      </c>
      <c r="AG16">
        <v>548800</v>
      </c>
      <c r="AH16">
        <v>548800</v>
      </c>
      <c r="AI16">
        <v>548800</v>
      </c>
      <c r="AJ16">
        <v>418135</v>
      </c>
      <c r="AK16">
        <v>418135</v>
      </c>
      <c r="AL16">
        <v>418135</v>
      </c>
      <c r="AM16">
        <v>418135</v>
      </c>
      <c r="AN16">
        <v>474750</v>
      </c>
      <c r="AO16">
        <v>474750</v>
      </c>
      <c r="AP16">
        <v>474750</v>
      </c>
      <c r="AQ16">
        <v>474750</v>
      </c>
      <c r="AR16">
        <v>474750</v>
      </c>
      <c r="AS16">
        <v>474750</v>
      </c>
      <c r="AT16">
        <v>474750</v>
      </c>
      <c r="AU16">
        <v>474750</v>
      </c>
      <c r="AV16">
        <v>474750</v>
      </c>
      <c r="AW16">
        <v>474750</v>
      </c>
      <c r="AX16">
        <v>474750</v>
      </c>
      <c r="AY16">
        <v>474750</v>
      </c>
      <c r="AZ16">
        <v>474750</v>
      </c>
      <c r="BA16">
        <v>474750</v>
      </c>
      <c r="BB16">
        <v>474075</v>
      </c>
      <c r="BC16">
        <v>579075</v>
      </c>
      <c r="BD16">
        <v>579075</v>
      </c>
      <c r="BE16">
        <v>579075</v>
      </c>
      <c r="BF16">
        <v>579075</v>
      </c>
      <c r="BG16">
        <v>579075</v>
      </c>
      <c r="BH16">
        <v>579075</v>
      </c>
      <c r="BI16">
        <v>579075</v>
      </c>
      <c r="BJ16">
        <v>579075</v>
      </c>
      <c r="BK16">
        <v>579075</v>
      </c>
      <c r="BL16">
        <v>579075</v>
      </c>
      <c r="BM16">
        <v>579075</v>
      </c>
      <c r="BN16">
        <v>579075</v>
      </c>
      <c r="BO16">
        <v>579075</v>
      </c>
      <c r="BP16">
        <v>474075</v>
      </c>
      <c r="BQ16">
        <v>474075</v>
      </c>
      <c r="BR16">
        <v>474075</v>
      </c>
      <c r="BS16">
        <v>474075</v>
      </c>
      <c r="BT16">
        <v>474075</v>
      </c>
      <c r="BU16">
        <v>451500</v>
      </c>
      <c r="BV16">
        <v>451500</v>
      </c>
      <c r="BW16">
        <v>451500</v>
      </c>
    </row>
    <row r="17" spans="1:75" x14ac:dyDescent="0.3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105764</v>
      </c>
      <c r="I17">
        <v>218545.48800000001</v>
      </c>
      <c r="J17">
        <v>218545.48800000001</v>
      </c>
      <c r="K17">
        <v>218545.48800000001</v>
      </c>
      <c r="L17">
        <v>218545.48800000001</v>
      </c>
      <c r="M17">
        <v>218545.48800000001</v>
      </c>
      <c r="N17">
        <v>222440.49600000001</v>
      </c>
      <c r="O17">
        <v>215136.52799999999</v>
      </c>
      <c r="P17">
        <v>178287.6</v>
      </c>
      <c r="Q17">
        <v>211424.35200000001</v>
      </c>
      <c r="R17">
        <v>225152.35200000001</v>
      </c>
      <c r="S17">
        <v>228333.88800000001</v>
      </c>
      <c r="T17">
        <v>232337.32800000001</v>
      </c>
      <c r="U17">
        <v>226039.584</v>
      </c>
      <c r="V17">
        <v>219847.39199999999</v>
      </c>
      <c r="W17">
        <v>197659.2</v>
      </c>
      <c r="X17">
        <v>192309.93600000002</v>
      </c>
      <c r="Y17">
        <v>195243.74400000001</v>
      </c>
      <c r="Z17">
        <v>199969.584</v>
      </c>
      <c r="AA17">
        <v>199969.584</v>
      </c>
      <c r="AB17">
        <v>181594.51200000002</v>
      </c>
      <c r="AC17">
        <v>181594.51200000002</v>
      </c>
      <c r="AD17">
        <v>184812.91200000001</v>
      </c>
      <c r="AE17">
        <v>185389.48800000001</v>
      </c>
      <c r="AF17">
        <v>185389.48800000001</v>
      </c>
      <c r="AG17">
        <v>183224.592</v>
      </c>
      <c r="AH17">
        <v>151114.60800000001</v>
      </c>
      <c r="AI17">
        <v>53994.288</v>
      </c>
      <c r="AJ17">
        <v>159387.93600000002</v>
      </c>
      <c r="AK17">
        <v>174480.91200000001</v>
      </c>
      <c r="AL17">
        <v>173017.68</v>
      </c>
      <c r="AM17">
        <v>165795.984</v>
      </c>
      <c r="AN17">
        <v>157285.34400000001</v>
      </c>
      <c r="AO17">
        <v>161028.09599999999</v>
      </c>
      <c r="AP17">
        <v>161028.09599999999</v>
      </c>
      <c r="AQ17">
        <v>138051.36000000002</v>
      </c>
      <c r="AR17">
        <v>138051.36000000002</v>
      </c>
      <c r="AS17">
        <v>57915.264000000003</v>
      </c>
      <c r="AT17">
        <v>79207.296000000002</v>
      </c>
      <c r="AU17">
        <v>79207.296000000002</v>
      </c>
      <c r="AV17">
        <v>0</v>
      </c>
      <c r="AW17">
        <v>154643.08799999999</v>
      </c>
      <c r="AX17">
        <v>195428.304</v>
      </c>
      <c r="AY17">
        <v>197807.47200000001</v>
      </c>
      <c r="AZ17">
        <v>202702.992</v>
      </c>
      <c r="BA17">
        <v>1263930</v>
      </c>
      <c r="BB17">
        <v>197655.12</v>
      </c>
      <c r="BC17">
        <v>201790.992</v>
      </c>
      <c r="BD17">
        <v>182745.21600000001</v>
      </c>
      <c r="BE17">
        <v>182745.21600000001</v>
      </c>
      <c r="BF17">
        <v>198663.31200000001</v>
      </c>
      <c r="BG17">
        <v>201561.16800000001</v>
      </c>
      <c r="BH17">
        <v>193167.12</v>
      </c>
      <c r="BI17">
        <v>195801.60000000001</v>
      </c>
      <c r="BJ17">
        <v>192504.76800000001</v>
      </c>
      <c r="BK17">
        <v>195668.736</v>
      </c>
      <c r="BL17">
        <v>194593.48800000001</v>
      </c>
      <c r="BM17">
        <v>194879.37600000002</v>
      </c>
      <c r="BN17">
        <v>197527.296</v>
      </c>
      <c r="BO17">
        <v>191270.92800000001</v>
      </c>
      <c r="BP17">
        <v>182063.28</v>
      </c>
      <c r="BQ17">
        <v>197657.23200000002</v>
      </c>
      <c r="BR17">
        <v>198617.23200000002</v>
      </c>
      <c r="BS17">
        <v>180262.80000000002</v>
      </c>
      <c r="BT17">
        <v>174446.976</v>
      </c>
      <c r="BU17">
        <v>167714.49600000001</v>
      </c>
      <c r="BV17">
        <v>176202.33600000001</v>
      </c>
      <c r="BW17">
        <v>179257.2</v>
      </c>
    </row>
    <row r="18" spans="1:75" x14ac:dyDescent="0.3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176313.408</v>
      </c>
      <c r="J18">
        <v>176313.408</v>
      </c>
      <c r="K18">
        <v>160991.712</v>
      </c>
      <c r="L18">
        <v>105310.08</v>
      </c>
      <c r="M18">
        <v>179644.08000000002</v>
      </c>
      <c r="N18">
        <v>184189.008</v>
      </c>
      <c r="O18">
        <v>188380.848</v>
      </c>
      <c r="P18">
        <v>178287.6</v>
      </c>
      <c r="Q18">
        <v>211424.35200000001</v>
      </c>
      <c r="R18">
        <v>225152.35200000001</v>
      </c>
      <c r="S18">
        <v>228333.88800000001</v>
      </c>
      <c r="T18">
        <v>232337.32800000001</v>
      </c>
      <c r="U18">
        <v>226039.584</v>
      </c>
      <c r="V18">
        <v>219847.39199999999</v>
      </c>
      <c r="W18">
        <v>197659.2</v>
      </c>
      <c r="X18">
        <v>192309.93600000002</v>
      </c>
      <c r="Y18">
        <v>195243.74400000001</v>
      </c>
      <c r="Z18">
        <v>199969.584</v>
      </c>
      <c r="AA18">
        <v>199969.584</v>
      </c>
      <c r="AB18">
        <v>181594.51200000002</v>
      </c>
      <c r="AC18">
        <v>181594.51200000002</v>
      </c>
      <c r="AD18">
        <v>184812.91200000001</v>
      </c>
      <c r="AE18">
        <v>185389.48800000001</v>
      </c>
      <c r="AF18">
        <v>185389.48800000001</v>
      </c>
      <c r="AG18">
        <v>183224.592</v>
      </c>
      <c r="AH18">
        <v>151114.60800000001</v>
      </c>
      <c r="AI18">
        <v>53994.288</v>
      </c>
      <c r="AJ18">
        <v>159387.93600000002</v>
      </c>
      <c r="AK18">
        <v>174480.91200000001</v>
      </c>
      <c r="AL18">
        <v>173017.68</v>
      </c>
      <c r="AM18">
        <v>165795.984</v>
      </c>
      <c r="AN18">
        <v>157285.34400000001</v>
      </c>
      <c r="AO18">
        <v>161028.09599999999</v>
      </c>
      <c r="AP18">
        <v>161028.09599999999</v>
      </c>
      <c r="AQ18">
        <v>138051.36000000002</v>
      </c>
      <c r="AR18">
        <v>138051.36000000002</v>
      </c>
      <c r="AS18">
        <v>57915.264000000003</v>
      </c>
      <c r="AT18">
        <v>79207.296000000002</v>
      </c>
      <c r="AU18">
        <v>79207.296000000002</v>
      </c>
      <c r="AV18">
        <v>0</v>
      </c>
      <c r="AW18">
        <v>154643.08799999999</v>
      </c>
      <c r="AX18">
        <v>195428.304</v>
      </c>
      <c r="AY18">
        <v>343278.38370000001</v>
      </c>
      <c r="AZ18">
        <v>351774.1507</v>
      </c>
      <c r="BA18">
        <v>336275.60259999998</v>
      </c>
      <c r="BB18">
        <v>197655.12</v>
      </c>
      <c r="BC18">
        <v>201790.992</v>
      </c>
      <c r="BD18">
        <v>182745.21600000001</v>
      </c>
      <c r="BE18">
        <v>182745.21600000001</v>
      </c>
      <c r="BF18">
        <v>198663.31200000001</v>
      </c>
      <c r="BG18">
        <v>201561.16800000001</v>
      </c>
      <c r="BH18">
        <v>193167.12</v>
      </c>
      <c r="BI18">
        <v>195801.60000000001</v>
      </c>
      <c r="BJ18">
        <v>192504.76800000001</v>
      </c>
      <c r="BK18">
        <v>195668.736</v>
      </c>
      <c r="BL18">
        <v>194593.48800000001</v>
      </c>
      <c r="BM18">
        <v>194879.37600000002</v>
      </c>
      <c r="BN18">
        <v>197527.296</v>
      </c>
      <c r="BO18">
        <v>191270.92800000001</v>
      </c>
      <c r="BP18">
        <v>182063.28</v>
      </c>
      <c r="BQ18">
        <v>197657.23200000002</v>
      </c>
      <c r="BR18">
        <v>198617.23200000002</v>
      </c>
      <c r="BS18">
        <v>180262.80000000002</v>
      </c>
      <c r="BT18">
        <v>174446.976</v>
      </c>
      <c r="BU18">
        <v>167714.49600000001</v>
      </c>
      <c r="BV18">
        <v>176202.33600000001</v>
      </c>
      <c r="BW18">
        <v>179257.2</v>
      </c>
    </row>
    <row r="19" spans="1:75" x14ac:dyDescent="0.3">
      <c r="A19" t="s">
        <v>24</v>
      </c>
      <c r="B19">
        <v>47976.844002403843</v>
      </c>
      <c r="C19">
        <v>87183</v>
      </c>
      <c r="D19">
        <v>28152</v>
      </c>
      <c r="E19">
        <v>8564</v>
      </c>
      <c r="F19">
        <v>18109</v>
      </c>
      <c r="G19">
        <v>31695</v>
      </c>
      <c r="H19">
        <v>25747</v>
      </c>
      <c r="I19">
        <v>18518</v>
      </c>
      <c r="J19">
        <v>18518</v>
      </c>
      <c r="K19">
        <v>19303</v>
      </c>
      <c r="L19">
        <v>0</v>
      </c>
      <c r="M19">
        <v>48781</v>
      </c>
      <c r="N19">
        <v>63637</v>
      </c>
      <c r="O19">
        <v>142821</v>
      </c>
      <c r="P19">
        <v>39819</v>
      </c>
      <c r="Q19">
        <v>8606</v>
      </c>
      <c r="R19">
        <v>74141</v>
      </c>
      <c r="S19">
        <v>118690</v>
      </c>
      <c r="T19">
        <v>95094</v>
      </c>
      <c r="U19">
        <v>32767</v>
      </c>
      <c r="V19">
        <v>57661</v>
      </c>
      <c r="W19">
        <v>37997</v>
      </c>
      <c r="X19">
        <v>29822</v>
      </c>
      <c r="Y19">
        <v>63566</v>
      </c>
      <c r="Z19">
        <v>33247</v>
      </c>
      <c r="AA19">
        <v>52503</v>
      </c>
      <c r="AB19">
        <v>71434</v>
      </c>
      <c r="AC19">
        <v>156754</v>
      </c>
      <c r="AD19">
        <v>33585</v>
      </c>
      <c r="AE19">
        <v>5429</v>
      </c>
      <c r="AF19">
        <v>7252</v>
      </c>
      <c r="AG19">
        <v>13109</v>
      </c>
      <c r="AH19">
        <v>1748</v>
      </c>
      <c r="AI19">
        <v>38418</v>
      </c>
      <c r="AJ19">
        <v>38418</v>
      </c>
      <c r="AK19">
        <v>38418</v>
      </c>
      <c r="AL19">
        <v>150188</v>
      </c>
      <c r="AM19">
        <v>58676</v>
      </c>
      <c r="AN19">
        <v>33126</v>
      </c>
      <c r="AO19">
        <v>30375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103296</v>
      </c>
      <c r="AY19">
        <v>67565</v>
      </c>
      <c r="AZ19">
        <v>53356</v>
      </c>
      <c r="BA19">
        <v>58446</v>
      </c>
      <c r="BB19">
        <v>326805</v>
      </c>
      <c r="BC19">
        <v>253956</v>
      </c>
      <c r="BD19">
        <v>180551</v>
      </c>
      <c r="BE19">
        <v>111787</v>
      </c>
      <c r="BF19">
        <v>88942</v>
      </c>
      <c r="BG19">
        <v>86821.5</v>
      </c>
      <c r="BH19">
        <v>90759.5</v>
      </c>
      <c r="BI19">
        <v>210301</v>
      </c>
      <c r="BJ19">
        <v>242472</v>
      </c>
      <c r="BK19">
        <v>303435</v>
      </c>
      <c r="BL19">
        <v>143717</v>
      </c>
      <c r="BM19">
        <v>58254</v>
      </c>
      <c r="BN19">
        <v>41560</v>
      </c>
      <c r="BO19">
        <v>17771</v>
      </c>
      <c r="BP19">
        <v>99576</v>
      </c>
      <c r="BQ19">
        <v>259957</v>
      </c>
      <c r="BR19">
        <v>100120</v>
      </c>
      <c r="BS19">
        <v>89244</v>
      </c>
      <c r="BT19">
        <v>121251</v>
      </c>
      <c r="BU19">
        <v>47821</v>
      </c>
      <c r="BV19">
        <v>286097</v>
      </c>
      <c r="BW19">
        <v>196548</v>
      </c>
    </row>
    <row r="20" spans="1:75" x14ac:dyDescent="0.3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1029</v>
      </c>
      <c r="BU20">
        <v>1029</v>
      </c>
      <c r="BV20">
        <v>1029</v>
      </c>
      <c r="BW20">
        <v>1100</v>
      </c>
    </row>
    <row r="21" spans="1:75" x14ac:dyDescent="0.3">
      <c r="A21" t="s">
        <v>26</v>
      </c>
      <c r="B21">
        <v>1000</v>
      </c>
      <c r="C21">
        <v>1000</v>
      </c>
      <c r="D21">
        <v>1000</v>
      </c>
      <c r="E21">
        <v>1200</v>
      </c>
      <c r="F21">
        <v>1200</v>
      </c>
      <c r="G21">
        <v>1200</v>
      </c>
      <c r="H21">
        <v>1200</v>
      </c>
      <c r="I21">
        <v>1200</v>
      </c>
      <c r="J21">
        <v>1200</v>
      </c>
      <c r="K21">
        <v>1200</v>
      </c>
      <c r="L21">
        <v>1200</v>
      </c>
      <c r="M21">
        <v>1200</v>
      </c>
      <c r="N21">
        <v>1200</v>
      </c>
      <c r="O21">
        <v>1200</v>
      </c>
      <c r="P21">
        <v>1200</v>
      </c>
      <c r="Q21">
        <v>1200</v>
      </c>
      <c r="R21">
        <v>1200</v>
      </c>
      <c r="S21">
        <v>1200</v>
      </c>
      <c r="T21">
        <v>1200</v>
      </c>
      <c r="U21">
        <v>1200</v>
      </c>
      <c r="V21">
        <v>1200</v>
      </c>
      <c r="W21">
        <v>1200</v>
      </c>
      <c r="X21">
        <v>1200</v>
      </c>
      <c r="Y21">
        <v>1200</v>
      </c>
      <c r="Z21">
        <v>1200</v>
      </c>
      <c r="AA21">
        <v>1200</v>
      </c>
      <c r="AB21">
        <v>1200</v>
      </c>
      <c r="AC21">
        <v>1200</v>
      </c>
      <c r="AD21">
        <v>1200</v>
      </c>
      <c r="AE21">
        <v>1200</v>
      </c>
      <c r="AF21">
        <v>1200</v>
      </c>
      <c r="AG21">
        <v>1200</v>
      </c>
      <c r="AH21">
        <v>1200</v>
      </c>
      <c r="AI21">
        <v>1200</v>
      </c>
      <c r="AJ21">
        <v>1200</v>
      </c>
      <c r="AK21">
        <v>1200</v>
      </c>
      <c r="AL21">
        <v>1200</v>
      </c>
      <c r="AM21">
        <v>1200</v>
      </c>
      <c r="AN21">
        <v>1200</v>
      </c>
      <c r="AO21">
        <v>1200</v>
      </c>
      <c r="AP21">
        <v>1200</v>
      </c>
      <c r="AQ21">
        <v>1200</v>
      </c>
      <c r="AR21">
        <v>1200</v>
      </c>
      <c r="AS21">
        <v>1200</v>
      </c>
      <c r="AT21">
        <v>1200</v>
      </c>
      <c r="AU21">
        <v>1200</v>
      </c>
      <c r="AV21">
        <v>0</v>
      </c>
      <c r="AW21">
        <v>1200</v>
      </c>
      <c r="AX21">
        <v>1200</v>
      </c>
      <c r="AY21">
        <v>1200</v>
      </c>
      <c r="AZ21">
        <v>1200</v>
      </c>
      <c r="BA21">
        <v>1200</v>
      </c>
      <c r="BB21">
        <v>1200</v>
      </c>
      <c r="BC21">
        <v>1200</v>
      </c>
      <c r="BD21">
        <v>1200</v>
      </c>
      <c r="BE21">
        <v>1200</v>
      </c>
      <c r="BF21">
        <v>1200</v>
      </c>
      <c r="BG21">
        <v>1200</v>
      </c>
      <c r="BH21">
        <v>1500</v>
      </c>
      <c r="BI21">
        <v>315</v>
      </c>
      <c r="BJ21">
        <v>950</v>
      </c>
      <c r="BK21">
        <v>850</v>
      </c>
      <c r="BL21">
        <v>450</v>
      </c>
      <c r="BM21">
        <v>600</v>
      </c>
      <c r="BN21">
        <v>30030</v>
      </c>
      <c r="BO21">
        <v>1050</v>
      </c>
      <c r="BP21">
        <v>1500</v>
      </c>
      <c r="BQ21">
        <v>2900</v>
      </c>
      <c r="BR21">
        <v>1500</v>
      </c>
      <c r="BS21">
        <v>1200</v>
      </c>
      <c r="BT21">
        <v>400</v>
      </c>
      <c r="BU21">
        <v>400</v>
      </c>
      <c r="BV21">
        <v>400</v>
      </c>
      <c r="BW21">
        <v>500</v>
      </c>
    </row>
    <row r="22" spans="1:75" x14ac:dyDescent="0.3">
      <c r="A22" t="s">
        <v>27</v>
      </c>
      <c r="B22">
        <v>714646.55999999994</v>
      </c>
      <c r="C22">
        <v>1712547</v>
      </c>
      <c r="D22">
        <v>1177458</v>
      </c>
      <c r="E22">
        <v>956649</v>
      </c>
      <c r="F22">
        <v>1054493</v>
      </c>
      <c r="G22">
        <v>1054493</v>
      </c>
      <c r="H22">
        <v>1054493</v>
      </c>
      <c r="I22">
        <v>772058</v>
      </c>
      <c r="J22">
        <v>673330</v>
      </c>
      <c r="K22">
        <v>673330</v>
      </c>
      <c r="L22">
        <v>701499</v>
      </c>
      <c r="M22">
        <v>1042631</v>
      </c>
      <c r="N22">
        <v>1005822</v>
      </c>
      <c r="O22">
        <v>1028992</v>
      </c>
      <c r="P22">
        <v>891740</v>
      </c>
      <c r="Q22">
        <v>979947</v>
      </c>
      <c r="R22">
        <v>1013550</v>
      </c>
      <c r="S22">
        <v>1064530</v>
      </c>
      <c r="T22">
        <v>1289870</v>
      </c>
      <c r="U22">
        <v>1254517</v>
      </c>
      <c r="V22">
        <v>1214044</v>
      </c>
      <c r="W22">
        <v>1168524</v>
      </c>
      <c r="X22">
        <v>1223428</v>
      </c>
      <c r="Y22">
        <v>1206438</v>
      </c>
      <c r="Z22">
        <v>1164907</v>
      </c>
      <c r="AA22">
        <v>1230276</v>
      </c>
      <c r="AB22">
        <v>1229073</v>
      </c>
      <c r="AC22">
        <v>1156822</v>
      </c>
      <c r="AD22">
        <v>1066568</v>
      </c>
      <c r="AE22">
        <v>1125185</v>
      </c>
      <c r="AF22">
        <v>1120776</v>
      </c>
      <c r="AG22">
        <v>1097734</v>
      </c>
      <c r="AH22">
        <v>997472</v>
      </c>
      <c r="AI22">
        <v>417419</v>
      </c>
      <c r="AJ22">
        <v>1069056</v>
      </c>
      <c r="AK22">
        <v>1162257</v>
      </c>
      <c r="AL22">
        <v>1187782</v>
      </c>
      <c r="AM22">
        <v>1150000</v>
      </c>
      <c r="AN22">
        <v>1277751</v>
      </c>
      <c r="AO22">
        <v>1277751</v>
      </c>
      <c r="AP22">
        <v>1277751</v>
      </c>
      <c r="AQ22">
        <v>1277751</v>
      </c>
      <c r="AR22">
        <v>1277751</v>
      </c>
      <c r="AS22">
        <v>1277751</v>
      </c>
      <c r="AT22">
        <v>1277751</v>
      </c>
      <c r="AU22">
        <v>1277751</v>
      </c>
      <c r="AV22">
        <v>1277751</v>
      </c>
      <c r="AW22">
        <v>1277751</v>
      </c>
      <c r="AX22">
        <v>1277751</v>
      </c>
      <c r="AY22">
        <v>1277751</v>
      </c>
      <c r="AZ22">
        <v>1277751</v>
      </c>
      <c r="BA22">
        <v>1128082</v>
      </c>
      <c r="BB22">
        <v>1254708</v>
      </c>
      <c r="BC22">
        <v>2180679</v>
      </c>
      <c r="BD22">
        <v>2164548</v>
      </c>
      <c r="BE22">
        <v>1930579</v>
      </c>
      <c r="BF22">
        <v>2016290</v>
      </c>
      <c r="BG22">
        <v>2307268</v>
      </c>
      <c r="BH22">
        <v>2093652</v>
      </c>
      <c r="BI22">
        <v>2127707</v>
      </c>
      <c r="BJ22">
        <v>2157432</v>
      </c>
      <c r="BK22">
        <v>2199970</v>
      </c>
      <c r="BL22">
        <v>2029016</v>
      </c>
      <c r="BM22">
        <v>2057846</v>
      </c>
      <c r="BN22">
        <v>2089457</v>
      </c>
      <c r="BO22">
        <v>2052935</v>
      </c>
      <c r="BP22">
        <v>2052935</v>
      </c>
      <c r="BQ22">
        <v>2083351</v>
      </c>
      <c r="BR22">
        <v>2083351</v>
      </c>
      <c r="BS22">
        <v>2078687</v>
      </c>
      <c r="BT22">
        <v>1999304</v>
      </c>
      <c r="BU22">
        <v>2150217</v>
      </c>
      <c r="BV22">
        <v>1913111</v>
      </c>
      <c r="BW22">
        <v>1893929</v>
      </c>
    </row>
    <row r="23" spans="1:75" x14ac:dyDescent="0.3">
      <c r="A23" t="s">
        <v>28</v>
      </c>
      <c r="B23">
        <v>59530.058448000003</v>
      </c>
      <c r="C23">
        <v>0</v>
      </c>
      <c r="D23">
        <v>0</v>
      </c>
      <c r="E23">
        <v>79688.861699999994</v>
      </c>
      <c r="F23">
        <v>87839.266900000002</v>
      </c>
      <c r="G23">
        <v>87839.266900000002</v>
      </c>
      <c r="H23">
        <v>87839.266900000002</v>
      </c>
      <c r="I23">
        <v>64312.431400000001</v>
      </c>
      <c r="J23">
        <v>56088.389000000003</v>
      </c>
      <c r="K23">
        <v>56088.389000000003</v>
      </c>
      <c r="L23">
        <v>58434.866699999999</v>
      </c>
      <c r="M23">
        <v>86851.162299999996</v>
      </c>
      <c r="N23">
        <v>83784.972599999994</v>
      </c>
      <c r="O23">
        <v>85715.033599999995</v>
      </c>
      <c r="P23">
        <v>74281.941999999995</v>
      </c>
      <c r="Q23">
        <v>81629.585099999997</v>
      </c>
      <c r="R23">
        <v>84428.714999999997</v>
      </c>
      <c r="S23">
        <v>88675.349000000002</v>
      </c>
      <c r="T23">
        <v>107446.171</v>
      </c>
      <c r="U23">
        <v>104501.26609999999</v>
      </c>
      <c r="V23">
        <v>101129.8652</v>
      </c>
      <c r="W23">
        <v>97338.049199999994</v>
      </c>
      <c r="X23">
        <v>101911.5524</v>
      </c>
      <c r="Y23">
        <v>100496.28539999999</v>
      </c>
      <c r="Z23">
        <v>97036.753100000002</v>
      </c>
      <c r="AA23">
        <v>102481.9908</v>
      </c>
      <c r="AB23">
        <v>102381.7809</v>
      </c>
      <c r="AC23">
        <v>96363.272599999997</v>
      </c>
      <c r="AD23">
        <v>88845.114400000006</v>
      </c>
      <c r="AE23">
        <v>93727.910499999998</v>
      </c>
      <c r="AF23">
        <v>93360.640799999994</v>
      </c>
      <c r="AG23">
        <v>91441.242199999993</v>
      </c>
      <c r="AH23">
        <v>83089.417600000001</v>
      </c>
      <c r="AI23">
        <v>34771.002699999997</v>
      </c>
      <c r="AJ23">
        <v>89052.364799999996</v>
      </c>
      <c r="AK23">
        <v>96816.008099999992</v>
      </c>
      <c r="AL23">
        <v>98942.240600000005</v>
      </c>
      <c r="AM23">
        <v>95795</v>
      </c>
      <c r="AN23">
        <v>91479.643500000006</v>
      </c>
      <c r="AO23">
        <v>81365.357499999998</v>
      </c>
      <c r="AP23">
        <v>74888.615900000004</v>
      </c>
      <c r="AQ23">
        <v>75662.056400000001</v>
      </c>
      <c r="AR23">
        <v>60869.725700000003</v>
      </c>
      <c r="AS23">
        <v>47420.690799999997</v>
      </c>
      <c r="AT23">
        <v>52854.183199999999</v>
      </c>
      <c r="AU23">
        <v>57751.140299999999</v>
      </c>
      <c r="AV23">
        <v>0</v>
      </c>
      <c r="AW23">
        <v>99814.808099999995</v>
      </c>
      <c r="AX23">
        <v>120188.4887</v>
      </c>
      <c r="AY23">
        <v>118256.6784</v>
      </c>
      <c r="AZ23">
        <v>114666.2818</v>
      </c>
      <c r="BA23">
        <v>93969.230599999995</v>
      </c>
      <c r="BB23">
        <v>104517.1764</v>
      </c>
      <c r="BC23">
        <v>181650.5607</v>
      </c>
      <c r="BD23">
        <v>180306.84839999999</v>
      </c>
      <c r="BE23">
        <v>160817.23069999999</v>
      </c>
      <c r="BF23">
        <v>167956.95699999999</v>
      </c>
      <c r="BG23">
        <v>192195.42439999999</v>
      </c>
      <c r="BH23">
        <v>174401.21160000001</v>
      </c>
      <c r="BI23">
        <v>177237.99309999999</v>
      </c>
      <c r="BJ23">
        <v>179714.08559999999</v>
      </c>
      <c r="BK23">
        <v>183257.50099999999</v>
      </c>
      <c r="BL23">
        <v>169017.03279999999</v>
      </c>
      <c r="BM23">
        <v>171418.57180000001</v>
      </c>
      <c r="BN23">
        <v>174051.76809999999</v>
      </c>
      <c r="BO23">
        <v>171009.48550000001</v>
      </c>
      <c r="BP23">
        <v>171009.48550000001</v>
      </c>
      <c r="BQ23">
        <v>173543.13829999999</v>
      </c>
      <c r="BR23">
        <v>173543.13829999999</v>
      </c>
      <c r="BS23">
        <v>173154.62710000001</v>
      </c>
      <c r="BT23">
        <v>166542.0232</v>
      </c>
      <c r="BU23">
        <v>179113.07610000001</v>
      </c>
      <c r="BV23">
        <v>159362.14629999999</v>
      </c>
      <c r="BW23">
        <v>157764.28570000001</v>
      </c>
    </row>
    <row r="24" spans="1:75" x14ac:dyDescent="0.3">
      <c r="A24" t="s">
        <v>29</v>
      </c>
      <c r="B24">
        <v>181486.48192307691</v>
      </c>
      <c r="C24">
        <v>208170</v>
      </c>
      <c r="D24">
        <v>208170</v>
      </c>
      <c r="E24">
        <v>0</v>
      </c>
      <c r="F24">
        <v>0</v>
      </c>
      <c r="G24">
        <v>0</v>
      </c>
      <c r="H24">
        <v>0</v>
      </c>
      <c r="I24">
        <v>371720</v>
      </c>
      <c r="J24">
        <v>355813</v>
      </c>
      <c r="K24">
        <v>0</v>
      </c>
      <c r="L24">
        <v>0</v>
      </c>
      <c r="M24">
        <v>288700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295034</v>
      </c>
      <c r="U24">
        <v>182468</v>
      </c>
      <c r="V24">
        <v>182468</v>
      </c>
      <c r="W24">
        <v>182468</v>
      </c>
      <c r="X24">
        <v>187881</v>
      </c>
      <c r="Y24">
        <v>213527</v>
      </c>
      <c r="Z24">
        <v>305956</v>
      </c>
      <c r="AA24">
        <v>280843</v>
      </c>
      <c r="AB24">
        <v>262983</v>
      </c>
      <c r="AC24">
        <v>300828</v>
      </c>
      <c r="AD24">
        <v>210380</v>
      </c>
      <c r="AE24">
        <v>246143</v>
      </c>
      <c r="AF24">
        <v>208279</v>
      </c>
      <c r="AG24">
        <v>189181</v>
      </c>
      <c r="AH24">
        <v>174215</v>
      </c>
      <c r="AI24">
        <v>107860</v>
      </c>
      <c r="AJ24">
        <v>271018</v>
      </c>
      <c r="AK24">
        <v>271018</v>
      </c>
      <c r="AL24">
        <v>193105</v>
      </c>
      <c r="AM24">
        <v>134673</v>
      </c>
      <c r="AN24">
        <v>241662</v>
      </c>
      <c r="AO24">
        <v>245846</v>
      </c>
      <c r="AP24">
        <v>304066</v>
      </c>
      <c r="AQ24">
        <v>483690</v>
      </c>
      <c r="AR24">
        <v>5874031.1767000007</v>
      </c>
      <c r="AS24">
        <v>3101808.8131999997</v>
      </c>
      <c r="AT24">
        <v>3625731.4368000003</v>
      </c>
      <c r="AU24">
        <v>3869847.3939000005</v>
      </c>
      <c r="AV24">
        <v>1135594</v>
      </c>
      <c r="AW24">
        <v>6797304.6764000002</v>
      </c>
      <c r="AX24">
        <v>8623075.6326000001</v>
      </c>
      <c r="AY24">
        <v>8781734.9177999999</v>
      </c>
      <c r="AZ24">
        <v>8828905.5752000008</v>
      </c>
      <c r="BA24">
        <v>9793923.4357999992</v>
      </c>
      <c r="BB24">
        <v>9869379.9058999997</v>
      </c>
      <c r="BC24">
        <v>10657124.495399999</v>
      </c>
      <c r="BD24">
        <v>10130340.624000002</v>
      </c>
      <c r="BE24">
        <v>9713300.7563000005</v>
      </c>
      <c r="BF24">
        <v>9760459.6237000003</v>
      </c>
      <c r="BG24">
        <v>10313764.790699998</v>
      </c>
      <c r="BH24">
        <v>9923143.8510999996</v>
      </c>
      <c r="BI24">
        <v>10286857.6831</v>
      </c>
      <c r="BJ24">
        <v>10456591.8144</v>
      </c>
      <c r="BK24">
        <v>10420431.728599999</v>
      </c>
      <c r="BL24">
        <v>9776676.1786000002</v>
      </c>
      <c r="BM24">
        <v>9593427.8859000001</v>
      </c>
      <c r="BN24">
        <v>9653054.4842000008</v>
      </c>
      <c r="BO24">
        <v>9202968.8553000018</v>
      </c>
      <c r="BP24">
        <v>9476961.2228999995</v>
      </c>
      <c r="BQ24">
        <v>9999175.2583999988</v>
      </c>
      <c r="BR24">
        <v>9846030.2638000008</v>
      </c>
      <c r="BS24">
        <v>9337054.0360000003</v>
      </c>
      <c r="BT24">
        <v>8958449.5687750001</v>
      </c>
      <c r="BU24">
        <v>8764357.2259999998</v>
      </c>
      <c r="BV24">
        <v>9057474.2888999991</v>
      </c>
      <c r="BW24">
        <v>8984063.6182000004</v>
      </c>
    </row>
    <row r="25" spans="1:75" x14ac:dyDescent="0.3">
      <c r="A25" t="s">
        <v>135</v>
      </c>
      <c r="B25">
        <v>2197116.1102734804</v>
      </c>
      <c r="C25">
        <v>4589206</v>
      </c>
      <c r="D25">
        <v>3506252</v>
      </c>
      <c r="E25">
        <v>6664237.3019000003</v>
      </c>
      <c r="F25">
        <v>7629770.0078999996</v>
      </c>
      <c r="G25">
        <v>8129319.6082333326</v>
      </c>
      <c r="H25">
        <v>8107958.1752333324</v>
      </c>
      <c r="I25">
        <v>7809044.3667000001</v>
      </c>
      <c r="J25">
        <v>7484884.106800002</v>
      </c>
      <c r="K25">
        <v>6896004.8592000008</v>
      </c>
      <c r="L25">
        <v>4942230.8026999999</v>
      </c>
      <c r="M25">
        <v>7739812.4607999995</v>
      </c>
      <c r="N25">
        <v>7629473.4508999996</v>
      </c>
      <c r="O25">
        <v>8428245.7729000002</v>
      </c>
      <c r="P25">
        <v>7616427.414499999</v>
      </c>
      <c r="Q25">
        <v>8635133.6333000008</v>
      </c>
      <c r="R25">
        <v>9029412.6206999999</v>
      </c>
      <c r="S25">
        <v>9366100.559799999</v>
      </c>
      <c r="T25">
        <v>9641121.900799999</v>
      </c>
      <c r="U25">
        <v>8964254.2080000006</v>
      </c>
      <c r="V25">
        <v>8902292.4773999993</v>
      </c>
      <c r="W25">
        <v>8093852.5192000009</v>
      </c>
      <c r="X25">
        <v>7943135.2924999995</v>
      </c>
      <c r="Y25">
        <v>8071195.1607999997</v>
      </c>
      <c r="Z25">
        <v>8088051.1600000001</v>
      </c>
      <c r="AA25">
        <v>7716321.5026999991</v>
      </c>
      <c r="AB25">
        <v>8073353.9475999996</v>
      </c>
      <c r="AC25">
        <v>8128098.3492999999</v>
      </c>
      <c r="AD25">
        <v>7841285.3461000016</v>
      </c>
      <c r="AE25">
        <v>7915221.3937999997</v>
      </c>
      <c r="AF25">
        <v>7708840.6240999997</v>
      </c>
      <c r="AG25">
        <v>7754694.436900001</v>
      </c>
      <c r="AH25">
        <v>6512956.3679</v>
      </c>
      <c r="AI25">
        <v>2890887.1660000002</v>
      </c>
      <c r="AJ25">
        <v>6890497.7173999995</v>
      </c>
      <c r="AK25">
        <v>7691662.384800001</v>
      </c>
      <c r="AL25">
        <v>7719152.0635999991</v>
      </c>
      <c r="AM25">
        <v>7259046.3144000005</v>
      </c>
      <c r="AN25">
        <v>7260134.3113999991</v>
      </c>
      <c r="AO25">
        <v>7145619.3110999996</v>
      </c>
      <c r="AP25">
        <v>6964256.6494999994</v>
      </c>
      <c r="AQ25">
        <v>6765537.4074000008</v>
      </c>
    </row>
    <row r="26" spans="1:75" x14ac:dyDescent="0.3">
      <c r="A26" t="s">
        <v>30</v>
      </c>
    </row>
    <row r="27" spans="1:75" x14ac:dyDescent="0.3">
      <c r="A27" t="s">
        <v>31</v>
      </c>
      <c r="Z27">
        <v>16176102.32</v>
      </c>
    </row>
    <row r="29" spans="1:75" x14ac:dyDescent="0.3">
      <c r="A29" t="s">
        <v>32</v>
      </c>
      <c r="AR29">
        <v>2000</v>
      </c>
      <c r="AS29">
        <v>2000</v>
      </c>
      <c r="AT29">
        <v>2000</v>
      </c>
      <c r="AU29">
        <v>2000</v>
      </c>
      <c r="AV29">
        <v>0</v>
      </c>
      <c r="AW29">
        <v>5052</v>
      </c>
      <c r="AX29">
        <v>5052</v>
      </c>
      <c r="AY29">
        <v>5052</v>
      </c>
      <c r="AZ29">
        <v>5052</v>
      </c>
      <c r="BA29">
        <v>5052</v>
      </c>
      <c r="BB29">
        <v>5052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11500</v>
      </c>
      <c r="BR29">
        <v>11500</v>
      </c>
      <c r="BS29">
        <v>29567</v>
      </c>
      <c r="BT29">
        <v>29567</v>
      </c>
      <c r="BU29">
        <v>29567</v>
      </c>
      <c r="BV29">
        <v>29567</v>
      </c>
      <c r="BW29">
        <v>5810</v>
      </c>
    </row>
    <row r="30" spans="1:75" x14ac:dyDescent="0.3">
      <c r="T30">
        <v>2000</v>
      </c>
      <c r="U30">
        <v>2000</v>
      </c>
      <c r="V30">
        <v>2000</v>
      </c>
      <c r="W30">
        <v>2000</v>
      </c>
      <c r="X30">
        <v>2000</v>
      </c>
      <c r="Y30">
        <v>2000</v>
      </c>
      <c r="Z30">
        <v>2000</v>
      </c>
      <c r="AA30">
        <v>2000</v>
      </c>
      <c r="AB30">
        <v>2000</v>
      </c>
      <c r="AC30">
        <v>2000</v>
      </c>
      <c r="AD30">
        <v>2000</v>
      </c>
      <c r="AE30">
        <v>2000</v>
      </c>
      <c r="AF30">
        <v>2000</v>
      </c>
      <c r="AG30">
        <v>2000</v>
      </c>
      <c r="AH30">
        <v>2000</v>
      </c>
      <c r="AI30">
        <v>2000</v>
      </c>
      <c r="AJ30">
        <v>2000</v>
      </c>
      <c r="AK30">
        <v>2000</v>
      </c>
      <c r="AL30">
        <v>2000</v>
      </c>
      <c r="AM30">
        <v>2000</v>
      </c>
      <c r="AN30">
        <v>2000</v>
      </c>
      <c r="AO30">
        <v>2000</v>
      </c>
      <c r="AP30">
        <v>2000</v>
      </c>
      <c r="AQ30">
        <v>2000</v>
      </c>
      <c r="AR30">
        <v>2000</v>
      </c>
      <c r="AS30">
        <v>2000</v>
      </c>
      <c r="AT30">
        <v>2000</v>
      </c>
      <c r="AU30">
        <v>2000</v>
      </c>
      <c r="AV30">
        <v>0</v>
      </c>
      <c r="AW30">
        <v>4754</v>
      </c>
      <c r="AX30">
        <v>4754</v>
      </c>
      <c r="AY30">
        <v>4754</v>
      </c>
      <c r="AZ30">
        <v>4754</v>
      </c>
      <c r="BA30">
        <v>4754</v>
      </c>
      <c r="BB30">
        <v>4754</v>
      </c>
      <c r="BC30">
        <v>4754</v>
      </c>
      <c r="BD30">
        <v>4754</v>
      </c>
      <c r="BE30">
        <v>4754</v>
      </c>
      <c r="BF30">
        <v>4754</v>
      </c>
      <c r="BG30">
        <v>4754</v>
      </c>
      <c r="BH30">
        <v>4754</v>
      </c>
      <c r="BI30">
        <v>4754</v>
      </c>
      <c r="BJ30">
        <v>4754</v>
      </c>
      <c r="BK30">
        <v>4754</v>
      </c>
      <c r="BL30">
        <v>4754</v>
      </c>
      <c r="BM30">
        <v>4754</v>
      </c>
      <c r="BN30">
        <v>4754</v>
      </c>
      <c r="BO30">
        <v>4754</v>
      </c>
      <c r="BP30">
        <v>4754</v>
      </c>
      <c r="BQ30">
        <v>15500</v>
      </c>
      <c r="BR30">
        <v>15500</v>
      </c>
      <c r="BS30">
        <v>40151</v>
      </c>
      <c r="BT30">
        <v>40151</v>
      </c>
      <c r="BU30">
        <v>40151</v>
      </c>
      <c r="BV30">
        <v>40151</v>
      </c>
      <c r="BW30">
        <v>54171</v>
      </c>
    </row>
    <row r="31" spans="1:75" x14ac:dyDescent="0.3">
      <c r="A31" t="s">
        <v>136</v>
      </c>
      <c r="T31">
        <v>2000</v>
      </c>
      <c r="U31">
        <v>2000</v>
      </c>
      <c r="V31">
        <v>2000</v>
      </c>
      <c r="W31">
        <v>2000</v>
      </c>
      <c r="X31">
        <v>2000</v>
      </c>
      <c r="Y31">
        <v>2000</v>
      </c>
      <c r="Z31">
        <v>2000</v>
      </c>
      <c r="AA31">
        <v>2000</v>
      </c>
      <c r="AB31">
        <v>2000</v>
      </c>
      <c r="AC31">
        <v>2000</v>
      </c>
      <c r="AD31">
        <v>2000</v>
      </c>
      <c r="AE31">
        <v>2000</v>
      </c>
      <c r="AF31">
        <v>2000</v>
      </c>
      <c r="AG31">
        <v>2000</v>
      </c>
      <c r="AH31">
        <v>2000</v>
      </c>
      <c r="AI31">
        <v>2000</v>
      </c>
      <c r="AJ31">
        <v>2000</v>
      </c>
      <c r="AK31">
        <v>2000</v>
      </c>
      <c r="AL31">
        <v>2000</v>
      </c>
      <c r="AM31">
        <v>2000</v>
      </c>
      <c r="AN31">
        <v>2000</v>
      </c>
      <c r="AO31">
        <v>2000</v>
      </c>
      <c r="AP31">
        <v>2000</v>
      </c>
      <c r="AQ31">
        <v>2000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6000</v>
      </c>
      <c r="AX31">
        <v>6000</v>
      </c>
      <c r="AY31">
        <v>6000</v>
      </c>
      <c r="AZ31">
        <v>6000</v>
      </c>
      <c r="BA31">
        <v>6000</v>
      </c>
      <c r="BB31">
        <v>6000</v>
      </c>
      <c r="BC31">
        <v>6000</v>
      </c>
      <c r="BD31">
        <v>6000</v>
      </c>
      <c r="BE31">
        <v>6000</v>
      </c>
      <c r="BF31">
        <v>21120</v>
      </c>
      <c r="BG31">
        <v>21120</v>
      </c>
      <c r="BH31">
        <v>21120</v>
      </c>
      <c r="BI31">
        <v>21120</v>
      </c>
      <c r="BJ31">
        <v>21120</v>
      </c>
      <c r="BK31">
        <v>21120</v>
      </c>
      <c r="BL31">
        <v>21120</v>
      </c>
      <c r="BM31">
        <v>21120</v>
      </c>
      <c r="BN31">
        <v>21120</v>
      </c>
      <c r="BO31">
        <v>21120</v>
      </c>
      <c r="BP31">
        <v>21120</v>
      </c>
      <c r="BQ31">
        <v>11520</v>
      </c>
      <c r="BR31">
        <v>11520</v>
      </c>
      <c r="BS31">
        <v>2077</v>
      </c>
      <c r="BT31">
        <v>2077</v>
      </c>
      <c r="BU31">
        <v>2077</v>
      </c>
      <c r="BV31">
        <v>2077</v>
      </c>
      <c r="BW31">
        <v>8567</v>
      </c>
    </row>
    <row r="32" spans="1:75" x14ac:dyDescent="0.3">
      <c r="A32" t="s">
        <v>33</v>
      </c>
      <c r="B32">
        <v>2000</v>
      </c>
      <c r="C32">
        <v>2000</v>
      </c>
      <c r="D32">
        <v>2000</v>
      </c>
      <c r="E32">
        <v>2000</v>
      </c>
      <c r="F32">
        <v>2000</v>
      </c>
      <c r="G32">
        <v>2000</v>
      </c>
      <c r="H32">
        <v>2000</v>
      </c>
      <c r="I32">
        <v>2000</v>
      </c>
      <c r="J32">
        <v>2000</v>
      </c>
      <c r="K32">
        <v>2000</v>
      </c>
      <c r="L32">
        <v>2000</v>
      </c>
      <c r="M32">
        <v>2000</v>
      </c>
      <c r="N32">
        <v>2000</v>
      </c>
      <c r="O32">
        <v>2000</v>
      </c>
      <c r="P32">
        <v>2000</v>
      </c>
      <c r="Q32">
        <v>2000</v>
      </c>
      <c r="R32">
        <v>2000</v>
      </c>
      <c r="S32">
        <v>2000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5000</v>
      </c>
      <c r="AX32">
        <v>5000</v>
      </c>
      <c r="AY32">
        <v>5000</v>
      </c>
      <c r="AZ32">
        <v>5000</v>
      </c>
      <c r="BA32">
        <v>5000</v>
      </c>
      <c r="BB32">
        <v>5000</v>
      </c>
      <c r="BC32">
        <v>5000</v>
      </c>
      <c r="BD32">
        <v>5000</v>
      </c>
      <c r="BE32">
        <v>5000</v>
      </c>
      <c r="BF32">
        <v>5000</v>
      </c>
      <c r="BG32">
        <v>5000</v>
      </c>
      <c r="BH32">
        <v>5000</v>
      </c>
      <c r="BI32">
        <v>5000</v>
      </c>
      <c r="BJ32">
        <v>5000</v>
      </c>
      <c r="BK32">
        <v>5000</v>
      </c>
      <c r="BL32">
        <v>5000</v>
      </c>
      <c r="BM32">
        <v>5000</v>
      </c>
      <c r="BN32">
        <v>5000</v>
      </c>
      <c r="BO32">
        <v>5000</v>
      </c>
      <c r="BP32">
        <v>5000</v>
      </c>
      <c r="BQ32">
        <v>5000</v>
      </c>
      <c r="BR32">
        <v>5000</v>
      </c>
      <c r="BS32">
        <v>42650</v>
      </c>
      <c r="BT32">
        <v>42650</v>
      </c>
      <c r="BU32">
        <v>42650</v>
      </c>
      <c r="BV32">
        <v>42650</v>
      </c>
      <c r="BW32">
        <v>48504</v>
      </c>
    </row>
    <row r="33" spans="1:75" x14ac:dyDescent="0.3">
      <c r="A33" t="s">
        <v>34</v>
      </c>
      <c r="B33">
        <v>2000</v>
      </c>
      <c r="C33">
        <v>2000</v>
      </c>
      <c r="D33">
        <v>2000</v>
      </c>
      <c r="E33">
        <v>2000</v>
      </c>
      <c r="F33">
        <v>2000</v>
      </c>
      <c r="G33">
        <v>2000</v>
      </c>
      <c r="H33">
        <v>2000</v>
      </c>
      <c r="I33">
        <v>2000</v>
      </c>
      <c r="J33">
        <v>2000</v>
      </c>
      <c r="K33">
        <v>2000</v>
      </c>
      <c r="L33">
        <v>2000</v>
      </c>
      <c r="M33">
        <v>2000</v>
      </c>
      <c r="N33">
        <v>2000</v>
      </c>
      <c r="O33">
        <v>2000</v>
      </c>
      <c r="P33">
        <v>2000</v>
      </c>
      <c r="Q33">
        <v>2000</v>
      </c>
      <c r="R33">
        <v>2000</v>
      </c>
      <c r="S33">
        <v>2000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82566</v>
      </c>
      <c r="AX33">
        <v>82566</v>
      </c>
      <c r="AY33">
        <v>82566</v>
      </c>
      <c r="AZ33">
        <v>82566</v>
      </c>
      <c r="BA33">
        <v>82566</v>
      </c>
      <c r="BB33">
        <v>82566</v>
      </c>
      <c r="BC33">
        <v>82565</v>
      </c>
      <c r="BD33">
        <v>82565</v>
      </c>
      <c r="BE33">
        <v>82565</v>
      </c>
      <c r="BF33">
        <v>82565</v>
      </c>
      <c r="BG33">
        <v>82565</v>
      </c>
      <c r="BH33">
        <v>82565</v>
      </c>
      <c r="BI33">
        <v>82565</v>
      </c>
      <c r="BJ33">
        <v>82565</v>
      </c>
      <c r="BK33">
        <v>82565</v>
      </c>
      <c r="BL33">
        <v>82565</v>
      </c>
      <c r="BM33">
        <v>82565</v>
      </c>
      <c r="BN33">
        <v>82565</v>
      </c>
      <c r="BO33">
        <v>82565</v>
      </c>
      <c r="BP33">
        <v>82565</v>
      </c>
      <c r="BQ33">
        <v>82565</v>
      </c>
      <c r="BR33">
        <v>82565</v>
      </c>
      <c r="BS33">
        <v>82565</v>
      </c>
      <c r="BT33">
        <v>82565</v>
      </c>
      <c r="BU33">
        <v>82565</v>
      </c>
      <c r="BV33">
        <v>82565</v>
      </c>
      <c r="BW33">
        <v>88455</v>
      </c>
    </row>
    <row r="34" spans="1:75" x14ac:dyDescent="0.3">
      <c r="A34" t="s">
        <v>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500000</v>
      </c>
      <c r="AS34">
        <v>500000</v>
      </c>
      <c r="AT34">
        <v>500000</v>
      </c>
      <c r="AU34">
        <v>500000</v>
      </c>
      <c r="AV34">
        <v>0</v>
      </c>
      <c r="AW34">
        <v>500000</v>
      </c>
      <c r="AX34">
        <v>500000</v>
      </c>
      <c r="AY34">
        <v>500000</v>
      </c>
      <c r="AZ34">
        <v>500000</v>
      </c>
      <c r="BA34">
        <v>500000</v>
      </c>
      <c r="BB34">
        <v>500000</v>
      </c>
      <c r="BC34">
        <v>500000</v>
      </c>
      <c r="BD34">
        <v>500000</v>
      </c>
      <c r="BE34">
        <v>500000</v>
      </c>
      <c r="BF34">
        <v>500000</v>
      </c>
      <c r="BG34">
        <v>500000</v>
      </c>
      <c r="BH34">
        <v>500000</v>
      </c>
      <c r="BI34">
        <v>500000</v>
      </c>
      <c r="BJ34">
        <v>500000</v>
      </c>
      <c r="BK34">
        <v>500000</v>
      </c>
      <c r="BL34">
        <v>500000</v>
      </c>
      <c r="BM34">
        <v>500000</v>
      </c>
      <c r="BN34">
        <v>500000</v>
      </c>
      <c r="BO34">
        <v>500000</v>
      </c>
      <c r="BP34">
        <v>500000</v>
      </c>
      <c r="BQ34">
        <v>500000</v>
      </c>
      <c r="BR34">
        <v>500000</v>
      </c>
      <c r="BS34">
        <v>500000</v>
      </c>
      <c r="BT34">
        <v>500000</v>
      </c>
      <c r="BU34">
        <v>500000</v>
      </c>
      <c r="BV34">
        <v>500000</v>
      </c>
      <c r="BW34">
        <v>500006</v>
      </c>
    </row>
    <row r="35" spans="1:75" x14ac:dyDescent="0.3">
      <c r="A35" t="s">
        <v>36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500000</v>
      </c>
      <c r="U35">
        <v>500000</v>
      </c>
      <c r="V35">
        <v>500000</v>
      </c>
      <c r="W35">
        <v>500000</v>
      </c>
      <c r="X35">
        <v>500000</v>
      </c>
      <c r="Y35">
        <v>500000</v>
      </c>
      <c r="Z35">
        <v>500000</v>
      </c>
      <c r="AA35">
        <v>500000</v>
      </c>
      <c r="AB35">
        <v>500000</v>
      </c>
      <c r="AC35">
        <v>500000</v>
      </c>
      <c r="AD35">
        <v>500000</v>
      </c>
      <c r="AE35">
        <v>500000</v>
      </c>
      <c r="AF35">
        <v>500000</v>
      </c>
      <c r="AG35">
        <v>500000</v>
      </c>
      <c r="AH35">
        <v>500000</v>
      </c>
      <c r="AI35">
        <v>500000</v>
      </c>
      <c r="AJ35">
        <v>500000</v>
      </c>
      <c r="AK35">
        <v>500000</v>
      </c>
      <c r="AL35">
        <v>500000</v>
      </c>
      <c r="AM35">
        <v>500000</v>
      </c>
      <c r="AN35">
        <v>500000</v>
      </c>
      <c r="AO35">
        <v>500000</v>
      </c>
      <c r="AP35">
        <v>500000</v>
      </c>
      <c r="AQ35">
        <v>500000</v>
      </c>
      <c r="AR35">
        <v>10000</v>
      </c>
      <c r="AS35">
        <v>10000</v>
      </c>
      <c r="AT35">
        <v>10000</v>
      </c>
      <c r="AU35">
        <v>10000</v>
      </c>
      <c r="AV35">
        <v>0</v>
      </c>
      <c r="AW35">
        <v>20392</v>
      </c>
      <c r="AX35">
        <v>20392</v>
      </c>
      <c r="AY35">
        <v>20392</v>
      </c>
      <c r="AZ35">
        <v>20392</v>
      </c>
      <c r="BA35">
        <v>20392</v>
      </c>
      <c r="BB35">
        <v>20392</v>
      </c>
      <c r="BC35">
        <v>20391</v>
      </c>
      <c r="BD35">
        <v>20391</v>
      </c>
      <c r="BE35">
        <v>20391</v>
      </c>
      <c r="BF35">
        <v>20391</v>
      </c>
      <c r="BG35">
        <v>20391</v>
      </c>
      <c r="BH35">
        <v>20391</v>
      </c>
      <c r="BI35">
        <v>20391</v>
      </c>
      <c r="BJ35">
        <v>20391</v>
      </c>
      <c r="BK35">
        <v>20391</v>
      </c>
      <c r="BL35">
        <v>20391</v>
      </c>
      <c r="BM35">
        <v>20391</v>
      </c>
      <c r="BN35">
        <v>20391</v>
      </c>
      <c r="BO35">
        <v>20391</v>
      </c>
      <c r="BP35">
        <v>20391</v>
      </c>
      <c r="BQ35">
        <v>20391</v>
      </c>
      <c r="BR35">
        <v>20391</v>
      </c>
      <c r="BS35">
        <v>20391</v>
      </c>
      <c r="BT35">
        <v>20391</v>
      </c>
      <c r="BU35">
        <v>20391</v>
      </c>
      <c r="BV35">
        <v>20391</v>
      </c>
      <c r="BW35">
        <v>11739</v>
      </c>
    </row>
    <row r="36" spans="1:75" x14ac:dyDescent="0.3">
      <c r="A36" t="s">
        <v>37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10000</v>
      </c>
      <c r="U36">
        <v>10000</v>
      </c>
      <c r="V36">
        <v>10000</v>
      </c>
      <c r="W36">
        <v>10000</v>
      </c>
      <c r="X36">
        <v>10000</v>
      </c>
      <c r="Y36">
        <v>10000</v>
      </c>
      <c r="Z36">
        <v>10000</v>
      </c>
      <c r="AA36">
        <v>10000</v>
      </c>
      <c r="AB36">
        <v>10000</v>
      </c>
      <c r="AC36">
        <v>10000</v>
      </c>
      <c r="AD36">
        <v>10000</v>
      </c>
      <c r="AE36">
        <v>10000</v>
      </c>
      <c r="AF36">
        <v>10000</v>
      </c>
      <c r="AG36">
        <v>10000</v>
      </c>
      <c r="AH36">
        <v>10000</v>
      </c>
      <c r="AI36">
        <v>10000</v>
      </c>
      <c r="AJ36">
        <v>10000</v>
      </c>
      <c r="AK36">
        <v>10000</v>
      </c>
      <c r="AL36">
        <v>10000</v>
      </c>
      <c r="AM36">
        <v>10000</v>
      </c>
      <c r="AN36">
        <v>10000</v>
      </c>
      <c r="AO36">
        <v>10000</v>
      </c>
      <c r="AP36">
        <v>10000</v>
      </c>
      <c r="AQ36">
        <v>10000</v>
      </c>
      <c r="AR36">
        <v>514000</v>
      </c>
      <c r="AS36">
        <v>514000</v>
      </c>
      <c r="AT36">
        <v>514000</v>
      </c>
      <c r="AU36">
        <v>514000</v>
      </c>
      <c r="AV36">
        <v>0</v>
      </c>
      <c r="AW36">
        <v>623764</v>
      </c>
      <c r="AX36">
        <v>623764</v>
      </c>
      <c r="AY36">
        <v>623764</v>
      </c>
      <c r="AZ36">
        <v>623764</v>
      </c>
      <c r="BA36">
        <v>623764</v>
      </c>
      <c r="BB36">
        <v>623764</v>
      </c>
      <c r="BC36">
        <v>618710</v>
      </c>
      <c r="BD36">
        <v>618710</v>
      </c>
      <c r="BE36">
        <v>618710</v>
      </c>
      <c r="BF36">
        <v>633830</v>
      </c>
      <c r="BG36">
        <v>633830</v>
      </c>
      <c r="BH36">
        <v>633830</v>
      </c>
      <c r="BI36">
        <v>633830</v>
      </c>
      <c r="BJ36">
        <v>633830</v>
      </c>
      <c r="BK36">
        <v>633830</v>
      </c>
      <c r="BL36">
        <v>633830</v>
      </c>
      <c r="BM36">
        <v>633830</v>
      </c>
      <c r="BN36">
        <v>633830</v>
      </c>
      <c r="BO36">
        <v>633830</v>
      </c>
      <c r="BP36">
        <v>633830</v>
      </c>
      <c r="BQ36">
        <v>646476</v>
      </c>
      <c r="BR36">
        <v>646476</v>
      </c>
      <c r="BS36">
        <v>717401</v>
      </c>
      <c r="BT36">
        <v>717401</v>
      </c>
      <c r="BU36">
        <v>717401</v>
      </c>
      <c r="BV36">
        <v>717401</v>
      </c>
      <c r="BW36">
        <v>717224</v>
      </c>
    </row>
    <row r="37" spans="1:75" x14ac:dyDescent="0.3">
      <c r="A37" t="s">
        <v>38</v>
      </c>
      <c r="B37">
        <v>500000</v>
      </c>
      <c r="C37">
        <v>500000</v>
      </c>
      <c r="D37">
        <v>500000</v>
      </c>
      <c r="E37">
        <v>500000</v>
      </c>
      <c r="F37">
        <v>500000</v>
      </c>
      <c r="G37">
        <v>500000</v>
      </c>
      <c r="H37">
        <v>500000</v>
      </c>
      <c r="I37">
        <v>500000</v>
      </c>
      <c r="J37">
        <v>500000</v>
      </c>
      <c r="K37">
        <v>500000</v>
      </c>
      <c r="L37">
        <v>500000</v>
      </c>
      <c r="M37">
        <v>500000</v>
      </c>
      <c r="N37">
        <v>500000</v>
      </c>
      <c r="O37">
        <v>500000</v>
      </c>
      <c r="P37">
        <v>500000</v>
      </c>
      <c r="Q37">
        <v>500000</v>
      </c>
      <c r="R37">
        <v>500000</v>
      </c>
      <c r="S37">
        <v>500000</v>
      </c>
      <c r="T37">
        <v>514000</v>
      </c>
      <c r="U37">
        <v>514000</v>
      </c>
      <c r="V37">
        <v>514000</v>
      </c>
      <c r="W37">
        <v>514000</v>
      </c>
      <c r="X37">
        <v>514000</v>
      </c>
      <c r="Y37">
        <v>514000</v>
      </c>
      <c r="Z37">
        <v>514000</v>
      </c>
      <c r="AA37">
        <v>514000</v>
      </c>
      <c r="AB37">
        <v>514000</v>
      </c>
      <c r="AC37">
        <v>514000</v>
      </c>
      <c r="AD37">
        <v>514000</v>
      </c>
      <c r="AE37">
        <v>514000</v>
      </c>
      <c r="AF37">
        <v>514000</v>
      </c>
      <c r="AG37">
        <v>514000</v>
      </c>
      <c r="AH37">
        <v>514000</v>
      </c>
      <c r="AI37">
        <v>514000</v>
      </c>
      <c r="AJ37">
        <v>514000</v>
      </c>
      <c r="AK37">
        <v>514000</v>
      </c>
      <c r="AL37">
        <v>514000</v>
      </c>
      <c r="AM37">
        <v>514000</v>
      </c>
      <c r="AN37">
        <v>514000</v>
      </c>
      <c r="AO37">
        <v>514000</v>
      </c>
      <c r="AP37">
        <v>514000</v>
      </c>
      <c r="AQ37">
        <v>514000</v>
      </c>
    </row>
    <row r="38" spans="1:75" x14ac:dyDescent="0.3">
      <c r="A38" t="s">
        <v>39</v>
      </c>
      <c r="B38">
        <v>10000</v>
      </c>
      <c r="C38">
        <v>10000</v>
      </c>
      <c r="D38">
        <v>10000</v>
      </c>
      <c r="E38">
        <v>10000</v>
      </c>
      <c r="F38">
        <v>10000</v>
      </c>
      <c r="G38">
        <v>10000</v>
      </c>
      <c r="H38">
        <v>10000</v>
      </c>
      <c r="I38">
        <v>10000</v>
      </c>
      <c r="J38">
        <v>10000</v>
      </c>
      <c r="K38">
        <v>10000</v>
      </c>
      <c r="L38">
        <v>10000</v>
      </c>
      <c r="M38">
        <v>10000</v>
      </c>
      <c r="N38">
        <v>10000</v>
      </c>
      <c r="O38">
        <v>10000</v>
      </c>
      <c r="P38">
        <v>10000</v>
      </c>
      <c r="Q38">
        <v>10000</v>
      </c>
      <c r="R38">
        <v>10000</v>
      </c>
      <c r="S38">
        <v>10000</v>
      </c>
    </row>
    <row r="39" spans="1:75" x14ac:dyDescent="0.3">
      <c r="A39" t="s">
        <v>137</v>
      </c>
      <c r="B39">
        <v>514000</v>
      </c>
      <c r="C39">
        <v>514000</v>
      </c>
      <c r="D39">
        <v>514000</v>
      </c>
      <c r="E39">
        <v>514000</v>
      </c>
      <c r="F39">
        <v>514000</v>
      </c>
      <c r="G39">
        <v>514000</v>
      </c>
      <c r="H39">
        <v>514000</v>
      </c>
      <c r="I39">
        <v>514000</v>
      </c>
      <c r="J39">
        <v>514000</v>
      </c>
      <c r="K39">
        <v>514000</v>
      </c>
      <c r="L39">
        <v>514000</v>
      </c>
      <c r="M39">
        <v>514000</v>
      </c>
      <c r="N39">
        <v>514000</v>
      </c>
      <c r="O39">
        <v>514000</v>
      </c>
      <c r="P39">
        <v>514000</v>
      </c>
      <c r="Q39">
        <v>514000</v>
      </c>
      <c r="R39">
        <v>514000</v>
      </c>
      <c r="S39">
        <v>514000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675</v>
      </c>
      <c r="AX39">
        <v>675</v>
      </c>
      <c r="AY39">
        <v>675</v>
      </c>
      <c r="AZ39">
        <v>675</v>
      </c>
      <c r="BA39">
        <v>675</v>
      </c>
      <c r="BB39">
        <v>675</v>
      </c>
      <c r="BC39">
        <v>675</v>
      </c>
      <c r="BD39">
        <v>675</v>
      </c>
      <c r="BE39">
        <v>675</v>
      </c>
      <c r="BF39">
        <v>675</v>
      </c>
      <c r="BG39">
        <v>675</v>
      </c>
      <c r="BH39">
        <v>675</v>
      </c>
      <c r="BI39">
        <v>675</v>
      </c>
      <c r="BJ39">
        <v>675</v>
      </c>
      <c r="BK39">
        <v>675</v>
      </c>
      <c r="BL39">
        <v>675</v>
      </c>
      <c r="BM39">
        <v>675</v>
      </c>
      <c r="BN39">
        <v>675</v>
      </c>
      <c r="BO39">
        <v>675</v>
      </c>
      <c r="BP39">
        <v>675</v>
      </c>
      <c r="BQ39">
        <v>675</v>
      </c>
      <c r="BR39">
        <v>675</v>
      </c>
      <c r="BS39">
        <v>749.41666666666663</v>
      </c>
      <c r="BT39">
        <v>749.41666666666663</v>
      </c>
      <c r="BU39">
        <v>749.41666666666663</v>
      </c>
      <c r="BV39">
        <v>749.41666666666663</v>
      </c>
      <c r="BW39">
        <v>0</v>
      </c>
    </row>
    <row r="40" spans="1:75" x14ac:dyDescent="0.3"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30722</v>
      </c>
      <c r="AS40">
        <v>30722</v>
      </c>
      <c r="AT40">
        <v>30722</v>
      </c>
      <c r="AU40">
        <v>30722</v>
      </c>
      <c r="AV40">
        <v>0</v>
      </c>
      <c r="AW40">
        <v>40000</v>
      </c>
      <c r="AX40">
        <v>40000</v>
      </c>
      <c r="AY40">
        <v>40000</v>
      </c>
      <c r="AZ40">
        <v>40000</v>
      </c>
      <c r="BA40">
        <v>40000</v>
      </c>
      <c r="BB40">
        <v>40000</v>
      </c>
      <c r="BC40">
        <v>115268</v>
      </c>
      <c r="BD40">
        <v>115268</v>
      </c>
      <c r="BE40">
        <v>115268</v>
      </c>
      <c r="BF40">
        <v>115268</v>
      </c>
      <c r="BG40">
        <v>115268</v>
      </c>
      <c r="BH40">
        <v>115268</v>
      </c>
      <c r="BI40">
        <v>115268</v>
      </c>
      <c r="BJ40">
        <v>115268</v>
      </c>
      <c r="BK40">
        <v>115268</v>
      </c>
      <c r="BL40">
        <v>115268</v>
      </c>
      <c r="BM40">
        <v>115268</v>
      </c>
      <c r="BN40">
        <v>115268</v>
      </c>
      <c r="BO40">
        <v>115268</v>
      </c>
      <c r="BP40">
        <v>115268</v>
      </c>
      <c r="BQ40">
        <v>115268</v>
      </c>
      <c r="BR40">
        <v>115268</v>
      </c>
      <c r="BS40">
        <v>115268</v>
      </c>
      <c r="BT40">
        <v>115268</v>
      </c>
      <c r="BU40">
        <v>115268</v>
      </c>
      <c r="BV40">
        <v>115268</v>
      </c>
      <c r="BW40">
        <v>94624</v>
      </c>
    </row>
    <row r="41" spans="1:75" x14ac:dyDescent="0.3">
      <c r="A41" t="s">
        <v>40</v>
      </c>
      <c r="T41">
        <v>30722</v>
      </c>
      <c r="U41">
        <v>30722</v>
      </c>
      <c r="V41">
        <v>30722</v>
      </c>
      <c r="W41">
        <v>30722</v>
      </c>
      <c r="X41">
        <v>30722</v>
      </c>
      <c r="Y41">
        <v>30722</v>
      </c>
      <c r="Z41">
        <v>30722</v>
      </c>
      <c r="AA41">
        <v>30722</v>
      </c>
      <c r="AB41">
        <v>30722</v>
      </c>
      <c r="AC41">
        <v>30722</v>
      </c>
      <c r="AD41">
        <v>30722</v>
      </c>
      <c r="AE41">
        <v>30722</v>
      </c>
      <c r="AF41">
        <v>30722</v>
      </c>
      <c r="AG41">
        <v>30722</v>
      </c>
      <c r="AH41">
        <v>30722</v>
      </c>
      <c r="AI41">
        <v>30722</v>
      </c>
      <c r="AJ41">
        <v>30722</v>
      </c>
      <c r="AK41">
        <v>30722</v>
      </c>
      <c r="AL41">
        <v>30722</v>
      </c>
      <c r="AM41">
        <v>30722</v>
      </c>
      <c r="AN41">
        <v>30722</v>
      </c>
      <c r="AO41">
        <v>30722</v>
      </c>
      <c r="AP41">
        <v>30722</v>
      </c>
      <c r="AQ41">
        <v>30722</v>
      </c>
      <c r="AR41">
        <v>30000</v>
      </c>
      <c r="AS41">
        <v>30000</v>
      </c>
      <c r="AT41">
        <v>30000</v>
      </c>
      <c r="AU41">
        <v>30000</v>
      </c>
      <c r="AV41">
        <v>0</v>
      </c>
      <c r="AW41">
        <v>63255</v>
      </c>
      <c r="AX41">
        <v>63255</v>
      </c>
      <c r="AY41">
        <v>63255</v>
      </c>
      <c r="AZ41">
        <v>63255</v>
      </c>
      <c r="BA41">
        <v>63255</v>
      </c>
      <c r="BB41">
        <v>63255</v>
      </c>
      <c r="BC41">
        <v>74433</v>
      </c>
      <c r="BD41">
        <v>74433</v>
      </c>
      <c r="BE41">
        <v>74433</v>
      </c>
      <c r="BF41">
        <v>74433</v>
      </c>
      <c r="BG41">
        <v>74433</v>
      </c>
      <c r="BH41">
        <v>74433</v>
      </c>
      <c r="BI41">
        <v>74433</v>
      </c>
      <c r="BJ41">
        <v>74433</v>
      </c>
      <c r="BK41">
        <v>74433</v>
      </c>
      <c r="BL41">
        <v>74433</v>
      </c>
      <c r="BM41">
        <v>74433</v>
      </c>
      <c r="BN41">
        <v>74433</v>
      </c>
      <c r="BO41">
        <v>74433</v>
      </c>
      <c r="BP41">
        <v>74433</v>
      </c>
      <c r="BQ41">
        <v>74433</v>
      </c>
      <c r="BR41">
        <v>74433</v>
      </c>
      <c r="BS41">
        <v>74433</v>
      </c>
      <c r="BT41">
        <v>74433</v>
      </c>
      <c r="BU41">
        <v>74433</v>
      </c>
      <c r="BV41">
        <v>74433</v>
      </c>
      <c r="BW41">
        <v>67269</v>
      </c>
    </row>
    <row r="42" spans="1:75" x14ac:dyDescent="0.3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30000</v>
      </c>
      <c r="U42">
        <v>30000</v>
      </c>
      <c r="V42">
        <v>30000</v>
      </c>
      <c r="W42">
        <v>30000</v>
      </c>
      <c r="X42">
        <v>30000</v>
      </c>
      <c r="Y42">
        <v>30000</v>
      </c>
      <c r="Z42">
        <v>30000</v>
      </c>
      <c r="AA42">
        <v>30000</v>
      </c>
      <c r="AB42">
        <v>30000</v>
      </c>
      <c r="AC42">
        <v>30000</v>
      </c>
      <c r="AD42">
        <v>30000</v>
      </c>
      <c r="AE42">
        <v>30000</v>
      </c>
      <c r="AF42">
        <v>30000</v>
      </c>
      <c r="AG42">
        <v>30000</v>
      </c>
      <c r="AH42">
        <v>30000</v>
      </c>
      <c r="AI42">
        <v>30000</v>
      </c>
      <c r="AJ42">
        <v>30000</v>
      </c>
      <c r="AK42">
        <v>30000</v>
      </c>
      <c r="AL42">
        <v>30000</v>
      </c>
      <c r="AM42">
        <v>30000</v>
      </c>
      <c r="AN42">
        <v>30000</v>
      </c>
      <c r="AO42">
        <v>30000</v>
      </c>
      <c r="AP42">
        <v>30000</v>
      </c>
      <c r="AQ42">
        <v>30000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113263.29999999999</v>
      </c>
      <c r="AX42">
        <v>113263.29999999999</v>
      </c>
      <c r="AY42">
        <v>113263.29999999999</v>
      </c>
      <c r="AZ42">
        <v>113263.29999999999</v>
      </c>
      <c r="BA42">
        <v>113263.29999999999</v>
      </c>
      <c r="BB42">
        <v>113263.29999999999</v>
      </c>
      <c r="BC42">
        <v>165000</v>
      </c>
      <c r="BD42">
        <v>165000</v>
      </c>
      <c r="BE42">
        <v>165000</v>
      </c>
      <c r="BF42">
        <v>165000</v>
      </c>
      <c r="BG42">
        <v>165000</v>
      </c>
      <c r="BH42">
        <v>165000</v>
      </c>
      <c r="BI42">
        <v>165000</v>
      </c>
      <c r="BJ42">
        <v>165000</v>
      </c>
      <c r="BK42">
        <v>165000</v>
      </c>
      <c r="BL42">
        <v>165000</v>
      </c>
      <c r="BM42">
        <v>165000</v>
      </c>
      <c r="BN42">
        <v>165000</v>
      </c>
      <c r="BO42">
        <v>165000</v>
      </c>
      <c r="BP42">
        <v>165000</v>
      </c>
      <c r="BQ42">
        <v>165000</v>
      </c>
      <c r="BR42">
        <v>165000</v>
      </c>
      <c r="BS42">
        <v>165000</v>
      </c>
      <c r="BT42">
        <v>165000</v>
      </c>
      <c r="BU42">
        <v>165000</v>
      </c>
      <c r="BV42">
        <v>165000</v>
      </c>
      <c r="BW42">
        <v>165000</v>
      </c>
    </row>
    <row r="43" spans="1:75" x14ac:dyDescent="0.3">
      <c r="A43" t="s">
        <v>42</v>
      </c>
      <c r="B43">
        <v>12288.8</v>
      </c>
      <c r="C43">
        <v>12288.8</v>
      </c>
      <c r="D43">
        <v>12288.8</v>
      </c>
      <c r="E43">
        <v>12288.8</v>
      </c>
      <c r="F43">
        <v>12288.8</v>
      </c>
      <c r="G43">
        <v>12288.8</v>
      </c>
      <c r="H43">
        <v>12288.8</v>
      </c>
      <c r="I43">
        <v>12288.8</v>
      </c>
      <c r="J43">
        <v>12288.8</v>
      </c>
      <c r="K43">
        <v>30722</v>
      </c>
      <c r="L43">
        <v>30722</v>
      </c>
      <c r="M43">
        <v>30722</v>
      </c>
      <c r="N43">
        <v>30722</v>
      </c>
      <c r="O43">
        <v>30722</v>
      </c>
      <c r="P43">
        <v>30722</v>
      </c>
      <c r="Q43">
        <v>30722</v>
      </c>
      <c r="R43">
        <v>30722</v>
      </c>
      <c r="S43">
        <v>30722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10000</v>
      </c>
      <c r="AS43">
        <v>10000</v>
      </c>
      <c r="AT43">
        <v>10000</v>
      </c>
      <c r="AU43">
        <v>10000</v>
      </c>
      <c r="AV43">
        <v>0</v>
      </c>
      <c r="AW43">
        <v>53706.916666666664</v>
      </c>
      <c r="AX43">
        <v>53706.916666666664</v>
      </c>
      <c r="AY43">
        <v>53706.916666666664</v>
      </c>
      <c r="AZ43">
        <v>53706.916666666664</v>
      </c>
      <c r="BA43">
        <v>53706.916666666664</v>
      </c>
      <c r="BB43">
        <v>53706.916666666664</v>
      </c>
      <c r="BC43">
        <v>89652</v>
      </c>
      <c r="BD43">
        <v>89652</v>
      </c>
      <c r="BE43">
        <v>89652</v>
      </c>
      <c r="BF43">
        <v>89652</v>
      </c>
      <c r="BG43">
        <v>89652</v>
      </c>
      <c r="BH43">
        <v>89652</v>
      </c>
      <c r="BI43">
        <v>89652</v>
      </c>
      <c r="BJ43">
        <v>89652</v>
      </c>
      <c r="BK43">
        <v>89652</v>
      </c>
      <c r="BL43">
        <v>89652</v>
      </c>
      <c r="BM43">
        <v>89652</v>
      </c>
      <c r="BN43">
        <v>89652</v>
      </c>
      <c r="BO43">
        <v>89652</v>
      </c>
      <c r="BP43">
        <v>89652</v>
      </c>
      <c r="BQ43">
        <v>89652</v>
      </c>
      <c r="BR43">
        <v>89652</v>
      </c>
      <c r="BS43">
        <v>89652</v>
      </c>
      <c r="BT43">
        <v>89652</v>
      </c>
      <c r="BU43">
        <v>89652</v>
      </c>
      <c r="BV43">
        <v>89652</v>
      </c>
      <c r="BW43">
        <v>89652</v>
      </c>
    </row>
    <row r="44" spans="1:75" x14ac:dyDescent="0.3">
      <c r="A44" t="s">
        <v>43</v>
      </c>
      <c r="B44">
        <v>18000</v>
      </c>
      <c r="C44">
        <v>18000</v>
      </c>
      <c r="D44">
        <v>18000</v>
      </c>
      <c r="E44">
        <v>18000</v>
      </c>
      <c r="F44">
        <v>18000</v>
      </c>
      <c r="G44">
        <v>18000</v>
      </c>
      <c r="H44">
        <v>18000</v>
      </c>
      <c r="I44">
        <v>18000</v>
      </c>
      <c r="J44">
        <v>18000</v>
      </c>
      <c r="K44">
        <v>30000</v>
      </c>
      <c r="L44">
        <v>30000</v>
      </c>
      <c r="M44">
        <v>30000</v>
      </c>
      <c r="N44">
        <v>30000</v>
      </c>
      <c r="O44">
        <v>30000</v>
      </c>
      <c r="P44">
        <v>30000</v>
      </c>
      <c r="Q44">
        <v>30000</v>
      </c>
      <c r="R44">
        <v>30000</v>
      </c>
      <c r="S44">
        <v>30000</v>
      </c>
      <c r="T44">
        <v>10000</v>
      </c>
      <c r="U44">
        <v>10000</v>
      </c>
      <c r="V44">
        <v>10000</v>
      </c>
      <c r="W44">
        <v>10000</v>
      </c>
      <c r="X44">
        <v>10000</v>
      </c>
      <c r="Y44">
        <v>10000</v>
      </c>
      <c r="Z44">
        <v>10000</v>
      </c>
      <c r="AA44">
        <v>10000</v>
      </c>
      <c r="AB44">
        <v>10000</v>
      </c>
      <c r="AC44">
        <v>10000</v>
      </c>
      <c r="AD44">
        <v>10000</v>
      </c>
      <c r="AE44">
        <v>10000</v>
      </c>
      <c r="AF44">
        <v>10000</v>
      </c>
      <c r="AG44">
        <v>10000</v>
      </c>
      <c r="AH44">
        <v>10000</v>
      </c>
      <c r="AI44">
        <v>10000</v>
      </c>
      <c r="AJ44">
        <v>10000</v>
      </c>
      <c r="AK44">
        <v>10000</v>
      </c>
      <c r="AL44">
        <v>10000</v>
      </c>
      <c r="AM44">
        <v>10000</v>
      </c>
      <c r="AN44">
        <v>10000</v>
      </c>
      <c r="AO44">
        <v>10000</v>
      </c>
      <c r="AP44">
        <v>10000</v>
      </c>
      <c r="AQ44">
        <v>10000</v>
      </c>
      <c r="AR44">
        <v>178153</v>
      </c>
      <c r="AS44">
        <v>178153</v>
      </c>
      <c r="AT44">
        <v>178153</v>
      </c>
      <c r="AU44">
        <v>178153</v>
      </c>
      <c r="AV44">
        <v>0</v>
      </c>
      <c r="AW44">
        <v>178153</v>
      </c>
      <c r="AX44">
        <v>178153</v>
      </c>
      <c r="AY44">
        <v>178153</v>
      </c>
      <c r="AZ44">
        <v>178153</v>
      </c>
      <c r="BA44">
        <v>178153</v>
      </c>
      <c r="BB44">
        <v>178153</v>
      </c>
      <c r="BC44">
        <v>178153</v>
      </c>
      <c r="BD44">
        <v>178153</v>
      </c>
      <c r="BE44">
        <v>178153</v>
      </c>
      <c r="BF44">
        <v>178153</v>
      </c>
      <c r="BG44">
        <v>178153</v>
      </c>
      <c r="BH44">
        <v>178153</v>
      </c>
      <c r="BI44">
        <v>178153</v>
      </c>
      <c r="BJ44">
        <v>178153</v>
      </c>
      <c r="BK44">
        <v>178153</v>
      </c>
      <c r="BL44">
        <v>178153</v>
      </c>
      <c r="BM44">
        <v>178153</v>
      </c>
      <c r="BN44">
        <v>178153</v>
      </c>
      <c r="BO44">
        <v>178153</v>
      </c>
      <c r="BP44">
        <v>178153</v>
      </c>
      <c r="BQ44">
        <v>178153</v>
      </c>
      <c r="BR44">
        <v>178153</v>
      </c>
      <c r="BS44">
        <v>178153</v>
      </c>
      <c r="BT44">
        <v>178153</v>
      </c>
      <c r="BU44">
        <v>178153</v>
      </c>
      <c r="BV44">
        <v>178153</v>
      </c>
      <c r="BW44">
        <v>178153</v>
      </c>
    </row>
    <row r="45" spans="1:75" x14ac:dyDescent="0.3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178153</v>
      </c>
      <c r="U45">
        <v>178153</v>
      </c>
      <c r="V45">
        <v>178153</v>
      </c>
      <c r="W45">
        <v>178153</v>
      </c>
      <c r="X45">
        <v>178153</v>
      </c>
      <c r="Y45">
        <v>178153</v>
      </c>
      <c r="Z45">
        <v>178153</v>
      </c>
      <c r="AA45">
        <v>178153</v>
      </c>
      <c r="AB45">
        <v>178153</v>
      </c>
      <c r="AC45">
        <v>178153</v>
      </c>
      <c r="AD45">
        <v>178153</v>
      </c>
      <c r="AE45">
        <v>178153</v>
      </c>
      <c r="AF45">
        <v>178153</v>
      </c>
      <c r="AG45">
        <v>178153</v>
      </c>
      <c r="AH45">
        <v>178153</v>
      </c>
      <c r="AI45">
        <v>178153</v>
      </c>
      <c r="AJ45">
        <v>178153</v>
      </c>
      <c r="AK45">
        <v>178153</v>
      </c>
      <c r="AL45">
        <v>178153</v>
      </c>
      <c r="AM45">
        <v>178153</v>
      </c>
      <c r="AN45">
        <v>178153</v>
      </c>
      <c r="AO45">
        <v>178153</v>
      </c>
      <c r="AP45">
        <v>178153</v>
      </c>
      <c r="AQ45">
        <v>178153</v>
      </c>
      <c r="AR45">
        <v>110020.75</v>
      </c>
      <c r="AS45">
        <v>110020.75</v>
      </c>
      <c r="AT45">
        <v>110020.75</v>
      </c>
      <c r="AU45">
        <v>110020.75</v>
      </c>
      <c r="AV45">
        <v>0</v>
      </c>
      <c r="AW45">
        <v>110020.75</v>
      </c>
      <c r="AX45">
        <v>110020.75</v>
      </c>
      <c r="AY45">
        <v>110020.75</v>
      </c>
      <c r="AZ45">
        <v>110020.75</v>
      </c>
      <c r="BA45">
        <v>110020.75</v>
      </c>
      <c r="BB45">
        <v>110020.75</v>
      </c>
      <c r="BC45">
        <v>440083</v>
      </c>
      <c r="BD45">
        <v>440083</v>
      </c>
      <c r="BE45">
        <v>440083</v>
      </c>
      <c r="BF45">
        <v>440083</v>
      </c>
      <c r="BG45">
        <v>440083</v>
      </c>
      <c r="BH45">
        <v>440083</v>
      </c>
      <c r="BI45">
        <v>440083</v>
      </c>
      <c r="BJ45">
        <v>440083</v>
      </c>
      <c r="BK45">
        <v>440083</v>
      </c>
      <c r="BL45">
        <v>440083</v>
      </c>
      <c r="BM45">
        <v>440083</v>
      </c>
      <c r="BN45">
        <v>440083</v>
      </c>
      <c r="BO45">
        <v>440083</v>
      </c>
      <c r="BP45">
        <v>440083</v>
      </c>
      <c r="BQ45">
        <v>440083</v>
      </c>
      <c r="BR45">
        <v>440083</v>
      </c>
      <c r="BS45">
        <v>440083</v>
      </c>
      <c r="BT45">
        <v>440083</v>
      </c>
      <c r="BU45">
        <v>440083</v>
      </c>
      <c r="BV45">
        <v>440083</v>
      </c>
      <c r="BW45">
        <v>440083</v>
      </c>
    </row>
    <row r="46" spans="1:75" x14ac:dyDescent="0.3">
      <c r="A46" t="s">
        <v>45</v>
      </c>
      <c r="B46">
        <v>2000</v>
      </c>
      <c r="C46">
        <v>2000</v>
      </c>
      <c r="D46">
        <v>2000</v>
      </c>
      <c r="E46">
        <v>2000</v>
      </c>
      <c r="F46">
        <v>2000</v>
      </c>
      <c r="G46">
        <v>2000</v>
      </c>
      <c r="H46">
        <v>2000</v>
      </c>
      <c r="I46">
        <v>2000</v>
      </c>
      <c r="J46">
        <v>2000</v>
      </c>
      <c r="K46">
        <v>10000</v>
      </c>
      <c r="L46">
        <v>10000</v>
      </c>
      <c r="M46">
        <v>10000</v>
      </c>
      <c r="N46">
        <v>10000</v>
      </c>
      <c r="O46">
        <v>10000</v>
      </c>
      <c r="P46">
        <v>10000</v>
      </c>
      <c r="Q46">
        <v>10000</v>
      </c>
      <c r="R46">
        <v>10000</v>
      </c>
      <c r="S46">
        <v>10000</v>
      </c>
      <c r="T46">
        <v>110020.75</v>
      </c>
      <c r="U46">
        <v>110020.75</v>
      </c>
      <c r="V46">
        <v>110020.75</v>
      </c>
      <c r="W46">
        <v>110020.75</v>
      </c>
      <c r="X46">
        <v>110020.75</v>
      </c>
      <c r="Y46">
        <v>110020.75</v>
      </c>
      <c r="Z46">
        <v>110020.75</v>
      </c>
      <c r="AA46">
        <v>110020.75</v>
      </c>
      <c r="AB46">
        <v>110020.75</v>
      </c>
      <c r="AC46">
        <v>110020.75</v>
      </c>
      <c r="AD46">
        <v>110020.75</v>
      </c>
      <c r="AE46">
        <v>110020.75</v>
      </c>
      <c r="AF46">
        <v>110020.75</v>
      </c>
      <c r="AG46">
        <v>110020.75</v>
      </c>
      <c r="AH46">
        <v>110020.75</v>
      </c>
      <c r="AI46">
        <v>110020.75</v>
      </c>
      <c r="AJ46">
        <v>110020.75</v>
      </c>
      <c r="AK46">
        <v>110020.75</v>
      </c>
      <c r="AL46">
        <v>110020.75</v>
      </c>
      <c r="AM46">
        <v>110020.75</v>
      </c>
      <c r="AN46">
        <v>110020.75</v>
      </c>
      <c r="AO46">
        <v>110020.75</v>
      </c>
      <c r="AP46">
        <v>110020.75</v>
      </c>
      <c r="AQ46">
        <v>110020.75</v>
      </c>
      <c r="AR46">
        <v>159854.25</v>
      </c>
      <c r="AS46">
        <v>159854.25</v>
      </c>
      <c r="AT46">
        <v>159854.25</v>
      </c>
      <c r="AU46">
        <v>159854.25</v>
      </c>
      <c r="AV46">
        <v>0</v>
      </c>
      <c r="AW46">
        <v>159854.25</v>
      </c>
      <c r="AX46">
        <v>159854.25</v>
      </c>
      <c r="AY46">
        <v>159854.25</v>
      </c>
      <c r="AZ46">
        <v>159854.25</v>
      </c>
      <c r="BA46">
        <v>159854.25</v>
      </c>
      <c r="BB46">
        <v>159854.25</v>
      </c>
      <c r="BC46">
        <v>639417</v>
      </c>
      <c r="BD46">
        <v>639417</v>
      </c>
      <c r="BE46">
        <v>639417</v>
      </c>
      <c r="BF46">
        <v>639417</v>
      </c>
      <c r="BG46">
        <v>639417</v>
      </c>
      <c r="BH46">
        <v>639417</v>
      </c>
      <c r="BI46">
        <v>639417</v>
      </c>
      <c r="BJ46">
        <v>639417</v>
      </c>
      <c r="BK46">
        <v>639417</v>
      </c>
      <c r="BL46">
        <v>639417</v>
      </c>
      <c r="BM46">
        <v>639417</v>
      </c>
      <c r="BN46">
        <v>639417</v>
      </c>
      <c r="BO46">
        <v>639417</v>
      </c>
      <c r="BP46">
        <v>639417</v>
      </c>
      <c r="BQ46">
        <v>639417</v>
      </c>
      <c r="BR46">
        <v>639417</v>
      </c>
      <c r="BS46">
        <v>639417</v>
      </c>
      <c r="BT46">
        <v>639417</v>
      </c>
      <c r="BU46">
        <v>639417</v>
      </c>
      <c r="BV46">
        <v>639417</v>
      </c>
      <c r="BW46">
        <v>639417</v>
      </c>
    </row>
    <row r="47" spans="1:75" x14ac:dyDescent="0.3">
      <c r="A47" t="s">
        <v>46</v>
      </c>
      <c r="B47">
        <v>178153</v>
      </c>
      <c r="C47">
        <v>178153</v>
      </c>
      <c r="D47">
        <v>178153</v>
      </c>
      <c r="E47">
        <v>178153</v>
      </c>
      <c r="F47">
        <v>178153</v>
      </c>
      <c r="G47">
        <v>178153</v>
      </c>
      <c r="H47">
        <v>178153</v>
      </c>
      <c r="I47">
        <v>178153</v>
      </c>
      <c r="J47">
        <v>178153</v>
      </c>
      <c r="K47">
        <v>178153</v>
      </c>
      <c r="L47">
        <v>178153</v>
      </c>
      <c r="M47">
        <v>178153</v>
      </c>
      <c r="N47">
        <v>178153</v>
      </c>
      <c r="O47">
        <v>178153</v>
      </c>
      <c r="P47">
        <v>178153</v>
      </c>
      <c r="Q47">
        <v>178153</v>
      </c>
      <c r="R47">
        <v>178153</v>
      </c>
      <c r="S47">
        <v>178153</v>
      </c>
      <c r="T47">
        <v>159854.25</v>
      </c>
      <c r="U47">
        <v>159854.25</v>
      </c>
      <c r="V47">
        <v>159854.25</v>
      </c>
      <c r="W47">
        <v>159854.25</v>
      </c>
      <c r="X47">
        <v>159854.25</v>
      </c>
      <c r="Y47">
        <v>159854.25</v>
      </c>
      <c r="Z47">
        <v>159854.25</v>
      </c>
      <c r="AA47">
        <v>159854.25</v>
      </c>
      <c r="AB47">
        <v>159854.25</v>
      </c>
      <c r="AC47">
        <v>159854.25</v>
      </c>
      <c r="AD47">
        <v>159854.25</v>
      </c>
      <c r="AE47">
        <v>159854.25</v>
      </c>
      <c r="AF47">
        <v>159854.25</v>
      </c>
      <c r="AG47">
        <v>159854.25</v>
      </c>
      <c r="AH47">
        <v>159854.25</v>
      </c>
      <c r="AI47">
        <v>159854.25</v>
      </c>
      <c r="AJ47">
        <v>159854.25</v>
      </c>
      <c r="AK47">
        <v>159854.25</v>
      </c>
      <c r="AL47">
        <v>159854.25</v>
      </c>
      <c r="AM47">
        <v>159854.25</v>
      </c>
      <c r="AN47">
        <v>159854.25</v>
      </c>
      <c r="AO47">
        <v>159854.25</v>
      </c>
      <c r="AP47">
        <v>159854.25</v>
      </c>
      <c r="AQ47">
        <v>159854.25</v>
      </c>
      <c r="AR47">
        <v>360000</v>
      </c>
      <c r="AS47">
        <v>360000</v>
      </c>
      <c r="AT47">
        <v>360000</v>
      </c>
      <c r="AU47">
        <v>360000</v>
      </c>
      <c r="AV47">
        <v>0</v>
      </c>
      <c r="AW47">
        <v>600000</v>
      </c>
      <c r="AX47">
        <v>600000</v>
      </c>
      <c r="AY47">
        <v>600000</v>
      </c>
      <c r="AZ47">
        <v>600000</v>
      </c>
      <c r="BA47">
        <v>600000</v>
      </c>
      <c r="BB47">
        <v>600000</v>
      </c>
      <c r="BC47">
        <v>600000</v>
      </c>
      <c r="BD47">
        <v>600000</v>
      </c>
      <c r="BE47">
        <v>600000</v>
      </c>
      <c r="BF47">
        <v>600000</v>
      </c>
      <c r="BG47">
        <v>600000</v>
      </c>
      <c r="BH47">
        <v>600000</v>
      </c>
      <c r="BI47">
        <v>600000</v>
      </c>
      <c r="BJ47">
        <v>600000</v>
      </c>
      <c r="BK47">
        <v>600000</v>
      </c>
      <c r="BL47">
        <v>600000</v>
      </c>
      <c r="BM47">
        <v>600000</v>
      </c>
      <c r="BN47">
        <v>600000</v>
      </c>
      <c r="BO47">
        <v>600000</v>
      </c>
      <c r="BP47">
        <v>600000</v>
      </c>
      <c r="BQ47">
        <v>600000</v>
      </c>
      <c r="BR47">
        <v>600000</v>
      </c>
      <c r="BS47">
        <v>600000</v>
      </c>
      <c r="BT47">
        <v>600000</v>
      </c>
      <c r="BU47">
        <v>600000</v>
      </c>
      <c r="BV47">
        <v>600000</v>
      </c>
      <c r="BW47">
        <v>600000</v>
      </c>
    </row>
    <row r="48" spans="1:75" x14ac:dyDescent="0.3">
      <c r="A48" t="s">
        <v>47</v>
      </c>
      <c r="B48">
        <v>110020.75</v>
      </c>
      <c r="C48">
        <v>110020.75</v>
      </c>
      <c r="D48">
        <v>110020.75</v>
      </c>
      <c r="E48">
        <v>110020.75</v>
      </c>
      <c r="F48">
        <v>110020.75</v>
      </c>
      <c r="G48">
        <v>110020.75</v>
      </c>
      <c r="H48">
        <v>110020.75</v>
      </c>
      <c r="I48">
        <v>110020.75</v>
      </c>
      <c r="J48">
        <v>110020.75</v>
      </c>
      <c r="K48">
        <v>110020.75</v>
      </c>
      <c r="L48">
        <v>110020.75</v>
      </c>
      <c r="M48">
        <v>110020.75</v>
      </c>
      <c r="N48">
        <v>110020.75</v>
      </c>
      <c r="O48">
        <v>110020.75</v>
      </c>
      <c r="P48">
        <v>110020.75</v>
      </c>
      <c r="Q48">
        <v>110020.75</v>
      </c>
      <c r="R48">
        <v>110020.75</v>
      </c>
      <c r="S48">
        <v>110020.75</v>
      </c>
      <c r="T48">
        <v>360000</v>
      </c>
      <c r="U48">
        <v>360000</v>
      </c>
      <c r="V48">
        <v>360000</v>
      </c>
      <c r="W48">
        <v>360000</v>
      </c>
      <c r="X48">
        <v>360000</v>
      </c>
      <c r="Y48">
        <v>360000</v>
      </c>
      <c r="Z48">
        <v>360000</v>
      </c>
      <c r="AA48">
        <v>360000</v>
      </c>
      <c r="AB48">
        <v>360000</v>
      </c>
      <c r="AC48">
        <v>360000</v>
      </c>
      <c r="AD48">
        <v>360000</v>
      </c>
      <c r="AE48">
        <v>360000</v>
      </c>
      <c r="AF48">
        <v>360000</v>
      </c>
      <c r="AG48">
        <v>360000</v>
      </c>
      <c r="AH48">
        <v>360000</v>
      </c>
      <c r="AI48">
        <v>360000</v>
      </c>
      <c r="AJ48">
        <v>360000</v>
      </c>
      <c r="AK48">
        <v>360000</v>
      </c>
      <c r="AL48">
        <v>360000</v>
      </c>
      <c r="AM48">
        <v>360000</v>
      </c>
      <c r="AN48">
        <v>360000</v>
      </c>
      <c r="AO48">
        <v>360000</v>
      </c>
      <c r="AP48">
        <v>360000</v>
      </c>
      <c r="AQ48">
        <v>360000</v>
      </c>
    </row>
    <row r="49" spans="1:26" x14ac:dyDescent="0.3">
      <c r="A49" t="s">
        <v>48</v>
      </c>
      <c r="B49">
        <v>159854.25</v>
      </c>
      <c r="C49">
        <v>159854.25</v>
      </c>
      <c r="D49">
        <v>159854.25</v>
      </c>
      <c r="E49">
        <v>159854.25</v>
      </c>
      <c r="F49">
        <v>159854.25</v>
      </c>
      <c r="G49">
        <v>159854.25</v>
      </c>
      <c r="H49">
        <v>159854.25</v>
      </c>
      <c r="I49">
        <v>159854.25</v>
      </c>
      <c r="J49">
        <v>159854.25</v>
      </c>
      <c r="K49">
        <v>159854.25</v>
      </c>
      <c r="L49">
        <v>159854.25</v>
      </c>
      <c r="M49">
        <v>159854.25</v>
      </c>
      <c r="N49">
        <v>159854.25</v>
      </c>
      <c r="O49">
        <v>159854.25</v>
      </c>
      <c r="P49">
        <v>159854.25</v>
      </c>
      <c r="Q49">
        <v>159854.25</v>
      </c>
      <c r="R49">
        <v>159854.25</v>
      </c>
      <c r="S49">
        <v>159854.25</v>
      </c>
      <c r="Z49">
        <v>878750</v>
      </c>
    </row>
    <row r="50" spans="1:26" x14ac:dyDescent="0.3">
      <c r="A50" t="s">
        <v>49</v>
      </c>
      <c r="B50">
        <v>360000</v>
      </c>
      <c r="C50">
        <v>360000</v>
      </c>
      <c r="D50">
        <v>360000</v>
      </c>
      <c r="E50">
        <v>360000</v>
      </c>
      <c r="F50">
        <v>360000</v>
      </c>
      <c r="G50">
        <v>360000</v>
      </c>
      <c r="H50">
        <v>360000</v>
      </c>
      <c r="I50">
        <v>360000</v>
      </c>
      <c r="J50">
        <v>360000</v>
      </c>
      <c r="K50">
        <v>360000</v>
      </c>
      <c r="L50">
        <v>360000</v>
      </c>
      <c r="M50">
        <v>360000</v>
      </c>
      <c r="N50">
        <v>360000</v>
      </c>
      <c r="O50">
        <v>360000</v>
      </c>
      <c r="P50">
        <v>360000</v>
      </c>
      <c r="Q50">
        <v>360000</v>
      </c>
      <c r="R50">
        <v>360000</v>
      </c>
      <c r="S50">
        <v>360000</v>
      </c>
    </row>
    <row r="51" spans="1:26" x14ac:dyDescent="0.3">
      <c r="A51" t="s">
        <v>130</v>
      </c>
      <c r="Z51">
        <v>9480801.1600000001</v>
      </c>
    </row>
    <row r="52" spans="1:26" x14ac:dyDescent="0.3">
      <c r="Z52">
        <v>1011760.0833333333</v>
      </c>
    </row>
    <row r="53" spans="1:26" x14ac:dyDescent="0.3">
      <c r="A53" t="s">
        <v>138</v>
      </c>
    </row>
    <row r="54" spans="1:26" x14ac:dyDescent="0.3">
      <c r="A54" t="s">
        <v>2</v>
      </c>
    </row>
    <row r="55" spans="1:26" x14ac:dyDescent="0.3">
      <c r="A55" t="s">
        <v>1</v>
      </c>
      <c r="Q55" t="s">
        <v>2</v>
      </c>
      <c r="R55" t="s">
        <v>2</v>
      </c>
      <c r="Z55">
        <v>40138.634872127135</v>
      </c>
    </row>
    <row r="56" spans="1:26" x14ac:dyDescent="0.3">
      <c r="A56" t="s">
        <v>139</v>
      </c>
      <c r="B56" t="s">
        <v>2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  <c r="J56" t="s">
        <v>2</v>
      </c>
      <c r="K56" t="s">
        <v>2</v>
      </c>
      <c r="L56" t="s">
        <v>2</v>
      </c>
      <c r="M56" t="s">
        <v>2</v>
      </c>
      <c r="N56" t="s">
        <v>2</v>
      </c>
      <c r="O56" t="s">
        <v>2</v>
      </c>
      <c r="P56" t="s">
        <v>2</v>
      </c>
      <c r="Q56" t="s">
        <v>1</v>
      </c>
      <c r="R56" t="s">
        <v>1</v>
      </c>
    </row>
    <row r="57" spans="1:26" x14ac:dyDescent="0.3">
      <c r="A57" t="s">
        <v>131</v>
      </c>
      <c r="B57" t="s">
        <v>1</v>
      </c>
      <c r="C57" t="s">
        <v>1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 t="s">
        <v>1</v>
      </c>
    </row>
    <row r="58" spans="1:26" x14ac:dyDescent="0.3">
      <c r="A58" t="s">
        <v>53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6BBB0-3D98-4110-A10E-8DAAD1DD9E2E}">
  <dimension ref="A1:BW58"/>
  <sheetViews>
    <sheetView topLeftCell="A16" workbookViewId="0">
      <selection activeCell="A31" sqref="A31"/>
    </sheetView>
  </sheetViews>
  <sheetFormatPr defaultRowHeight="14.4" x14ac:dyDescent="0.3"/>
  <cols>
    <col min="1" max="1" width="29.77734375" bestFit="1" customWidth="1"/>
    <col min="2" max="75" width="14.88671875" bestFit="1" customWidth="1"/>
  </cols>
  <sheetData>
    <row r="1" spans="1:75" x14ac:dyDescent="0.3">
      <c r="A1" t="s">
        <v>134</v>
      </c>
      <c r="B1" s="68" t="s">
        <v>55</v>
      </c>
      <c r="C1" s="68" t="s">
        <v>56</v>
      </c>
      <c r="D1" s="68" t="s">
        <v>128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104</v>
      </c>
      <c r="BA1" t="s">
        <v>105</v>
      </c>
      <c r="BB1" t="s">
        <v>106</v>
      </c>
      <c r="BC1" t="s">
        <v>107</v>
      </c>
      <c r="BD1" t="s">
        <v>108</v>
      </c>
      <c r="BE1" t="s">
        <v>109</v>
      </c>
      <c r="BF1" t="s">
        <v>110</v>
      </c>
      <c r="BG1" t="s">
        <v>111</v>
      </c>
      <c r="BH1" t="s">
        <v>112</v>
      </c>
      <c r="BI1" t="s">
        <v>113</v>
      </c>
      <c r="BJ1" t="s">
        <v>114</v>
      </c>
      <c r="BK1" t="s">
        <v>115</v>
      </c>
      <c r="BL1" t="s">
        <v>116</v>
      </c>
      <c r="BM1" t="s">
        <v>117</v>
      </c>
      <c r="BN1" t="s">
        <v>118</v>
      </c>
      <c r="BO1" t="s">
        <v>119</v>
      </c>
      <c r="BP1" t="s">
        <v>120</v>
      </c>
      <c r="BQ1" t="s">
        <v>121</v>
      </c>
      <c r="BR1" t="s">
        <v>122</v>
      </c>
      <c r="BS1" t="s">
        <v>123</v>
      </c>
      <c r="BT1" t="s">
        <v>124</v>
      </c>
      <c r="BU1" t="s">
        <v>125</v>
      </c>
      <c r="BV1" t="s">
        <v>126</v>
      </c>
      <c r="BW1" t="s">
        <v>127</v>
      </c>
    </row>
    <row r="2" spans="1:75" x14ac:dyDescent="0.3">
      <c r="A2" t="s">
        <v>7</v>
      </c>
      <c r="B2" s="90">
        <v>0</v>
      </c>
      <c r="C2" s="90">
        <v>0</v>
      </c>
      <c r="D2" s="90">
        <v>0</v>
      </c>
      <c r="E2" s="90">
        <v>0</v>
      </c>
      <c r="F2" s="90">
        <v>0</v>
      </c>
      <c r="G2" s="90">
        <v>0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32419</v>
      </c>
      <c r="O2" s="90">
        <v>33000</v>
      </c>
      <c r="P2" s="90">
        <v>24062.5</v>
      </c>
      <c r="Q2" s="90">
        <v>24062.5</v>
      </c>
      <c r="R2" s="90">
        <v>19337.5</v>
      </c>
      <c r="S2" s="90">
        <v>25987.5</v>
      </c>
      <c r="T2" s="90">
        <v>22662.5</v>
      </c>
      <c r="U2" s="90">
        <v>27720</v>
      </c>
      <c r="V2" s="90">
        <v>25025</v>
      </c>
      <c r="W2" s="90">
        <v>25812.5</v>
      </c>
      <c r="X2" s="90">
        <v>21875</v>
      </c>
      <c r="Y2" s="90">
        <v>3968.9999999999995</v>
      </c>
      <c r="Z2" s="90">
        <v>0</v>
      </c>
      <c r="AA2" s="90">
        <v>0</v>
      </c>
      <c r="AB2" s="90">
        <v>0</v>
      </c>
      <c r="AC2" s="90">
        <v>0</v>
      </c>
      <c r="AD2" s="90">
        <v>0</v>
      </c>
      <c r="AE2" s="90">
        <v>0</v>
      </c>
      <c r="AF2" s="90">
        <v>0</v>
      </c>
      <c r="AG2" s="90">
        <v>0</v>
      </c>
      <c r="AH2" s="90">
        <v>0</v>
      </c>
      <c r="AI2" s="90">
        <v>0</v>
      </c>
      <c r="AJ2" s="90">
        <v>0</v>
      </c>
      <c r="AK2" s="90">
        <v>0</v>
      </c>
      <c r="AL2" s="90">
        <v>0</v>
      </c>
      <c r="AM2" s="90">
        <v>0</v>
      </c>
      <c r="AN2" s="90">
        <v>0</v>
      </c>
      <c r="AO2" s="90">
        <v>0</v>
      </c>
      <c r="AP2" s="90">
        <v>0</v>
      </c>
      <c r="AQ2" s="90">
        <v>0</v>
      </c>
      <c r="AR2" s="90">
        <v>0</v>
      </c>
      <c r="AS2" s="90">
        <v>0</v>
      </c>
      <c r="AT2" s="90">
        <v>0</v>
      </c>
      <c r="AU2" s="90">
        <v>0</v>
      </c>
      <c r="AV2" s="90">
        <v>111741.7</v>
      </c>
      <c r="AW2" s="90">
        <v>10427.549999999999</v>
      </c>
      <c r="AX2" s="90">
        <v>11666.199999999999</v>
      </c>
      <c r="AY2" s="90">
        <v>12251.4</v>
      </c>
      <c r="AZ2" s="90">
        <v>10561.599999999999</v>
      </c>
      <c r="BA2" s="90">
        <v>13001.099999999999</v>
      </c>
      <c r="BB2" s="90">
        <v>25040.75</v>
      </c>
      <c r="BC2" s="90">
        <v>26588.449999999997</v>
      </c>
      <c r="BD2" s="90">
        <v>27939.449999999997</v>
      </c>
      <c r="BE2" s="90">
        <v>28011.199999999997</v>
      </c>
      <c r="BF2" s="90">
        <v>71463</v>
      </c>
      <c r="BG2" s="90">
        <v>35731.5</v>
      </c>
      <c r="BH2" s="90">
        <v>60556.999999999993</v>
      </c>
      <c r="BI2" s="90">
        <v>63800.1</v>
      </c>
      <c r="BJ2" s="90">
        <v>63742.7</v>
      </c>
      <c r="BK2" s="90">
        <v>65723</v>
      </c>
      <c r="BL2" s="90">
        <v>53324.6</v>
      </c>
      <c r="BM2" s="90">
        <v>19019</v>
      </c>
      <c r="BN2" s="90">
        <v>35590.799999999996</v>
      </c>
      <c r="BO2" s="90">
        <v>37585.799999999996</v>
      </c>
      <c r="BP2" s="90">
        <v>34447</v>
      </c>
      <c r="BQ2" s="90">
        <v>42000</v>
      </c>
      <c r="BR2" s="90">
        <v>21700</v>
      </c>
      <c r="BS2" s="90">
        <v>38332</v>
      </c>
      <c r="BT2" s="90">
        <v>37573.199999999997</v>
      </c>
      <c r="BU2" s="90">
        <v>37573.199999999997</v>
      </c>
      <c r="BV2" s="90">
        <v>37573.199999999997</v>
      </c>
      <c r="BW2" s="90">
        <v>35389.199999999997</v>
      </c>
    </row>
    <row r="3" spans="1:75" x14ac:dyDescent="0.3">
      <c r="A3" t="s">
        <v>8</v>
      </c>
      <c r="B3" s="90">
        <v>157681.29999999999</v>
      </c>
      <c r="C3" s="90">
        <v>129504.2</v>
      </c>
      <c r="D3" s="90">
        <v>129504.2</v>
      </c>
      <c r="E3" s="90">
        <v>218446.9</v>
      </c>
      <c r="F3" s="90">
        <v>218446.9</v>
      </c>
      <c r="G3" s="90">
        <v>210275.09999999998</v>
      </c>
      <c r="H3" s="90">
        <v>231417.9</v>
      </c>
      <c r="I3" s="90">
        <v>244423.19999999998</v>
      </c>
      <c r="J3" s="90">
        <v>228735.5</v>
      </c>
      <c r="K3" s="90">
        <v>200101.3</v>
      </c>
      <c r="L3" s="90">
        <v>177393.3</v>
      </c>
      <c r="M3" s="90">
        <v>203894.59999999998</v>
      </c>
      <c r="N3" s="90">
        <v>205747.5</v>
      </c>
      <c r="O3" s="90">
        <v>208828.9</v>
      </c>
      <c r="P3" s="90">
        <v>292054</v>
      </c>
      <c r="Q3" s="90">
        <v>283358</v>
      </c>
      <c r="R3" s="90">
        <v>277004</v>
      </c>
      <c r="S3" s="90">
        <v>328089</v>
      </c>
      <c r="T3" s="90">
        <v>259783</v>
      </c>
      <c r="U3" s="90">
        <v>232339</v>
      </c>
      <c r="V3" s="90">
        <v>242398</v>
      </c>
      <c r="W3" s="90">
        <v>242341</v>
      </c>
      <c r="X3" s="90">
        <v>221348</v>
      </c>
      <c r="Y3" s="90">
        <v>238483</v>
      </c>
      <c r="Z3" s="90">
        <v>208500</v>
      </c>
      <c r="AA3" s="90">
        <v>201231</v>
      </c>
      <c r="AB3" s="90">
        <v>144370.19999999998</v>
      </c>
      <c r="AC3" s="90">
        <v>134892.6</v>
      </c>
      <c r="AD3" s="90">
        <v>143757.6</v>
      </c>
      <c r="AE3" s="90">
        <v>151426.79999999999</v>
      </c>
      <c r="AF3" s="90">
        <v>103050.59999999999</v>
      </c>
      <c r="AG3" s="90">
        <v>139213.19999999998</v>
      </c>
      <c r="AH3" s="90">
        <v>82292.399999999994</v>
      </c>
      <c r="AI3" s="90">
        <v>67295.399999999994</v>
      </c>
      <c r="AJ3" s="90">
        <v>120738.59999999999</v>
      </c>
      <c r="AK3" s="90">
        <v>200643</v>
      </c>
      <c r="AL3" s="90">
        <v>176215.8</v>
      </c>
      <c r="AM3" s="90">
        <v>159501.6</v>
      </c>
      <c r="AN3" s="90">
        <v>176061</v>
      </c>
      <c r="AO3" s="90">
        <v>176061</v>
      </c>
      <c r="AP3" s="90">
        <v>99169.8</v>
      </c>
      <c r="AQ3" s="90">
        <v>176061</v>
      </c>
      <c r="AR3" s="90">
        <v>176061</v>
      </c>
      <c r="AS3" s="90">
        <v>176061</v>
      </c>
      <c r="AT3" s="90">
        <v>176061</v>
      </c>
      <c r="AU3" s="90">
        <v>176061</v>
      </c>
      <c r="AV3" s="90">
        <v>176061</v>
      </c>
      <c r="AW3" s="90">
        <v>176061</v>
      </c>
      <c r="AX3" s="90">
        <v>176061</v>
      </c>
      <c r="AY3" s="90">
        <v>176061</v>
      </c>
      <c r="AZ3" s="90">
        <v>156991.79999999999</v>
      </c>
      <c r="BA3" s="90">
        <v>156991.79999999999</v>
      </c>
      <c r="BB3" s="90">
        <v>148762.19999999998</v>
      </c>
      <c r="BC3" s="90">
        <v>182504.4</v>
      </c>
      <c r="BD3" s="90">
        <v>289977</v>
      </c>
      <c r="BE3" s="90">
        <v>188329.8</v>
      </c>
      <c r="BF3" s="90">
        <v>191937</v>
      </c>
      <c r="BG3" s="90">
        <v>191937</v>
      </c>
      <c r="BH3" s="90">
        <v>218721.6</v>
      </c>
      <c r="BI3" s="90">
        <v>238886.39999999999</v>
      </c>
      <c r="BJ3" s="90">
        <v>190517.4</v>
      </c>
      <c r="BK3" s="90">
        <v>187896.6</v>
      </c>
      <c r="BL3" s="90">
        <v>148949.4</v>
      </c>
      <c r="BM3" s="90">
        <v>161852.4</v>
      </c>
      <c r="BN3" s="90">
        <v>147446.39999999999</v>
      </c>
      <c r="BO3" s="90">
        <v>123666</v>
      </c>
      <c r="BP3" s="90">
        <v>127504.79999999999</v>
      </c>
      <c r="BQ3" s="90">
        <v>134856.6</v>
      </c>
      <c r="BR3" s="90">
        <v>137023.19999999998</v>
      </c>
      <c r="BS3" s="90">
        <v>113796.59999999999</v>
      </c>
      <c r="BT3" s="90">
        <v>115072.8</v>
      </c>
      <c r="BU3" s="90">
        <v>102095.4</v>
      </c>
      <c r="BV3" s="90">
        <v>102095.4</v>
      </c>
      <c r="BW3" s="90">
        <v>75414</v>
      </c>
    </row>
    <row r="4" spans="1:75" x14ac:dyDescent="0.3">
      <c r="A4" t="s">
        <v>9</v>
      </c>
      <c r="B4" s="90">
        <v>9398.4</v>
      </c>
      <c r="C4" s="90">
        <v>9398.4</v>
      </c>
      <c r="D4" s="90">
        <v>9398.4</v>
      </c>
      <c r="E4" s="90">
        <v>9398.4</v>
      </c>
      <c r="F4" s="90">
        <v>9398.4</v>
      </c>
      <c r="G4" s="90">
        <v>9398.6133333333346</v>
      </c>
      <c r="H4" s="90">
        <v>9398.6133333333346</v>
      </c>
      <c r="I4" s="90">
        <v>9398.4</v>
      </c>
      <c r="J4" s="90">
        <v>9398.4</v>
      </c>
      <c r="K4" s="90">
        <v>9398.4</v>
      </c>
      <c r="L4" s="90">
        <v>9398.4</v>
      </c>
      <c r="M4" s="90">
        <v>87493.6</v>
      </c>
      <c r="N4" s="90">
        <v>9398.4</v>
      </c>
      <c r="O4" s="90">
        <v>9398.4</v>
      </c>
      <c r="P4" s="90">
        <v>9398.4</v>
      </c>
      <c r="Q4" s="90">
        <v>9398.4</v>
      </c>
      <c r="R4" s="90">
        <v>9398.4</v>
      </c>
      <c r="S4" s="90">
        <v>9398.4</v>
      </c>
      <c r="T4" s="90">
        <v>9398.4</v>
      </c>
      <c r="U4" s="90">
        <v>0</v>
      </c>
      <c r="V4" s="90">
        <v>0</v>
      </c>
      <c r="W4" s="90">
        <v>0</v>
      </c>
      <c r="X4" s="90">
        <v>0</v>
      </c>
      <c r="Y4" s="90">
        <v>0</v>
      </c>
      <c r="Z4" s="90">
        <v>16902.400000000001</v>
      </c>
      <c r="AA4" s="90">
        <v>15056</v>
      </c>
      <c r="AB4" s="90">
        <v>16841.600000000002</v>
      </c>
      <c r="AC4" s="90">
        <v>14120.800000000001</v>
      </c>
      <c r="AD4" s="90">
        <v>15397.6</v>
      </c>
      <c r="AE4" s="90">
        <v>15412.800000000001</v>
      </c>
      <c r="AF4" s="90">
        <v>15792.800000000001</v>
      </c>
      <c r="AG4" s="90">
        <v>17419.2</v>
      </c>
      <c r="AH4" s="90">
        <v>14592</v>
      </c>
      <c r="AI4" s="90">
        <v>6596.8</v>
      </c>
      <c r="AJ4" s="90">
        <v>16446.400000000001</v>
      </c>
      <c r="AK4" s="90">
        <v>19516.8</v>
      </c>
      <c r="AL4" s="90">
        <v>15032.800000000001</v>
      </c>
      <c r="AM4" s="90">
        <v>13816.800000000001</v>
      </c>
      <c r="AN4" s="90">
        <v>15845</v>
      </c>
      <c r="AO4" s="90">
        <v>15845</v>
      </c>
      <c r="AP4" s="90">
        <v>15845</v>
      </c>
      <c r="AQ4" s="90">
        <v>15845</v>
      </c>
      <c r="AR4" s="90">
        <v>15845</v>
      </c>
      <c r="AS4" s="90">
        <v>15845</v>
      </c>
      <c r="AT4" s="90">
        <v>15845</v>
      </c>
      <c r="AU4" s="90">
        <v>15845</v>
      </c>
      <c r="AV4" s="90">
        <v>15845</v>
      </c>
      <c r="AW4" s="90">
        <v>15845</v>
      </c>
      <c r="AX4" s="90">
        <v>15845</v>
      </c>
      <c r="AY4" s="90">
        <v>15845</v>
      </c>
      <c r="AZ4" s="90">
        <v>15215.2</v>
      </c>
      <c r="BA4" s="90">
        <v>15534.400000000001</v>
      </c>
      <c r="BB4" s="90">
        <v>15520</v>
      </c>
      <c r="BC4" s="90">
        <v>19108.8</v>
      </c>
      <c r="BD4" s="90">
        <v>15488.800000000001</v>
      </c>
      <c r="BE4" s="90">
        <v>17373.600000000002</v>
      </c>
      <c r="BF4" s="90">
        <v>19108.8</v>
      </c>
      <c r="BG4" s="90">
        <v>19108.8</v>
      </c>
      <c r="BH4" s="90">
        <v>10022.400000000001</v>
      </c>
      <c r="BI4" s="90">
        <v>17367.2</v>
      </c>
      <c r="BJ4" s="90">
        <v>13824</v>
      </c>
      <c r="BK4" s="90">
        <v>11379.2</v>
      </c>
      <c r="BL4" s="90">
        <v>12492.800000000001</v>
      </c>
      <c r="BM4" s="90">
        <v>11480.800000000001</v>
      </c>
      <c r="BN4" s="90">
        <v>12761.6</v>
      </c>
      <c r="BO4" s="90">
        <v>10700.800000000001</v>
      </c>
      <c r="BP4" s="90">
        <v>11379.2</v>
      </c>
      <c r="BQ4" s="90">
        <v>12300.800000000001</v>
      </c>
      <c r="BR4" s="90">
        <v>11366.400000000001</v>
      </c>
      <c r="BS4" s="90">
        <v>12211.2</v>
      </c>
      <c r="BT4" s="90">
        <v>13644.800000000001</v>
      </c>
      <c r="BU4" s="90">
        <v>13644.800000000001</v>
      </c>
      <c r="BV4" s="90">
        <v>13644.800000000001</v>
      </c>
      <c r="BW4" s="90">
        <v>13286.400000000001</v>
      </c>
    </row>
    <row r="5" spans="1:75" x14ac:dyDescent="0.3">
      <c r="A5" t="s">
        <v>10</v>
      </c>
      <c r="B5" s="90">
        <v>35345.599999999999</v>
      </c>
      <c r="C5" s="90">
        <v>36972</v>
      </c>
      <c r="D5" s="90">
        <v>36972</v>
      </c>
      <c r="E5" s="90">
        <v>80110.400000000009</v>
      </c>
      <c r="F5" s="90">
        <v>74921.600000000006</v>
      </c>
      <c r="G5" s="90">
        <v>86498.400000000009</v>
      </c>
      <c r="H5" s="90">
        <v>89704</v>
      </c>
      <c r="I5" s="90">
        <v>75960</v>
      </c>
      <c r="J5" s="90">
        <v>68192</v>
      </c>
      <c r="K5" s="90">
        <v>86452</v>
      </c>
      <c r="L5" s="90">
        <v>45043.200000000004</v>
      </c>
      <c r="M5" s="90">
        <v>40685.600000000006</v>
      </c>
      <c r="N5" s="90">
        <v>52227.200000000004</v>
      </c>
      <c r="O5" s="90">
        <v>85910.400000000009</v>
      </c>
      <c r="P5" s="90">
        <v>80479.200000000012</v>
      </c>
      <c r="Q5" s="90">
        <v>47772.800000000003</v>
      </c>
      <c r="R5" s="90">
        <v>64720</v>
      </c>
      <c r="S5" s="90">
        <v>82948</v>
      </c>
      <c r="T5" s="90">
        <v>71967.199999999997</v>
      </c>
      <c r="U5" s="90">
        <v>91947.200000000012</v>
      </c>
      <c r="V5" s="90">
        <v>68184.800000000003</v>
      </c>
      <c r="W5" s="90">
        <v>71781.600000000006</v>
      </c>
      <c r="X5" s="90">
        <v>80584.800000000003</v>
      </c>
      <c r="Y5" s="90">
        <v>62545.600000000006</v>
      </c>
      <c r="Z5" s="90">
        <v>87809.600000000006</v>
      </c>
      <c r="AA5" s="90">
        <v>75034.400000000009</v>
      </c>
      <c r="AB5" s="90">
        <v>101444.8</v>
      </c>
      <c r="AC5" s="90">
        <v>88566.400000000009</v>
      </c>
      <c r="AD5" s="90">
        <v>100011.20000000001</v>
      </c>
      <c r="AE5" s="90">
        <v>84137.600000000006</v>
      </c>
      <c r="AF5" s="90">
        <v>101048</v>
      </c>
      <c r="AG5" s="90">
        <v>92570.400000000009</v>
      </c>
      <c r="AH5" s="90">
        <v>91384</v>
      </c>
      <c r="AI5" s="90">
        <v>23493.600000000002</v>
      </c>
      <c r="AJ5" s="90">
        <v>62504</v>
      </c>
      <c r="AK5" s="90">
        <v>72135.199999999997</v>
      </c>
      <c r="AL5" s="90">
        <v>54648.800000000003</v>
      </c>
      <c r="AM5" s="90">
        <v>62696</v>
      </c>
      <c r="AN5" s="90">
        <v>52546.400000000001</v>
      </c>
      <c r="AO5" s="90">
        <v>52546.400000000001</v>
      </c>
      <c r="AP5" s="90">
        <v>52546.400000000001</v>
      </c>
      <c r="AQ5" s="90">
        <v>62725.600000000006</v>
      </c>
      <c r="AR5" s="90">
        <v>55251.200000000004</v>
      </c>
      <c r="AS5" s="90">
        <v>65796.800000000003</v>
      </c>
      <c r="AT5" s="90">
        <v>42356</v>
      </c>
      <c r="AU5" s="90">
        <v>25655.200000000001</v>
      </c>
      <c r="AV5" s="90">
        <v>10553.6</v>
      </c>
      <c r="AW5" s="90">
        <v>39475.200000000004</v>
      </c>
      <c r="AX5" s="90">
        <v>68758.400000000009</v>
      </c>
      <c r="AY5" s="90">
        <v>54387.200000000004</v>
      </c>
      <c r="AZ5" s="90">
        <v>73660</v>
      </c>
      <c r="BA5" s="90">
        <v>46061.600000000006</v>
      </c>
      <c r="BB5" s="90">
        <v>79829.600000000006</v>
      </c>
      <c r="BC5" s="90">
        <v>63490.400000000001</v>
      </c>
      <c r="BD5" s="90">
        <v>77281.600000000006</v>
      </c>
      <c r="BE5" s="90">
        <v>72267.199999999997</v>
      </c>
      <c r="BF5" s="90">
        <v>69916</v>
      </c>
      <c r="BG5" s="90">
        <v>69916</v>
      </c>
      <c r="BH5" s="90">
        <v>65003.200000000004</v>
      </c>
      <c r="BI5" s="90">
        <v>62580.800000000003</v>
      </c>
      <c r="BJ5" s="90">
        <v>62400</v>
      </c>
      <c r="BK5" s="90">
        <v>48320.800000000003</v>
      </c>
      <c r="BL5" s="90">
        <v>69508</v>
      </c>
      <c r="BM5" s="90">
        <v>56588.800000000003</v>
      </c>
      <c r="BN5" s="90">
        <v>58206.400000000001</v>
      </c>
      <c r="BO5" s="90">
        <v>77995.199999999997</v>
      </c>
      <c r="BP5" s="90">
        <v>78619.200000000012</v>
      </c>
      <c r="BQ5" s="90">
        <v>67394.400000000009</v>
      </c>
      <c r="BR5" s="90">
        <v>60120</v>
      </c>
      <c r="BS5" s="90">
        <v>74320.800000000003</v>
      </c>
      <c r="BT5" s="90">
        <v>59889.600000000006</v>
      </c>
      <c r="BU5" s="90">
        <v>59889.600000000006</v>
      </c>
      <c r="BV5" s="90">
        <v>59889.600000000006</v>
      </c>
      <c r="BW5" s="90">
        <v>68531.199999999997</v>
      </c>
    </row>
    <row r="6" spans="1:75" x14ac:dyDescent="0.3">
      <c r="A6" t="s">
        <v>11</v>
      </c>
      <c r="B6" s="90">
        <v>101650.40000000001</v>
      </c>
      <c r="C6" s="90">
        <v>104005.6</v>
      </c>
      <c r="D6" s="90">
        <v>104005.6</v>
      </c>
      <c r="E6" s="90">
        <v>70161.600000000006</v>
      </c>
      <c r="F6" s="90">
        <v>69747.199999999997</v>
      </c>
      <c r="G6" s="90">
        <v>64988.800000000003</v>
      </c>
      <c r="H6" s="90">
        <v>64988.800000000003</v>
      </c>
      <c r="I6" s="90">
        <v>65124</v>
      </c>
      <c r="J6" s="90">
        <v>65124</v>
      </c>
      <c r="K6" s="90">
        <v>65124</v>
      </c>
      <c r="L6" s="90">
        <v>67989.600000000006</v>
      </c>
      <c r="M6" s="90">
        <v>87493.6</v>
      </c>
      <c r="N6" s="90">
        <v>89863.200000000012</v>
      </c>
      <c r="O6" s="90">
        <v>90602.400000000009</v>
      </c>
      <c r="P6" s="90">
        <v>111274</v>
      </c>
      <c r="Q6" s="90">
        <v>116694</v>
      </c>
      <c r="R6" s="90">
        <v>112734</v>
      </c>
      <c r="S6" s="90">
        <v>112734</v>
      </c>
      <c r="T6" s="90">
        <v>111952</v>
      </c>
      <c r="U6" s="90">
        <v>0</v>
      </c>
      <c r="V6" s="90">
        <v>0</v>
      </c>
      <c r="W6" s="90">
        <v>0</v>
      </c>
      <c r="X6" s="90">
        <v>0</v>
      </c>
      <c r="Y6" s="90">
        <v>0</v>
      </c>
      <c r="Z6" s="90">
        <v>0</v>
      </c>
      <c r="AA6" s="90">
        <v>0</v>
      </c>
      <c r="AB6" s="90">
        <v>90740.7</v>
      </c>
      <c r="AC6" s="90">
        <v>88670.7</v>
      </c>
      <c r="AD6" s="90">
        <v>88670.7</v>
      </c>
      <c r="AE6" s="90">
        <v>83093.400000000009</v>
      </c>
      <c r="AF6" s="90">
        <v>80612.100000000006</v>
      </c>
      <c r="AG6" s="90">
        <v>81423</v>
      </c>
      <c r="AH6" s="90">
        <v>66125.7</v>
      </c>
      <c r="AI6" s="90">
        <v>51447.6</v>
      </c>
      <c r="AJ6" s="90">
        <v>77512.5</v>
      </c>
      <c r="AK6" s="90">
        <v>82919.7</v>
      </c>
      <c r="AL6" s="90">
        <v>87977.7</v>
      </c>
      <c r="AM6" s="90">
        <v>84177</v>
      </c>
      <c r="AN6" s="90">
        <v>83211.3</v>
      </c>
      <c r="AO6" s="90">
        <v>83211.3</v>
      </c>
      <c r="AP6" s="90">
        <v>80232.3</v>
      </c>
      <c r="AQ6" s="90">
        <v>82044</v>
      </c>
      <c r="AR6" s="90">
        <v>76930.2</v>
      </c>
      <c r="AS6" s="90">
        <v>65449.8</v>
      </c>
      <c r="AT6" s="90">
        <v>63819</v>
      </c>
      <c r="AU6" s="90">
        <v>67318.2</v>
      </c>
      <c r="AV6" s="90">
        <v>40833.9</v>
      </c>
      <c r="AW6" s="90">
        <v>88052.400000000009</v>
      </c>
      <c r="AX6" s="90">
        <v>100537.2</v>
      </c>
      <c r="AY6" s="90">
        <v>95371.199999999997</v>
      </c>
      <c r="AZ6" s="90">
        <v>117433.8</v>
      </c>
      <c r="BA6" s="90">
        <v>117433.8</v>
      </c>
      <c r="BB6" s="90">
        <v>125061.3</v>
      </c>
      <c r="BC6" s="90">
        <v>163802.70000000001</v>
      </c>
      <c r="BD6" s="90">
        <v>177743.7</v>
      </c>
      <c r="BE6" s="90">
        <v>170688.6</v>
      </c>
      <c r="BF6" s="90">
        <v>163802.70000000001</v>
      </c>
      <c r="BG6" s="90">
        <v>163802.70000000001</v>
      </c>
      <c r="BH6" s="90">
        <v>159270.30000000002</v>
      </c>
      <c r="BI6" s="90">
        <v>181281.6</v>
      </c>
      <c r="BJ6" s="90">
        <v>285776.10000000003</v>
      </c>
      <c r="BK6" s="90">
        <v>181857.6</v>
      </c>
      <c r="BL6" s="90">
        <v>196656.30000000002</v>
      </c>
      <c r="BM6" s="90">
        <v>182090.7</v>
      </c>
      <c r="BN6" s="90">
        <v>174879</v>
      </c>
      <c r="BO6" s="90">
        <v>143190</v>
      </c>
      <c r="BP6" s="90">
        <v>131437.80000000002</v>
      </c>
      <c r="BQ6" s="90">
        <v>128017.8</v>
      </c>
      <c r="BR6" s="90">
        <v>127935</v>
      </c>
      <c r="BS6" s="90">
        <v>123355.8</v>
      </c>
      <c r="BT6" s="90">
        <v>129527.1</v>
      </c>
      <c r="BU6" s="90">
        <v>129527.1</v>
      </c>
      <c r="BV6" s="90">
        <v>129527.1</v>
      </c>
      <c r="BW6" s="90">
        <v>132706.80000000002</v>
      </c>
    </row>
    <row r="7" spans="1:75" x14ac:dyDescent="0.3">
      <c r="A7" t="s">
        <v>12</v>
      </c>
      <c r="B7" s="90">
        <v>751248</v>
      </c>
      <c r="C7" s="90">
        <v>1733515</v>
      </c>
      <c r="D7" s="90">
        <v>1533707</v>
      </c>
      <c r="E7" s="90">
        <v>4009630</v>
      </c>
      <c r="F7" s="90">
        <v>4760416</v>
      </c>
      <c r="G7" s="90">
        <v>5165759</v>
      </c>
      <c r="H7" s="90">
        <v>4995058</v>
      </c>
      <c r="I7" s="90">
        <v>4458745</v>
      </c>
      <c r="J7" s="90">
        <v>4329935</v>
      </c>
      <c r="K7" s="90">
        <v>4112404</v>
      </c>
      <c r="L7" s="90">
        <v>2592247</v>
      </c>
      <c r="M7" s="90">
        <v>4207016</v>
      </c>
      <c r="N7" s="90">
        <v>4387824</v>
      </c>
      <c r="O7" s="90">
        <v>5144966</v>
      </c>
      <c r="P7" s="90">
        <v>4400720</v>
      </c>
      <c r="Q7" s="90">
        <v>5099295</v>
      </c>
      <c r="R7" s="90">
        <v>5453126</v>
      </c>
      <c r="S7" s="90">
        <v>5517511</v>
      </c>
      <c r="T7" s="90">
        <v>5344833</v>
      </c>
      <c r="U7" s="90">
        <v>5033758</v>
      </c>
      <c r="V7" s="90">
        <v>5033758</v>
      </c>
      <c r="W7" s="90">
        <v>4467815</v>
      </c>
      <c r="X7" s="90">
        <v>4323569</v>
      </c>
      <c r="Y7" s="90">
        <v>4480033</v>
      </c>
      <c r="Z7" s="90">
        <v>4362959</v>
      </c>
      <c r="AA7" s="90">
        <v>4036886</v>
      </c>
      <c r="AB7" s="90">
        <v>4334828</v>
      </c>
      <c r="AC7" s="90">
        <v>4334828</v>
      </c>
      <c r="AD7" s="90">
        <v>4302383</v>
      </c>
      <c r="AE7" s="90">
        <v>4313188</v>
      </c>
      <c r="AF7" s="90">
        <v>4219011</v>
      </c>
      <c r="AG7" s="90">
        <v>4185341</v>
      </c>
      <c r="AH7" s="90">
        <v>3462490</v>
      </c>
      <c r="AI7" s="90">
        <v>1202601</v>
      </c>
      <c r="AJ7" s="90">
        <v>3656707</v>
      </c>
      <c r="AK7" s="90">
        <v>4046330</v>
      </c>
      <c r="AL7" s="90">
        <v>4071283</v>
      </c>
      <c r="AM7" s="90">
        <v>3871361</v>
      </c>
      <c r="AN7" s="90">
        <v>3660561</v>
      </c>
      <c r="AO7" s="90">
        <v>3711187</v>
      </c>
      <c r="AP7" s="90">
        <v>3711187</v>
      </c>
      <c r="AQ7" s="90">
        <v>3356115</v>
      </c>
      <c r="AR7" s="90">
        <v>3141106</v>
      </c>
      <c r="AS7" s="90">
        <v>1280951</v>
      </c>
      <c r="AT7" s="90">
        <v>1552334</v>
      </c>
      <c r="AU7" s="90">
        <v>1778557</v>
      </c>
      <c r="AV7" s="90">
        <v>176710</v>
      </c>
      <c r="AW7" s="90">
        <v>3471095</v>
      </c>
      <c r="AX7" s="90">
        <v>4505586</v>
      </c>
      <c r="AY7" s="90">
        <v>4559813</v>
      </c>
      <c r="AZ7" s="90">
        <v>4671162</v>
      </c>
      <c r="BA7" s="90">
        <v>4906937</v>
      </c>
      <c r="BB7" s="90">
        <v>5648278</v>
      </c>
      <c r="BC7" s="90">
        <v>4735649</v>
      </c>
      <c r="BD7" s="90">
        <v>4735649</v>
      </c>
      <c r="BE7" s="90">
        <v>4735649</v>
      </c>
      <c r="BF7" s="90">
        <v>4735649</v>
      </c>
      <c r="BG7" s="90">
        <v>4735649</v>
      </c>
      <c r="BH7" s="90">
        <v>4735649</v>
      </c>
      <c r="BI7" s="90">
        <v>4735649</v>
      </c>
      <c r="BJ7" s="90">
        <v>4735649</v>
      </c>
      <c r="BK7" s="90">
        <v>4735649</v>
      </c>
      <c r="BL7" s="90">
        <v>4735649</v>
      </c>
      <c r="BM7" s="90">
        <v>4691033</v>
      </c>
      <c r="BN7" s="90">
        <v>4672261</v>
      </c>
      <c r="BO7" s="90">
        <v>4414270</v>
      </c>
      <c r="BP7" s="90">
        <v>4705475</v>
      </c>
      <c r="BQ7" s="90">
        <v>4811317</v>
      </c>
      <c r="BR7" s="90">
        <v>4837655</v>
      </c>
      <c r="BS7" s="90">
        <v>4515783</v>
      </c>
      <c r="BT7" s="90">
        <v>4241262.75</v>
      </c>
      <c r="BU7" s="90">
        <v>4057708</v>
      </c>
      <c r="BV7" s="90">
        <v>4331988</v>
      </c>
      <c r="BW7" s="90">
        <v>4384503</v>
      </c>
    </row>
    <row r="8" spans="1:75" x14ac:dyDescent="0.3">
      <c r="A8" t="s">
        <v>13</v>
      </c>
      <c r="B8" s="90">
        <v>62578.958399999996</v>
      </c>
      <c r="C8" s="90">
        <v>119342</v>
      </c>
      <c r="D8" s="90">
        <v>86466</v>
      </c>
      <c r="E8" s="90">
        <v>270499.59019999998</v>
      </c>
      <c r="F8" s="90">
        <v>312022.641</v>
      </c>
      <c r="G8" s="90">
        <v>349071.56549999997</v>
      </c>
      <c r="H8" s="90">
        <v>345874.09499999997</v>
      </c>
      <c r="I8" s="90">
        <v>305977.2268</v>
      </c>
      <c r="J8" s="90">
        <v>305977.2268</v>
      </c>
      <c r="K8" s="90">
        <v>279387.70020000002</v>
      </c>
      <c r="L8" s="90">
        <v>182756.86799999999</v>
      </c>
      <c r="M8" s="90">
        <v>311757.33049999998</v>
      </c>
      <c r="N8" s="90">
        <v>319644.67430000001</v>
      </c>
      <c r="O8" s="90">
        <v>326919.26329999999</v>
      </c>
      <c r="P8" s="90">
        <v>309403.27250000002</v>
      </c>
      <c r="Q8" s="90">
        <v>366909.34419999999</v>
      </c>
      <c r="R8" s="90">
        <v>390733.14419999998</v>
      </c>
      <c r="S8" s="90">
        <v>396254.43479999999</v>
      </c>
      <c r="T8" s="90">
        <v>403202.07130000001</v>
      </c>
      <c r="U8" s="90">
        <v>392272.86139999999</v>
      </c>
      <c r="V8" s="90">
        <v>381526.82819999999</v>
      </c>
      <c r="W8" s="90">
        <v>343021.07</v>
      </c>
      <c r="X8" s="90">
        <v>333737.86810000002</v>
      </c>
      <c r="Y8" s="90">
        <v>338829.24739999999</v>
      </c>
      <c r="Z8" s="90">
        <v>347030.54889999999</v>
      </c>
      <c r="AA8" s="90">
        <v>347030.54889999999</v>
      </c>
      <c r="AB8" s="90">
        <v>315142.14269999997</v>
      </c>
      <c r="AC8" s="90">
        <v>315142.14269999997</v>
      </c>
      <c r="AD8" s="90">
        <v>320727.40769999998</v>
      </c>
      <c r="AE8" s="90">
        <v>321728.0073</v>
      </c>
      <c r="AF8" s="90">
        <v>321728.0073</v>
      </c>
      <c r="AG8" s="90">
        <v>317971.01069999998</v>
      </c>
      <c r="AH8" s="90">
        <v>262246.80930000002</v>
      </c>
      <c r="AI8" s="90">
        <v>93702.587299999999</v>
      </c>
      <c r="AJ8" s="90">
        <v>276604.48060000001</v>
      </c>
      <c r="AK8" s="90">
        <v>302797.08269999997</v>
      </c>
      <c r="AL8" s="90">
        <v>300257.76549999998</v>
      </c>
      <c r="AM8" s="90">
        <v>287725.1139</v>
      </c>
      <c r="AN8" s="90">
        <v>272955.60739999998</v>
      </c>
      <c r="AO8" s="90">
        <v>279450.84159999999</v>
      </c>
      <c r="AP8" s="90">
        <v>279450.84159999999</v>
      </c>
      <c r="AQ8" s="90">
        <v>239576.63099999999</v>
      </c>
      <c r="AR8" s="90">
        <v>239576.63099999999</v>
      </c>
      <c r="AS8" s="90">
        <v>100507.11440000001</v>
      </c>
      <c r="AT8" s="90">
        <v>137457.66159999999</v>
      </c>
      <c r="AU8" s="90">
        <v>137457.66159999999</v>
      </c>
      <c r="AV8" s="90">
        <v>0</v>
      </c>
      <c r="AW8" s="90">
        <v>268370.1923</v>
      </c>
      <c r="AX8" s="90">
        <v>339149.53590000002</v>
      </c>
      <c r="AY8" s="90">
        <v>343278.38370000001</v>
      </c>
      <c r="AZ8" s="90">
        <v>351774.1507</v>
      </c>
      <c r="BA8" s="90">
        <v>336275.60259999998</v>
      </c>
      <c r="BB8" s="90">
        <v>343013.98950000003</v>
      </c>
      <c r="BC8" s="90">
        <v>350191.45069999999</v>
      </c>
      <c r="BD8" s="90">
        <v>317139.09360000002</v>
      </c>
      <c r="BE8" s="90">
        <v>317139.09360000002</v>
      </c>
      <c r="BF8" s="90">
        <v>344763.62270000001</v>
      </c>
      <c r="BG8" s="90">
        <v>349792.6103</v>
      </c>
      <c r="BH8" s="90">
        <v>335225.43949999998</v>
      </c>
      <c r="BI8" s="90">
        <v>339797.36</v>
      </c>
      <c r="BJ8" s="90">
        <v>334075.9828</v>
      </c>
      <c r="BK8" s="90">
        <v>339566.7856</v>
      </c>
      <c r="BL8" s="90">
        <v>337700.78230000002</v>
      </c>
      <c r="BM8" s="90">
        <v>338196.91710000002</v>
      </c>
      <c r="BN8" s="90">
        <v>342792.16159999999</v>
      </c>
      <c r="BO8" s="90">
        <v>331934.75630000001</v>
      </c>
      <c r="BP8" s="90">
        <v>328121.03239999997</v>
      </c>
      <c r="BQ8" s="90">
        <v>400782.70610000001</v>
      </c>
      <c r="BR8" s="90">
        <v>402976.66149999999</v>
      </c>
      <c r="BS8" s="90">
        <v>376164.72389999998</v>
      </c>
      <c r="BT8" s="90">
        <v>353297.18707500002</v>
      </c>
      <c r="BU8" s="90">
        <v>338007.07640000002</v>
      </c>
      <c r="BV8" s="90">
        <v>305784.4706</v>
      </c>
      <c r="BW8" s="90">
        <v>311085.9325</v>
      </c>
    </row>
    <row r="9" spans="1:75" x14ac:dyDescent="0.3">
      <c r="A9" t="s">
        <v>14</v>
      </c>
      <c r="B9" s="90">
        <v>600</v>
      </c>
      <c r="C9" s="90">
        <v>600</v>
      </c>
      <c r="D9" s="90">
        <v>600</v>
      </c>
      <c r="E9" s="90">
        <v>600</v>
      </c>
      <c r="F9" s="90">
        <v>600</v>
      </c>
      <c r="G9" s="90">
        <v>600</v>
      </c>
      <c r="H9" s="90">
        <v>600</v>
      </c>
      <c r="I9" s="90">
        <v>600</v>
      </c>
      <c r="J9" s="90">
        <v>600</v>
      </c>
      <c r="K9" s="90">
        <v>600</v>
      </c>
      <c r="L9" s="90">
        <v>600</v>
      </c>
      <c r="M9" s="90">
        <v>600</v>
      </c>
      <c r="N9" s="90">
        <v>600</v>
      </c>
      <c r="O9" s="90">
        <v>600</v>
      </c>
      <c r="P9" s="90">
        <v>600</v>
      </c>
      <c r="Q9" s="90">
        <v>600</v>
      </c>
      <c r="R9" s="90">
        <v>600</v>
      </c>
      <c r="S9" s="90">
        <v>600</v>
      </c>
      <c r="T9" s="90">
        <v>600</v>
      </c>
      <c r="U9" s="90">
        <v>600</v>
      </c>
      <c r="V9" s="90">
        <v>600</v>
      </c>
      <c r="W9" s="90">
        <v>600</v>
      </c>
      <c r="X9" s="90">
        <v>600</v>
      </c>
      <c r="Y9" s="90">
        <v>600</v>
      </c>
      <c r="Z9" s="90">
        <v>600</v>
      </c>
      <c r="AA9" s="90">
        <v>600</v>
      </c>
      <c r="AB9" s="90">
        <v>600</v>
      </c>
      <c r="AC9" s="90">
        <v>600</v>
      </c>
      <c r="AD9" s="90">
        <v>600</v>
      </c>
      <c r="AE9" s="90">
        <v>600</v>
      </c>
      <c r="AF9" s="90">
        <v>600</v>
      </c>
      <c r="AG9" s="90">
        <v>600</v>
      </c>
      <c r="AH9" s="90">
        <v>600</v>
      </c>
      <c r="AI9" s="90">
        <v>600</v>
      </c>
      <c r="AJ9" s="90">
        <v>2400</v>
      </c>
      <c r="AK9" s="90">
        <v>2400</v>
      </c>
      <c r="AL9" s="90">
        <v>2400</v>
      </c>
      <c r="AM9" s="90">
        <v>2400</v>
      </c>
      <c r="AN9" s="90">
        <v>2400</v>
      </c>
      <c r="AO9" s="90">
        <v>2400</v>
      </c>
      <c r="AP9" s="90">
        <v>2400</v>
      </c>
      <c r="AQ9" s="90">
        <v>2400</v>
      </c>
      <c r="AR9" s="90">
        <v>2400</v>
      </c>
      <c r="AS9" s="90">
        <v>2400</v>
      </c>
      <c r="AT9" s="90">
        <v>2400</v>
      </c>
      <c r="AU9" s="90">
        <v>2400</v>
      </c>
      <c r="AV9" s="90">
        <v>0</v>
      </c>
      <c r="AW9" s="90">
        <v>2400</v>
      </c>
      <c r="AX9" s="90">
        <v>2400</v>
      </c>
      <c r="AY9" s="90">
        <v>2400</v>
      </c>
      <c r="AZ9" s="90">
        <v>2400</v>
      </c>
      <c r="BA9" s="90">
        <v>2400</v>
      </c>
      <c r="BB9" s="90">
        <v>2400</v>
      </c>
      <c r="BC9" s="90">
        <v>4280</v>
      </c>
      <c r="BD9" s="90">
        <v>4280</v>
      </c>
      <c r="BE9" s="90">
        <v>4280</v>
      </c>
      <c r="BF9" s="90">
        <v>4280</v>
      </c>
      <c r="BG9" s="90">
        <v>4280</v>
      </c>
      <c r="BH9" s="90">
        <v>4200</v>
      </c>
      <c r="BI9" s="90">
        <v>4400</v>
      </c>
      <c r="BJ9" s="90">
        <v>4500</v>
      </c>
      <c r="BK9" s="90">
        <v>4380</v>
      </c>
      <c r="BL9" s="90">
        <v>4380</v>
      </c>
      <c r="BM9" s="90">
        <v>4342.4000000000005</v>
      </c>
      <c r="BN9" s="90">
        <v>4312.8</v>
      </c>
      <c r="BO9" s="90">
        <v>14000</v>
      </c>
      <c r="BP9" s="90">
        <v>12806</v>
      </c>
      <c r="BQ9" s="90">
        <v>16100.400000000001</v>
      </c>
      <c r="BR9" s="90">
        <v>17662</v>
      </c>
      <c r="BS9" s="90">
        <v>6624</v>
      </c>
      <c r="BT9" s="90">
        <v>18423.600000000002</v>
      </c>
      <c r="BU9" s="90">
        <v>18423.600000000002</v>
      </c>
      <c r="BV9" s="90">
        <v>18423.600000000002</v>
      </c>
      <c r="BW9" s="90">
        <v>12409.6</v>
      </c>
    </row>
    <row r="10" spans="1:75" x14ac:dyDescent="0.3">
      <c r="A10" t="s">
        <v>15</v>
      </c>
      <c r="B10" s="90">
        <v>900</v>
      </c>
      <c r="C10" s="90">
        <v>900</v>
      </c>
      <c r="D10" s="90">
        <v>900</v>
      </c>
      <c r="E10" s="90">
        <v>900</v>
      </c>
      <c r="F10" s="90">
        <v>900</v>
      </c>
      <c r="G10" s="90">
        <v>900</v>
      </c>
      <c r="H10" s="90">
        <v>900</v>
      </c>
      <c r="I10" s="90">
        <v>900</v>
      </c>
      <c r="J10" s="90">
        <v>900</v>
      </c>
      <c r="K10" s="90">
        <v>900</v>
      </c>
      <c r="L10" s="90">
        <v>900</v>
      </c>
      <c r="M10" s="90">
        <v>900</v>
      </c>
      <c r="N10" s="90">
        <v>900</v>
      </c>
      <c r="O10" s="90">
        <v>900</v>
      </c>
      <c r="P10" s="90">
        <v>900</v>
      </c>
      <c r="Q10" s="90">
        <v>900</v>
      </c>
      <c r="R10" s="90">
        <v>900</v>
      </c>
      <c r="S10" s="90">
        <v>900</v>
      </c>
      <c r="T10" s="90">
        <v>900</v>
      </c>
      <c r="U10" s="90">
        <v>900</v>
      </c>
      <c r="V10" s="90">
        <v>900</v>
      </c>
      <c r="W10" s="90">
        <v>900</v>
      </c>
      <c r="X10" s="90">
        <v>900</v>
      </c>
      <c r="Y10" s="90">
        <v>900</v>
      </c>
      <c r="Z10" s="90">
        <v>900</v>
      </c>
      <c r="AA10" s="90">
        <v>900</v>
      </c>
      <c r="AB10" s="90">
        <v>900</v>
      </c>
      <c r="AC10" s="90">
        <v>900</v>
      </c>
      <c r="AD10" s="90">
        <v>900</v>
      </c>
      <c r="AE10" s="90">
        <v>900</v>
      </c>
      <c r="AF10" s="90">
        <v>900</v>
      </c>
      <c r="AG10" s="90">
        <v>900</v>
      </c>
      <c r="AH10" s="90">
        <v>900</v>
      </c>
      <c r="AI10" s="90">
        <v>900</v>
      </c>
      <c r="AJ10" s="90">
        <v>900</v>
      </c>
      <c r="AK10" s="90">
        <v>900</v>
      </c>
      <c r="AL10" s="90">
        <v>900</v>
      </c>
      <c r="AM10" s="90">
        <v>900</v>
      </c>
      <c r="AN10" s="90">
        <v>900</v>
      </c>
      <c r="AO10" s="90">
        <v>900</v>
      </c>
      <c r="AP10" s="90">
        <v>900</v>
      </c>
      <c r="AQ10" s="90">
        <v>900</v>
      </c>
      <c r="AR10" s="90">
        <v>900</v>
      </c>
      <c r="AS10" s="90">
        <v>900</v>
      </c>
      <c r="AT10" s="90">
        <v>900</v>
      </c>
      <c r="AU10" s="90">
        <v>900</v>
      </c>
      <c r="AV10" s="90">
        <v>0</v>
      </c>
      <c r="AW10" s="90">
        <v>900</v>
      </c>
      <c r="AX10" s="90">
        <v>900</v>
      </c>
      <c r="AY10" s="90">
        <v>900</v>
      </c>
      <c r="AZ10" s="90">
        <v>900</v>
      </c>
      <c r="BA10" s="90">
        <v>900</v>
      </c>
      <c r="BB10" s="90">
        <v>900</v>
      </c>
      <c r="BC10" s="90">
        <v>2850</v>
      </c>
      <c r="BD10" s="90">
        <v>2850</v>
      </c>
      <c r="BE10" s="90">
        <v>2850</v>
      </c>
      <c r="BF10" s="90">
        <v>2850</v>
      </c>
      <c r="BG10" s="90">
        <v>2850</v>
      </c>
      <c r="BH10" s="90">
        <v>2850</v>
      </c>
      <c r="BI10" s="90">
        <v>2850</v>
      </c>
      <c r="BJ10" s="90">
        <v>3060</v>
      </c>
      <c r="BK10" s="90">
        <v>2709.9</v>
      </c>
      <c r="BL10" s="90">
        <v>2709.9</v>
      </c>
      <c r="BM10" s="90">
        <v>2709.9</v>
      </c>
      <c r="BN10" s="90">
        <v>2709.9</v>
      </c>
      <c r="BO10" s="90">
        <v>2700</v>
      </c>
      <c r="BP10" s="90">
        <v>2550</v>
      </c>
      <c r="BQ10" s="90">
        <v>2610</v>
      </c>
      <c r="BR10" s="90">
        <v>2850</v>
      </c>
      <c r="BS10" s="90">
        <v>3645</v>
      </c>
      <c r="BT10" s="90">
        <v>2709.9</v>
      </c>
      <c r="BU10" s="90">
        <v>2709.9</v>
      </c>
      <c r="BV10" s="90">
        <v>2709.9</v>
      </c>
      <c r="BW10" s="90">
        <v>2709.9</v>
      </c>
    </row>
    <row r="11" spans="1:75" x14ac:dyDescent="0.3">
      <c r="A11" t="s">
        <v>16</v>
      </c>
      <c r="B11" s="90">
        <v>0</v>
      </c>
      <c r="C11" s="90">
        <v>0</v>
      </c>
      <c r="D11" s="90">
        <v>0</v>
      </c>
      <c r="E11" s="90">
        <v>36000</v>
      </c>
      <c r="F11" s="90">
        <v>36000</v>
      </c>
      <c r="G11" s="90">
        <v>36000</v>
      </c>
      <c r="H11" s="90">
        <v>37500</v>
      </c>
      <c r="I11" s="90">
        <v>39000</v>
      </c>
      <c r="J11" s="90">
        <v>39000</v>
      </c>
      <c r="K11" s="90">
        <v>37500</v>
      </c>
      <c r="L11" s="90">
        <v>3000</v>
      </c>
      <c r="M11" s="90">
        <v>45000</v>
      </c>
      <c r="N11" s="90">
        <v>41400</v>
      </c>
      <c r="O11" s="90">
        <v>46800</v>
      </c>
      <c r="P11" s="90">
        <v>70200</v>
      </c>
      <c r="Q11" s="90">
        <v>82500</v>
      </c>
      <c r="R11" s="90">
        <v>66000</v>
      </c>
      <c r="S11" s="90">
        <v>80600</v>
      </c>
      <c r="T11" s="90">
        <v>71300</v>
      </c>
      <c r="U11" s="90">
        <v>83700</v>
      </c>
      <c r="V11" s="90">
        <v>110500</v>
      </c>
      <c r="W11" s="90">
        <v>91000</v>
      </c>
      <c r="X11" s="90">
        <v>77500</v>
      </c>
      <c r="Y11" s="90">
        <v>70200</v>
      </c>
      <c r="Z11" s="90">
        <v>62400</v>
      </c>
      <c r="AA11" s="90">
        <v>62400</v>
      </c>
      <c r="AB11" s="90">
        <v>70200</v>
      </c>
      <c r="AC11" s="90">
        <v>62400</v>
      </c>
      <c r="AD11" s="90">
        <v>62400</v>
      </c>
      <c r="AE11" s="90">
        <v>63700</v>
      </c>
      <c r="AF11" s="90">
        <v>63700</v>
      </c>
      <c r="AG11" s="90">
        <v>53300</v>
      </c>
      <c r="AH11" s="90">
        <v>57200</v>
      </c>
      <c r="AI11" s="90">
        <v>4</v>
      </c>
      <c r="AJ11" s="90">
        <v>54600</v>
      </c>
      <c r="AK11" s="90">
        <v>70200</v>
      </c>
      <c r="AL11" s="90">
        <v>62400</v>
      </c>
      <c r="AM11" s="90">
        <v>62400</v>
      </c>
      <c r="AN11" s="90">
        <v>58500</v>
      </c>
      <c r="AO11" s="90">
        <v>31200</v>
      </c>
      <c r="AP11" s="90">
        <v>31200</v>
      </c>
      <c r="AQ11" s="90">
        <v>35100</v>
      </c>
      <c r="AR11" s="90">
        <v>28600</v>
      </c>
      <c r="AS11" s="90">
        <v>0</v>
      </c>
      <c r="AT11" s="90">
        <v>0</v>
      </c>
      <c r="AU11" s="90">
        <v>15600</v>
      </c>
      <c r="AV11" s="90">
        <v>0</v>
      </c>
      <c r="AW11" s="90">
        <v>42900</v>
      </c>
      <c r="AX11" s="90">
        <v>66300</v>
      </c>
      <c r="AY11" s="90">
        <v>63700</v>
      </c>
      <c r="AZ11" s="90">
        <v>63700</v>
      </c>
      <c r="BA11" s="90">
        <v>61100</v>
      </c>
      <c r="BB11" s="90">
        <v>62400</v>
      </c>
      <c r="BC11" s="90">
        <v>70600</v>
      </c>
      <c r="BD11" s="90">
        <v>67600</v>
      </c>
      <c r="BE11" s="90">
        <v>70200</v>
      </c>
      <c r="BF11" s="90">
        <v>70600</v>
      </c>
      <c r="BG11" s="90">
        <v>70600</v>
      </c>
      <c r="BH11" s="90">
        <v>65400</v>
      </c>
      <c r="BI11" s="90">
        <v>55400</v>
      </c>
      <c r="BJ11" s="90">
        <v>38500</v>
      </c>
      <c r="BK11" s="90">
        <v>31200</v>
      </c>
      <c r="BL11" s="90">
        <v>32500</v>
      </c>
      <c r="BM11" s="90">
        <v>35600</v>
      </c>
      <c r="BN11" s="90">
        <v>34200</v>
      </c>
      <c r="BO11" s="90">
        <v>3000</v>
      </c>
      <c r="BP11" s="90">
        <v>36000</v>
      </c>
      <c r="BQ11" s="90">
        <v>4000</v>
      </c>
      <c r="BR11" s="90">
        <v>6000</v>
      </c>
      <c r="BS11" s="90">
        <v>2000</v>
      </c>
      <c r="BT11" s="90">
        <v>4000</v>
      </c>
      <c r="BU11" s="90">
        <v>4000</v>
      </c>
      <c r="BV11" s="90">
        <v>4000</v>
      </c>
      <c r="BW11" s="90">
        <v>2000</v>
      </c>
    </row>
    <row r="12" spans="1:75" x14ac:dyDescent="0.3">
      <c r="A12" t="s">
        <v>17</v>
      </c>
      <c r="B12" s="90">
        <v>2600</v>
      </c>
      <c r="C12" s="90">
        <v>2600</v>
      </c>
      <c r="D12" s="90">
        <v>2600</v>
      </c>
      <c r="E12" s="90">
        <v>2600</v>
      </c>
      <c r="F12" s="90">
        <v>2600</v>
      </c>
      <c r="G12" s="90">
        <v>2600</v>
      </c>
      <c r="H12" s="90">
        <v>2600</v>
      </c>
      <c r="I12" s="90">
        <v>2600</v>
      </c>
      <c r="J12" s="90">
        <v>2600</v>
      </c>
      <c r="K12" s="90">
        <v>2600</v>
      </c>
      <c r="L12" s="90">
        <v>2600</v>
      </c>
      <c r="M12" s="90">
        <v>2600</v>
      </c>
      <c r="N12" s="90">
        <v>2600</v>
      </c>
      <c r="O12" s="90">
        <v>2600</v>
      </c>
      <c r="P12" s="90">
        <v>2600</v>
      </c>
      <c r="Q12" s="90">
        <v>2600</v>
      </c>
      <c r="R12" s="90">
        <v>2600</v>
      </c>
      <c r="S12" s="90">
        <v>2600</v>
      </c>
      <c r="T12" s="90">
        <v>2600</v>
      </c>
      <c r="U12" s="90">
        <v>2600</v>
      </c>
      <c r="V12" s="90">
        <v>2600</v>
      </c>
      <c r="W12" s="90">
        <v>2600</v>
      </c>
      <c r="X12" s="90">
        <v>2600</v>
      </c>
      <c r="Y12" s="90">
        <v>2600</v>
      </c>
      <c r="Z12" s="90">
        <v>2600</v>
      </c>
      <c r="AA12" s="90">
        <v>2600</v>
      </c>
      <c r="AB12" s="90">
        <v>1500</v>
      </c>
      <c r="AC12" s="90">
        <v>1500</v>
      </c>
      <c r="AD12" s="90">
        <v>1500</v>
      </c>
      <c r="AE12" s="90">
        <v>1500</v>
      </c>
      <c r="AF12" s="90">
        <v>1500</v>
      </c>
      <c r="AG12" s="90">
        <v>1500</v>
      </c>
      <c r="AH12" s="90">
        <v>1500</v>
      </c>
      <c r="AI12" s="90">
        <v>0</v>
      </c>
      <c r="AJ12" s="90">
        <v>0</v>
      </c>
      <c r="AK12" s="90">
        <v>0</v>
      </c>
      <c r="AL12" s="90">
        <v>0</v>
      </c>
      <c r="AM12" s="90">
        <v>3100</v>
      </c>
      <c r="AN12" s="90">
        <v>3100</v>
      </c>
      <c r="AO12" s="90">
        <v>3100</v>
      </c>
      <c r="AP12" s="90">
        <v>3100</v>
      </c>
      <c r="AQ12" s="90">
        <v>3100</v>
      </c>
      <c r="AR12" s="90">
        <v>3100</v>
      </c>
      <c r="AS12" s="90">
        <v>3100</v>
      </c>
      <c r="AT12" s="90">
        <v>3100</v>
      </c>
      <c r="AU12" s="90">
        <v>3100</v>
      </c>
      <c r="AV12" s="90">
        <v>0</v>
      </c>
      <c r="AW12" s="90">
        <v>3100</v>
      </c>
      <c r="AX12" s="90">
        <v>3100</v>
      </c>
      <c r="AY12" s="90">
        <v>3100</v>
      </c>
      <c r="AZ12" s="90">
        <v>3100</v>
      </c>
      <c r="BA12" s="90">
        <v>3100</v>
      </c>
      <c r="BB12" s="90">
        <v>3100</v>
      </c>
      <c r="BC12" s="90">
        <v>3100</v>
      </c>
      <c r="BD12" s="90">
        <v>3100</v>
      </c>
      <c r="BE12" s="90">
        <v>3100</v>
      </c>
      <c r="BF12" s="90">
        <v>3100</v>
      </c>
      <c r="BG12" s="90">
        <v>3100</v>
      </c>
      <c r="BH12" s="90">
        <v>3300</v>
      </c>
      <c r="BI12" s="90">
        <v>3940</v>
      </c>
      <c r="BJ12" s="90">
        <v>3940</v>
      </c>
      <c r="BK12" s="90">
        <v>3940</v>
      </c>
      <c r="BL12" s="90">
        <v>4790</v>
      </c>
      <c r="BM12" s="90">
        <v>2900</v>
      </c>
      <c r="BN12" s="90">
        <v>2900</v>
      </c>
      <c r="BO12" s="90">
        <v>4300</v>
      </c>
      <c r="BP12" s="90">
        <v>4790</v>
      </c>
      <c r="BQ12" s="90">
        <v>4790</v>
      </c>
      <c r="BR12" s="90">
        <v>4790</v>
      </c>
      <c r="BS12" s="90">
        <v>4790</v>
      </c>
      <c r="BT12" s="90">
        <v>4700</v>
      </c>
      <c r="BU12" s="90">
        <v>4700</v>
      </c>
      <c r="BV12" s="90">
        <v>4700</v>
      </c>
      <c r="BW12" s="90">
        <v>4060</v>
      </c>
    </row>
    <row r="13" spans="1:75" x14ac:dyDescent="0.3">
      <c r="A13" t="s">
        <v>18</v>
      </c>
      <c r="B13" s="90">
        <v>1125</v>
      </c>
      <c r="C13" s="90">
        <v>1125</v>
      </c>
      <c r="D13" s="90">
        <v>1125</v>
      </c>
      <c r="E13" s="90">
        <v>1155</v>
      </c>
      <c r="F13" s="90">
        <v>1155</v>
      </c>
      <c r="G13" s="90">
        <v>1155</v>
      </c>
      <c r="H13" s="90">
        <v>1155</v>
      </c>
      <c r="I13" s="90">
        <v>1155</v>
      </c>
      <c r="J13" s="90">
        <v>1155</v>
      </c>
      <c r="K13" s="90">
        <v>1155</v>
      </c>
      <c r="L13" s="90">
        <v>1155</v>
      </c>
      <c r="M13" s="90">
        <v>1155</v>
      </c>
      <c r="N13" s="90">
        <v>1155</v>
      </c>
      <c r="O13" s="90">
        <v>1155</v>
      </c>
      <c r="P13" s="90">
        <v>1155</v>
      </c>
      <c r="Q13" s="90">
        <v>1155</v>
      </c>
      <c r="R13" s="90">
        <v>1155</v>
      </c>
      <c r="S13" s="90">
        <v>2847.75</v>
      </c>
      <c r="T13" s="90">
        <v>2847.75</v>
      </c>
      <c r="U13" s="90">
        <v>2847.75</v>
      </c>
      <c r="V13" s="90">
        <v>2847.75</v>
      </c>
      <c r="W13" s="90">
        <v>2847.75</v>
      </c>
      <c r="X13" s="90">
        <v>2847.75</v>
      </c>
      <c r="Y13" s="90">
        <v>2847.75</v>
      </c>
      <c r="Z13" s="90">
        <v>2847.75</v>
      </c>
      <c r="AA13" s="90">
        <v>2847.75</v>
      </c>
      <c r="AB13" s="90">
        <v>1026.75</v>
      </c>
      <c r="AC13" s="90">
        <v>1026.75</v>
      </c>
      <c r="AD13" s="90">
        <v>1026.75</v>
      </c>
      <c r="AE13" s="90">
        <v>1026.75</v>
      </c>
      <c r="AF13" s="90">
        <v>1026.75</v>
      </c>
      <c r="AG13" s="90">
        <v>1026.75</v>
      </c>
      <c r="AH13" s="90">
        <v>1026.75</v>
      </c>
      <c r="AI13" s="90">
        <v>1026.75</v>
      </c>
      <c r="AJ13" s="90">
        <v>1026.75</v>
      </c>
      <c r="AK13" s="90">
        <v>1026.75</v>
      </c>
      <c r="AL13" s="90">
        <v>1026.75</v>
      </c>
      <c r="AM13" s="90">
        <v>1026.75</v>
      </c>
      <c r="AN13" s="90">
        <v>1026.75</v>
      </c>
      <c r="AO13" s="90">
        <v>1026.75</v>
      </c>
      <c r="AP13" s="90">
        <v>1026.75</v>
      </c>
      <c r="AQ13" s="90">
        <v>1026.75</v>
      </c>
      <c r="AR13" s="90">
        <v>1026.75</v>
      </c>
      <c r="AS13" s="90">
        <v>1026.75</v>
      </c>
      <c r="AT13" s="90">
        <v>1026.75</v>
      </c>
      <c r="AU13" s="90">
        <v>1026.75</v>
      </c>
      <c r="AV13" s="90">
        <v>0</v>
      </c>
      <c r="AW13" s="90">
        <v>1026.75</v>
      </c>
      <c r="AX13" s="90">
        <v>1026.75</v>
      </c>
      <c r="AY13" s="90">
        <v>1026.75</v>
      </c>
      <c r="AZ13" s="90">
        <v>1026.75</v>
      </c>
      <c r="BA13" s="90">
        <v>1026.75</v>
      </c>
      <c r="BB13" s="90">
        <v>1026.75</v>
      </c>
      <c r="BC13" s="90">
        <v>1026.75</v>
      </c>
      <c r="BD13" s="90">
        <v>1026.75</v>
      </c>
      <c r="BE13" s="90">
        <v>1026.75</v>
      </c>
      <c r="BF13" s="90">
        <v>1026.75</v>
      </c>
      <c r="BG13" s="90">
        <v>1026.75</v>
      </c>
      <c r="BH13" s="90">
        <v>813</v>
      </c>
      <c r="BI13" s="90">
        <v>600</v>
      </c>
      <c r="BJ13" s="90">
        <v>337.5</v>
      </c>
      <c r="BK13" s="90">
        <v>1083</v>
      </c>
      <c r="BL13" s="90">
        <v>690</v>
      </c>
      <c r="BM13" s="90">
        <v>1068.75</v>
      </c>
      <c r="BN13" s="90">
        <v>1050</v>
      </c>
      <c r="BO13" s="90">
        <v>2119.5</v>
      </c>
      <c r="BP13" s="90">
        <v>1687.5</v>
      </c>
      <c r="BQ13" s="90">
        <v>1012.5</v>
      </c>
      <c r="BR13" s="90">
        <v>1087.5</v>
      </c>
      <c r="BS13" s="90">
        <v>2137.5</v>
      </c>
      <c r="BT13" s="90">
        <v>2111.25</v>
      </c>
      <c r="BU13" s="90">
        <v>2111.25</v>
      </c>
      <c r="BV13" s="90">
        <v>2111.25</v>
      </c>
      <c r="BW13" s="90">
        <v>1953.75</v>
      </c>
    </row>
    <row r="14" spans="1:75" x14ac:dyDescent="0.3">
      <c r="A14" t="s">
        <v>19</v>
      </c>
      <c r="B14" s="90">
        <v>97662.24</v>
      </c>
      <c r="C14" s="90">
        <v>150658</v>
      </c>
      <c r="D14" s="90">
        <v>116120</v>
      </c>
      <c r="E14" s="90">
        <v>392148</v>
      </c>
      <c r="F14" s="90">
        <v>436950</v>
      </c>
      <c r="G14" s="90">
        <v>444769.55000000005</v>
      </c>
      <c r="H14" s="90">
        <v>479779.5</v>
      </c>
      <c r="I14" s="90">
        <v>425985</v>
      </c>
      <c r="J14" s="90">
        <v>392515</v>
      </c>
      <c r="K14" s="90">
        <v>436019</v>
      </c>
      <c r="L14" s="90">
        <v>285215</v>
      </c>
      <c r="M14" s="90">
        <v>336536</v>
      </c>
      <c r="N14" s="90">
        <v>370417</v>
      </c>
      <c r="O14" s="90">
        <v>260198</v>
      </c>
      <c r="P14" s="90">
        <v>232862</v>
      </c>
      <c r="Q14" s="90">
        <v>372608</v>
      </c>
      <c r="R14" s="90">
        <v>259787.62</v>
      </c>
      <c r="S14" s="90">
        <v>318404</v>
      </c>
      <c r="T14" s="90">
        <v>329246.93000000005</v>
      </c>
      <c r="U14" s="90">
        <v>312191</v>
      </c>
      <c r="V14" s="90">
        <v>294063</v>
      </c>
      <c r="W14" s="90">
        <v>235327</v>
      </c>
      <c r="X14" s="90">
        <v>220839</v>
      </c>
      <c r="Y14" s="90">
        <v>178785.14</v>
      </c>
      <c r="Z14" s="90">
        <v>161512.69</v>
      </c>
      <c r="AA14" s="90">
        <v>198022</v>
      </c>
      <c r="AB14" s="90">
        <v>143396</v>
      </c>
      <c r="AC14" s="90">
        <v>191818</v>
      </c>
      <c r="AD14" s="90">
        <v>185499</v>
      </c>
      <c r="AE14" s="90">
        <v>211712.5</v>
      </c>
      <c r="AF14" s="90">
        <v>202097</v>
      </c>
      <c r="AG14" s="90">
        <v>259733</v>
      </c>
      <c r="AH14" s="90">
        <v>159269</v>
      </c>
      <c r="AI14" s="90">
        <v>86234</v>
      </c>
      <c r="AJ14" s="90">
        <v>181676</v>
      </c>
      <c r="AK14" s="90">
        <v>252552.47000000003</v>
      </c>
      <c r="AL14" s="90">
        <v>268590</v>
      </c>
      <c r="AM14" s="90">
        <v>253194</v>
      </c>
      <c r="AN14" s="90">
        <v>396000</v>
      </c>
      <c r="AO14" s="90">
        <v>396000</v>
      </c>
      <c r="AP14" s="90">
        <v>396354</v>
      </c>
      <c r="AQ14" s="90">
        <v>396354</v>
      </c>
      <c r="AR14" s="90">
        <v>373889.10000000003</v>
      </c>
      <c r="AS14" s="90">
        <v>132722.48000000001</v>
      </c>
      <c r="AT14" s="90">
        <v>159445</v>
      </c>
      <c r="AU14" s="90">
        <v>214875</v>
      </c>
      <c r="AV14" s="90">
        <v>0</v>
      </c>
      <c r="AW14" s="90">
        <v>344764</v>
      </c>
      <c r="AX14" s="90">
        <v>451544</v>
      </c>
      <c r="AY14" s="90">
        <v>464435</v>
      </c>
      <c r="AZ14" s="90">
        <v>476563</v>
      </c>
      <c r="BA14" s="90">
        <v>463546</v>
      </c>
      <c r="BB14" s="90">
        <v>506609</v>
      </c>
      <c r="BC14" s="90">
        <v>506609</v>
      </c>
      <c r="BD14" s="90">
        <v>472633</v>
      </c>
      <c r="BE14" s="90">
        <v>488858</v>
      </c>
      <c r="BF14" s="90">
        <v>480230.17000000004</v>
      </c>
      <c r="BG14" s="90">
        <v>480230.17000000004</v>
      </c>
      <c r="BH14" s="90">
        <v>440507.70999999996</v>
      </c>
      <c r="BI14" s="90">
        <v>438174.63</v>
      </c>
      <c r="BJ14" s="90">
        <v>540282.21</v>
      </c>
      <c r="BK14" s="90">
        <v>423216.97</v>
      </c>
      <c r="BL14" s="90">
        <v>425079.15</v>
      </c>
      <c r="BM14" s="90">
        <v>397797.89</v>
      </c>
      <c r="BN14" s="90">
        <v>423246.41000000003</v>
      </c>
      <c r="BO14" s="90">
        <v>413118.67000000004</v>
      </c>
      <c r="BP14" s="90">
        <v>416972.64</v>
      </c>
      <c r="BQ14" s="90">
        <v>547743.95000000007</v>
      </c>
      <c r="BR14" s="90">
        <v>553412</v>
      </c>
      <c r="BS14" s="90">
        <v>483973.36000000004</v>
      </c>
      <c r="BT14" s="90">
        <v>494617.65650000004</v>
      </c>
      <c r="BU14" s="90">
        <v>482776.08150000003</v>
      </c>
      <c r="BV14" s="90">
        <v>484013</v>
      </c>
      <c r="BW14" s="90">
        <v>504406</v>
      </c>
    </row>
    <row r="15" spans="1:75" x14ac:dyDescent="0.3">
      <c r="A15" t="s">
        <v>20</v>
      </c>
      <c r="B15" s="90">
        <v>27513.1675</v>
      </c>
      <c r="C15" s="90">
        <v>46562</v>
      </c>
      <c r="D15" s="90">
        <v>30750</v>
      </c>
      <c r="E15" s="90">
        <v>114885.55</v>
      </c>
      <c r="F15" s="90">
        <v>133371</v>
      </c>
      <c r="G15" s="90">
        <v>170476.3125</v>
      </c>
      <c r="H15" s="90">
        <v>162339</v>
      </c>
      <c r="I15" s="90">
        <v>144909.21249999999</v>
      </c>
      <c r="J15" s="90">
        <v>129343.69500000001</v>
      </c>
      <c r="K15" s="90">
        <v>123304.87000000001</v>
      </c>
      <c r="L15" s="90">
        <v>77343</v>
      </c>
      <c r="M15" s="90">
        <v>136728</v>
      </c>
      <c r="N15" s="90">
        <v>142604</v>
      </c>
      <c r="O15" s="90">
        <v>142522</v>
      </c>
      <c r="P15" s="90">
        <v>132136</v>
      </c>
      <c r="Q15" s="90">
        <v>156259</v>
      </c>
      <c r="R15" s="90">
        <v>168690.4375</v>
      </c>
      <c r="S15" s="90">
        <v>170490</v>
      </c>
      <c r="T15" s="90">
        <v>173707.07250000001</v>
      </c>
      <c r="U15" s="90">
        <v>168229.91250000001</v>
      </c>
      <c r="V15" s="90">
        <v>163171</v>
      </c>
      <c r="W15" s="90">
        <v>145204</v>
      </c>
      <c r="X15" s="90">
        <v>145601</v>
      </c>
      <c r="Y15" s="90">
        <v>145601</v>
      </c>
      <c r="Z15" s="90">
        <v>141796</v>
      </c>
      <c r="AA15" s="90">
        <v>131198.79500000001</v>
      </c>
      <c r="AB15" s="90">
        <v>134060</v>
      </c>
      <c r="AC15" s="90">
        <v>140881.91</v>
      </c>
      <c r="AD15" s="90">
        <v>161523</v>
      </c>
      <c r="AE15" s="90">
        <v>137118</v>
      </c>
      <c r="AF15" s="90">
        <v>137118</v>
      </c>
      <c r="AG15" s="90">
        <v>163087</v>
      </c>
      <c r="AH15" s="90">
        <v>112530.925</v>
      </c>
      <c r="AI15" s="90">
        <v>39084</v>
      </c>
      <c r="AJ15" s="90">
        <v>118842</v>
      </c>
      <c r="AK15" s="90">
        <v>131505</v>
      </c>
      <c r="AL15" s="90">
        <v>132316.69750000001</v>
      </c>
      <c r="AM15" s="90">
        <v>125819.2325</v>
      </c>
      <c r="AN15" s="90">
        <v>103889</v>
      </c>
      <c r="AO15" s="90">
        <v>103889</v>
      </c>
      <c r="AP15" s="90">
        <v>120614</v>
      </c>
      <c r="AQ15" s="90">
        <v>109074</v>
      </c>
      <c r="AR15" s="90">
        <v>102086</v>
      </c>
      <c r="AS15" s="90">
        <v>41631</v>
      </c>
      <c r="AT15" s="90">
        <v>53702</v>
      </c>
      <c r="AU15" s="90">
        <v>57803</v>
      </c>
      <c r="AV15" s="90">
        <v>0</v>
      </c>
      <c r="AW15" s="90">
        <v>112811</v>
      </c>
      <c r="AX15" s="90">
        <v>156874</v>
      </c>
      <c r="AY15" s="90">
        <v>156843</v>
      </c>
      <c r="AZ15" s="90">
        <v>158925</v>
      </c>
      <c r="BA15" s="90">
        <v>168240</v>
      </c>
      <c r="BB15" s="90">
        <v>197141</v>
      </c>
      <c r="BC15" s="90">
        <v>197141</v>
      </c>
      <c r="BD15" s="90">
        <v>181919</v>
      </c>
      <c r="BE15" s="90">
        <v>183160</v>
      </c>
      <c r="BF15" s="90">
        <v>273132</v>
      </c>
      <c r="BG15" s="90">
        <v>273132</v>
      </c>
      <c r="BH15" s="90">
        <v>264335</v>
      </c>
      <c r="BI15" s="90">
        <v>269448</v>
      </c>
      <c r="BJ15" s="90">
        <v>272399</v>
      </c>
      <c r="BK15" s="90">
        <v>395840</v>
      </c>
      <c r="BL15" s="90">
        <v>264157.23749999999</v>
      </c>
      <c r="BM15" s="90">
        <v>265299.755</v>
      </c>
      <c r="BN15" s="90">
        <v>267603.55249999999</v>
      </c>
      <c r="BO15" s="90">
        <v>255363.08749999999</v>
      </c>
      <c r="BP15" s="90">
        <v>259357.505</v>
      </c>
      <c r="BQ15" s="90">
        <v>264478</v>
      </c>
      <c r="BR15" s="90">
        <v>265388</v>
      </c>
      <c r="BS15" s="90">
        <v>256248.72500000001</v>
      </c>
      <c r="BT15" s="90">
        <v>209869</v>
      </c>
      <c r="BU15" s="90">
        <v>194078</v>
      </c>
      <c r="BV15" s="90">
        <v>245506</v>
      </c>
      <c r="BW15" s="90">
        <v>249521</v>
      </c>
    </row>
    <row r="16" spans="1:75" x14ac:dyDescent="0.3">
      <c r="A16" t="s">
        <v>21</v>
      </c>
      <c r="B16" s="90">
        <v>137200</v>
      </c>
      <c r="C16" s="90">
        <v>411600</v>
      </c>
      <c r="D16" s="90">
        <v>205800</v>
      </c>
      <c r="E16" s="90">
        <v>411600</v>
      </c>
      <c r="F16" s="90">
        <v>411600</v>
      </c>
      <c r="G16" s="90">
        <v>411600</v>
      </c>
      <c r="H16" s="90">
        <v>411600</v>
      </c>
      <c r="I16" s="90">
        <v>411600</v>
      </c>
      <c r="J16" s="90">
        <v>411600</v>
      </c>
      <c r="K16" s="90">
        <v>411600</v>
      </c>
      <c r="L16" s="90">
        <v>411600</v>
      </c>
      <c r="M16" s="90">
        <v>411600</v>
      </c>
      <c r="N16" s="90">
        <v>411600</v>
      </c>
      <c r="O16" s="90">
        <v>411600</v>
      </c>
      <c r="P16" s="90">
        <v>411600</v>
      </c>
      <c r="Q16" s="90">
        <v>411600</v>
      </c>
      <c r="R16" s="90">
        <v>411600</v>
      </c>
      <c r="S16" s="90">
        <v>411600</v>
      </c>
      <c r="T16" s="90">
        <v>411600</v>
      </c>
      <c r="U16" s="90">
        <v>411600</v>
      </c>
      <c r="V16" s="90">
        <v>411600</v>
      </c>
      <c r="W16" s="90">
        <v>411600</v>
      </c>
      <c r="X16" s="90">
        <v>411600</v>
      </c>
      <c r="Y16" s="90">
        <v>411600</v>
      </c>
      <c r="Z16" s="90">
        <v>411600</v>
      </c>
      <c r="AA16" s="90">
        <v>411600</v>
      </c>
      <c r="AB16" s="90">
        <v>411600</v>
      </c>
      <c r="AC16" s="90">
        <v>411600</v>
      </c>
      <c r="AD16" s="90">
        <v>411600</v>
      </c>
      <c r="AE16" s="90">
        <v>411600</v>
      </c>
      <c r="AF16" s="90">
        <v>411600</v>
      </c>
      <c r="AG16" s="90">
        <v>411600</v>
      </c>
      <c r="AH16" s="90">
        <v>411600</v>
      </c>
      <c r="AI16" s="90">
        <v>411600</v>
      </c>
      <c r="AJ16" s="90">
        <v>313601.25</v>
      </c>
      <c r="AK16" s="90">
        <v>313601.25</v>
      </c>
      <c r="AL16" s="90">
        <v>313601.25</v>
      </c>
      <c r="AM16" s="90">
        <v>313601.25</v>
      </c>
      <c r="AN16" s="90">
        <v>356062.5</v>
      </c>
      <c r="AO16" s="90">
        <v>356062.5</v>
      </c>
      <c r="AP16" s="90">
        <v>356062.5</v>
      </c>
      <c r="AQ16" s="90">
        <v>356062.5</v>
      </c>
      <c r="AR16" s="90">
        <v>356062.5</v>
      </c>
      <c r="AS16" s="90">
        <v>356062.5</v>
      </c>
      <c r="AT16" s="90">
        <v>356062.5</v>
      </c>
      <c r="AU16" s="90">
        <v>356062.5</v>
      </c>
      <c r="AV16" s="90">
        <v>356062.5</v>
      </c>
      <c r="AW16" s="90">
        <v>356062.5</v>
      </c>
      <c r="AX16" s="90">
        <v>356062.5</v>
      </c>
      <c r="AY16" s="90">
        <v>356062.5</v>
      </c>
      <c r="AZ16" s="90">
        <v>356062.5</v>
      </c>
      <c r="BA16" s="90">
        <v>356062.5</v>
      </c>
      <c r="BB16" s="90">
        <v>355556.25</v>
      </c>
      <c r="BC16" s="90">
        <v>434306.25</v>
      </c>
      <c r="BD16" s="90">
        <v>434306.25</v>
      </c>
      <c r="BE16" s="90">
        <v>434306.25</v>
      </c>
      <c r="BF16" s="90">
        <v>434306.25</v>
      </c>
      <c r="BG16" s="90">
        <v>434306.25</v>
      </c>
      <c r="BH16" s="90">
        <v>434306.25</v>
      </c>
      <c r="BI16" s="90">
        <v>434306.25</v>
      </c>
      <c r="BJ16" s="90">
        <v>434306.25</v>
      </c>
      <c r="BK16" s="90">
        <v>434306.25</v>
      </c>
      <c r="BL16" s="90">
        <v>434306.25</v>
      </c>
      <c r="BM16" s="90">
        <v>434306.25</v>
      </c>
      <c r="BN16" s="90">
        <v>434306.25</v>
      </c>
      <c r="BO16" s="90">
        <v>434306.25</v>
      </c>
      <c r="BP16" s="90">
        <v>355556.25</v>
      </c>
      <c r="BQ16" s="90">
        <v>355556.25</v>
      </c>
      <c r="BR16" s="90">
        <v>355556.25</v>
      </c>
      <c r="BS16" s="90">
        <v>355556.25</v>
      </c>
      <c r="BT16" s="90">
        <v>355556.25</v>
      </c>
      <c r="BU16" s="90">
        <v>338625</v>
      </c>
      <c r="BV16" s="90">
        <v>338625</v>
      </c>
      <c r="BW16" s="90">
        <v>338625</v>
      </c>
    </row>
    <row r="17" spans="1:75" x14ac:dyDescent="0.3">
      <c r="A17" t="s">
        <v>22</v>
      </c>
      <c r="B17" s="90">
        <v>0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105764</v>
      </c>
      <c r="I17" s="90">
        <v>218545.48800000001</v>
      </c>
      <c r="J17" s="90">
        <v>218545.48800000001</v>
      </c>
      <c r="K17" s="90">
        <v>218545.48800000001</v>
      </c>
      <c r="L17" s="90">
        <v>218545.48800000001</v>
      </c>
      <c r="M17" s="90">
        <v>218545.48800000001</v>
      </c>
      <c r="N17" s="90">
        <v>222440.49600000001</v>
      </c>
      <c r="O17" s="90">
        <v>215136.52799999999</v>
      </c>
      <c r="P17" s="90">
        <v>178287.6</v>
      </c>
      <c r="Q17" s="90">
        <v>211424.35200000001</v>
      </c>
      <c r="R17" s="90">
        <v>225152.35200000001</v>
      </c>
      <c r="S17" s="90">
        <v>228333.88800000001</v>
      </c>
      <c r="T17" s="90">
        <v>232337.32800000001</v>
      </c>
      <c r="U17" s="90">
        <v>226039.584</v>
      </c>
      <c r="V17" s="90">
        <v>219847.39199999999</v>
      </c>
      <c r="W17" s="90">
        <v>197659.2</v>
      </c>
      <c r="X17" s="90">
        <v>192309.93600000002</v>
      </c>
      <c r="Y17" s="90">
        <v>195243.74400000001</v>
      </c>
      <c r="Z17" s="90">
        <v>199969.584</v>
      </c>
      <c r="AA17" s="90">
        <v>199969.584</v>
      </c>
      <c r="AB17" s="90">
        <v>181594.51200000002</v>
      </c>
      <c r="AC17" s="90">
        <v>181594.51200000002</v>
      </c>
      <c r="AD17" s="90">
        <v>184812.91200000001</v>
      </c>
      <c r="AE17" s="90">
        <v>185389.48800000001</v>
      </c>
      <c r="AF17" s="90">
        <v>185389.48800000001</v>
      </c>
      <c r="AG17" s="90">
        <v>183224.592</v>
      </c>
      <c r="AH17" s="90">
        <v>151114.60800000001</v>
      </c>
      <c r="AI17" s="90">
        <v>53994.288</v>
      </c>
      <c r="AJ17" s="90">
        <v>159387.93600000002</v>
      </c>
      <c r="AK17" s="90">
        <v>174480.91200000001</v>
      </c>
      <c r="AL17" s="90">
        <v>173017.68</v>
      </c>
      <c r="AM17" s="90">
        <v>165795.984</v>
      </c>
      <c r="AN17" s="90">
        <v>157285.34400000001</v>
      </c>
      <c r="AO17" s="90">
        <v>161028.09599999999</v>
      </c>
      <c r="AP17" s="90">
        <v>161028.09599999999</v>
      </c>
      <c r="AQ17" s="90">
        <v>138051.36000000002</v>
      </c>
      <c r="AR17" s="90">
        <v>138051.36000000002</v>
      </c>
      <c r="AS17" s="90">
        <v>57915.264000000003</v>
      </c>
      <c r="AT17" s="90">
        <v>79207.296000000002</v>
      </c>
      <c r="AU17" s="90">
        <v>79207.296000000002</v>
      </c>
      <c r="AV17" s="90">
        <v>0</v>
      </c>
      <c r="AW17" s="90">
        <v>154643.08799999999</v>
      </c>
      <c r="AX17" s="90">
        <v>195428.304</v>
      </c>
      <c r="AY17" s="90">
        <v>197807.47200000001</v>
      </c>
      <c r="AZ17" s="90">
        <v>202702.992</v>
      </c>
      <c r="BA17" s="90">
        <v>1263930</v>
      </c>
      <c r="BB17" s="90">
        <v>197655.12</v>
      </c>
      <c r="BC17" s="90">
        <v>201790.992</v>
      </c>
      <c r="BD17" s="90">
        <v>182745.21600000001</v>
      </c>
      <c r="BE17" s="90">
        <v>182745.21600000001</v>
      </c>
      <c r="BF17" s="90">
        <v>198663.31200000001</v>
      </c>
      <c r="BG17" s="90">
        <v>201561.16800000001</v>
      </c>
      <c r="BH17" s="90">
        <v>193167.12</v>
      </c>
      <c r="BI17" s="90">
        <v>195801.60000000001</v>
      </c>
      <c r="BJ17" s="90">
        <v>192504.76800000001</v>
      </c>
      <c r="BK17" s="90">
        <v>195668.736</v>
      </c>
      <c r="BL17" s="90">
        <v>194593.48800000001</v>
      </c>
      <c r="BM17" s="90">
        <v>194879.37600000002</v>
      </c>
      <c r="BN17" s="90">
        <v>197527.296</v>
      </c>
      <c r="BO17" s="90">
        <v>191270.92800000001</v>
      </c>
      <c r="BP17" s="90">
        <v>182063.28</v>
      </c>
      <c r="BQ17" s="90">
        <v>197657.23200000002</v>
      </c>
      <c r="BR17" s="90">
        <v>198617.23200000002</v>
      </c>
      <c r="BS17" s="90">
        <v>180262.80000000002</v>
      </c>
      <c r="BT17" s="90">
        <v>174446.976</v>
      </c>
      <c r="BU17" s="90">
        <v>167714.49600000001</v>
      </c>
      <c r="BV17" s="90">
        <v>176202.33600000001</v>
      </c>
      <c r="BW17" s="90">
        <v>179257.2</v>
      </c>
    </row>
    <row r="18" spans="1:75" x14ac:dyDescent="0.3">
      <c r="A18" t="s">
        <v>23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176313.408</v>
      </c>
      <c r="J18" s="90">
        <v>176313.408</v>
      </c>
      <c r="K18" s="90">
        <v>160991.712</v>
      </c>
      <c r="L18" s="90">
        <v>105310.08</v>
      </c>
      <c r="M18" s="90">
        <v>179644.08000000002</v>
      </c>
      <c r="N18" s="90">
        <v>184189.008</v>
      </c>
      <c r="O18" s="90">
        <v>188380.848</v>
      </c>
      <c r="P18" s="90">
        <v>178287.6</v>
      </c>
      <c r="Q18" s="90">
        <v>211424.35200000001</v>
      </c>
      <c r="R18" s="90">
        <v>225152.35200000001</v>
      </c>
      <c r="S18" s="90">
        <v>228333.88800000001</v>
      </c>
      <c r="T18" s="90">
        <v>232337.32800000001</v>
      </c>
      <c r="U18" s="90">
        <v>226039.584</v>
      </c>
      <c r="V18" s="90">
        <v>219847.39199999999</v>
      </c>
      <c r="W18" s="90">
        <v>197659.2</v>
      </c>
      <c r="X18" s="90">
        <v>192309.93600000002</v>
      </c>
      <c r="Y18" s="90">
        <v>195243.74400000001</v>
      </c>
      <c r="Z18" s="90">
        <v>199969.584</v>
      </c>
      <c r="AA18" s="90">
        <v>199969.584</v>
      </c>
      <c r="AB18" s="90">
        <v>181594.51200000002</v>
      </c>
      <c r="AC18" s="90">
        <v>181594.51200000002</v>
      </c>
      <c r="AD18" s="90">
        <v>184812.91200000001</v>
      </c>
      <c r="AE18" s="90">
        <v>185389.48800000001</v>
      </c>
      <c r="AF18" s="90">
        <v>185389.48800000001</v>
      </c>
      <c r="AG18" s="90">
        <v>183224.592</v>
      </c>
      <c r="AH18" s="90">
        <v>151114.60800000001</v>
      </c>
      <c r="AI18" s="90">
        <v>53994.288</v>
      </c>
      <c r="AJ18" s="90">
        <v>159387.93600000002</v>
      </c>
      <c r="AK18" s="90">
        <v>174480.91200000001</v>
      </c>
      <c r="AL18" s="90">
        <v>173017.68</v>
      </c>
      <c r="AM18" s="90">
        <v>165795.984</v>
      </c>
      <c r="AN18" s="90">
        <v>157285.34400000001</v>
      </c>
      <c r="AO18" s="90">
        <v>161028.09599999999</v>
      </c>
      <c r="AP18" s="90">
        <v>161028.09599999999</v>
      </c>
      <c r="AQ18" s="90">
        <v>138051.36000000002</v>
      </c>
      <c r="AR18" s="90">
        <v>138051.36000000002</v>
      </c>
      <c r="AS18" s="90">
        <v>57915.264000000003</v>
      </c>
      <c r="AT18" s="90">
        <v>79207.296000000002</v>
      </c>
      <c r="AU18" s="90">
        <v>79207.296000000002</v>
      </c>
      <c r="AV18" s="90">
        <v>0</v>
      </c>
      <c r="AW18" s="90">
        <v>154643.08799999999</v>
      </c>
      <c r="AX18" s="90">
        <v>195428.304</v>
      </c>
      <c r="AY18" s="90">
        <v>343278.38370000001</v>
      </c>
      <c r="AZ18" s="90">
        <v>351774.1507</v>
      </c>
      <c r="BA18" s="90">
        <v>336275.60259999998</v>
      </c>
      <c r="BB18" s="90">
        <v>197655.12</v>
      </c>
      <c r="BC18" s="90">
        <v>201790.992</v>
      </c>
      <c r="BD18" s="90">
        <v>182745.21600000001</v>
      </c>
      <c r="BE18" s="90">
        <v>182745.21600000001</v>
      </c>
      <c r="BF18" s="90">
        <v>198663.31200000001</v>
      </c>
      <c r="BG18" s="90">
        <v>201561.16800000001</v>
      </c>
      <c r="BH18" s="90">
        <v>193167.12</v>
      </c>
      <c r="BI18" s="90">
        <v>195801.60000000001</v>
      </c>
      <c r="BJ18" s="90">
        <v>192504.76800000001</v>
      </c>
      <c r="BK18" s="90">
        <v>195668.736</v>
      </c>
      <c r="BL18" s="90">
        <v>194593.48800000001</v>
      </c>
      <c r="BM18" s="90">
        <v>194879.37600000002</v>
      </c>
      <c r="BN18" s="90">
        <v>197527.296</v>
      </c>
      <c r="BO18" s="90">
        <v>191270.92800000001</v>
      </c>
      <c r="BP18" s="90">
        <v>182063.28</v>
      </c>
      <c r="BQ18" s="90">
        <v>197657.23200000002</v>
      </c>
      <c r="BR18" s="90">
        <v>198617.23200000002</v>
      </c>
      <c r="BS18" s="90">
        <v>180262.80000000002</v>
      </c>
      <c r="BT18" s="90">
        <v>174446.976</v>
      </c>
      <c r="BU18" s="90">
        <v>167714.49600000001</v>
      </c>
      <c r="BV18" s="90">
        <v>176202.33600000001</v>
      </c>
      <c r="BW18" s="90">
        <v>179257.2</v>
      </c>
    </row>
    <row r="19" spans="1:75" x14ac:dyDescent="0.3">
      <c r="A19" t="s">
        <v>24</v>
      </c>
      <c r="B19" s="90">
        <v>47976.844002403843</v>
      </c>
      <c r="C19" s="90">
        <v>87183</v>
      </c>
      <c r="D19" s="90">
        <v>87183</v>
      </c>
      <c r="E19" s="90">
        <v>8564</v>
      </c>
      <c r="F19" s="90">
        <v>18109</v>
      </c>
      <c r="G19" s="90">
        <v>31695</v>
      </c>
      <c r="H19" s="90">
        <v>25747</v>
      </c>
      <c r="I19" s="90">
        <v>18518</v>
      </c>
      <c r="J19" s="90">
        <v>18518</v>
      </c>
      <c r="K19" s="90">
        <v>19303</v>
      </c>
      <c r="L19" s="90">
        <v>0</v>
      </c>
      <c r="M19" s="90">
        <v>48781</v>
      </c>
      <c r="N19" s="90">
        <v>63637</v>
      </c>
      <c r="O19" s="90">
        <v>142821</v>
      </c>
      <c r="P19" s="90">
        <v>39819</v>
      </c>
      <c r="Q19" s="90">
        <v>8606</v>
      </c>
      <c r="R19" s="90">
        <v>74141</v>
      </c>
      <c r="S19" s="90">
        <v>118690</v>
      </c>
      <c r="T19" s="90">
        <v>95094</v>
      </c>
      <c r="U19" s="90">
        <v>32767</v>
      </c>
      <c r="V19" s="90">
        <v>57661</v>
      </c>
      <c r="W19" s="90">
        <v>37997</v>
      </c>
      <c r="X19" s="90">
        <v>29822</v>
      </c>
      <c r="Y19" s="90">
        <v>63566</v>
      </c>
      <c r="Z19" s="90">
        <v>33247</v>
      </c>
      <c r="AA19" s="90">
        <v>52503</v>
      </c>
      <c r="AB19" s="90">
        <v>71434</v>
      </c>
      <c r="AC19" s="90">
        <v>156754</v>
      </c>
      <c r="AD19" s="90">
        <v>33585</v>
      </c>
      <c r="AE19" s="90">
        <v>5429</v>
      </c>
      <c r="AF19" s="90">
        <v>7252</v>
      </c>
      <c r="AG19" s="90">
        <v>13109</v>
      </c>
      <c r="AH19" s="90">
        <v>1748</v>
      </c>
      <c r="AI19" s="90">
        <v>38418</v>
      </c>
      <c r="AJ19" s="90">
        <v>38418</v>
      </c>
      <c r="AK19" s="90">
        <v>38418</v>
      </c>
      <c r="AL19" s="90">
        <v>150188</v>
      </c>
      <c r="AM19" s="90">
        <v>58676</v>
      </c>
      <c r="AN19" s="90">
        <v>33126</v>
      </c>
      <c r="AO19" s="90">
        <v>30375</v>
      </c>
      <c r="AP19" s="90">
        <v>0</v>
      </c>
      <c r="AQ19" s="90">
        <v>0</v>
      </c>
      <c r="AR19" s="90">
        <v>0</v>
      </c>
      <c r="AS19" s="90">
        <v>0</v>
      </c>
      <c r="AT19" s="90">
        <v>0</v>
      </c>
      <c r="AU19" s="90">
        <v>0</v>
      </c>
      <c r="AV19" s="90">
        <v>0</v>
      </c>
      <c r="AW19" s="90">
        <v>0</v>
      </c>
      <c r="AX19" s="90">
        <v>103296</v>
      </c>
      <c r="AY19" s="90">
        <v>67565</v>
      </c>
      <c r="AZ19" s="90">
        <v>53356</v>
      </c>
      <c r="BA19" s="90">
        <v>58446</v>
      </c>
      <c r="BB19" s="90">
        <v>326805</v>
      </c>
      <c r="BC19" s="90">
        <v>253956</v>
      </c>
      <c r="BD19" s="90">
        <v>180551</v>
      </c>
      <c r="BE19" s="90">
        <v>111787</v>
      </c>
      <c r="BF19" s="90">
        <v>88942</v>
      </c>
      <c r="BG19" s="90">
        <v>86821.5</v>
      </c>
      <c r="BH19" s="90">
        <v>90759.5</v>
      </c>
      <c r="BI19" s="90">
        <v>210301</v>
      </c>
      <c r="BJ19" s="90">
        <v>242472</v>
      </c>
      <c r="BK19" s="90">
        <v>303435</v>
      </c>
      <c r="BL19" s="90">
        <v>143717</v>
      </c>
      <c r="BM19" s="90">
        <v>58254</v>
      </c>
      <c r="BN19" s="90">
        <v>41560</v>
      </c>
      <c r="BO19" s="90">
        <v>17771</v>
      </c>
      <c r="BP19" s="90">
        <v>99576</v>
      </c>
      <c r="BQ19" s="90">
        <v>259957</v>
      </c>
      <c r="BR19" s="90">
        <v>100120</v>
      </c>
      <c r="BS19" s="90">
        <v>89244</v>
      </c>
      <c r="BT19" s="90">
        <v>121251</v>
      </c>
      <c r="BU19" s="90">
        <v>47821</v>
      </c>
      <c r="BV19" s="90">
        <v>286097</v>
      </c>
      <c r="BW19" s="90">
        <v>196548</v>
      </c>
    </row>
    <row r="20" spans="1:75" x14ac:dyDescent="0.3">
      <c r="A20" t="s">
        <v>25</v>
      </c>
      <c r="B20" s="90">
        <v>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0</v>
      </c>
      <c r="I20" s="90">
        <v>0</v>
      </c>
      <c r="J20" s="90">
        <v>0</v>
      </c>
      <c r="K20" s="90">
        <v>0</v>
      </c>
      <c r="L20" s="90">
        <v>0</v>
      </c>
      <c r="M20" s="90">
        <v>0</v>
      </c>
      <c r="N20" s="90">
        <v>0</v>
      </c>
      <c r="O20" s="90">
        <v>0</v>
      </c>
      <c r="P20" s="90">
        <v>0</v>
      </c>
      <c r="Q20" s="90">
        <v>0</v>
      </c>
      <c r="R20" s="90">
        <v>0</v>
      </c>
      <c r="S20" s="90">
        <v>0</v>
      </c>
      <c r="T20" s="90">
        <v>0</v>
      </c>
      <c r="U20" s="90">
        <v>0</v>
      </c>
      <c r="V20" s="90">
        <v>0</v>
      </c>
      <c r="W20" s="90">
        <v>0</v>
      </c>
      <c r="X20" s="90">
        <v>0</v>
      </c>
      <c r="Y20" s="90">
        <v>0</v>
      </c>
      <c r="Z20" s="90">
        <v>0</v>
      </c>
      <c r="AA20" s="90">
        <v>0</v>
      </c>
      <c r="AB20" s="90">
        <v>0</v>
      </c>
      <c r="AC20" s="90">
        <v>0</v>
      </c>
      <c r="AD20" s="90">
        <v>0</v>
      </c>
      <c r="AE20" s="90">
        <v>0</v>
      </c>
      <c r="AF20" s="90">
        <v>0</v>
      </c>
      <c r="AG20" s="90">
        <v>0</v>
      </c>
      <c r="AH20" s="90">
        <v>0</v>
      </c>
      <c r="AI20" s="90">
        <v>0</v>
      </c>
      <c r="AJ20" s="90">
        <v>0</v>
      </c>
      <c r="AK20" s="90">
        <v>0</v>
      </c>
      <c r="AL20" s="90">
        <v>0</v>
      </c>
      <c r="AM20" s="90">
        <v>0</v>
      </c>
      <c r="AN20" s="90">
        <v>0</v>
      </c>
      <c r="AO20" s="90">
        <v>0</v>
      </c>
      <c r="AP20" s="90">
        <v>0</v>
      </c>
      <c r="AQ20" s="90">
        <v>0</v>
      </c>
      <c r="AR20" s="90">
        <v>0</v>
      </c>
      <c r="AS20" s="90">
        <v>0</v>
      </c>
      <c r="AT20" s="90">
        <v>0</v>
      </c>
      <c r="AU20" s="90">
        <v>0</v>
      </c>
      <c r="AV20" s="90">
        <v>0</v>
      </c>
      <c r="AW20" s="90">
        <v>0</v>
      </c>
      <c r="AX20" s="90">
        <v>0</v>
      </c>
      <c r="AY20" s="90">
        <v>0</v>
      </c>
      <c r="AZ20" s="90">
        <v>0</v>
      </c>
      <c r="BA20" s="90">
        <v>0</v>
      </c>
      <c r="BB20" s="90">
        <v>0</v>
      </c>
      <c r="BC20" s="90">
        <v>0</v>
      </c>
      <c r="BD20" s="90">
        <v>0</v>
      </c>
      <c r="BE20" s="90">
        <v>0</v>
      </c>
      <c r="BF20" s="90">
        <v>0</v>
      </c>
      <c r="BG20" s="90">
        <v>0</v>
      </c>
      <c r="BH20" s="90">
        <v>0</v>
      </c>
      <c r="BI20" s="90">
        <v>0</v>
      </c>
      <c r="BJ20" s="90">
        <v>0</v>
      </c>
      <c r="BK20" s="90">
        <v>0</v>
      </c>
      <c r="BL20" s="90">
        <v>0</v>
      </c>
      <c r="BM20" s="90">
        <v>0</v>
      </c>
      <c r="BN20" s="90">
        <v>0</v>
      </c>
      <c r="BO20" s="90">
        <v>0</v>
      </c>
      <c r="BP20" s="90">
        <v>0</v>
      </c>
      <c r="BQ20" s="90">
        <v>0</v>
      </c>
      <c r="BR20" s="90">
        <v>0</v>
      </c>
      <c r="BS20" s="90">
        <v>0</v>
      </c>
      <c r="BT20" s="90">
        <v>1029</v>
      </c>
      <c r="BU20" s="90">
        <v>1029</v>
      </c>
      <c r="BV20" s="90">
        <v>1029</v>
      </c>
      <c r="BW20" s="90">
        <v>1100</v>
      </c>
    </row>
    <row r="21" spans="1:75" x14ac:dyDescent="0.3">
      <c r="A21" t="s">
        <v>26</v>
      </c>
      <c r="B21" s="90">
        <v>1000</v>
      </c>
      <c r="C21" s="90">
        <v>1000</v>
      </c>
      <c r="D21" s="90">
        <v>1000</v>
      </c>
      <c r="E21" s="90">
        <v>1200</v>
      </c>
      <c r="F21" s="90">
        <v>1200</v>
      </c>
      <c r="G21" s="90">
        <v>1200</v>
      </c>
      <c r="H21" s="90">
        <v>1200</v>
      </c>
      <c r="I21" s="90">
        <v>1200</v>
      </c>
      <c r="J21" s="90">
        <v>1200</v>
      </c>
      <c r="K21" s="90">
        <v>1200</v>
      </c>
      <c r="L21" s="90">
        <v>1200</v>
      </c>
      <c r="M21" s="90">
        <v>1200</v>
      </c>
      <c r="N21" s="90">
        <v>1200</v>
      </c>
      <c r="O21" s="90">
        <v>1200</v>
      </c>
      <c r="P21" s="90">
        <v>1200</v>
      </c>
      <c r="Q21" s="90">
        <v>1200</v>
      </c>
      <c r="R21" s="90">
        <v>1200</v>
      </c>
      <c r="S21" s="90">
        <v>1200</v>
      </c>
      <c r="T21" s="90">
        <v>1200</v>
      </c>
      <c r="U21" s="90">
        <v>1200</v>
      </c>
      <c r="V21" s="90">
        <v>1200</v>
      </c>
      <c r="W21" s="90">
        <v>1200</v>
      </c>
      <c r="X21" s="90">
        <v>1200</v>
      </c>
      <c r="Y21" s="90">
        <v>1200</v>
      </c>
      <c r="Z21" s="90">
        <v>1200</v>
      </c>
      <c r="AA21" s="90">
        <v>1200</v>
      </c>
      <c r="AB21" s="90">
        <v>1200</v>
      </c>
      <c r="AC21" s="90">
        <v>1200</v>
      </c>
      <c r="AD21" s="90">
        <v>1200</v>
      </c>
      <c r="AE21" s="90">
        <v>1200</v>
      </c>
      <c r="AF21" s="90">
        <v>1200</v>
      </c>
      <c r="AG21" s="90">
        <v>1200</v>
      </c>
      <c r="AH21" s="90">
        <v>1200</v>
      </c>
      <c r="AI21" s="90">
        <v>1200</v>
      </c>
      <c r="AJ21" s="90">
        <v>1200</v>
      </c>
      <c r="AK21" s="90">
        <v>1200</v>
      </c>
      <c r="AL21" s="90">
        <v>1200</v>
      </c>
      <c r="AM21" s="90">
        <v>1200</v>
      </c>
      <c r="AN21" s="90">
        <v>1200</v>
      </c>
      <c r="AO21" s="90">
        <v>1200</v>
      </c>
      <c r="AP21" s="90">
        <v>1200</v>
      </c>
      <c r="AQ21" s="90">
        <v>1200</v>
      </c>
      <c r="AR21" s="90">
        <v>1200</v>
      </c>
      <c r="AS21" s="90">
        <v>1200</v>
      </c>
      <c r="AT21" s="90">
        <v>1200</v>
      </c>
      <c r="AU21" s="90">
        <v>1200</v>
      </c>
      <c r="AV21" s="90">
        <v>0</v>
      </c>
      <c r="AW21" s="90">
        <v>1200</v>
      </c>
      <c r="AX21" s="90">
        <v>1200</v>
      </c>
      <c r="AY21" s="90">
        <v>1200</v>
      </c>
      <c r="AZ21" s="90">
        <v>1200</v>
      </c>
      <c r="BA21" s="90">
        <v>1200</v>
      </c>
      <c r="BB21" s="90">
        <v>1200</v>
      </c>
      <c r="BC21" s="90">
        <v>1200</v>
      </c>
      <c r="BD21" s="90">
        <v>1200</v>
      </c>
      <c r="BE21" s="90">
        <v>1200</v>
      </c>
      <c r="BF21" s="90">
        <v>1200</v>
      </c>
      <c r="BG21" s="90">
        <v>1200</v>
      </c>
      <c r="BH21" s="90">
        <v>1500</v>
      </c>
      <c r="BI21" s="90">
        <v>315</v>
      </c>
      <c r="BJ21" s="90">
        <v>950</v>
      </c>
      <c r="BK21" s="90">
        <v>850</v>
      </c>
      <c r="BL21" s="90">
        <v>450</v>
      </c>
      <c r="BM21" s="90">
        <v>600</v>
      </c>
      <c r="BN21" s="90">
        <v>30030</v>
      </c>
      <c r="BO21" s="90">
        <v>1050</v>
      </c>
      <c r="BP21" s="90">
        <v>1500</v>
      </c>
      <c r="BQ21" s="90">
        <v>2900</v>
      </c>
      <c r="BR21" s="90">
        <v>1500</v>
      </c>
      <c r="BS21" s="90">
        <v>1200</v>
      </c>
      <c r="BT21" s="90">
        <v>400</v>
      </c>
      <c r="BU21" s="90">
        <v>400</v>
      </c>
      <c r="BV21" s="90">
        <v>400</v>
      </c>
      <c r="BW21" s="90">
        <v>500</v>
      </c>
    </row>
    <row r="22" spans="1:75" x14ac:dyDescent="0.3">
      <c r="A22" t="s">
        <v>27</v>
      </c>
      <c r="B22" s="90">
        <v>714646.55999999994</v>
      </c>
      <c r="C22" s="90">
        <v>1712547</v>
      </c>
      <c r="D22" s="90">
        <v>1177458</v>
      </c>
      <c r="E22" s="90">
        <v>956649</v>
      </c>
      <c r="F22" s="90">
        <v>1054493</v>
      </c>
      <c r="G22" s="90">
        <v>1054493</v>
      </c>
      <c r="H22" s="90">
        <v>1054493</v>
      </c>
      <c r="I22" s="90">
        <v>772058</v>
      </c>
      <c r="J22" s="90">
        <v>673330</v>
      </c>
      <c r="K22" s="90">
        <v>673330</v>
      </c>
      <c r="L22" s="90">
        <v>701499</v>
      </c>
      <c r="M22" s="90">
        <v>1042631</v>
      </c>
      <c r="N22" s="90">
        <v>1005822</v>
      </c>
      <c r="O22" s="90">
        <v>1028992</v>
      </c>
      <c r="P22" s="90">
        <v>891740</v>
      </c>
      <c r="Q22" s="90">
        <v>979947</v>
      </c>
      <c r="R22" s="90">
        <v>1013550</v>
      </c>
      <c r="S22" s="90">
        <v>1064530</v>
      </c>
      <c r="T22" s="90">
        <v>1289870</v>
      </c>
      <c r="U22" s="90">
        <v>1254517</v>
      </c>
      <c r="V22" s="90">
        <v>1214044</v>
      </c>
      <c r="W22" s="90">
        <v>1168524</v>
      </c>
      <c r="X22" s="90">
        <v>1223428</v>
      </c>
      <c r="Y22" s="90">
        <v>1206438</v>
      </c>
      <c r="Z22" s="90">
        <v>1164907</v>
      </c>
      <c r="AA22" s="90">
        <v>1230276</v>
      </c>
      <c r="AB22" s="90">
        <v>1229073</v>
      </c>
      <c r="AC22" s="90">
        <v>1156822</v>
      </c>
      <c r="AD22" s="90">
        <v>1066568</v>
      </c>
      <c r="AE22" s="90">
        <v>1125185</v>
      </c>
      <c r="AF22" s="90">
        <v>1120776</v>
      </c>
      <c r="AG22" s="90">
        <v>1097734</v>
      </c>
      <c r="AH22" s="90">
        <v>997472</v>
      </c>
      <c r="AI22" s="90">
        <v>417419</v>
      </c>
      <c r="AJ22" s="90">
        <v>1069056</v>
      </c>
      <c r="AK22" s="90">
        <v>1162257</v>
      </c>
      <c r="AL22" s="90">
        <v>1187782</v>
      </c>
      <c r="AM22" s="90">
        <v>1150000</v>
      </c>
      <c r="AN22" s="90">
        <v>1277751</v>
      </c>
      <c r="AO22" s="90">
        <v>1277751</v>
      </c>
      <c r="AP22" s="90">
        <v>1277751</v>
      </c>
      <c r="AQ22" s="90">
        <v>1277751</v>
      </c>
      <c r="AR22" s="90">
        <v>1277751</v>
      </c>
      <c r="AS22" s="90">
        <v>1277751</v>
      </c>
      <c r="AT22" s="90">
        <v>1277751</v>
      </c>
      <c r="AU22" s="90">
        <v>1277751</v>
      </c>
      <c r="AV22" s="90">
        <v>1277751</v>
      </c>
      <c r="AW22" s="90">
        <v>1277751</v>
      </c>
      <c r="AX22" s="90">
        <v>1277751</v>
      </c>
      <c r="AY22" s="90">
        <v>1277751</v>
      </c>
      <c r="AZ22" s="90">
        <v>1277751</v>
      </c>
      <c r="BA22" s="90">
        <v>1128082</v>
      </c>
      <c r="BB22" s="90">
        <v>1254708</v>
      </c>
      <c r="BC22" s="90">
        <v>2180679</v>
      </c>
      <c r="BD22" s="90">
        <v>2164548</v>
      </c>
      <c r="BE22" s="90">
        <v>1930579</v>
      </c>
      <c r="BF22" s="90">
        <v>2016290</v>
      </c>
      <c r="BG22" s="90">
        <v>2307268</v>
      </c>
      <c r="BH22" s="90">
        <v>2093652</v>
      </c>
      <c r="BI22" s="90">
        <v>2127707</v>
      </c>
      <c r="BJ22" s="90">
        <v>2157432</v>
      </c>
      <c r="BK22" s="90">
        <v>2199970</v>
      </c>
      <c r="BL22" s="90">
        <v>2029016</v>
      </c>
      <c r="BM22" s="90">
        <v>2057846</v>
      </c>
      <c r="BN22" s="90">
        <v>2089457</v>
      </c>
      <c r="BO22" s="90">
        <v>2052935</v>
      </c>
      <c r="BP22" s="90">
        <v>2052935</v>
      </c>
      <c r="BQ22" s="90">
        <v>2083351</v>
      </c>
      <c r="BR22" s="90">
        <v>2083351</v>
      </c>
      <c r="BS22" s="90">
        <v>2078687</v>
      </c>
      <c r="BT22" s="90">
        <v>1999304</v>
      </c>
      <c r="BU22" s="90">
        <v>2150217</v>
      </c>
      <c r="BV22" s="90">
        <v>1913111</v>
      </c>
      <c r="BW22" s="90">
        <v>1893929</v>
      </c>
    </row>
    <row r="23" spans="1:75" x14ac:dyDescent="0.3">
      <c r="A23" t="s">
        <v>28</v>
      </c>
      <c r="B23" s="90">
        <v>59530.058447999996</v>
      </c>
      <c r="C23" s="90">
        <v>0</v>
      </c>
      <c r="D23" s="90">
        <v>0</v>
      </c>
      <c r="E23" s="90">
        <v>79688.861699999994</v>
      </c>
      <c r="F23" s="90">
        <v>87839.266900000002</v>
      </c>
      <c r="G23" s="90">
        <v>87839.266900000002</v>
      </c>
      <c r="H23" s="90">
        <v>87839.266900000002</v>
      </c>
      <c r="I23" s="90">
        <v>64312.431400000001</v>
      </c>
      <c r="J23" s="90">
        <v>56088.389000000003</v>
      </c>
      <c r="K23" s="90">
        <v>56088.389000000003</v>
      </c>
      <c r="L23" s="90">
        <v>58434.866699999999</v>
      </c>
      <c r="M23" s="90">
        <v>86851.162299999996</v>
      </c>
      <c r="N23" s="90">
        <v>83784.972599999994</v>
      </c>
      <c r="O23" s="90">
        <v>85715.033599999995</v>
      </c>
      <c r="P23" s="90">
        <v>74281.941999999995</v>
      </c>
      <c r="Q23" s="90">
        <v>81629.585099999997</v>
      </c>
      <c r="R23" s="90">
        <v>84428.714999999997</v>
      </c>
      <c r="S23" s="90">
        <v>88675.349000000002</v>
      </c>
      <c r="T23" s="90">
        <v>107446.171</v>
      </c>
      <c r="U23" s="90">
        <v>104501.26609999999</v>
      </c>
      <c r="V23" s="90">
        <v>101129.8652</v>
      </c>
      <c r="W23" s="90">
        <v>97338.049199999994</v>
      </c>
      <c r="X23" s="90">
        <v>101911.5524</v>
      </c>
      <c r="Y23" s="90">
        <v>100496.28539999999</v>
      </c>
      <c r="Z23" s="90">
        <v>97036.753100000002</v>
      </c>
      <c r="AA23" s="90">
        <v>102481.9908</v>
      </c>
      <c r="AB23" s="90">
        <v>102381.7809</v>
      </c>
      <c r="AC23" s="90">
        <v>96363.272599999997</v>
      </c>
      <c r="AD23" s="90">
        <v>88845.114400000006</v>
      </c>
      <c r="AE23" s="90">
        <v>93727.910499999998</v>
      </c>
      <c r="AF23" s="90">
        <v>93360.640799999994</v>
      </c>
      <c r="AG23" s="90">
        <v>91441.242199999993</v>
      </c>
      <c r="AH23" s="90">
        <v>83089.417600000001</v>
      </c>
      <c r="AI23" s="90">
        <v>34771.002699999997</v>
      </c>
      <c r="AJ23" s="90">
        <v>89052.364799999996</v>
      </c>
      <c r="AK23" s="90">
        <v>96816.008099999992</v>
      </c>
      <c r="AL23" s="90">
        <v>98942.240600000005</v>
      </c>
      <c r="AM23" s="90">
        <v>95795</v>
      </c>
      <c r="AN23" s="90">
        <v>91479.643500000006</v>
      </c>
      <c r="AO23" s="90">
        <v>81365.357499999998</v>
      </c>
      <c r="AP23" s="90">
        <v>74888.615900000004</v>
      </c>
      <c r="AQ23" s="90">
        <v>75662.056400000001</v>
      </c>
      <c r="AR23" s="90">
        <v>60869.725700000003</v>
      </c>
      <c r="AS23" s="90">
        <v>47420.690799999997</v>
      </c>
      <c r="AT23" s="90">
        <v>52854.183199999999</v>
      </c>
      <c r="AU23" s="90">
        <v>57751.140299999999</v>
      </c>
      <c r="AV23" s="90">
        <v>0</v>
      </c>
      <c r="AW23" s="90">
        <v>99814.808099999995</v>
      </c>
      <c r="AX23" s="90">
        <v>120188.4887</v>
      </c>
      <c r="AY23" s="90">
        <v>118256.6784</v>
      </c>
      <c r="AZ23" s="90">
        <v>114666.2818</v>
      </c>
      <c r="BA23" s="90">
        <v>93969.230599999995</v>
      </c>
      <c r="BB23" s="90">
        <v>104517.1764</v>
      </c>
      <c r="BC23" s="90">
        <v>181650.5607</v>
      </c>
      <c r="BD23" s="90">
        <v>180306.84839999999</v>
      </c>
      <c r="BE23" s="90">
        <v>160817.23069999999</v>
      </c>
      <c r="BF23" s="90">
        <v>167956.95699999999</v>
      </c>
      <c r="BG23" s="90">
        <v>192195.42439999999</v>
      </c>
      <c r="BH23" s="90">
        <v>174401.21160000001</v>
      </c>
      <c r="BI23" s="90">
        <v>177237.99309999999</v>
      </c>
      <c r="BJ23" s="90">
        <v>179714.08559999999</v>
      </c>
      <c r="BK23" s="90">
        <v>183257.50099999999</v>
      </c>
      <c r="BL23" s="90">
        <v>169017.03279999999</v>
      </c>
      <c r="BM23" s="90">
        <v>171418.57180000001</v>
      </c>
      <c r="BN23" s="90">
        <v>174051.76809999999</v>
      </c>
      <c r="BO23" s="90">
        <v>171009.48550000001</v>
      </c>
      <c r="BP23" s="90">
        <v>171009.48550000001</v>
      </c>
      <c r="BQ23" s="90">
        <v>173543.13829999999</v>
      </c>
      <c r="BR23" s="90">
        <v>173543.13829999999</v>
      </c>
      <c r="BS23" s="90">
        <v>173154.62710000001</v>
      </c>
      <c r="BT23" s="90">
        <v>166542.0232</v>
      </c>
      <c r="BU23" s="90">
        <v>179113.07610000001</v>
      </c>
      <c r="BV23" s="90">
        <v>159362.14629999999</v>
      </c>
      <c r="BW23" s="90">
        <v>157764.28570000001</v>
      </c>
    </row>
    <row r="24" spans="1:75" x14ac:dyDescent="0.3">
      <c r="A24" t="s">
        <v>29</v>
      </c>
      <c r="B24" s="90">
        <v>181486.48192307691</v>
      </c>
      <c r="C24" s="90">
        <v>208170</v>
      </c>
      <c r="D24" s="90">
        <v>208170</v>
      </c>
      <c r="E24" s="90">
        <v>0</v>
      </c>
      <c r="F24" s="90">
        <v>0</v>
      </c>
      <c r="G24" s="90">
        <v>0</v>
      </c>
      <c r="H24" s="90">
        <v>0</v>
      </c>
      <c r="I24" s="90">
        <v>371720</v>
      </c>
      <c r="J24" s="90">
        <v>355813</v>
      </c>
      <c r="K24" s="90">
        <v>0</v>
      </c>
      <c r="L24" s="90">
        <v>0</v>
      </c>
      <c r="M24" s="90">
        <v>288700</v>
      </c>
      <c r="N24" s="90">
        <v>0</v>
      </c>
      <c r="O24" s="90">
        <v>0</v>
      </c>
      <c r="P24" s="90">
        <v>0</v>
      </c>
      <c r="Q24" s="90">
        <v>0</v>
      </c>
      <c r="R24" s="90">
        <v>0</v>
      </c>
      <c r="S24" s="90">
        <v>0</v>
      </c>
      <c r="T24" s="90">
        <v>295034</v>
      </c>
      <c r="U24" s="90">
        <v>182468</v>
      </c>
      <c r="V24" s="90">
        <v>182468</v>
      </c>
      <c r="W24" s="90">
        <v>182468</v>
      </c>
      <c r="X24" s="90">
        <v>187881</v>
      </c>
      <c r="Y24" s="90">
        <v>213527</v>
      </c>
      <c r="Z24" s="90">
        <v>305956</v>
      </c>
      <c r="AA24" s="90">
        <v>280843</v>
      </c>
      <c r="AB24" s="90">
        <v>262983</v>
      </c>
      <c r="AC24" s="90">
        <v>300828</v>
      </c>
      <c r="AD24" s="90">
        <v>210380</v>
      </c>
      <c r="AE24" s="90">
        <v>246143</v>
      </c>
      <c r="AF24" s="90">
        <v>208279</v>
      </c>
      <c r="AG24" s="90">
        <v>189181</v>
      </c>
      <c r="AH24" s="90">
        <v>174215</v>
      </c>
      <c r="AI24" s="90">
        <v>107860</v>
      </c>
      <c r="AJ24" s="90">
        <v>271018</v>
      </c>
      <c r="AK24" s="90">
        <v>271018</v>
      </c>
      <c r="AL24" s="90">
        <v>193105</v>
      </c>
      <c r="AM24" s="90">
        <v>134673</v>
      </c>
      <c r="AN24" s="90">
        <v>241662</v>
      </c>
      <c r="AO24" s="90">
        <v>0</v>
      </c>
      <c r="AP24" s="90">
        <v>0</v>
      </c>
      <c r="AQ24" s="90">
        <v>483690</v>
      </c>
      <c r="AR24" s="90">
        <v>6188757.826700001</v>
      </c>
      <c r="AS24" s="90">
        <v>3684655.6632000003</v>
      </c>
      <c r="AT24" s="90">
        <v>4054728.6868000003</v>
      </c>
      <c r="AU24" s="90">
        <v>4347778.0438999999</v>
      </c>
      <c r="AV24" s="90">
        <v>2165558.7000000002</v>
      </c>
      <c r="AW24" s="90">
        <v>6621342.5763999987</v>
      </c>
      <c r="AX24" s="90">
        <v>8149102.6825999981</v>
      </c>
      <c r="AY24" s="90">
        <v>8311332.9677999998</v>
      </c>
      <c r="AZ24" s="90">
        <v>8460926.2252000012</v>
      </c>
      <c r="BA24" s="90">
        <v>9530513.3858000003</v>
      </c>
      <c r="BB24" s="90">
        <v>9597179.2559000012</v>
      </c>
      <c r="BC24" s="90">
        <v>9782315.7453999985</v>
      </c>
      <c r="BD24" s="90">
        <v>9701029.9240000006</v>
      </c>
      <c r="BE24" s="90">
        <v>9287113.156299999</v>
      </c>
      <c r="BF24" s="90">
        <v>9537880.8737000003</v>
      </c>
      <c r="BG24" s="90">
        <v>9826070.0406999979</v>
      </c>
      <c r="BH24" s="90">
        <v>9546807.8510999996</v>
      </c>
      <c r="BI24" s="90">
        <v>9755645.5330999997</v>
      </c>
      <c r="BJ24" s="90">
        <v>9948887.7644000016</v>
      </c>
      <c r="BK24" s="90">
        <v>9945919.0785999987</v>
      </c>
      <c r="BL24" s="90">
        <v>9454280.4286000002</v>
      </c>
      <c r="BM24" s="90">
        <v>9282163.8859000001</v>
      </c>
      <c r="BN24" s="90">
        <v>9344419.634200003</v>
      </c>
      <c r="BO24" s="90">
        <v>8893557.4053000007</v>
      </c>
      <c r="BP24" s="90">
        <v>9195850.9728999995</v>
      </c>
      <c r="BQ24" s="90">
        <v>9708026.0083999988</v>
      </c>
      <c r="BR24" s="90">
        <v>9561270.6137999985</v>
      </c>
      <c r="BS24" s="90">
        <v>9071750.1859999988</v>
      </c>
      <c r="BT24" s="90">
        <v>8679675.0687750001</v>
      </c>
      <c r="BU24" s="90">
        <v>8499878.0759999994</v>
      </c>
      <c r="BV24" s="90">
        <v>8792995.1388999987</v>
      </c>
      <c r="BW24" s="90">
        <v>8744957.4682000019</v>
      </c>
    </row>
    <row r="25" spans="1:75" x14ac:dyDescent="0.3">
      <c r="A25" t="s">
        <v>135</v>
      </c>
      <c r="B25" s="90">
        <v>2390143.0102734803</v>
      </c>
      <c r="C25" s="90">
        <v>4755682.2</v>
      </c>
      <c r="D25" s="90">
        <v>3731759.2</v>
      </c>
      <c r="E25" s="90">
        <v>6664237.3019000003</v>
      </c>
      <c r="F25" s="90">
        <v>7629770.0078999996</v>
      </c>
      <c r="G25" s="90">
        <v>8129319.6082333326</v>
      </c>
      <c r="H25" s="90">
        <v>8107958.1752333334</v>
      </c>
      <c r="I25" s="90">
        <v>7809044.3667000001</v>
      </c>
      <c r="J25" s="90">
        <v>7484884.1068000011</v>
      </c>
      <c r="K25" s="90">
        <v>6896004.8592000008</v>
      </c>
      <c r="L25" s="90">
        <v>4942230.8026999999</v>
      </c>
      <c r="M25" s="90">
        <v>7739812.4608000005</v>
      </c>
      <c r="N25" s="90">
        <v>7629473.4509000005</v>
      </c>
      <c r="O25" s="90">
        <v>8428245.7729000002</v>
      </c>
      <c r="P25" s="90">
        <v>7443060.5144999987</v>
      </c>
      <c r="Q25" s="90">
        <v>8469943.3333000001</v>
      </c>
      <c r="R25" s="90">
        <v>8862010.5207000002</v>
      </c>
      <c r="S25" s="90">
        <v>9190727.2098000012</v>
      </c>
      <c r="T25" s="90">
        <v>9469918.7507999986</v>
      </c>
      <c r="U25" s="90">
        <v>8788238.1579999998</v>
      </c>
      <c r="V25" s="90">
        <v>8733372.0274</v>
      </c>
      <c r="W25" s="90">
        <v>7923695.3692000005</v>
      </c>
      <c r="X25" s="90">
        <v>7772464.8424999993</v>
      </c>
      <c r="Y25" s="90">
        <v>7912708.5107999993</v>
      </c>
      <c r="Z25" s="90">
        <v>7809743.9100000001</v>
      </c>
      <c r="AA25" s="90">
        <v>7552649.6526999995</v>
      </c>
      <c r="AB25" s="90">
        <v>7796910.9975999994</v>
      </c>
      <c r="AC25" s="90">
        <v>7862103.5992999999</v>
      </c>
      <c r="AD25" s="90">
        <v>7566200.1961000012</v>
      </c>
      <c r="AE25" s="90">
        <v>7639607.7437999994</v>
      </c>
      <c r="AF25" s="90">
        <v>7461430.8740999997</v>
      </c>
      <c r="AG25" s="90">
        <v>7484798.9868999999</v>
      </c>
      <c r="AH25" s="90">
        <v>6283711.2178999996</v>
      </c>
      <c r="AI25" s="90">
        <v>2692242.3159999996</v>
      </c>
      <c r="AJ25" s="90">
        <v>6671079.2173999995</v>
      </c>
      <c r="AK25" s="90">
        <v>7415198.0848000003</v>
      </c>
      <c r="AL25" s="90">
        <v>7463903.1635999987</v>
      </c>
      <c r="AM25" s="90">
        <v>7013654.7143999999</v>
      </c>
      <c r="AN25" s="90">
        <v>6901185.8888999997</v>
      </c>
      <c r="AO25" s="90">
        <v>6925627.3410999998</v>
      </c>
      <c r="AP25" s="90">
        <v>6825984.3994999994</v>
      </c>
      <c r="AQ25" s="90">
        <v>6467100.2574000014</v>
      </c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  <c r="BS25" s="90"/>
      <c r="BT25" s="90"/>
      <c r="BU25" s="90"/>
      <c r="BV25" s="90"/>
      <c r="BW25" s="90"/>
    </row>
    <row r="26" spans="1:75" x14ac:dyDescent="0.3">
      <c r="A26" t="s">
        <v>30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">
      <c r="A27" t="s">
        <v>31</v>
      </c>
      <c r="AM27">
        <v>0</v>
      </c>
      <c r="AN27">
        <v>0</v>
      </c>
      <c r="AO27">
        <v>0</v>
      </c>
      <c r="AP27">
        <v>0</v>
      </c>
      <c r="AQ27">
        <v>0</v>
      </c>
    </row>
    <row r="29" spans="1:75" x14ac:dyDescent="0.3">
      <c r="A29" t="s">
        <v>32</v>
      </c>
      <c r="AR29">
        <v>1000</v>
      </c>
      <c r="AS29">
        <v>1000</v>
      </c>
      <c r="AT29">
        <v>1000</v>
      </c>
      <c r="AU29">
        <v>1000</v>
      </c>
      <c r="AV29">
        <v>0</v>
      </c>
      <c r="AW29">
        <v>2526</v>
      </c>
      <c r="AX29">
        <v>2526</v>
      </c>
      <c r="AY29">
        <v>2526</v>
      </c>
      <c r="AZ29">
        <v>2526</v>
      </c>
      <c r="BA29">
        <v>2526</v>
      </c>
      <c r="BB29">
        <v>2526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5750</v>
      </c>
      <c r="BR29">
        <v>5750</v>
      </c>
      <c r="BS29">
        <v>14783.5</v>
      </c>
      <c r="BT29">
        <v>14783.5</v>
      </c>
      <c r="BU29">
        <v>14783.5</v>
      </c>
      <c r="BV29">
        <v>14783.5</v>
      </c>
      <c r="BW29">
        <v>2905</v>
      </c>
    </row>
    <row r="30" spans="1:75" x14ac:dyDescent="0.3">
      <c r="T30">
        <v>1000</v>
      </c>
      <c r="U30">
        <v>1000</v>
      </c>
      <c r="V30">
        <v>1000</v>
      </c>
      <c r="W30">
        <v>1000</v>
      </c>
      <c r="X30">
        <v>1000</v>
      </c>
      <c r="Y30">
        <v>1000</v>
      </c>
      <c r="Z30">
        <v>1000</v>
      </c>
      <c r="AA30">
        <v>1000</v>
      </c>
      <c r="AB30">
        <v>1000</v>
      </c>
      <c r="AC30">
        <v>1000</v>
      </c>
      <c r="AD30">
        <v>1000</v>
      </c>
      <c r="AE30">
        <v>1000</v>
      </c>
      <c r="AF30">
        <v>1000</v>
      </c>
      <c r="AG30">
        <v>1000</v>
      </c>
      <c r="AH30">
        <v>1000</v>
      </c>
      <c r="AI30">
        <v>1000</v>
      </c>
      <c r="AJ30">
        <v>1000</v>
      </c>
      <c r="AK30">
        <v>1000</v>
      </c>
      <c r="AL30">
        <v>1000</v>
      </c>
      <c r="AM30">
        <v>1000</v>
      </c>
      <c r="AN30">
        <v>1000</v>
      </c>
      <c r="AO30">
        <v>1000</v>
      </c>
      <c r="AP30">
        <v>1000</v>
      </c>
      <c r="AQ30">
        <v>1000</v>
      </c>
      <c r="AR30">
        <v>1600</v>
      </c>
      <c r="AS30">
        <v>1600</v>
      </c>
      <c r="AT30">
        <v>1600</v>
      </c>
      <c r="AU30">
        <v>1600</v>
      </c>
      <c r="AV30">
        <v>0</v>
      </c>
      <c r="AW30">
        <v>3803.2000000000003</v>
      </c>
      <c r="AX30">
        <v>3803.2000000000003</v>
      </c>
      <c r="AY30">
        <v>3803.2000000000003</v>
      </c>
      <c r="AZ30">
        <v>3803.2000000000003</v>
      </c>
      <c r="BA30">
        <v>3803.2000000000003</v>
      </c>
      <c r="BB30">
        <v>3803.2000000000003</v>
      </c>
      <c r="BC30">
        <v>3803.2000000000003</v>
      </c>
      <c r="BD30">
        <v>3803.2000000000003</v>
      </c>
      <c r="BE30">
        <v>3803.2000000000003</v>
      </c>
      <c r="BF30">
        <v>3803.2000000000003</v>
      </c>
      <c r="BG30">
        <v>3803.2000000000003</v>
      </c>
      <c r="BH30">
        <v>3803.2000000000003</v>
      </c>
      <c r="BI30">
        <v>3803.2000000000003</v>
      </c>
      <c r="BJ30">
        <v>3803.2000000000003</v>
      </c>
      <c r="BK30">
        <v>3803.2000000000003</v>
      </c>
      <c r="BL30">
        <v>3803.2000000000003</v>
      </c>
      <c r="BM30">
        <v>3803.2000000000003</v>
      </c>
      <c r="BN30">
        <v>3803.2000000000003</v>
      </c>
      <c r="BO30">
        <v>3803.2000000000003</v>
      </c>
      <c r="BP30">
        <v>3803.2000000000003</v>
      </c>
      <c r="BQ30">
        <v>12400</v>
      </c>
      <c r="BR30">
        <v>12400</v>
      </c>
      <c r="BS30">
        <v>32120.800000000003</v>
      </c>
      <c r="BT30">
        <v>32120.800000000003</v>
      </c>
      <c r="BU30">
        <v>32120.800000000003</v>
      </c>
      <c r="BV30">
        <v>32120.800000000003</v>
      </c>
      <c r="BW30">
        <v>43336.800000000003</v>
      </c>
    </row>
    <row r="31" spans="1:75" x14ac:dyDescent="0.3">
      <c r="A31" t="s">
        <v>136</v>
      </c>
      <c r="T31">
        <v>1600</v>
      </c>
      <c r="U31">
        <v>1600</v>
      </c>
      <c r="V31">
        <v>1600</v>
      </c>
      <c r="W31">
        <v>1600</v>
      </c>
      <c r="X31">
        <v>1600</v>
      </c>
      <c r="Y31">
        <v>1600</v>
      </c>
      <c r="Z31">
        <v>1600</v>
      </c>
      <c r="AA31">
        <v>1600</v>
      </c>
      <c r="AB31">
        <v>1600</v>
      </c>
      <c r="AC31">
        <v>1600</v>
      </c>
      <c r="AD31">
        <v>1600</v>
      </c>
      <c r="AE31">
        <v>1600</v>
      </c>
      <c r="AF31">
        <v>1600</v>
      </c>
      <c r="AG31">
        <v>1600</v>
      </c>
      <c r="AH31">
        <v>1600</v>
      </c>
      <c r="AI31">
        <v>1600</v>
      </c>
      <c r="AJ31">
        <v>1600</v>
      </c>
      <c r="AK31">
        <v>1600</v>
      </c>
      <c r="AL31">
        <v>1600</v>
      </c>
      <c r="AM31">
        <v>1600</v>
      </c>
      <c r="AN31">
        <v>1600</v>
      </c>
      <c r="AO31">
        <v>1600</v>
      </c>
      <c r="AP31">
        <v>1600</v>
      </c>
      <c r="AQ31">
        <v>1600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3600</v>
      </c>
      <c r="AX31">
        <v>3600</v>
      </c>
      <c r="AY31">
        <v>3600</v>
      </c>
      <c r="AZ31">
        <v>3600</v>
      </c>
      <c r="BA31">
        <v>3600</v>
      </c>
      <c r="BB31">
        <v>3600</v>
      </c>
      <c r="BC31">
        <v>3600</v>
      </c>
      <c r="BD31">
        <v>3600</v>
      </c>
      <c r="BE31">
        <v>3600</v>
      </c>
      <c r="BF31">
        <v>12672</v>
      </c>
      <c r="BG31">
        <v>12672</v>
      </c>
      <c r="BH31">
        <v>12672</v>
      </c>
      <c r="BI31">
        <v>12672</v>
      </c>
      <c r="BJ31">
        <v>12672</v>
      </c>
      <c r="BK31">
        <v>12672</v>
      </c>
      <c r="BL31">
        <v>12672</v>
      </c>
      <c r="BM31">
        <v>12672</v>
      </c>
      <c r="BN31">
        <v>12672</v>
      </c>
      <c r="BO31">
        <v>12672</v>
      </c>
      <c r="BP31">
        <v>12672</v>
      </c>
      <c r="BQ31">
        <v>6912</v>
      </c>
      <c r="BR31">
        <v>6912</v>
      </c>
      <c r="BS31">
        <v>1246.2</v>
      </c>
      <c r="BT31">
        <v>1246.2</v>
      </c>
      <c r="BU31">
        <v>1246.2</v>
      </c>
      <c r="BV31">
        <v>1246.2</v>
      </c>
      <c r="BW31">
        <v>5140.2</v>
      </c>
    </row>
    <row r="32" spans="1:75" x14ac:dyDescent="0.3">
      <c r="A32" t="s">
        <v>33</v>
      </c>
      <c r="B32">
        <v>1000</v>
      </c>
      <c r="C32">
        <v>1000</v>
      </c>
      <c r="D32">
        <v>1000</v>
      </c>
      <c r="E32">
        <v>1000</v>
      </c>
      <c r="F32">
        <v>1000</v>
      </c>
      <c r="G32">
        <v>1000</v>
      </c>
      <c r="H32">
        <v>1000</v>
      </c>
      <c r="I32">
        <v>1000</v>
      </c>
      <c r="J32">
        <v>1000</v>
      </c>
      <c r="K32">
        <v>1000</v>
      </c>
      <c r="L32">
        <v>1000</v>
      </c>
      <c r="M32">
        <v>1000</v>
      </c>
      <c r="N32">
        <v>1000</v>
      </c>
      <c r="O32">
        <v>1000</v>
      </c>
      <c r="P32">
        <v>1000</v>
      </c>
      <c r="Q32">
        <v>1000</v>
      </c>
      <c r="R32">
        <v>1000</v>
      </c>
      <c r="S32">
        <v>1000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5000</v>
      </c>
      <c r="AX32">
        <v>5000</v>
      </c>
      <c r="AY32">
        <v>5000</v>
      </c>
      <c r="AZ32">
        <v>5000</v>
      </c>
      <c r="BA32">
        <v>5000</v>
      </c>
      <c r="BB32">
        <v>5000</v>
      </c>
      <c r="BC32">
        <v>5000</v>
      </c>
      <c r="BD32">
        <v>5000</v>
      </c>
      <c r="BE32">
        <v>5000</v>
      </c>
      <c r="BF32">
        <v>5000</v>
      </c>
      <c r="BG32">
        <v>5000</v>
      </c>
      <c r="BH32">
        <v>5000</v>
      </c>
      <c r="BI32">
        <v>5000</v>
      </c>
      <c r="BJ32">
        <v>5000</v>
      </c>
      <c r="BK32">
        <v>5000</v>
      </c>
      <c r="BL32">
        <v>5000</v>
      </c>
      <c r="BM32">
        <v>5000</v>
      </c>
      <c r="BN32">
        <v>5000</v>
      </c>
      <c r="BO32">
        <v>5000</v>
      </c>
      <c r="BP32">
        <v>5000</v>
      </c>
      <c r="BQ32">
        <v>5000</v>
      </c>
      <c r="BR32">
        <v>5000</v>
      </c>
      <c r="BS32">
        <v>42650</v>
      </c>
      <c r="BT32">
        <v>42650</v>
      </c>
      <c r="BU32">
        <v>42650</v>
      </c>
      <c r="BV32">
        <v>42650</v>
      </c>
      <c r="BW32">
        <v>48504</v>
      </c>
    </row>
    <row r="33" spans="1:75" x14ac:dyDescent="0.3">
      <c r="A33" t="s">
        <v>34</v>
      </c>
      <c r="B33">
        <v>1600</v>
      </c>
      <c r="C33">
        <v>1600</v>
      </c>
      <c r="D33">
        <v>1600</v>
      </c>
      <c r="E33">
        <v>1600</v>
      </c>
      <c r="F33">
        <v>1600</v>
      </c>
      <c r="G33">
        <v>1600</v>
      </c>
      <c r="H33">
        <v>1600</v>
      </c>
      <c r="I33">
        <v>1600</v>
      </c>
      <c r="J33">
        <v>1600</v>
      </c>
      <c r="K33">
        <v>1600</v>
      </c>
      <c r="L33">
        <v>1600</v>
      </c>
      <c r="M33">
        <v>1600</v>
      </c>
      <c r="N33">
        <v>1600</v>
      </c>
      <c r="O33">
        <v>1600</v>
      </c>
      <c r="P33">
        <v>1600</v>
      </c>
      <c r="Q33">
        <v>1600</v>
      </c>
      <c r="R33">
        <v>1600</v>
      </c>
      <c r="S33">
        <v>1600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82566</v>
      </c>
      <c r="AX33">
        <v>82566</v>
      </c>
      <c r="AY33">
        <v>82566</v>
      </c>
      <c r="AZ33">
        <v>82566</v>
      </c>
      <c r="BA33">
        <v>82566</v>
      </c>
      <c r="BB33">
        <v>82566</v>
      </c>
      <c r="BC33">
        <v>82565</v>
      </c>
      <c r="BD33">
        <v>82565</v>
      </c>
      <c r="BE33">
        <v>82565</v>
      </c>
      <c r="BF33">
        <v>82565</v>
      </c>
      <c r="BG33">
        <v>82565</v>
      </c>
      <c r="BH33">
        <v>82565</v>
      </c>
      <c r="BI33">
        <v>82565</v>
      </c>
      <c r="BJ33">
        <v>82565</v>
      </c>
      <c r="BK33">
        <v>82565</v>
      </c>
      <c r="BL33">
        <v>82565</v>
      </c>
      <c r="BM33">
        <v>82565</v>
      </c>
      <c r="BN33">
        <v>82565</v>
      </c>
      <c r="BO33">
        <v>82565</v>
      </c>
      <c r="BP33">
        <v>82565</v>
      </c>
      <c r="BQ33">
        <v>82565</v>
      </c>
      <c r="BR33">
        <v>82565</v>
      </c>
      <c r="BS33">
        <v>82565</v>
      </c>
      <c r="BT33">
        <v>82565</v>
      </c>
      <c r="BU33">
        <v>82565</v>
      </c>
      <c r="BV33">
        <v>82565</v>
      </c>
      <c r="BW33">
        <v>88455</v>
      </c>
    </row>
    <row r="34" spans="1:75" x14ac:dyDescent="0.3">
      <c r="A34" t="s">
        <v>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500000</v>
      </c>
      <c r="AS34">
        <v>500000</v>
      </c>
      <c r="AT34">
        <v>500000</v>
      </c>
      <c r="AU34">
        <v>500000</v>
      </c>
      <c r="AV34">
        <v>0</v>
      </c>
      <c r="AW34">
        <v>500000</v>
      </c>
      <c r="AX34">
        <v>500000</v>
      </c>
      <c r="AY34">
        <v>500000</v>
      </c>
      <c r="AZ34">
        <v>500000</v>
      </c>
      <c r="BA34">
        <v>500000</v>
      </c>
      <c r="BB34">
        <v>500000</v>
      </c>
      <c r="BC34">
        <v>500000</v>
      </c>
      <c r="BD34">
        <v>500000</v>
      </c>
      <c r="BE34">
        <v>500000</v>
      </c>
      <c r="BF34">
        <v>500000</v>
      </c>
      <c r="BG34">
        <v>500000</v>
      </c>
      <c r="BH34">
        <v>500000</v>
      </c>
      <c r="BI34">
        <v>500000</v>
      </c>
      <c r="BJ34">
        <v>500000</v>
      </c>
      <c r="BK34">
        <v>500000</v>
      </c>
      <c r="BL34">
        <v>500000</v>
      </c>
      <c r="BM34">
        <v>500000</v>
      </c>
      <c r="BN34">
        <v>500000</v>
      </c>
      <c r="BO34">
        <v>500000</v>
      </c>
      <c r="BP34">
        <v>500000</v>
      </c>
      <c r="BQ34">
        <v>500000</v>
      </c>
      <c r="BR34">
        <v>500000</v>
      </c>
      <c r="BS34">
        <v>500000</v>
      </c>
      <c r="BT34">
        <v>500000</v>
      </c>
      <c r="BU34">
        <v>500000</v>
      </c>
      <c r="BV34">
        <v>500000</v>
      </c>
      <c r="BW34">
        <v>500006</v>
      </c>
    </row>
    <row r="35" spans="1:75" x14ac:dyDescent="0.3">
      <c r="A35" t="s">
        <v>36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500000</v>
      </c>
      <c r="U35">
        <v>500000</v>
      </c>
      <c r="V35">
        <v>500000</v>
      </c>
      <c r="W35">
        <v>500000</v>
      </c>
      <c r="X35">
        <v>500000</v>
      </c>
      <c r="Y35">
        <v>500000</v>
      </c>
      <c r="Z35">
        <v>500000</v>
      </c>
      <c r="AA35">
        <v>500000</v>
      </c>
      <c r="AB35">
        <v>500000</v>
      </c>
      <c r="AC35">
        <v>500000</v>
      </c>
      <c r="AD35">
        <v>500000</v>
      </c>
      <c r="AE35">
        <v>500000</v>
      </c>
      <c r="AF35">
        <v>500000</v>
      </c>
      <c r="AG35">
        <v>500000</v>
      </c>
      <c r="AH35">
        <v>500000</v>
      </c>
      <c r="AI35">
        <v>500000</v>
      </c>
      <c r="AJ35">
        <v>500000</v>
      </c>
      <c r="AK35">
        <v>500000</v>
      </c>
      <c r="AL35">
        <v>500000</v>
      </c>
      <c r="AM35">
        <v>500000</v>
      </c>
      <c r="AN35">
        <v>500000</v>
      </c>
      <c r="AO35">
        <v>500000</v>
      </c>
      <c r="AP35">
        <v>500000</v>
      </c>
      <c r="AQ35">
        <v>500000</v>
      </c>
      <c r="AR35">
        <v>8000</v>
      </c>
      <c r="AS35">
        <v>8000</v>
      </c>
      <c r="AT35">
        <v>8000</v>
      </c>
      <c r="AU35">
        <v>8000</v>
      </c>
      <c r="AV35">
        <v>0</v>
      </c>
      <c r="AW35">
        <v>16313.6</v>
      </c>
      <c r="AX35">
        <v>16313.6</v>
      </c>
      <c r="AY35">
        <v>16313.6</v>
      </c>
      <c r="AZ35">
        <v>16313.6</v>
      </c>
      <c r="BA35">
        <v>16313.6</v>
      </c>
      <c r="BB35">
        <v>16313.6</v>
      </c>
      <c r="BC35">
        <v>16312.800000000001</v>
      </c>
      <c r="BD35">
        <v>16312.800000000001</v>
      </c>
      <c r="BE35">
        <v>16312.800000000001</v>
      </c>
      <c r="BF35">
        <v>16312.800000000001</v>
      </c>
      <c r="BG35">
        <v>16312.800000000001</v>
      </c>
      <c r="BH35">
        <v>16312.800000000001</v>
      </c>
      <c r="BI35">
        <v>16312.800000000001</v>
      </c>
      <c r="BJ35">
        <v>16312.800000000001</v>
      </c>
      <c r="BK35">
        <v>16312.800000000001</v>
      </c>
      <c r="BL35">
        <v>16312.800000000001</v>
      </c>
      <c r="BM35">
        <v>16312.800000000001</v>
      </c>
      <c r="BN35">
        <v>16312.800000000001</v>
      </c>
      <c r="BO35">
        <v>16312.800000000001</v>
      </c>
      <c r="BP35">
        <v>16312.800000000001</v>
      </c>
      <c r="BQ35">
        <v>16312.800000000001</v>
      </c>
      <c r="BR35">
        <v>16312.800000000001</v>
      </c>
      <c r="BS35">
        <v>16312.800000000001</v>
      </c>
      <c r="BT35">
        <v>16312.800000000001</v>
      </c>
      <c r="BU35">
        <v>16312.800000000001</v>
      </c>
      <c r="BV35">
        <v>16312.800000000001</v>
      </c>
      <c r="BW35">
        <v>9391.2000000000007</v>
      </c>
    </row>
    <row r="36" spans="1:75" x14ac:dyDescent="0.3">
      <c r="A36" t="s">
        <v>37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8000</v>
      </c>
      <c r="U36">
        <v>8000</v>
      </c>
      <c r="V36">
        <v>8000</v>
      </c>
      <c r="W36">
        <v>8000</v>
      </c>
      <c r="X36">
        <v>8000</v>
      </c>
      <c r="Y36">
        <v>8000</v>
      </c>
      <c r="Z36">
        <v>8000</v>
      </c>
      <c r="AA36">
        <v>8000</v>
      </c>
      <c r="AB36">
        <v>8000</v>
      </c>
      <c r="AC36">
        <v>8000</v>
      </c>
      <c r="AD36">
        <v>8000</v>
      </c>
      <c r="AE36">
        <v>8000</v>
      </c>
      <c r="AF36">
        <v>8000</v>
      </c>
      <c r="AG36">
        <v>8000</v>
      </c>
      <c r="AH36">
        <v>8000</v>
      </c>
      <c r="AI36">
        <v>8000</v>
      </c>
      <c r="AJ36">
        <v>8000</v>
      </c>
      <c r="AK36">
        <v>8000</v>
      </c>
      <c r="AL36">
        <v>8000</v>
      </c>
      <c r="AM36">
        <v>8000</v>
      </c>
      <c r="AN36">
        <v>8000</v>
      </c>
      <c r="AO36">
        <v>8000</v>
      </c>
      <c r="AP36">
        <v>8000</v>
      </c>
      <c r="AQ36">
        <v>8000</v>
      </c>
      <c r="AR36">
        <v>510600</v>
      </c>
      <c r="AS36">
        <v>510600</v>
      </c>
      <c r="AT36">
        <v>510600</v>
      </c>
      <c r="AU36">
        <v>510600</v>
      </c>
      <c r="AV36">
        <v>0</v>
      </c>
      <c r="AW36">
        <v>613808.79999999993</v>
      </c>
      <c r="AX36">
        <v>613808.79999999993</v>
      </c>
      <c r="AY36">
        <v>613808.79999999993</v>
      </c>
      <c r="AZ36">
        <v>613808.79999999993</v>
      </c>
      <c r="BA36">
        <v>613808.79999999993</v>
      </c>
      <c r="BB36">
        <v>613808.79999999993</v>
      </c>
      <c r="BC36">
        <v>611281</v>
      </c>
      <c r="BD36">
        <v>611281</v>
      </c>
      <c r="BE36">
        <v>611281</v>
      </c>
      <c r="BF36">
        <v>620353</v>
      </c>
      <c r="BG36">
        <v>620353</v>
      </c>
      <c r="BH36">
        <v>620353</v>
      </c>
      <c r="BI36">
        <v>620353</v>
      </c>
      <c r="BJ36">
        <v>620353</v>
      </c>
      <c r="BK36">
        <v>620353</v>
      </c>
      <c r="BL36">
        <v>620353</v>
      </c>
      <c r="BM36">
        <v>620353</v>
      </c>
      <c r="BN36">
        <v>620353</v>
      </c>
      <c r="BO36">
        <v>620353</v>
      </c>
      <c r="BP36">
        <v>620353</v>
      </c>
      <c r="BQ36">
        <v>628939.80000000005</v>
      </c>
      <c r="BR36">
        <v>628939.80000000005</v>
      </c>
      <c r="BS36">
        <v>689678.3</v>
      </c>
      <c r="BT36">
        <v>689678.3</v>
      </c>
      <c r="BU36">
        <v>689678.3</v>
      </c>
      <c r="BV36">
        <v>689678.3</v>
      </c>
      <c r="BW36">
        <v>697738.2</v>
      </c>
    </row>
    <row r="37" spans="1:75" x14ac:dyDescent="0.3">
      <c r="A37" t="s">
        <v>38</v>
      </c>
      <c r="B37">
        <v>500000</v>
      </c>
      <c r="C37">
        <v>500000</v>
      </c>
      <c r="D37">
        <v>500000</v>
      </c>
      <c r="E37">
        <v>500000</v>
      </c>
      <c r="F37">
        <v>500000</v>
      </c>
      <c r="G37">
        <v>500000</v>
      </c>
      <c r="H37">
        <v>500000</v>
      </c>
      <c r="I37">
        <v>500000</v>
      </c>
      <c r="J37">
        <v>500000</v>
      </c>
      <c r="K37">
        <v>500000</v>
      </c>
      <c r="L37">
        <v>500000</v>
      </c>
      <c r="M37">
        <v>500000</v>
      </c>
      <c r="N37">
        <v>500000</v>
      </c>
      <c r="O37">
        <v>500000</v>
      </c>
      <c r="P37">
        <v>500000</v>
      </c>
      <c r="Q37">
        <v>500000</v>
      </c>
      <c r="R37">
        <v>500000</v>
      </c>
      <c r="S37">
        <v>500000</v>
      </c>
      <c r="T37">
        <v>510600</v>
      </c>
      <c r="U37">
        <v>510600</v>
      </c>
      <c r="V37">
        <v>510600</v>
      </c>
      <c r="W37">
        <v>510600</v>
      </c>
      <c r="X37">
        <v>510600</v>
      </c>
      <c r="Y37">
        <v>510600</v>
      </c>
      <c r="Z37">
        <v>510600</v>
      </c>
      <c r="AA37">
        <v>510600</v>
      </c>
      <c r="AB37">
        <v>510600</v>
      </c>
      <c r="AC37">
        <v>510600</v>
      </c>
      <c r="AD37">
        <v>510600</v>
      </c>
      <c r="AE37">
        <v>510600</v>
      </c>
      <c r="AF37">
        <v>510600</v>
      </c>
      <c r="AG37">
        <v>510600</v>
      </c>
      <c r="AH37">
        <v>510600</v>
      </c>
      <c r="AI37">
        <v>510600</v>
      </c>
      <c r="AJ37">
        <v>510600</v>
      </c>
      <c r="AK37">
        <v>510600</v>
      </c>
      <c r="AL37">
        <v>510600</v>
      </c>
      <c r="AM37">
        <v>510600</v>
      </c>
      <c r="AN37">
        <v>510600</v>
      </c>
      <c r="AO37">
        <v>510600</v>
      </c>
      <c r="AP37">
        <v>510600</v>
      </c>
      <c r="AQ37">
        <v>510600</v>
      </c>
    </row>
    <row r="38" spans="1:75" x14ac:dyDescent="0.3">
      <c r="A38" t="s">
        <v>39</v>
      </c>
      <c r="B38">
        <v>8000</v>
      </c>
      <c r="C38">
        <v>8000</v>
      </c>
      <c r="D38">
        <v>8000</v>
      </c>
      <c r="E38">
        <v>8000</v>
      </c>
      <c r="F38">
        <v>8000</v>
      </c>
      <c r="G38">
        <v>8000</v>
      </c>
      <c r="H38">
        <v>8000</v>
      </c>
      <c r="I38">
        <v>8000</v>
      </c>
      <c r="J38">
        <v>8000</v>
      </c>
      <c r="K38">
        <v>8000</v>
      </c>
      <c r="L38">
        <v>8000</v>
      </c>
      <c r="M38">
        <v>8000</v>
      </c>
      <c r="N38">
        <v>8000</v>
      </c>
      <c r="O38">
        <v>8000</v>
      </c>
      <c r="P38">
        <v>8000</v>
      </c>
      <c r="Q38">
        <v>8000</v>
      </c>
      <c r="R38">
        <v>8000</v>
      </c>
      <c r="S38">
        <v>8000</v>
      </c>
    </row>
    <row r="39" spans="1:75" x14ac:dyDescent="0.3">
      <c r="A39" t="s">
        <v>140</v>
      </c>
      <c r="B39">
        <v>510600</v>
      </c>
      <c r="C39">
        <v>510600</v>
      </c>
      <c r="D39">
        <v>510600</v>
      </c>
      <c r="E39">
        <v>510600</v>
      </c>
      <c r="F39">
        <v>510600</v>
      </c>
      <c r="G39">
        <v>510600</v>
      </c>
      <c r="H39">
        <v>510600</v>
      </c>
      <c r="I39">
        <v>510600</v>
      </c>
      <c r="J39">
        <v>510600</v>
      </c>
      <c r="K39">
        <v>510600</v>
      </c>
      <c r="L39">
        <v>510600</v>
      </c>
      <c r="M39">
        <v>510600</v>
      </c>
      <c r="N39">
        <v>510600</v>
      </c>
      <c r="O39">
        <v>510600</v>
      </c>
      <c r="P39">
        <v>510600</v>
      </c>
      <c r="Q39">
        <v>510600</v>
      </c>
      <c r="R39">
        <v>510600</v>
      </c>
      <c r="S39">
        <v>510600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4860</v>
      </c>
      <c r="AX39">
        <v>4860</v>
      </c>
      <c r="AY39">
        <v>4860</v>
      </c>
      <c r="AZ39">
        <v>4860</v>
      </c>
      <c r="BA39">
        <v>4860</v>
      </c>
      <c r="BB39">
        <v>4860</v>
      </c>
      <c r="BC39">
        <v>4860</v>
      </c>
      <c r="BD39">
        <v>4860</v>
      </c>
      <c r="BE39">
        <v>4860</v>
      </c>
      <c r="BF39">
        <v>4860</v>
      </c>
      <c r="BG39">
        <v>4860</v>
      </c>
      <c r="BH39">
        <v>4860</v>
      </c>
      <c r="BI39">
        <v>4860</v>
      </c>
      <c r="BJ39">
        <v>4860</v>
      </c>
      <c r="BK39">
        <v>4860</v>
      </c>
      <c r="BL39">
        <v>4860</v>
      </c>
      <c r="BM39">
        <v>4860</v>
      </c>
      <c r="BN39">
        <v>4860</v>
      </c>
      <c r="BO39">
        <v>4860</v>
      </c>
      <c r="BP39">
        <v>4860</v>
      </c>
      <c r="BQ39">
        <v>4860</v>
      </c>
      <c r="BR39">
        <v>4860</v>
      </c>
      <c r="BS39">
        <v>5395.8</v>
      </c>
      <c r="BT39">
        <v>5395.8</v>
      </c>
      <c r="BU39">
        <v>5395.8</v>
      </c>
      <c r="BV39">
        <v>5395.8</v>
      </c>
      <c r="BW39">
        <v>0</v>
      </c>
    </row>
    <row r="40" spans="1:75" x14ac:dyDescent="0.3"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12288.800000000001</v>
      </c>
      <c r="AS40">
        <v>12288.800000000001</v>
      </c>
      <c r="AT40">
        <v>12288.800000000001</v>
      </c>
      <c r="AU40">
        <v>12288.800000000001</v>
      </c>
      <c r="AV40">
        <v>0</v>
      </c>
      <c r="AW40">
        <v>16000</v>
      </c>
      <c r="AX40">
        <v>16000</v>
      </c>
      <c r="AY40">
        <v>16000</v>
      </c>
      <c r="AZ40">
        <v>16000</v>
      </c>
      <c r="BA40">
        <v>16000</v>
      </c>
      <c r="BB40">
        <v>16000</v>
      </c>
      <c r="BC40">
        <v>46107.200000000004</v>
      </c>
      <c r="BD40">
        <v>46107.200000000004</v>
      </c>
      <c r="BE40">
        <v>46107.200000000004</v>
      </c>
      <c r="BF40">
        <v>46107.200000000004</v>
      </c>
      <c r="BG40">
        <v>46107.200000000004</v>
      </c>
      <c r="BH40">
        <v>46107.200000000004</v>
      </c>
      <c r="BI40">
        <v>46107.200000000004</v>
      </c>
      <c r="BJ40">
        <v>46107.200000000004</v>
      </c>
      <c r="BK40">
        <v>46107.200000000004</v>
      </c>
      <c r="BL40">
        <v>46107.200000000004</v>
      </c>
      <c r="BM40">
        <v>46107.200000000004</v>
      </c>
      <c r="BN40">
        <v>46107.200000000004</v>
      </c>
      <c r="BO40">
        <v>46107.200000000004</v>
      </c>
      <c r="BP40">
        <v>46107.200000000004</v>
      </c>
      <c r="BQ40">
        <v>46107.200000000004</v>
      </c>
      <c r="BR40">
        <v>46107.200000000004</v>
      </c>
      <c r="BS40">
        <v>46107.200000000004</v>
      </c>
      <c r="BT40">
        <v>46107.200000000004</v>
      </c>
      <c r="BU40">
        <v>46107.200000000004</v>
      </c>
      <c r="BV40">
        <v>46107.200000000004</v>
      </c>
      <c r="BW40">
        <v>37849.599999999999</v>
      </c>
    </row>
    <row r="41" spans="1:75" x14ac:dyDescent="0.3">
      <c r="A41" t="s">
        <v>40</v>
      </c>
      <c r="T41">
        <v>12288.800000000001</v>
      </c>
      <c r="U41">
        <v>12288.800000000001</v>
      </c>
      <c r="V41">
        <v>12288.800000000001</v>
      </c>
      <c r="W41">
        <v>12288.800000000001</v>
      </c>
      <c r="X41">
        <v>12288.800000000001</v>
      </c>
      <c r="Y41">
        <v>12288.800000000001</v>
      </c>
      <c r="Z41">
        <v>12288.800000000001</v>
      </c>
      <c r="AA41">
        <v>12288.800000000001</v>
      </c>
      <c r="AB41">
        <v>12288.800000000001</v>
      </c>
      <c r="AC41">
        <v>12288.800000000001</v>
      </c>
      <c r="AD41">
        <v>12288.800000000001</v>
      </c>
      <c r="AE41">
        <v>12288.800000000001</v>
      </c>
      <c r="AF41">
        <v>12288.800000000001</v>
      </c>
      <c r="AG41">
        <v>12288.800000000001</v>
      </c>
      <c r="AH41">
        <v>12288.800000000001</v>
      </c>
      <c r="AI41">
        <v>12288.800000000001</v>
      </c>
      <c r="AJ41">
        <v>12288.800000000001</v>
      </c>
      <c r="AK41">
        <v>12288.800000000001</v>
      </c>
      <c r="AL41">
        <v>12288.800000000001</v>
      </c>
      <c r="AN41">
        <v>12288.800000000001</v>
      </c>
      <c r="AO41">
        <v>12288.800000000001</v>
      </c>
      <c r="AP41">
        <v>12288.800000000001</v>
      </c>
      <c r="AQ41">
        <v>12288.800000000001</v>
      </c>
      <c r="AR41">
        <v>18000</v>
      </c>
      <c r="AS41">
        <v>18000</v>
      </c>
      <c r="AT41">
        <v>18000</v>
      </c>
      <c r="AU41">
        <v>18000</v>
      </c>
      <c r="AV41">
        <v>0</v>
      </c>
      <c r="AW41">
        <v>37953</v>
      </c>
      <c r="AX41">
        <v>37953</v>
      </c>
      <c r="AY41">
        <v>37953</v>
      </c>
      <c r="AZ41">
        <v>37953</v>
      </c>
      <c r="BA41">
        <v>37953</v>
      </c>
      <c r="BB41">
        <v>37953</v>
      </c>
      <c r="BC41">
        <v>44659.799999999996</v>
      </c>
      <c r="BD41">
        <v>44659.799999999996</v>
      </c>
      <c r="BE41">
        <v>44659.799999999996</v>
      </c>
      <c r="BF41">
        <v>44659.799999999996</v>
      </c>
      <c r="BG41">
        <v>44659.799999999996</v>
      </c>
      <c r="BH41">
        <v>44659.799999999996</v>
      </c>
      <c r="BI41">
        <v>44659.799999999996</v>
      </c>
      <c r="BJ41">
        <v>44659.799999999996</v>
      </c>
      <c r="BK41">
        <v>44659.799999999996</v>
      </c>
      <c r="BL41">
        <v>44659.799999999996</v>
      </c>
      <c r="BM41">
        <v>44659.799999999996</v>
      </c>
      <c r="BN41">
        <v>44659.799999999996</v>
      </c>
      <c r="BO41">
        <v>44659.799999999996</v>
      </c>
      <c r="BP41">
        <v>44659.799999999996</v>
      </c>
      <c r="BQ41">
        <v>44659.799999999996</v>
      </c>
      <c r="BR41">
        <v>44659.799999999996</v>
      </c>
      <c r="BS41">
        <v>44659.799999999996</v>
      </c>
      <c r="BT41">
        <v>44659.799999999996</v>
      </c>
      <c r="BU41">
        <v>44659.799999999996</v>
      </c>
      <c r="BV41">
        <v>44659.799999999996</v>
      </c>
      <c r="BW41">
        <v>40361.4</v>
      </c>
    </row>
    <row r="42" spans="1:75" x14ac:dyDescent="0.3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18000</v>
      </c>
      <c r="U42">
        <v>18000</v>
      </c>
      <c r="V42">
        <v>18000</v>
      </c>
      <c r="W42">
        <v>18000</v>
      </c>
      <c r="X42">
        <v>18000</v>
      </c>
      <c r="Y42">
        <v>18000</v>
      </c>
      <c r="Z42">
        <v>18000</v>
      </c>
      <c r="AA42">
        <v>18000</v>
      </c>
      <c r="AB42">
        <v>18000</v>
      </c>
      <c r="AC42">
        <v>18000</v>
      </c>
      <c r="AD42">
        <v>18000</v>
      </c>
      <c r="AE42">
        <v>18000</v>
      </c>
      <c r="AF42">
        <v>18000</v>
      </c>
      <c r="AG42">
        <v>18000</v>
      </c>
      <c r="AH42">
        <v>18000</v>
      </c>
      <c r="AI42">
        <v>18000</v>
      </c>
      <c r="AJ42">
        <v>18000</v>
      </c>
      <c r="AK42">
        <v>18000</v>
      </c>
      <c r="AL42">
        <v>18000</v>
      </c>
      <c r="AN42">
        <v>18000</v>
      </c>
      <c r="AO42">
        <v>18000</v>
      </c>
      <c r="AP42">
        <v>18000</v>
      </c>
      <c r="AQ42">
        <v>18000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67957.98</v>
      </c>
      <c r="AX42">
        <v>67957.98</v>
      </c>
      <c r="AY42">
        <v>67957.98</v>
      </c>
      <c r="AZ42">
        <v>67957.98</v>
      </c>
      <c r="BA42">
        <v>67957.98</v>
      </c>
      <c r="BB42">
        <v>67957.98</v>
      </c>
      <c r="BC42">
        <v>99000</v>
      </c>
      <c r="BD42">
        <v>99000</v>
      </c>
      <c r="BE42">
        <v>99000</v>
      </c>
      <c r="BF42">
        <v>99000</v>
      </c>
      <c r="BG42">
        <v>99000</v>
      </c>
      <c r="BH42">
        <v>99000</v>
      </c>
      <c r="BI42">
        <v>99000</v>
      </c>
      <c r="BJ42">
        <v>99000</v>
      </c>
      <c r="BK42">
        <v>99000</v>
      </c>
      <c r="BL42">
        <v>99000</v>
      </c>
      <c r="BM42">
        <v>99000</v>
      </c>
      <c r="BN42">
        <v>99000</v>
      </c>
      <c r="BO42">
        <v>99000</v>
      </c>
      <c r="BP42">
        <v>99000</v>
      </c>
      <c r="BQ42">
        <v>99000</v>
      </c>
      <c r="BR42">
        <v>99000</v>
      </c>
      <c r="BS42">
        <v>99000</v>
      </c>
      <c r="BT42">
        <v>99000</v>
      </c>
      <c r="BU42">
        <v>99000</v>
      </c>
      <c r="BV42">
        <v>99000</v>
      </c>
      <c r="BW42">
        <v>99000</v>
      </c>
    </row>
    <row r="43" spans="1:75" x14ac:dyDescent="0.3">
      <c r="A43" t="s">
        <v>42</v>
      </c>
      <c r="B43">
        <v>4915.5200000000004</v>
      </c>
      <c r="C43">
        <v>4915.5200000000004</v>
      </c>
      <c r="D43">
        <v>4915.5200000000004</v>
      </c>
      <c r="E43">
        <v>4915.5200000000004</v>
      </c>
      <c r="F43">
        <v>4915.5200000000004</v>
      </c>
      <c r="G43">
        <v>4915.5200000000004</v>
      </c>
      <c r="H43">
        <v>4915.5200000000004</v>
      </c>
      <c r="I43">
        <v>4915.5200000000004</v>
      </c>
      <c r="J43">
        <v>4915.5200000000004</v>
      </c>
      <c r="K43">
        <v>12288.800000000001</v>
      </c>
      <c r="L43">
        <v>12288.800000000001</v>
      </c>
      <c r="M43">
        <v>12288.800000000001</v>
      </c>
      <c r="N43">
        <v>12288.800000000001</v>
      </c>
      <c r="O43">
        <v>12288.800000000001</v>
      </c>
      <c r="P43">
        <v>12288.800000000001</v>
      </c>
      <c r="Q43">
        <v>12288.800000000001</v>
      </c>
      <c r="R43">
        <v>12288.800000000001</v>
      </c>
      <c r="S43">
        <v>12288.800000000001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N43">
        <v>0</v>
      </c>
      <c r="AO43">
        <v>0</v>
      </c>
      <c r="AP43">
        <v>0</v>
      </c>
      <c r="AQ43">
        <v>0</v>
      </c>
      <c r="AR43">
        <v>7000</v>
      </c>
      <c r="AS43">
        <v>7000</v>
      </c>
      <c r="AT43">
        <v>7000</v>
      </c>
      <c r="AU43">
        <v>7000</v>
      </c>
      <c r="AV43">
        <v>0</v>
      </c>
      <c r="AW43">
        <v>37594.84166666666</v>
      </c>
      <c r="AX43">
        <v>37594.84166666666</v>
      </c>
      <c r="AY43">
        <v>37594.84166666666</v>
      </c>
      <c r="AZ43">
        <v>37594.84166666666</v>
      </c>
      <c r="BA43">
        <v>37594.84166666666</v>
      </c>
      <c r="BB43">
        <v>37594.84166666666</v>
      </c>
      <c r="BC43">
        <v>62756.399999999994</v>
      </c>
      <c r="BD43">
        <v>62756.399999999994</v>
      </c>
      <c r="BE43">
        <v>62756.399999999994</v>
      </c>
      <c r="BF43">
        <v>62756.399999999994</v>
      </c>
      <c r="BG43">
        <v>62756.399999999994</v>
      </c>
      <c r="BH43">
        <v>62756.399999999994</v>
      </c>
      <c r="BI43">
        <v>62756.399999999994</v>
      </c>
      <c r="BJ43">
        <v>62756.399999999994</v>
      </c>
      <c r="BK43">
        <v>62756.399999999994</v>
      </c>
      <c r="BL43">
        <v>62756.399999999994</v>
      </c>
      <c r="BM43">
        <v>62756.399999999994</v>
      </c>
      <c r="BN43">
        <v>62756.399999999994</v>
      </c>
      <c r="BO43">
        <v>62756.399999999994</v>
      </c>
      <c r="BP43">
        <v>62756.399999999994</v>
      </c>
      <c r="BQ43">
        <v>62756.399999999994</v>
      </c>
      <c r="BR43">
        <v>62756.399999999994</v>
      </c>
      <c r="BS43">
        <v>62756.399999999994</v>
      </c>
      <c r="BT43">
        <v>62756.399999999994</v>
      </c>
      <c r="BU43">
        <v>62756.399999999994</v>
      </c>
      <c r="BV43">
        <v>62756.399999999994</v>
      </c>
      <c r="BW43">
        <v>62756.399999999994</v>
      </c>
    </row>
    <row r="44" spans="1:75" x14ac:dyDescent="0.3">
      <c r="A44" t="s">
        <v>43</v>
      </c>
      <c r="B44">
        <v>10800</v>
      </c>
      <c r="C44">
        <v>10800</v>
      </c>
      <c r="D44">
        <v>10800</v>
      </c>
      <c r="E44">
        <v>10800</v>
      </c>
      <c r="F44">
        <v>10800</v>
      </c>
      <c r="G44">
        <v>10800</v>
      </c>
      <c r="H44">
        <v>10800</v>
      </c>
      <c r="I44">
        <v>10800</v>
      </c>
      <c r="J44">
        <v>10800</v>
      </c>
      <c r="K44">
        <v>18000</v>
      </c>
      <c r="L44">
        <v>18000</v>
      </c>
      <c r="M44">
        <v>18000</v>
      </c>
      <c r="N44">
        <v>18000</v>
      </c>
      <c r="O44">
        <v>18000</v>
      </c>
      <c r="P44">
        <v>18000</v>
      </c>
      <c r="Q44">
        <v>18000</v>
      </c>
      <c r="R44">
        <v>18000</v>
      </c>
      <c r="S44">
        <v>18000</v>
      </c>
      <c r="T44">
        <v>7000</v>
      </c>
      <c r="U44">
        <v>7000</v>
      </c>
      <c r="V44">
        <v>7000</v>
      </c>
      <c r="W44">
        <v>7000</v>
      </c>
      <c r="X44">
        <v>7000</v>
      </c>
      <c r="Y44">
        <v>7000</v>
      </c>
      <c r="Z44">
        <v>7000</v>
      </c>
      <c r="AA44">
        <v>7000</v>
      </c>
      <c r="AB44">
        <v>7000</v>
      </c>
      <c r="AC44">
        <v>7000</v>
      </c>
      <c r="AD44">
        <v>7000</v>
      </c>
      <c r="AE44">
        <v>7000</v>
      </c>
      <c r="AF44">
        <v>7000</v>
      </c>
      <c r="AG44">
        <v>7000</v>
      </c>
      <c r="AH44">
        <v>7000</v>
      </c>
      <c r="AI44">
        <v>7000</v>
      </c>
      <c r="AJ44">
        <v>7000</v>
      </c>
      <c r="AK44">
        <v>7000</v>
      </c>
      <c r="AL44">
        <v>7000</v>
      </c>
      <c r="AN44">
        <v>7000</v>
      </c>
      <c r="AO44">
        <v>7000</v>
      </c>
      <c r="AP44">
        <v>7000</v>
      </c>
      <c r="AQ44">
        <v>7000</v>
      </c>
      <c r="AR44">
        <v>178153</v>
      </c>
      <c r="AS44">
        <v>178153</v>
      </c>
      <c r="AT44">
        <v>178153</v>
      </c>
      <c r="AU44">
        <v>178153</v>
      </c>
      <c r="AV44">
        <v>0</v>
      </c>
      <c r="AW44">
        <v>178153</v>
      </c>
      <c r="AX44">
        <v>178153</v>
      </c>
      <c r="AY44">
        <v>178153</v>
      </c>
      <c r="AZ44">
        <v>178153</v>
      </c>
      <c r="BA44">
        <v>178153</v>
      </c>
      <c r="BB44">
        <v>178153</v>
      </c>
      <c r="BC44">
        <v>178153</v>
      </c>
      <c r="BD44">
        <v>178153</v>
      </c>
      <c r="BE44">
        <v>178153</v>
      </c>
      <c r="BF44">
        <v>178153</v>
      </c>
      <c r="BG44">
        <v>178153</v>
      </c>
      <c r="BH44">
        <v>178153</v>
      </c>
      <c r="BI44">
        <v>178153</v>
      </c>
      <c r="BJ44">
        <v>178153</v>
      </c>
      <c r="BK44">
        <v>178153</v>
      </c>
      <c r="BL44">
        <v>178153</v>
      </c>
      <c r="BM44">
        <v>178153</v>
      </c>
      <c r="BN44">
        <v>178153</v>
      </c>
      <c r="BO44">
        <v>178153</v>
      </c>
      <c r="BP44">
        <v>178153</v>
      </c>
      <c r="BQ44">
        <v>178153</v>
      </c>
      <c r="BR44">
        <v>178153</v>
      </c>
      <c r="BS44">
        <v>178153</v>
      </c>
      <c r="BT44">
        <v>178153</v>
      </c>
      <c r="BU44">
        <v>178153</v>
      </c>
      <c r="BV44">
        <v>178153</v>
      </c>
      <c r="BW44">
        <v>178153</v>
      </c>
    </row>
    <row r="45" spans="1:75" x14ac:dyDescent="0.3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178153</v>
      </c>
      <c r="U45">
        <v>178153</v>
      </c>
      <c r="V45">
        <v>178153</v>
      </c>
      <c r="W45">
        <v>178153</v>
      </c>
      <c r="X45">
        <v>178153</v>
      </c>
      <c r="Y45">
        <v>178153</v>
      </c>
      <c r="Z45">
        <v>178153</v>
      </c>
      <c r="AA45">
        <v>178153</v>
      </c>
      <c r="AB45">
        <v>178153</v>
      </c>
      <c r="AC45">
        <v>178153</v>
      </c>
      <c r="AD45">
        <v>178153</v>
      </c>
      <c r="AE45">
        <v>178153</v>
      </c>
      <c r="AF45">
        <v>178153</v>
      </c>
      <c r="AG45">
        <v>178153</v>
      </c>
      <c r="AH45">
        <v>178153</v>
      </c>
      <c r="AI45">
        <v>178153</v>
      </c>
      <c r="AJ45">
        <v>178153</v>
      </c>
      <c r="AK45">
        <v>178153</v>
      </c>
      <c r="AL45">
        <v>178153</v>
      </c>
      <c r="AN45">
        <v>178153</v>
      </c>
      <c r="AO45">
        <v>178153</v>
      </c>
      <c r="AP45">
        <v>178153</v>
      </c>
      <c r="AQ45">
        <v>178153</v>
      </c>
      <c r="AR45">
        <v>27505.1875</v>
      </c>
      <c r="AS45">
        <v>27505.1875</v>
      </c>
      <c r="AT45">
        <v>27505.1875</v>
      </c>
      <c r="AU45">
        <v>27505.1875</v>
      </c>
      <c r="AV45">
        <v>0</v>
      </c>
      <c r="AW45">
        <v>27505.1875</v>
      </c>
      <c r="AX45">
        <v>27505.1875</v>
      </c>
      <c r="AY45">
        <v>27505.1875</v>
      </c>
      <c r="AZ45">
        <v>27505.1875</v>
      </c>
      <c r="BA45">
        <v>27505.1875</v>
      </c>
      <c r="BB45">
        <v>27505.1875</v>
      </c>
      <c r="BC45">
        <v>110020.75</v>
      </c>
      <c r="BD45">
        <v>110020.75</v>
      </c>
      <c r="BE45">
        <v>110020.75</v>
      </c>
      <c r="BF45">
        <v>110020.75</v>
      </c>
      <c r="BG45">
        <v>110020.75</v>
      </c>
      <c r="BH45">
        <v>110020.75</v>
      </c>
      <c r="BI45">
        <v>110020.75</v>
      </c>
      <c r="BJ45">
        <v>110020.75</v>
      </c>
      <c r="BK45">
        <v>110020.75</v>
      </c>
      <c r="BL45">
        <v>110020.75</v>
      </c>
      <c r="BM45">
        <v>110020.75</v>
      </c>
      <c r="BN45">
        <v>110020.75</v>
      </c>
      <c r="BO45">
        <v>110020.75</v>
      </c>
      <c r="BP45">
        <v>110020.75</v>
      </c>
      <c r="BQ45">
        <v>110020.75</v>
      </c>
      <c r="BR45">
        <v>110020.75</v>
      </c>
      <c r="BS45">
        <v>110020.75</v>
      </c>
      <c r="BT45">
        <v>110020.75</v>
      </c>
      <c r="BU45">
        <v>110020.75</v>
      </c>
      <c r="BV45">
        <v>110020.75</v>
      </c>
      <c r="BW45">
        <v>110020.75</v>
      </c>
    </row>
    <row r="46" spans="1:75" x14ac:dyDescent="0.3">
      <c r="A46" t="s">
        <v>45</v>
      </c>
      <c r="B46">
        <v>400</v>
      </c>
      <c r="C46">
        <v>400</v>
      </c>
      <c r="D46">
        <v>400</v>
      </c>
      <c r="E46">
        <v>400</v>
      </c>
      <c r="F46">
        <v>400</v>
      </c>
      <c r="G46">
        <v>400</v>
      </c>
      <c r="H46">
        <v>400</v>
      </c>
      <c r="I46">
        <v>400</v>
      </c>
      <c r="J46">
        <v>400</v>
      </c>
      <c r="K46">
        <v>7000</v>
      </c>
      <c r="L46">
        <v>7000</v>
      </c>
      <c r="M46">
        <v>7000</v>
      </c>
      <c r="N46">
        <v>7000</v>
      </c>
      <c r="O46">
        <v>7000</v>
      </c>
      <c r="P46">
        <v>7000</v>
      </c>
      <c r="Q46">
        <v>7000</v>
      </c>
      <c r="R46">
        <v>7000</v>
      </c>
      <c r="S46">
        <v>7000</v>
      </c>
      <c r="T46">
        <v>27505.1875</v>
      </c>
      <c r="U46">
        <v>27505.1875</v>
      </c>
      <c r="V46">
        <v>27505.1875</v>
      </c>
      <c r="W46">
        <v>27505.1875</v>
      </c>
      <c r="X46">
        <v>27505.1875</v>
      </c>
      <c r="Y46">
        <v>27505.1875</v>
      </c>
      <c r="Z46">
        <v>27505.1875</v>
      </c>
      <c r="AA46">
        <v>27505.1875</v>
      </c>
      <c r="AB46">
        <v>27505.1875</v>
      </c>
      <c r="AC46">
        <v>27505.1875</v>
      </c>
      <c r="AD46">
        <v>27505.1875</v>
      </c>
      <c r="AE46">
        <v>27505.1875</v>
      </c>
      <c r="AF46">
        <v>27505.1875</v>
      </c>
      <c r="AG46">
        <v>27505.1875</v>
      </c>
      <c r="AH46">
        <v>27505.1875</v>
      </c>
      <c r="AI46">
        <v>27505.1875</v>
      </c>
      <c r="AJ46">
        <v>27505.1875</v>
      </c>
      <c r="AK46">
        <v>27505.1875</v>
      </c>
      <c r="AL46">
        <v>27505.1875</v>
      </c>
      <c r="AN46">
        <v>27505.1875</v>
      </c>
      <c r="AO46">
        <v>27505.1875</v>
      </c>
      <c r="AP46">
        <v>27505.1875</v>
      </c>
      <c r="AQ46">
        <v>27505.1875</v>
      </c>
      <c r="AR46">
        <v>39963.5625</v>
      </c>
      <c r="AS46">
        <v>39963.5625</v>
      </c>
      <c r="AT46">
        <v>39963.5625</v>
      </c>
      <c r="AU46">
        <v>39963.5625</v>
      </c>
      <c r="AV46">
        <v>0</v>
      </c>
      <c r="AW46">
        <v>39963.5625</v>
      </c>
      <c r="AX46">
        <v>39963.5625</v>
      </c>
      <c r="AY46">
        <v>39963.5625</v>
      </c>
      <c r="AZ46">
        <v>39963.5625</v>
      </c>
      <c r="BA46">
        <v>39963.5625</v>
      </c>
      <c r="BB46">
        <v>39963.5625</v>
      </c>
      <c r="BC46">
        <v>159854.25</v>
      </c>
      <c r="BD46">
        <v>159854.25</v>
      </c>
      <c r="BE46">
        <v>159854.25</v>
      </c>
      <c r="BF46">
        <v>159854.25</v>
      </c>
      <c r="BG46">
        <v>159854.25</v>
      </c>
      <c r="BH46">
        <v>159854.25</v>
      </c>
      <c r="BI46">
        <v>159854.25</v>
      </c>
      <c r="BJ46">
        <v>159854.25</v>
      </c>
      <c r="BK46">
        <v>159854.25</v>
      </c>
      <c r="BL46">
        <v>159854.25</v>
      </c>
      <c r="BM46">
        <v>159854.25</v>
      </c>
      <c r="BN46">
        <v>159854.25</v>
      </c>
      <c r="BO46">
        <v>159854.25</v>
      </c>
      <c r="BP46">
        <v>159854.25</v>
      </c>
      <c r="BQ46">
        <v>159854.25</v>
      </c>
      <c r="BR46">
        <v>159854.25</v>
      </c>
      <c r="BS46">
        <v>159854.25</v>
      </c>
      <c r="BT46">
        <v>159854.25</v>
      </c>
      <c r="BU46">
        <v>159854.25</v>
      </c>
      <c r="BV46">
        <v>159854.25</v>
      </c>
      <c r="BW46">
        <v>159854.25</v>
      </c>
    </row>
    <row r="47" spans="1:75" x14ac:dyDescent="0.3">
      <c r="A47" t="s">
        <v>46</v>
      </c>
      <c r="B47">
        <v>178153</v>
      </c>
      <c r="C47">
        <v>178153</v>
      </c>
      <c r="D47">
        <v>178153</v>
      </c>
      <c r="E47">
        <v>178153</v>
      </c>
      <c r="F47">
        <v>178153</v>
      </c>
      <c r="G47">
        <v>178153</v>
      </c>
      <c r="H47">
        <v>178153</v>
      </c>
      <c r="I47">
        <v>178153</v>
      </c>
      <c r="J47">
        <v>178153</v>
      </c>
      <c r="K47">
        <v>178153</v>
      </c>
      <c r="L47">
        <v>178153</v>
      </c>
      <c r="M47">
        <v>178153</v>
      </c>
      <c r="N47">
        <v>178153</v>
      </c>
      <c r="O47">
        <v>178153</v>
      </c>
      <c r="P47">
        <v>178153</v>
      </c>
      <c r="Q47">
        <v>178153</v>
      </c>
      <c r="R47">
        <v>178153</v>
      </c>
      <c r="S47">
        <v>178153</v>
      </c>
      <c r="T47">
        <v>39963.5625</v>
      </c>
      <c r="U47">
        <v>39963.5625</v>
      </c>
      <c r="V47">
        <v>39963.5625</v>
      </c>
      <c r="W47">
        <v>39963.5625</v>
      </c>
      <c r="X47">
        <v>39963.5625</v>
      </c>
      <c r="Y47">
        <v>39963.5625</v>
      </c>
      <c r="Z47">
        <v>39963.5625</v>
      </c>
      <c r="AA47">
        <v>39963.5625</v>
      </c>
      <c r="AB47">
        <v>39963.5625</v>
      </c>
      <c r="AC47">
        <v>39963.5625</v>
      </c>
      <c r="AD47">
        <v>39963.5625</v>
      </c>
      <c r="AE47">
        <v>39963.5625</v>
      </c>
      <c r="AF47">
        <v>39963.5625</v>
      </c>
      <c r="AG47">
        <v>39963.5625</v>
      </c>
      <c r="AH47">
        <v>39963.5625</v>
      </c>
      <c r="AI47">
        <v>39963.5625</v>
      </c>
      <c r="AJ47">
        <v>39963.5625</v>
      </c>
      <c r="AK47">
        <v>39963.5625</v>
      </c>
      <c r="AL47">
        <v>39963.5625</v>
      </c>
      <c r="AN47">
        <v>39963.5625</v>
      </c>
      <c r="AO47">
        <v>39963.5625</v>
      </c>
      <c r="AP47">
        <v>39963.5625</v>
      </c>
      <c r="AQ47">
        <v>39963.5625</v>
      </c>
      <c r="AR47">
        <v>180000</v>
      </c>
      <c r="AS47">
        <v>180000</v>
      </c>
      <c r="AT47">
        <v>180000</v>
      </c>
      <c r="AU47">
        <v>180000</v>
      </c>
      <c r="AV47">
        <v>0</v>
      </c>
      <c r="AW47">
        <v>300000</v>
      </c>
      <c r="AX47">
        <v>300000</v>
      </c>
      <c r="AY47">
        <v>300000</v>
      </c>
      <c r="AZ47">
        <v>300000</v>
      </c>
      <c r="BA47">
        <v>300000</v>
      </c>
      <c r="BB47">
        <v>300000</v>
      </c>
      <c r="BC47">
        <v>300000</v>
      </c>
      <c r="BD47">
        <v>300000</v>
      </c>
      <c r="BE47">
        <v>300000</v>
      </c>
      <c r="BF47">
        <v>300000</v>
      </c>
      <c r="BG47">
        <v>300000</v>
      </c>
      <c r="BH47">
        <v>300000</v>
      </c>
      <c r="BI47">
        <v>300000</v>
      </c>
      <c r="BJ47">
        <v>300000</v>
      </c>
      <c r="BK47">
        <v>300000</v>
      </c>
      <c r="BL47">
        <v>300000</v>
      </c>
      <c r="BM47">
        <v>300000</v>
      </c>
      <c r="BN47">
        <v>300000</v>
      </c>
      <c r="BO47">
        <v>300000</v>
      </c>
      <c r="BP47">
        <v>300000</v>
      </c>
      <c r="BQ47">
        <v>300000</v>
      </c>
      <c r="BR47">
        <v>300000</v>
      </c>
      <c r="BS47">
        <v>300000</v>
      </c>
      <c r="BT47">
        <v>300000</v>
      </c>
      <c r="BU47">
        <v>300000</v>
      </c>
      <c r="BV47">
        <v>300000</v>
      </c>
      <c r="BW47">
        <v>300000</v>
      </c>
    </row>
    <row r="48" spans="1:75" x14ac:dyDescent="0.3">
      <c r="A48" t="s">
        <v>47</v>
      </c>
      <c r="B48">
        <v>27505.1875</v>
      </c>
      <c r="C48">
        <v>27505.1875</v>
      </c>
      <c r="D48">
        <v>27505.1875</v>
      </c>
      <c r="E48">
        <v>27505.1875</v>
      </c>
      <c r="F48">
        <v>27505.1875</v>
      </c>
      <c r="G48">
        <v>27505.1875</v>
      </c>
      <c r="H48">
        <v>27505.1875</v>
      </c>
      <c r="I48">
        <v>27505.1875</v>
      </c>
      <c r="J48">
        <v>27505.1875</v>
      </c>
      <c r="K48">
        <v>27505.1875</v>
      </c>
      <c r="L48">
        <v>27505.1875</v>
      </c>
      <c r="M48">
        <v>27505.1875</v>
      </c>
      <c r="N48">
        <v>27505.1875</v>
      </c>
      <c r="O48">
        <v>27505.1875</v>
      </c>
      <c r="P48">
        <v>27505.1875</v>
      </c>
      <c r="Q48">
        <v>27505.1875</v>
      </c>
      <c r="R48">
        <v>27505.1875</v>
      </c>
      <c r="S48">
        <v>27505.1875</v>
      </c>
      <c r="T48">
        <v>180000</v>
      </c>
      <c r="U48">
        <v>180000</v>
      </c>
      <c r="V48">
        <v>180000</v>
      </c>
      <c r="W48">
        <v>180000</v>
      </c>
      <c r="X48">
        <v>180000</v>
      </c>
      <c r="Y48">
        <v>180000</v>
      </c>
      <c r="Z48">
        <v>180000</v>
      </c>
      <c r="AA48">
        <v>180000</v>
      </c>
      <c r="AB48">
        <v>180000</v>
      </c>
      <c r="AC48">
        <v>180000</v>
      </c>
      <c r="AD48">
        <v>180000</v>
      </c>
      <c r="AE48">
        <v>180000</v>
      </c>
      <c r="AF48">
        <v>180000</v>
      </c>
      <c r="AG48">
        <v>180000</v>
      </c>
      <c r="AH48">
        <v>180000</v>
      </c>
      <c r="AI48">
        <v>180000</v>
      </c>
      <c r="AJ48">
        <v>180000</v>
      </c>
      <c r="AK48">
        <v>180000</v>
      </c>
      <c r="AL48">
        <v>180000</v>
      </c>
      <c r="AN48">
        <v>180000</v>
      </c>
      <c r="AO48">
        <v>180000</v>
      </c>
      <c r="AP48">
        <v>180000</v>
      </c>
      <c r="AQ48">
        <v>180000</v>
      </c>
      <c r="AR48">
        <v>462910.55</v>
      </c>
      <c r="AS48">
        <v>462910.55</v>
      </c>
      <c r="AT48">
        <v>462910.55</v>
      </c>
      <c r="AU48">
        <v>462910.55</v>
      </c>
      <c r="AV48">
        <v>0</v>
      </c>
      <c r="AW48">
        <v>709987.57166666666</v>
      </c>
      <c r="AX48">
        <v>709987.57166666666</v>
      </c>
      <c r="AY48">
        <v>709987.57166666666</v>
      </c>
      <c r="AZ48">
        <v>709987.57166666666</v>
      </c>
      <c r="BA48">
        <v>709987.57166666666</v>
      </c>
      <c r="BB48">
        <v>709987.57166666666</v>
      </c>
      <c r="BC48">
        <v>1005411.4</v>
      </c>
      <c r="BD48">
        <v>1005411.4</v>
      </c>
      <c r="BE48">
        <v>1005411.4</v>
      </c>
      <c r="BF48">
        <v>1005411.4</v>
      </c>
      <c r="BG48">
        <v>1005411.4</v>
      </c>
      <c r="BH48">
        <v>1005411.4</v>
      </c>
      <c r="BI48">
        <v>1005411.4</v>
      </c>
      <c r="BJ48">
        <v>1005411.4</v>
      </c>
      <c r="BK48">
        <v>1005411.4</v>
      </c>
      <c r="BL48">
        <v>1005411.4</v>
      </c>
      <c r="BM48">
        <v>1005411.4</v>
      </c>
      <c r="BN48">
        <v>1005411.4</v>
      </c>
      <c r="BO48">
        <v>1005411.4</v>
      </c>
      <c r="BP48">
        <v>1005411.4</v>
      </c>
      <c r="BQ48">
        <v>1005411.4</v>
      </c>
      <c r="BR48">
        <v>1005411.4</v>
      </c>
      <c r="BS48">
        <v>1005947.2</v>
      </c>
      <c r="BT48">
        <v>1005947.2</v>
      </c>
      <c r="BU48">
        <v>1005947.2</v>
      </c>
      <c r="BV48">
        <v>1005947.2</v>
      </c>
      <c r="BW48">
        <v>987995.4</v>
      </c>
    </row>
    <row r="49" spans="1:75" x14ac:dyDescent="0.3">
      <c r="A49" t="s">
        <v>48</v>
      </c>
      <c r="B49">
        <v>39963.5625</v>
      </c>
      <c r="C49">
        <v>39963.5625</v>
      </c>
      <c r="D49">
        <v>39963.5625</v>
      </c>
      <c r="E49">
        <v>39963.5625</v>
      </c>
      <c r="F49">
        <v>39963.5625</v>
      </c>
      <c r="G49">
        <v>39963.5625</v>
      </c>
      <c r="H49">
        <v>39963.5625</v>
      </c>
      <c r="I49">
        <v>39963.5625</v>
      </c>
      <c r="J49">
        <v>39963.5625</v>
      </c>
      <c r="K49">
        <v>39963.5625</v>
      </c>
      <c r="L49">
        <v>39963.5625</v>
      </c>
      <c r="M49">
        <v>39963.5625</v>
      </c>
      <c r="N49">
        <v>39963.5625</v>
      </c>
      <c r="O49">
        <v>39963.5625</v>
      </c>
      <c r="P49">
        <v>39963.5625</v>
      </c>
      <c r="Q49">
        <v>39963.5625</v>
      </c>
      <c r="R49">
        <v>39963.5625</v>
      </c>
      <c r="S49">
        <v>39963.5625</v>
      </c>
      <c r="T49">
        <v>462910.55</v>
      </c>
      <c r="U49">
        <v>462910.55</v>
      </c>
      <c r="V49">
        <v>462910.55</v>
      </c>
      <c r="W49">
        <v>462910.55</v>
      </c>
      <c r="X49">
        <v>462910.55</v>
      </c>
      <c r="Y49">
        <v>462910.55</v>
      </c>
      <c r="Z49">
        <v>462910.55</v>
      </c>
      <c r="AA49">
        <v>462910.55</v>
      </c>
      <c r="AB49">
        <v>462910.55</v>
      </c>
      <c r="AC49">
        <v>462910.55</v>
      </c>
      <c r="AD49">
        <v>462910.55</v>
      </c>
      <c r="AE49">
        <v>462910.55</v>
      </c>
      <c r="AF49">
        <v>462910.55</v>
      </c>
      <c r="AG49">
        <v>462910.55</v>
      </c>
      <c r="AH49">
        <v>462910.55</v>
      </c>
      <c r="AI49">
        <v>462910.55</v>
      </c>
      <c r="AJ49">
        <v>462910.55</v>
      </c>
      <c r="AK49">
        <v>462910.55</v>
      </c>
      <c r="AL49">
        <v>462910.55</v>
      </c>
      <c r="AN49">
        <v>462910.55</v>
      </c>
      <c r="AO49">
        <v>462910.55</v>
      </c>
      <c r="AP49">
        <v>462910.55</v>
      </c>
      <c r="AQ49">
        <v>462910.55</v>
      </c>
    </row>
    <row r="50" spans="1:75" x14ac:dyDescent="0.3">
      <c r="A50" t="s">
        <v>49</v>
      </c>
      <c r="B50">
        <v>180000</v>
      </c>
      <c r="C50">
        <v>180000</v>
      </c>
      <c r="D50">
        <v>180000</v>
      </c>
      <c r="E50">
        <v>180000</v>
      </c>
      <c r="F50">
        <v>180000</v>
      </c>
      <c r="G50">
        <v>180000</v>
      </c>
      <c r="H50">
        <v>180000</v>
      </c>
      <c r="I50">
        <v>180000</v>
      </c>
      <c r="J50">
        <v>180000</v>
      </c>
      <c r="K50">
        <v>180000</v>
      </c>
      <c r="L50">
        <v>180000</v>
      </c>
      <c r="M50">
        <v>180000</v>
      </c>
      <c r="N50">
        <v>180000</v>
      </c>
      <c r="O50">
        <v>180000</v>
      </c>
      <c r="P50">
        <v>180000</v>
      </c>
      <c r="Q50">
        <v>180000</v>
      </c>
      <c r="R50">
        <v>180000</v>
      </c>
      <c r="S50">
        <v>180000</v>
      </c>
    </row>
    <row r="51" spans="1:75" x14ac:dyDescent="0.3">
      <c r="A51" t="s">
        <v>50</v>
      </c>
      <c r="B51">
        <v>441737.27</v>
      </c>
      <c r="C51">
        <v>441737.27</v>
      </c>
      <c r="D51">
        <v>441737.27</v>
      </c>
      <c r="E51">
        <v>441737.27</v>
      </c>
      <c r="F51">
        <v>441737.27</v>
      </c>
      <c r="G51">
        <v>441737.27</v>
      </c>
      <c r="H51">
        <v>441737.27</v>
      </c>
      <c r="I51">
        <v>441737.27</v>
      </c>
      <c r="J51">
        <v>441737.27</v>
      </c>
      <c r="K51">
        <v>462910.55</v>
      </c>
      <c r="L51">
        <v>462910.55</v>
      </c>
      <c r="M51">
        <v>462910.55</v>
      </c>
      <c r="N51">
        <v>462910.55</v>
      </c>
      <c r="O51">
        <v>462910.55</v>
      </c>
      <c r="P51">
        <v>462910.55</v>
      </c>
      <c r="Q51">
        <v>462910.55</v>
      </c>
      <c r="R51">
        <v>462910.55</v>
      </c>
      <c r="S51">
        <v>462910.55</v>
      </c>
    </row>
    <row r="53" spans="1:75" x14ac:dyDescent="0.3">
      <c r="A53" t="s">
        <v>138</v>
      </c>
      <c r="T53">
        <v>244</v>
      </c>
      <c r="U53">
        <v>236</v>
      </c>
      <c r="V53">
        <v>243</v>
      </c>
      <c r="W53">
        <v>203</v>
      </c>
    </row>
    <row r="54" spans="1:75" x14ac:dyDescent="0.3">
      <c r="A54" t="s">
        <v>2</v>
      </c>
      <c r="T54">
        <v>221</v>
      </c>
      <c r="U54">
        <v>221</v>
      </c>
      <c r="V54">
        <v>220</v>
      </c>
      <c r="W54">
        <v>192</v>
      </c>
      <c r="X54">
        <v>192</v>
      </c>
    </row>
    <row r="55" spans="1:75" x14ac:dyDescent="0.3">
      <c r="A55" t="s">
        <v>1</v>
      </c>
      <c r="S55">
        <v>262</v>
      </c>
      <c r="X55">
        <v>197</v>
      </c>
    </row>
    <row r="56" spans="1:75" x14ac:dyDescent="0.3">
      <c r="A56" t="s">
        <v>139</v>
      </c>
      <c r="S56">
        <v>224</v>
      </c>
    </row>
    <row r="57" spans="1:75" x14ac:dyDescent="0.3">
      <c r="A57" t="s">
        <v>6</v>
      </c>
    </row>
    <row r="58" spans="1:75" x14ac:dyDescent="0.3">
      <c r="A58" t="s">
        <v>53</v>
      </c>
      <c r="BC58">
        <v>2059949</v>
      </c>
      <c r="BD58">
        <v>2031809</v>
      </c>
      <c r="BE58">
        <v>1999142</v>
      </c>
      <c r="BF58">
        <v>1824835</v>
      </c>
      <c r="BG58">
        <v>1879745</v>
      </c>
      <c r="BH58">
        <v>1538555</v>
      </c>
      <c r="BI58">
        <v>1582480</v>
      </c>
      <c r="BJ58">
        <v>1761839</v>
      </c>
      <c r="BK58">
        <v>1829882</v>
      </c>
      <c r="BL58">
        <v>1775137</v>
      </c>
      <c r="BM58">
        <v>1743117</v>
      </c>
      <c r="BN58">
        <v>1829927</v>
      </c>
      <c r="BO58">
        <v>1610507</v>
      </c>
      <c r="BP58">
        <v>1589305</v>
      </c>
      <c r="BQ58">
        <v>1483187</v>
      </c>
      <c r="BR58">
        <v>1437586</v>
      </c>
      <c r="BS58">
        <v>4144621</v>
      </c>
      <c r="BT58">
        <v>2670643</v>
      </c>
      <c r="BU58">
        <v>2670643</v>
      </c>
      <c r="BV58">
        <v>0</v>
      </c>
      <c r="BW58">
        <v>0</v>
      </c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9513A-073C-466B-9343-D61467802704}">
  <dimension ref="A1:BW58"/>
  <sheetViews>
    <sheetView workbookViewId="0">
      <selection activeCell="D8" sqref="A2:BW120"/>
    </sheetView>
  </sheetViews>
  <sheetFormatPr defaultRowHeight="14.4" x14ac:dyDescent="0.3"/>
  <cols>
    <col min="1" max="1" width="29.77734375" bestFit="1" customWidth="1"/>
    <col min="2" max="4" width="11.77734375" bestFit="1" customWidth="1"/>
    <col min="5" max="29" width="12.77734375" bestFit="1" customWidth="1"/>
    <col min="30" max="75" width="13.77734375" bestFit="1" customWidth="1"/>
  </cols>
  <sheetData>
    <row r="1" spans="1:75" x14ac:dyDescent="0.3">
      <c r="A1" t="s">
        <v>134</v>
      </c>
      <c r="B1" s="68" t="s">
        <v>55</v>
      </c>
      <c r="C1" s="68" t="s">
        <v>56</v>
      </c>
      <c r="D1" s="68" t="s">
        <v>128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104</v>
      </c>
      <c r="BA1" t="s">
        <v>105</v>
      </c>
      <c r="BB1" t="s">
        <v>106</v>
      </c>
      <c r="BC1" t="s">
        <v>107</v>
      </c>
      <c r="BD1" t="s">
        <v>108</v>
      </c>
      <c r="BE1" t="s">
        <v>109</v>
      </c>
      <c r="BF1" t="s">
        <v>110</v>
      </c>
      <c r="BG1" t="s">
        <v>111</v>
      </c>
      <c r="BH1" t="s">
        <v>112</v>
      </c>
      <c r="BI1" t="s">
        <v>113</v>
      </c>
      <c r="BJ1" t="s">
        <v>114</v>
      </c>
      <c r="BK1" t="s">
        <v>115</v>
      </c>
      <c r="BL1" t="s">
        <v>116</v>
      </c>
      <c r="BM1" t="s">
        <v>117</v>
      </c>
      <c r="BN1" t="s">
        <v>118</v>
      </c>
      <c r="BO1" t="s">
        <v>119</v>
      </c>
      <c r="BP1" t="s">
        <v>120</v>
      </c>
      <c r="BQ1" t="s">
        <v>121</v>
      </c>
      <c r="BR1" t="s">
        <v>122</v>
      </c>
      <c r="BS1" t="s">
        <v>123</v>
      </c>
      <c r="BT1" t="s">
        <v>124</v>
      </c>
      <c r="BU1" t="s">
        <v>125</v>
      </c>
      <c r="BV1" t="s">
        <v>126</v>
      </c>
      <c r="BW1" t="s">
        <v>127</v>
      </c>
    </row>
    <row r="2" spans="1:75" x14ac:dyDescent="0.3">
      <c r="A2" t="s">
        <v>7</v>
      </c>
      <c r="B2">
        <v>52584.000000000007</v>
      </c>
      <c r="C2">
        <v>95850</v>
      </c>
      <c r="D2">
        <v>95850</v>
      </c>
      <c r="E2">
        <v>50575</v>
      </c>
      <c r="F2">
        <v>53375</v>
      </c>
      <c r="G2">
        <v>47575</v>
      </c>
      <c r="H2">
        <v>33285</v>
      </c>
      <c r="I2">
        <v>31412.499999999996</v>
      </c>
      <c r="J2">
        <v>24272.5</v>
      </c>
      <c r="K2">
        <v>15032.499999999998</v>
      </c>
      <c r="L2">
        <v>0</v>
      </c>
      <c r="M2">
        <v>30659.999999999996</v>
      </c>
      <c r="N2">
        <v>28210</v>
      </c>
      <c r="O2">
        <v>26512.5</v>
      </c>
      <c r="P2">
        <v>33302.5</v>
      </c>
      <c r="Q2">
        <v>35630</v>
      </c>
      <c r="R2">
        <v>35630</v>
      </c>
      <c r="S2">
        <v>63375</v>
      </c>
      <c r="T2">
        <v>47542.5</v>
      </c>
      <c r="U2">
        <v>53415</v>
      </c>
      <c r="V2">
        <v>49162.5</v>
      </c>
      <c r="W2">
        <v>36472.5</v>
      </c>
      <c r="X2">
        <v>36472.5</v>
      </c>
      <c r="Y2">
        <v>42772.5</v>
      </c>
      <c r="Z2">
        <v>39217.5</v>
      </c>
      <c r="AA2">
        <v>37485</v>
      </c>
      <c r="AB2">
        <v>43650</v>
      </c>
      <c r="AC2">
        <v>41040</v>
      </c>
      <c r="AD2">
        <v>45360</v>
      </c>
      <c r="AE2">
        <v>28248</v>
      </c>
      <c r="AF2">
        <v>0</v>
      </c>
      <c r="AG2">
        <v>0</v>
      </c>
      <c r="AH2">
        <v>0</v>
      </c>
      <c r="AI2">
        <v>0</v>
      </c>
      <c r="AJ2">
        <v>46760</v>
      </c>
      <c r="AK2">
        <v>46760</v>
      </c>
      <c r="AL2">
        <v>11214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25515</v>
      </c>
      <c r="AX2">
        <v>42832.5</v>
      </c>
      <c r="AY2">
        <v>47320</v>
      </c>
      <c r="AZ2">
        <v>51394.5</v>
      </c>
      <c r="BA2">
        <v>41090</v>
      </c>
      <c r="BB2">
        <v>51835.5</v>
      </c>
      <c r="BC2">
        <v>46182.5</v>
      </c>
      <c r="BD2">
        <v>94150</v>
      </c>
      <c r="BE2">
        <v>44765</v>
      </c>
      <c r="BF2">
        <v>93492</v>
      </c>
      <c r="BG2">
        <v>46746</v>
      </c>
      <c r="BH2">
        <v>83090</v>
      </c>
      <c r="BI2">
        <v>89413</v>
      </c>
      <c r="BJ2">
        <v>89818</v>
      </c>
      <c r="BK2">
        <v>83020</v>
      </c>
      <c r="BL2">
        <v>85085</v>
      </c>
      <c r="BM2">
        <v>93500</v>
      </c>
      <c r="BN2">
        <v>92260</v>
      </c>
      <c r="BO2">
        <v>84280</v>
      </c>
      <c r="BP2">
        <v>97930</v>
      </c>
      <c r="BQ2">
        <v>99960</v>
      </c>
      <c r="BR2">
        <v>104544</v>
      </c>
      <c r="BS2">
        <v>100928</v>
      </c>
      <c r="BT2">
        <v>103329</v>
      </c>
      <c r="BU2">
        <v>100864</v>
      </c>
      <c r="BV2">
        <v>100864</v>
      </c>
      <c r="BW2">
        <v>103104</v>
      </c>
    </row>
    <row r="3" spans="1:75" x14ac:dyDescent="0.3">
      <c r="A3" t="s">
        <v>8</v>
      </c>
      <c r="B3">
        <v>193776</v>
      </c>
      <c r="C3">
        <v>202973</v>
      </c>
      <c r="D3">
        <v>202973</v>
      </c>
      <c r="E3">
        <v>191478</v>
      </c>
      <c r="F3">
        <v>176972</v>
      </c>
      <c r="G3">
        <v>203029</v>
      </c>
      <c r="H3">
        <v>209350</v>
      </c>
      <c r="I3">
        <v>240063</v>
      </c>
      <c r="J3">
        <v>193456</v>
      </c>
      <c r="K3">
        <v>172816</v>
      </c>
      <c r="L3">
        <v>133568</v>
      </c>
      <c r="M3">
        <v>195063</v>
      </c>
      <c r="N3">
        <v>184113</v>
      </c>
      <c r="O3">
        <v>177110</v>
      </c>
      <c r="P3">
        <v>197444</v>
      </c>
      <c r="Q3">
        <v>178692</v>
      </c>
      <c r="R3">
        <v>165250</v>
      </c>
      <c r="S3">
        <v>193757</v>
      </c>
      <c r="T3">
        <v>170306</v>
      </c>
      <c r="U3">
        <v>213746</v>
      </c>
      <c r="V3">
        <v>213746</v>
      </c>
      <c r="W3">
        <v>187216</v>
      </c>
      <c r="X3">
        <v>171486</v>
      </c>
      <c r="Y3">
        <v>196239</v>
      </c>
      <c r="Z3">
        <v>180969</v>
      </c>
      <c r="AA3">
        <v>175710</v>
      </c>
      <c r="AB3">
        <v>153520</v>
      </c>
      <c r="AC3">
        <v>150720</v>
      </c>
      <c r="AD3">
        <v>166529</v>
      </c>
      <c r="AE3">
        <v>169825</v>
      </c>
      <c r="AF3">
        <v>159286</v>
      </c>
      <c r="AG3">
        <v>162432</v>
      </c>
      <c r="AH3">
        <v>58468</v>
      </c>
      <c r="AI3">
        <v>64613</v>
      </c>
      <c r="AJ3">
        <v>163806</v>
      </c>
      <c r="AK3">
        <v>182350</v>
      </c>
      <c r="AL3">
        <v>170301</v>
      </c>
      <c r="AM3">
        <v>167914</v>
      </c>
      <c r="AN3">
        <v>149257</v>
      </c>
      <c r="AO3">
        <v>121130</v>
      </c>
      <c r="AP3">
        <v>136935</v>
      </c>
      <c r="AQ3">
        <v>134358</v>
      </c>
      <c r="AR3">
        <v>134358</v>
      </c>
      <c r="AS3">
        <v>142964</v>
      </c>
      <c r="AT3">
        <v>72535</v>
      </c>
      <c r="AU3">
        <v>63568</v>
      </c>
      <c r="AV3">
        <v>55390</v>
      </c>
      <c r="AW3">
        <v>137997</v>
      </c>
      <c r="AX3">
        <v>172295</v>
      </c>
      <c r="AY3">
        <v>201499</v>
      </c>
      <c r="AZ3">
        <v>201499</v>
      </c>
      <c r="BA3">
        <v>158334</v>
      </c>
      <c r="BB3">
        <v>162679</v>
      </c>
      <c r="BC3">
        <v>172242</v>
      </c>
      <c r="BD3">
        <v>185041</v>
      </c>
      <c r="BE3">
        <v>171806</v>
      </c>
      <c r="BF3">
        <v>175423</v>
      </c>
      <c r="BG3">
        <v>175423</v>
      </c>
      <c r="BH3">
        <v>168542</v>
      </c>
      <c r="BI3">
        <v>189683</v>
      </c>
      <c r="BJ3">
        <v>187712</v>
      </c>
      <c r="BK3">
        <v>188875</v>
      </c>
      <c r="BL3">
        <v>199025</v>
      </c>
      <c r="BM3">
        <v>151961</v>
      </c>
      <c r="BN3">
        <v>150232</v>
      </c>
      <c r="BO3">
        <v>154615</v>
      </c>
      <c r="BP3">
        <v>163503</v>
      </c>
      <c r="BQ3">
        <v>175164</v>
      </c>
      <c r="BR3">
        <v>180164</v>
      </c>
      <c r="BS3">
        <v>153486</v>
      </c>
      <c r="BT3">
        <v>158795</v>
      </c>
      <c r="BU3">
        <v>158795</v>
      </c>
      <c r="BV3">
        <v>144034</v>
      </c>
      <c r="BW3">
        <v>165475</v>
      </c>
    </row>
    <row r="4" spans="1:75" x14ac:dyDescent="0.3">
      <c r="A4" t="s">
        <v>9</v>
      </c>
      <c r="B4">
        <v>12348</v>
      </c>
      <c r="C4">
        <v>12582</v>
      </c>
      <c r="D4">
        <v>12582</v>
      </c>
      <c r="E4">
        <v>11748</v>
      </c>
      <c r="F4">
        <v>8280</v>
      </c>
      <c r="G4">
        <v>8280</v>
      </c>
      <c r="H4">
        <v>9734.4</v>
      </c>
      <c r="I4">
        <v>8870.4</v>
      </c>
      <c r="J4">
        <v>8870.4</v>
      </c>
      <c r="K4">
        <v>8179.2000000000007</v>
      </c>
      <c r="L4">
        <v>5054.4000000000005</v>
      </c>
      <c r="M4">
        <v>10296</v>
      </c>
      <c r="N4">
        <v>9950.4000000000015</v>
      </c>
      <c r="O4">
        <v>9201.6</v>
      </c>
      <c r="P4">
        <v>10108.800000000001</v>
      </c>
      <c r="Q4">
        <v>8841.6</v>
      </c>
      <c r="R4">
        <v>8841.6</v>
      </c>
      <c r="S4">
        <v>15102</v>
      </c>
      <c r="T4">
        <v>12456</v>
      </c>
      <c r="U4">
        <v>12906</v>
      </c>
      <c r="V4">
        <v>14904</v>
      </c>
      <c r="W4">
        <v>13464</v>
      </c>
      <c r="X4">
        <v>14238</v>
      </c>
      <c r="Y4">
        <v>15030</v>
      </c>
      <c r="Z4">
        <v>13878</v>
      </c>
      <c r="AA4">
        <v>10962</v>
      </c>
      <c r="AB4">
        <v>12294</v>
      </c>
      <c r="AC4">
        <v>9468</v>
      </c>
      <c r="AD4">
        <v>12636</v>
      </c>
      <c r="AE4">
        <v>12258</v>
      </c>
      <c r="AF4">
        <v>12186</v>
      </c>
      <c r="AG4">
        <v>12114</v>
      </c>
      <c r="AH4">
        <v>8892</v>
      </c>
      <c r="AI4">
        <v>1584</v>
      </c>
      <c r="AJ4">
        <v>14040</v>
      </c>
      <c r="AK4">
        <v>14040</v>
      </c>
      <c r="AL4">
        <v>10764</v>
      </c>
      <c r="AM4">
        <v>9576</v>
      </c>
      <c r="AN4">
        <v>9936</v>
      </c>
      <c r="AO4">
        <v>9054</v>
      </c>
      <c r="AP4">
        <v>7866</v>
      </c>
      <c r="AQ4">
        <v>8708</v>
      </c>
      <c r="AR4">
        <v>8708</v>
      </c>
      <c r="AS4">
        <v>9069</v>
      </c>
      <c r="AT4">
        <v>6584</v>
      </c>
      <c r="AU4">
        <v>4446</v>
      </c>
      <c r="AV4">
        <v>0</v>
      </c>
      <c r="AW4">
        <v>10656</v>
      </c>
      <c r="AX4">
        <v>16333</v>
      </c>
      <c r="AY4">
        <v>16714</v>
      </c>
      <c r="AZ4">
        <v>16714</v>
      </c>
      <c r="BA4">
        <v>11952</v>
      </c>
      <c r="BB4">
        <v>14102</v>
      </c>
      <c r="BC4">
        <v>12672</v>
      </c>
      <c r="BD4">
        <v>12348</v>
      </c>
      <c r="BE4">
        <v>13302</v>
      </c>
      <c r="BF4">
        <v>18219</v>
      </c>
      <c r="BG4">
        <v>18219</v>
      </c>
      <c r="BH4">
        <v>17334</v>
      </c>
      <c r="BI4">
        <v>20836</v>
      </c>
      <c r="BJ4">
        <v>14958</v>
      </c>
      <c r="BK4">
        <v>13356</v>
      </c>
      <c r="BL4">
        <v>15030</v>
      </c>
      <c r="BM4">
        <v>11376</v>
      </c>
      <c r="BN4">
        <v>13320</v>
      </c>
      <c r="BO4">
        <v>12042</v>
      </c>
      <c r="BP4">
        <v>12924</v>
      </c>
      <c r="BQ4">
        <v>14904</v>
      </c>
      <c r="BR4">
        <v>13968</v>
      </c>
      <c r="BS4">
        <v>16038</v>
      </c>
      <c r="BT4">
        <v>19730</v>
      </c>
      <c r="BU4">
        <v>13536</v>
      </c>
      <c r="BV4">
        <v>13536</v>
      </c>
      <c r="BW4">
        <v>12222</v>
      </c>
    </row>
    <row r="5" spans="1:75" x14ac:dyDescent="0.3">
      <c r="A5" t="s">
        <v>10</v>
      </c>
      <c r="B5">
        <v>134392</v>
      </c>
      <c r="C5">
        <v>91204</v>
      </c>
      <c r="D5">
        <v>91204</v>
      </c>
      <c r="E5">
        <v>47398</v>
      </c>
      <c r="F5">
        <v>49180.800000000003</v>
      </c>
      <c r="G5">
        <v>37244</v>
      </c>
      <c r="H5">
        <v>31518.400000000001</v>
      </c>
      <c r="I5">
        <v>23189.600000000002</v>
      </c>
      <c r="J5">
        <v>41044.800000000003</v>
      </c>
      <c r="K5">
        <v>73382.400000000009</v>
      </c>
      <c r="L5">
        <v>27204</v>
      </c>
      <c r="M5">
        <v>122627.20000000001</v>
      </c>
      <c r="N5">
        <v>77616.800000000003</v>
      </c>
      <c r="O5">
        <v>75608.800000000003</v>
      </c>
      <c r="P5">
        <v>35022.400000000001</v>
      </c>
      <c r="Q5">
        <v>86824</v>
      </c>
      <c r="R5">
        <v>42224.800000000003</v>
      </c>
      <c r="S5">
        <v>86869</v>
      </c>
      <c r="T5">
        <v>62664</v>
      </c>
      <c r="U5">
        <v>62916</v>
      </c>
      <c r="V5">
        <v>62916</v>
      </c>
      <c r="W5">
        <v>62916</v>
      </c>
      <c r="X5">
        <v>85593</v>
      </c>
      <c r="Y5">
        <v>109181</v>
      </c>
      <c r="Z5">
        <v>73732</v>
      </c>
      <c r="AA5">
        <v>47604</v>
      </c>
      <c r="AB5">
        <v>74310</v>
      </c>
      <c r="AC5">
        <v>86693</v>
      </c>
      <c r="AD5">
        <v>86693</v>
      </c>
      <c r="AE5">
        <v>84642</v>
      </c>
      <c r="AF5">
        <v>64507</v>
      </c>
      <c r="AG5">
        <v>107207</v>
      </c>
      <c r="AH5">
        <v>51020</v>
      </c>
      <c r="AI5">
        <v>0</v>
      </c>
      <c r="AJ5">
        <v>67285</v>
      </c>
      <c r="AK5">
        <v>67285</v>
      </c>
      <c r="AL5">
        <v>58034</v>
      </c>
      <c r="AM5">
        <v>38082</v>
      </c>
      <c r="AN5">
        <v>96636</v>
      </c>
      <c r="AO5">
        <v>36993</v>
      </c>
      <c r="AP5">
        <v>54245</v>
      </c>
      <c r="AQ5">
        <v>55535</v>
      </c>
      <c r="AR5">
        <v>55535</v>
      </c>
      <c r="AS5">
        <v>83564</v>
      </c>
      <c r="AT5">
        <v>68697</v>
      </c>
      <c r="AU5">
        <v>48797</v>
      </c>
      <c r="AV5">
        <v>0</v>
      </c>
      <c r="AW5">
        <v>57208</v>
      </c>
      <c r="AX5">
        <v>90415</v>
      </c>
      <c r="AY5">
        <v>153000</v>
      </c>
      <c r="AZ5">
        <v>75614</v>
      </c>
      <c r="BA5">
        <v>86877</v>
      </c>
      <c r="BB5">
        <v>86877</v>
      </c>
      <c r="BC5">
        <v>91789</v>
      </c>
      <c r="BD5">
        <v>50900</v>
      </c>
      <c r="BE5">
        <v>43116</v>
      </c>
      <c r="BF5">
        <v>45826</v>
      </c>
      <c r="BG5">
        <v>45826</v>
      </c>
      <c r="BH5">
        <v>52679</v>
      </c>
      <c r="BI5">
        <v>80491</v>
      </c>
      <c r="BJ5">
        <v>66500</v>
      </c>
      <c r="BK5">
        <v>53954</v>
      </c>
      <c r="BL5">
        <v>56660</v>
      </c>
      <c r="BM5">
        <v>42500</v>
      </c>
      <c r="BN5">
        <v>72758</v>
      </c>
      <c r="BO5">
        <v>46000</v>
      </c>
      <c r="BP5">
        <v>68724</v>
      </c>
      <c r="BQ5">
        <v>64000</v>
      </c>
      <c r="BR5">
        <v>94000</v>
      </c>
      <c r="BS5">
        <v>31894</v>
      </c>
      <c r="BT5">
        <v>72650</v>
      </c>
      <c r="BU5">
        <v>72650</v>
      </c>
      <c r="BV5">
        <v>72650</v>
      </c>
      <c r="BW5">
        <v>62500</v>
      </c>
    </row>
    <row r="6" spans="1:75" x14ac:dyDescent="0.3">
      <c r="A6" t="s">
        <v>11</v>
      </c>
      <c r="B6">
        <v>106317</v>
      </c>
      <c r="C6">
        <v>106583</v>
      </c>
      <c r="D6">
        <v>106583</v>
      </c>
      <c r="E6">
        <v>92735</v>
      </c>
      <c r="F6">
        <v>98176</v>
      </c>
      <c r="G6">
        <v>98176</v>
      </c>
      <c r="H6">
        <v>98176</v>
      </c>
      <c r="I6">
        <v>98176</v>
      </c>
      <c r="J6">
        <v>98176</v>
      </c>
      <c r="K6">
        <v>98176</v>
      </c>
      <c r="L6">
        <v>97885</v>
      </c>
      <c r="M6">
        <v>102586</v>
      </c>
      <c r="N6">
        <v>109561</v>
      </c>
      <c r="O6">
        <v>97064</v>
      </c>
      <c r="P6">
        <v>97064</v>
      </c>
      <c r="Q6">
        <v>115121</v>
      </c>
      <c r="R6">
        <v>115121</v>
      </c>
      <c r="S6">
        <v>115121</v>
      </c>
      <c r="T6">
        <v>115121</v>
      </c>
      <c r="U6">
        <v>115121</v>
      </c>
      <c r="V6">
        <v>94866</v>
      </c>
      <c r="W6">
        <v>94866</v>
      </c>
      <c r="X6">
        <v>100059</v>
      </c>
      <c r="Y6">
        <v>100059</v>
      </c>
      <c r="Z6">
        <v>100059</v>
      </c>
      <c r="AA6">
        <v>99351</v>
      </c>
      <c r="AB6">
        <v>100515</v>
      </c>
      <c r="AC6">
        <v>100515</v>
      </c>
      <c r="AD6">
        <v>100515</v>
      </c>
      <c r="AE6">
        <v>100515</v>
      </c>
      <c r="AF6">
        <v>100515</v>
      </c>
      <c r="AG6">
        <v>92000</v>
      </c>
      <c r="AH6">
        <v>92000</v>
      </c>
      <c r="AI6">
        <v>52040</v>
      </c>
      <c r="AJ6">
        <v>77526</v>
      </c>
      <c r="AK6">
        <v>86091</v>
      </c>
      <c r="AL6">
        <v>86091</v>
      </c>
      <c r="AM6">
        <v>86091</v>
      </c>
      <c r="AN6">
        <v>86091</v>
      </c>
      <c r="AO6">
        <v>86091</v>
      </c>
      <c r="AP6">
        <v>86091</v>
      </c>
      <c r="AQ6">
        <v>86091</v>
      </c>
      <c r="AR6">
        <v>86091</v>
      </c>
      <c r="AS6">
        <v>70483</v>
      </c>
      <c r="AT6">
        <v>74883</v>
      </c>
      <c r="AU6">
        <v>63461</v>
      </c>
      <c r="AV6">
        <v>33600</v>
      </c>
      <c r="AW6">
        <v>81492</v>
      </c>
      <c r="AX6">
        <v>110397</v>
      </c>
      <c r="AY6">
        <v>110397</v>
      </c>
      <c r="AZ6">
        <v>110397</v>
      </c>
      <c r="BA6">
        <v>110397</v>
      </c>
      <c r="BB6">
        <v>120000</v>
      </c>
      <c r="BC6">
        <v>27174</v>
      </c>
      <c r="BD6">
        <v>111039</v>
      </c>
      <c r="BE6">
        <v>107727</v>
      </c>
      <c r="BF6">
        <v>112161</v>
      </c>
      <c r="BG6">
        <v>112161</v>
      </c>
      <c r="BH6">
        <v>110100</v>
      </c>
      <c r="BI6">
        <v>110585</v>
      </c>
      <c r="BJ6">
        <v>105069</v>
      </c>
      <c r="BK6">
        <v>114805</v>
      </c>
      <c r="BL6">
        <v>130616</v>
      </c>
      <c r="BM6">
        <v>113255</v>
      </c>
      <c r="BN6">
        <v>158000</v>
      </c>
      <c r="BO6">
        <v>159100</v>
      </c>
      <c r="BP6">
        <v>112482</v>
      </c>
      <c r="BQ6">
        <v>110891</v>
      </c>
      <c r="BR6">
        <v>105900</v>
      </c>
      <c r="BS6">
        <v>109508</v>
      </c>
      <c r="BT6">
        <v>123476</v>
      </c>
      <c r="BU6">
        <v>105970</v>
      </c>
      <c r="BV6">
        <v>105970</v>
      </c>
      <c r="BW6">
        <v>104345</v>
      </c>
    </row>
    <row r="7" spans="1:75" x14ac:dyDescent="0.3">
      <c r="A7" t="s">
        <v>12</v>
      </c>
      <c r="B7">
        <v>4734980</v>
      </c>
      <c r="C7">
        <v>4243261.0370370373</v>
      </c>
      <c r="D7">
        <v>4243261.0370370373</v>
      </c>
      <c r="E7">
        <v>4456404</v>
      </c>
      <c r="F7">
        <v>4502054</v>
      </c>
      <c r="G7">
        <v>4563058</v>
      </c>
      <c r="H7">
        <v>4732025</v>
      </c>
      <c r="I7">
        <v>4483915</v>
      </c>
      <c r="J7">
        <v>3904677</v>
      </c>
      <c r="K7">
        <v>3572180</v>
      </c>
      <c r="L7">
        <v>1750631</v>
      </c>
      <c r="M7">
        <v>4038103</v>
      </c>
      <c r="N7">
        <v>4478875</v>
      </c>
      <c r="O7">
        <v>4540395</v>
      </c>
      <c r="P7">
        <v>4907864</v>
      </c>
      <c r="Q7">
        <v>5068096</v>
      </c>
      <c r="R7">
        <v>5501920</v>
      </c>
      <c r="S7">
        <v>5539212</v>
      </c>
      <c r="T7">
        <v>5130118</v>
      </c>
      <c r="U7">
        <v>5130118</v>
      </c>
      <c r="V7">
        <v>4841161</v>
      </c>
      <c r="W7">
        <v>4143518</v>
      </c>
      <c r="X7">
        <v>4106067</v>
      </c>
      <c r="Y7">
        <v>4232623</v>
      </c>
      <c r="Z7">
        <v>4405781</v>
      </c>
      <c r="AA7">
        <v>4129940</v>
      </c>
      <c r="AB7">
        <v>4063204</v>
      </c>
      <c r="AC7">
        <v>4158121</v>
      </c>
      <c r="AD7">
        <v>4361679</v>
      </c>
      <c r="AE7">
        <v>4217175</v>
      </c>
      <c r="AF7">
        <v>3956912</v>
      </c>
      <c r="AG7">
        <v>3835642</v>
      </c>
      <c r="AH7">
        <v>2635247</v>
      </c>
      <c r="AI7">
        <v>452955</v>
      </c>
      <c r="AJ7">
        <v>3181439</v>
      </c>
      <c r="AK7">
        <v>3521381</v>
      </c>
      <c r="AL7">
        <v>3631870</v>
      </c>
      <c r="AM7">
        <v>3443847</v>
      </c>
      <c r="AN7">
        <v>3277085</v>
      </c>
      <c r="AO7">
        <v>3196584</v>
      </c>
      <c r="AP7">
        <v>3336276</v>
      </c>
      <c r="AQ7">
        <v>2869284</v>
      </c>
      <c r="AR7">
        <v>2657001</v>
      </c>
      <c r="AS7">
        <v>2351353</v>
      </c>
      <c r="AT7">
        <v>1643800</v>
      </c>
      <c r="AU7">
        <v>1217765</v>
      </c>
      <c r="AV7">
        <v>0</v>
      </c>
      <c r="AW7">
        <v>3177668</v>
      </c>
      <c r="AX7">
        <v>4202302</v>
      </c>
      <c r="AY7">
        <v>4583890</v>
      </c>
      <c r="AZ7">
        <v>4527558</v>
      </c>
      <c r="BA7">
        <v>4569222</v>
      </c>
      <c r="BB7">
        <v>4635018</v>
      </c>
      <c r="BC7">
        <v>4545899</v>
      </c>
      <c r="BD7">
        <v>4409529</v>
      </c>
      <c r="BE7">
        <v>4316699</v>
      </c>
      <c r="BF7">
        <v>4220455</v>
      </c>
      <c r="BG7">
        <v>4182587</v>
      </c>
      <c r="BH7">
        <v>4282866</v>
      </c>
      <c r="BI7">
        <v>4293857</v>
      </c>
      <c r="BJ7">
        <v>4539144</v>
      </c>
      <c r="BK7">
        <v>4611457</v>
      </c>
      <c r="BL7">
        <v>4505731</v>
      </c>
      <c r="BM7">
        <v>4455884</v>
      </c>
      <c r="BN7">
        <v>4412446</v>
      </c>
      <c r="BO7">
        <v>4459776</v>
      </c>
      <c r="BP7">
        <v>4711068</v>
      </c>
      <c r="BQ7">
        <v>4854620</v>
      </c>
      <c r="BR7">
        <v>4232930</v>
      </c>
      <c r="BS7">
        <v>4169541</v>
      </c>
      <c r="BT7">
        <v>4072743</v>
      </c>
      <c r="BU7">
        <v>3751684</v>
      </c>
      <c r="BV7">
        <v>4020203</v>
      </c>
      <c r="BW7">
        <v>4256279</v>
      </c>
    </row>
    <row r="8" spans="1:75" x14ac:dyDescent="0.3">
      <c r="A8" t="s">
        <v>13</v>
      </c>
      <c r="B8">
        <v>359971.12060000002</v>
      </c>
      <c r="C8">
        <v>386762.64970000001</v>
      </c>
      <c r="D8">
        <v>386762.64970000001</v>
      </c>
      <c r="E8">
        <v>340914.91279999999</v>
      </c>
      <c r="F8">
        <v>340450.59859999997</v>
      </c>
      <c r="G8">
        <v>345606.95189999999</v>
      </c>
      <c r="H8">
        <v>362056.53609999997</v>
      </c>
      <c r="I8">
        <v>286332.08799999999</v>
      </c>
      <c r="J8">
        <v>286332.08799999999</v>
      </c>
      <c r="K8">
        <v>256701.52830000001</v>
      </c>
      <c r="L8">
        <v>132165.1961</v>
      </c>
      <c r="M8">
        <v>303186.59350000002</v>
      </c>
      <c r="N8">
        <v>327773.83799999999</v>
      </c>
      <c r="O8">
        <v>351614.13140000001</v>
      </c>
      <c r="P8">
        <v>376562.1482</v>
      </c>
      <c r="Q8">
        <v>393076.87300000002</v>
      </c>
      <c r="R8">
        <v>426304.32669999998</v>
      </c>
      <c r="S8">
        <v>419443.1556</v>
      </c>
      <c r="T8">
        <v>400866.25599999999</v>
      </c>
      <c r="U8">
        <v>400866.25599999999</v>
      </c>
      <c r="V8">
        <v>381402.29469999997</v>
      </c>
      <c r="W8">
        <v>329990.451</v>
      </c>
      <c r="X8">
        <v>325161.88319999998</v>
      </c>
      <c r="Y8">
        <v>332885.79239999998</v>
      </c>
      <c r="Z8">
        <v>347357.7513</v>
      </c>
      <c r="AA8">
        <v>316529.17099999997</v>
      </c>
      <c r="AB8">
        <v>321058.44189999998</v>
      </c>
      <c r="AC8">
        <v>321058.44189999998</v>
      </c>
      <c r="AD8">
        <v>345715.32520000002</v>
      </c>
      <c r="AE8">
        <v>333543.36259999999</v>
      </c>
      <c r="AF8">
        <v>313771.77439999999</v>
      </c>
      <c r="AG8">
        <v>304507.3983</v>
      </c>
      <c r="AH8">
        <v>212216.91260000001</v>
      </c>
      <c r="AI8">
        <v>36671.742100000003</v>
      </c>
      <c r="AJ8">
        <v>256029.6305</v>
      </c>
      <c r="AK8">
        <v>293331.03730000003</v>
      </c>
      <c r="AL8">
        <v>282319.6103</v>
      </c>
      <c r="AM8">
        <v>269762.46850000002</v>
      </c>
      <c r="AN8">
        <v>258518.55119999999</v>
      </c>
      <c r="AO8">
        <v>253744.37830000001</v>
      </c>
      <c r="AP8">
        <v>263550.87079999998</v>
      </c>
      <c r="AQ8">
        <v>227585.1795</v>
      </c>
      <c r="AR8">
        <v>211845.81109999999</v>
      </c>
      <c r="AS8">
        <v>188101.9791</v>
      </c>
      <c r="AT8">
        <v>98033.354299999992</v>
      </c>
      <c r="AU8">
        <v>98033.354299999992</v>
      </c>
      <c r="AV8">
        <v>0</v>
      </c>
      <c r="AW8">
        <v>255783.1458</v>
      </c>
      <c r="AX8">
        <v>362568.16470000002</v>
      </c>
      <c r="AY8">
        <v>362568.16470000002</v>
      </c>
      <c r="AZ8">
        <v>361923.4227</v>
      </c>
      <c r="BA8">
        <v>336130.24410000001</v>
      </c>
      <c r="BB8">
        <v>337006.22690000001</v>
      </c>
      <c r="BC8">
        <v>326546.49579999998</v>
      </c>
      <c r="BD8">
        <v>322440.80540000001</v>
      </c>
      <c r="BE8">
        <v>315617.9523</v>
      </c>
      <c r="BF8">
        <v>309674.91379999998</v>
      </c>
      <c r="BG8">
        <v>313437.24160000001</v>
      </c>
      <c r="BH8">
        <v>313437.24160000001</v>
      </c>
      <c r="BI8">
        <v>310613.78810000001</v>
      </c>
      <c r="BJ8">
        <v>329958.79700000002</v>
      </c>
      <c r="BK8">
        <v>329958.79700000002</v>
      </c>
      <c r="BL8">
        <v>329958.79700000002</v>
      </c>
      <c r="BM8">
        <v>331528.0024</v>
      </c>
      <c r="BN8">
        <v>326032.11829999997</v>
      </c>
      <c r="BO8">
        <v>329608.68709999998</v>
      </c>
      <c r="BP8">
        <v>349229.66889999999</v>
      </c>
      <c r="BQ8">
        <v>404389.84600000002</v>
      </c>
      <c r="BR8">
        <v>352603.06900000002</v>
      </c>
      <c r="BS8">
        <v>347322.76529999997</v>
      </c>
      <c r="BT8">
        <v>339259.49190000002</v>
      </c>
      <c r="BU8">
        <v>312515.27720000001</v>
      </c>
      <c r="BV8">
        <v>292487.54149999999</v>
      </c>
      <c r="BW8">
        <v>311024.04060000001</v>
      </c>
    </row>
    <row r="9" spans="1:75" x14ac:dyDescent="0.3">
      <c r="A9" t="s">
        <v>14</v>
      </c>
      <c r="B9">
        <v>1200</v>
      </c>
      <c r="C9">
        <v>1200</v>
      </c>
      <c r="D9">
        <v>1200</v>
      </c>
      <c r="E9">
        <v>1200</v>
      </c>
      <c r="F9">
        <v>480</v>
      </c>
      <c r="G9">
        <v>480</v>
      </c>
      <c r="H9">
        <v>480</v>
      </c>
      <c r="I9">
        <v>480</v>
      </c>
      <c r="J9">
        <v>480</v>
      </c>
      <c r="K9">
        <v>480</v>
      </c>
      <c r="L9">
        <v>480</v>
      </c>
      <c r="M9">
        <v>480</v>
      </c>
      <c r="N9">
        <v>480</v>
      </c>
      <c r="O9">
        <v>480</v>
      </c>
      <c r="P9">
        <v>480</v>
      </c>
      <c r="Q9">
        <v>480</v>
      </c>
      <c r="R9">
        <v>480</v>
      </c>
      <c r="S9">
        <v>1200</v>
      </c>
      <c r="T9">
        <v>1200</v>
      </c>
      <c r="U9">
        <v>1200</v>
      </c>
      <c r="V9">
        <v>1200</v>
      </c>
      <c r="W9">
        <v>1200</v>
      </c>
      <c r="X9">
        <v>1200</v>
      </c>
      <c r="Y9">
        <v>1200</v>
      </c>
      <c r="Z9">
        <v>1200</v>
      </c>
      <c r="AA9">
        <v>1200</v>
      </c>
      <c r="AB9">
        <v>1200</v>
      </c>
      <c r="AC9">
        <v>1200</v>
      </c>
      <c r="AD9">
        <v>1200</v>
      </c>
      <c r="AE9">
        <v>1200</v>
      </c>
      <c r="AF9">
        <v>1200</v>
      </c>
      <c r="AG9">
        <v>1200</v>
      </c>
      <c r="AH9">
        <v>1200</v>
      </c>
      <c r="AI9">
        <v>2000</v>
      </c>
      <c r="AJ9">
        <v>2000</v>
      </c>
      <c r="AK9">
        <v>2000</v>
      </c>
      <c r="AL9">
        <v>2000</v>
      </c>
      <c r="AM9">
        <v>2000</v>
      </c>
      <c r="AN9">
        <v>2000</v>
      </c>
      <c r="AO9">
        <v>2000</v>
      </c>
      <c r="AP9">
        <v>2000</v>
      </c>
      <c r="AQ9">
        <v>2000</v>
      </c>
      <c r="AR9">
        <v>2000</v>
      </c>
      <c r="AS9">
        <v>2000</v>
      </c>
      <c r="AT9">
        <v>2000</v>
      </c>
      <c r="AU9">
        <v>2000</v>
      </c>
      <c r="AV9">
        <v>0</v>
      </c>
      <c r="AW9">
        <v>2000</v>
      </c>
      <c r="AX9">
        <v>2000</v>
      </c>
      <c r="AY9">
        <v>2000</v>
      </c>
      <c r="AZ9">
        <v>2000</v>
      </c>
      <c r="BA9">
        <v>2000</v>
      </c>
      <c r="BB9">
        <v>1450</v>
      </c>
      <c r="BC9">
        <v>1450</v>
      </c>
      <c r="BD9">
        <v>1450</v>
      </c>
      <c r="BE9">
        <v>1450</v>
      </c>
      <c r="BF9">
        <v>1450</v>
      </c>
      <c r="BG9">
        <v>1450</v>
      </c>
      <c r="BH9">
        <v>1500</v>
      </c>
      <c r="BI9">
        <v>1500</v>
      </c>
      <c r="BJ9">
        <v>950</v>
      </c>
      <c r="BK9">
        <v>950</v>
      </c>
      <c r="BL9">
        <v>1550</v>
      </c>
      <c r="BM9">
        <v>2356</v>
      </c>
      <c r="BN9">
        <v>1287</v>
      </c>
      <c r="BO9">
        <v>2750</v>
      </c>
      <c r="BP9">
        <v>2820</v>
      </c>
      <c r="BQ9">
        <v>2715</v>
      </c>
      <c r="BR9">
        <v>2900</v>
      </c>
      <c r="BS9">
        <v>2560</v>
      </c>
      <c r="BT9">
        <v>2666</v>
      </c>
      <c r="BU9">
        <v>2666</v>
      </c>
      <c r="BV9">
        <v>2666</v>
      </c>
      <c r="BW9">
        <v>2612</v>
      </c>
    </row>
    <row r="10" spans="1:75" x14ac:dyDescent="0.3">
      <c r="A10" t="s">
        <v>15</v>
      </c>
      <c r="B10">
        <v>1450</v>
      </c>
      <c r="C10">
        <v>1450</v>
      </c>
      <c r="D10">
        <v>1450</v>
      </c>
      <c r="E10">
        <v>1450</v>
      </c>
      <c r="F10">
        <v>435</v>
      </c>
      <c r="G10">
        <v>435</v>
      </c>
      <c r="H10">
        <v>435</v>
      </c>
      <c r="I10">
        <v>435</v>
      </c>
      <c r="J10">
        <v>435</v>
      </c>
      <c r="K10">
        <v>435</v>
      </c>
      <c r="L10">
        <v>435</v>
      </c>
      <c r="M10">
        <v>435</v>
      </c>
      <c r="N10">
        <v>435</v>
      </c>
      <c r="O10">
        <v>435</v>
      </c>
      <c r="P10">
        <v>435</v>
      </c>
      <c r="Q10">
        <v>435</v>
      </c>
      <c r="R10">
        <v>435</v>
      </c>
      <c r="S10">
        <v>1450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">
      <c r="A11" t="s">
        <v>16</v>
      </c>
      <c r="B11">
        <v>238850</v>
      </c>
      <c r="C11">
        <v>379950</v>
      </c>
      <c r="D11">
        <v>379950</v>
      </c>
      <c r="E11">
        <v>86400</v>
      </c>
      <c r="F11">
        <v>176250</v>
      </c>
      <c r="G11">
        <v>146500</v>
      </c>
      <c r="H11">
        <v>196250</v>
      </c>
      <c r="I11">
        <v>204100</v>
      </c>
      <c r="J11">
        <v>193456</v>
      </c>
      <c r="K11">
        <v>106250</v>
      </c>
      <c r="L11">
        <v>34000</v>
      </c>
      <c r="M11">
        <v>205000</v>
      </c>
      <c r="N11">
        <v>178250</v>
      </c>
      <c r="O11">
        <v>80500</v>
      </c>
      <c r="P11">
        <v>155375</v>
      </c>
      <c r="Q11">
        <v>186000</v>
      </c>
      <c r="R11">
        <v>216250</v>
      </c>
      <c r="S11">
        <v>250000</v>
      </c>
      <c r="T11">
        <v>246000</v>
      </c>
      <c r="U11">
        <v>266500</v>
      </c>
      <c r="V11">
        <v>262500</v>
      </c>
      <c r="W11">
        <v>242500</v>
      </c>
      <c r="X11">
        <v>148500</v>
      </c>
      <c r="Y11">
        <v>148500</v>
      </c>
      <c r="Z11">
        <v>148500</v>
      </c>
      <c r="AA11">
        <v>148500</v>
      </c>
      <c r="AB11">
        <v>148500</v>
      </c>
      <c r="AC11">
        <v>132000</v>
      </c>
      <c r="AD11">
        <v>137500</v>
      </c>
      <c r="AE11">
        <v>137500</v>
      </c>
      <c r="AF11">
        <v>139100</v>
      </c>
      <c r="AG11">
        <v>68850</v>
      </c>
      <c r="AH11">
        <v>119500</v>
      </c>
      <c r="AI11">
        <v>0</v>
      </c>
      <c r="AJ11">
        <v>33150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81900</v>
      </c>
      <c r="AZ11">
        <v>81900</v>
      </c>
      <c r="BA11">
        <v>75600</v>
      </c>
      <c r="BB11">
        <v>75600</v>
      </c>
      <c r="BC11">
        <v>78750</v>
      </c>
      <c r="BD11">
        <v>61000</v>
      </c>
      <c r="BE11">
        <v>20800</v>
      </c>
      <c r="BF11">
        <v>6000</v>
      </c>
      <c r="BG11">
        <v>6000</v>
      </c>
      <c r="BH11">
        <v>5000</v>
      </c>
      <c r="BI11">
        <v>3000</v>
      </c>
      <c r="BJ11">
        <v>6000</v>
      </c>
      <c r="BK11">
        <v>21000</v>
      </c>
      <c r="BL11">
        <v>84000</v>
      </c>
      <c r="BM11">
        <v>52586</v>
      </c>
      <c r="BN11">
        <v>63000</v>
      </c>
      <c r="BO11">
        <v>30600</v>
      </c>
      <c r="BP11">
        <v>17500</v>
      </c>
      <c r="BQ11">
        <v>6000</v>
      </c>
      <c r="BR11">
        <v>6000</v>
      </c>
      <c r="BS11">
        <v>3000</v>
      </c>
      <c r="BT11">
        <v>6000</v>
      </c>
      <c r="BU11">
        <v>6000</v>
      </c>
      <c r="BV11">
        <v>6000</v>
      </c>
      <c r="BW11">
        <v>3000</v>
      </c>
    </row>
    <row r="12" spans="1:75" x14ac:dyDescent="0.3">
      <c r="A12" t="s">
        <v>17</v>
      </c>
      <c r="B12">
        <v>3000</v>
      </c>
      <c r="C12">
        <v>3000</v>
      </c>
      <c r="D12">
        <v>3000</v>
      </c>
      <c r="E12">
        <v>2500</v>
      </c>
      <c r="F12">
        <v>2500</v>
      </c>
      <c r="G12">
        <v>2500</v>
      </c>
      <c r="H12">
        <v>2500</v>
      </c>
      <c r="I12">
        <v>2500</v>
      </c>
      <c r="J12">
        <v>2500</v>
      </c>
      <c r="K12">
        <v>2500</v>
      </c>
      <c r="L12">
        <v>2500</v>
      </c>
      <c r="M12">
        <v>2500</v>
      </c>
      <c r="N12">
        <v>2500</v>
      </c>
      <c r="O12">
        <v>2500</v>
      </c>
      <c r="P12">
        <v>2500</v>
      </c>
      <c r="Q12">
        <v>2500</v>
      </c>
      <c r="R12">
        <v>2500</v>
      </c>
      <c r="S12">
        <v>2500</v>
      </c>
      <c r="T12">
        <v>2500</v>
      </c>
      <c r="U12">
        <v>2500</v>
      </c>
      <c r="V12">
        <v>2500</v>
      </c>
      <c r="W12">
        <v>2500</v>
      </c>
      <c r="X12">
        <v>2500</v>
      </c>
      <c r="Y12">
        <v>2500</v>
      </c>
      <c r="Z12">
        <v>2500</v>
      </c>
      <c r="AA12">
        <v>2500</v>
      </c>
      <c r="AB12">
        <v>3000</v>
      </c>
      <c r="AC12">
        <v>3000</v>
      </c>
      <c r="AD12">
        <v>3000</v>
      </c>
      <c r="AE12">
        <v>3000</v>
      </c>
      <c r="AF12">
        <v>3000</v>
      </c>
      <c r="AG12">
        <v>3000</v>
      </c>
      <c r="AH12">
        <v>3000</v>
      </c>
      <c r="AI12">
        <v>3000</v>
      </c>
      <c r="AJ12">
        <v>3000</v>
      </c>
      <c r="AK12">
        <v>3000</v>
      </c>
      <c r="AL12">
        <v>3000</v>
      </c>
      <c r="AM12">
        <v>3000</v>
      </c>
      <c r="AN12">
        <v>3000</v>
      </c>
      <c r="AO12">
        <v>3000</v>
      </c>
      <c r="AP12">
        <v>3000</v>
      </c>
      <c r="AQ12">
        <v>3000</v>
      </c>
      <c r="AR12">
        <v>3000</v>
      </c>
      <c r="AS12">
        <v>3000</v>
      </c>
      <c r="AT12">
        <v>3000</v>
      </c>
      <c r="AU12">
        <v>3000</v>
      </c>
      <c r="AV12">
        <v>0</v>
      </c>
      <c r="AW12">
        <v>3000</v>
      </c>
      <c r="AX12">
        <v>3000</v>
      </c>
      <c r="AY12">
        <v>3000</v>
      </c>
      <c r="AZ12">
        <v>3000</v>
      </c>
      <c r="BA12">
        <v>3000</v>
      </c>
      <c r="BB12">
        <v>3000</v>
      </c>
      <c r="BC12">
        <v>3000</v>
      </c>
      <c r="BD12">
        <v>3000</v>
      </c>
      <c r="BE12">
        <v>3000</v>
      </c>
      <c r="BF12">
        <v>3000</v>
      </c>
      <c r="BG12">
        <v>3000</v>
      </c>
      <c r="BH12">
        <v>3000</v>
      </c>
      <c r="BI12">
        <v>3100</v>
      </c>
      <c r="BJ12">
        <v>3000</v>
      </c>
      <c r="BK12">
        <v>3000</v>
      </c>
      <c r="BL12">
        <v>2800</v>
      </c>
      <c r="BM12">
        <v>2800</v>
      </c>
      <c r="BN12">
        <v>2800</v>
      </c>
      <c r="BO12">
        <v>2800</v>
      </c>
      <c r="BP12">
        <v>2800</v>
      </c>
      <c r="BQ12">
        <v>2050</v>
      </c>
      <c r="BR12">
        <v>2050</v>
      </c>
      <c r="BS12">
        <v>2100</v>
      </c>
      <c r="BT12">
        <v>2050</v>
      </c>
      <c r="BU12">
        <v>2050</v>
      </c>
      <c r="BV12">
        <v>2050</v>
      </c>
      <c r="BW12">
        <v>2050</v>
      </c>
    </row>
    <row r="13" spans="1:75" x14ac:dyDescent="0.3">
      <c r="A13" t="s">
        <v>18</v>
      </c>
      <c r="B13">
        <v>1000</v>
      </c>
      <c r="C13">
        <v>1000</v>
      </c>
      <c r="D13">
        <v>1000</v>
      </c>
      <c r="E13">
        <v>900</v>
      </c>
      <c r="F13">
        <v>900</v>
      </c>
      <c r="G13">
        <v>900</v>
      </c>
      <c r="H13">
        <v>900</v>
      </c>
      <c r="I13">
        <v>900</v>
      </c>
      <c r="J13">
        <v>900</v>
      </c>
      <c r="K13">
        <v>900</v>
      </c>
      <c r="L13">
        <v>900</v>
      </c>
      <c r="M13">
        <v>900</v>
      </c>
      <c r="N13">
        <v>900</v>
      </c>
      <c r="O13">
        <v>900</v>
      </c>
      <c r="P13">
        <v>900</v>
      </c>
      <c r="Q13">
        <v>900</v>
      </c>
      <c r="R13">
        <v>675</v>
      </c>
      <c r="S13">
        <v>900</v>
      </c>
      <c r="T13">
        <v>900</v>
      </c>
      <c r="U13">
        <v>900</v>
      </c>
      <c r="V13">
        <v>900</v>
      </c>
      <c r="W13">
        <v>900</v>
      </c>
      <c r="X13">
        <v>900</v>
      </c>
      <c r="Y13">
        <v>900</v>
      </c>
      <c r="Z13">
        <v>900</v>
      </c>
      <c r="AA13">
        <v>900</v>
      </c>
      <c r="AB13">
        <v>900</v>
      </c>
      <c r="AC13">
        <v>900</v>
      </c>
      <c r="AD13">
        <v>900</v>
      </c>
      <c r="AE13">
        <v>900</v>
      </c>
      <c r="AF13">
        <v>900</v>
      </c>
      <c r="AG13">
        <v>900</v>
      </c>
      <c r="AH13">
        <v>900</v>
      </c>
      <c r="AI13">
        <v>900</v>
      </c>
      <c r="AJ13">
        <v>900</v>
      </c>
      <c r="AK13">
        <v>900</v>
      </c>
      <c r="AL13">
        <v>900</v>
      </c>
      <c r="AM13">
        <v>900</v>
      </c>
      <c r="AN13">
        <v>900</v>
      </c>
      <c r="AO13">
        <v>900</v>
      </c>
      <c r="AP13">
        <v>900</v>
      </c>
      <c r="AQ13">
        <v>900</v>
      </c>
      <c r="AR13">
        <v>900</v>
      </c>
      <c r="AS13">
        <v>900</v>
      </c>
      <c r="AT13">
        <v>900</v>
      </c>
      <c r="AU13">
        <v>900</v>
      </c>
      <c r="AV13">
        <v>0</v>
      </c>
      <c r="AW13">
        <v>900</v>
      </c>
      <c r="AX13">
        <v>900</v>
      </c>
      <c r="AY13">
        <v>900</v>
      </c>
      <c r="AZ13">
        <v>900</v>
      </c>
      <c r="BA13">
        <v>900</v>
      </c>
      <c r="BB13">
        <v>900</v>
      </c>
      <c r="BC13">
        <v>900</v>
      </c>
      <c r="BD13">
        <v>900</v>
      </c>
      <c r="BE13">
        <v>900</v>
      </c>
      <c r="BF13">
        <v>900</v>
      </c>
      <c r="BG13">
        <v>900</v>
      </c>
      <c r="BH13">
        <v>900</v>
      </c>
      <c r="BI13">
        <v>800</v>
      </c>
      <c r="BJ13">
        <v>800</v>
      </c>
      <c r="BK13">
        <v>900</v>
      </c>
      <c r="BL13">
        <v>500</v>
      </c>
      <c r="BM13">
        <v>500</v>
      </c>
      <c r="BN13">
        <v>500</v>
      </c>
      <c r="BO13">
        <v>500</v>
      </c>
      <c r="BP13">
        <v>500</v>
      </c>
      <c r="BQ13">
        <v>1850</v>
      </c>
      <c r="BR13">
        <v>1710</v>
      </c>
      <c r="BS13">
        <v>1900</v>
      </c>
      <c r="BT13">
        <v>1850</v>
      </c>
      <c r="BU13">
        <v>1850</v>
      </c>
      <c r="BV13">
        <v>1850</v>
      </c>
      <c r="BW13">
        <v>1750</v>
      </c>
    </row>
    <row r="14" spans="1:75" x14ac:dyDescent="0.3">
      <c r="A14" t="s">
        <v>19</v>
      </c>
      <c r="B14">
        <v>561779.66</v>
      </c>
      <c r="C14">
        <v>579902.63799999992</v>
      </c>
      <c r="D14">
        <v>579902.63799999992</v>
      </c>
      <c r="E14">
        <v>512040</v>
      </c>
      <c r="F14">
        <v>531315.46</v>
      </c>
      <c r="G14">
        <v>489362.58999999997</v>
      </c>
      <c r="H14">
        <v>520864</v>
      </c>
      <c r="I14">
        <v>465864</v>
      </c>
      <c r="J14">
        <v>357305</v>
      </c>
      <c r="K14">
        <v>400614.63</v>
      </c>
      <c r="L14">
        <v>200733</v>
      </c>
      <c r="M14">
        <v>423160</v>
      </c>
      <c r="N14">
        <v>365532</v>
      </c>
      <c r="O14">
        <v>398738</v>
      </c>
      <c r="P14">
        <v>437672</v>
      </c>
      <c r="Q14">
        <v>463445</v>
      </c>
      <c r="R14">
        <v>415300.87</v>
      </c>
      <c r="S14">
        <v>404593</v>
      </c>
      <c r="T14">
        <v>375602</v>
      </c>
      <c r="U14">
        <v>375602</v>
      </c>
      <c r="V14">
        <v>345226</v>
      </c>
      <c r="W14">
        <v>264991</v>
      </c>
      <c r="X14">
        <v>219510</v>
      </c>
      <c r="Y14">
        <v>219510</v>
      </c>
      <c r="Z14">
        <v>292094.93000000005</v>
      </c>
      <c r="AA14">
        <v>268983</v>
      </c>
      <c r="AB14">
        <v>253049</v>
      </c>
      <c r="AC14">
        <v>253049</v>
      </c>
      <c r="AD14">
        <v>260535.86</v>
      </c>
      <c r="AE14">
        <v>270535.86000000004</v>
      </c>
      <c r="AF14">
        <v>229680</v>
      </c>
      <c r="AG14">
        <v>279500</v>
      </c>
      <c r="AH14">
        <v>181191</v>
      </c>
      <c r="AI14">
        <v>253562.61</v>
      </c>
      <c r="AJ14">
        <v>253562.61</v>
      </c>
      <c r="AK14">
        <v>253562.61</v>
      </c>
      <c r="AL14">
        <v>280594.83</v>
      </c>
      <c r="AM14">
        <v>266998</v>
      </c>
      <c r="AN14">
        <v>411303.88</v>
      </c>
      <c r="AO14">
        <v>411303.88</v>
      </c>
      <c r="AP14">
        <v>411303.88</v>
      </c>
      <c r="AQ14">
        <v>330612</v>
      </c>
      <c r="AR14">
        <v>330612</v>
      </c>
      <c r="AS14">
        <v>248394</v>
      </c>
      <c r="AT14">
        <v>175177</v>
      </c>
      <c r="AU14">
        <v>152993</v>
      </c>
      <c r="AV14">
        <v>0</v>
      </c>
      <c r="AW14">
        <v>324181.38</v>
      </c>
      <c r="AX14">
        <v>459986.54000000004</v>
      </c>
      <c r="AY14">
        <v>493216</v>
      </c>
      <c r="AZ14">
        <v>492858</v>
      </c>
      <c r="BA14">
        <v>461649</v>
      </c>
      <c r="BB14">
        <v>446581</v>
      </c>
      <c r="BC14">
        <v>446581</v>
      </c>
      <c r="BD14">
        <v>423712</v>
      </c>
      <c r="BE14">
        <v>419238.92000000004</v>
      </c>
      <c r="BF14">
        <v>390894.04000000004</v>
      </c>
      <c r="BG14">
        <v>390894.04000000004</v>
      </c>
      <c r="BH14">
        <v>3710705</v>
      </c>
      <c r="BI14">
        <v>374962.65</v>
      </c>
      <c r="BJ14">
        <v>518146.72000000003</v>
      </c>
      <c r="BK14">
        <v>403156.28</v>
      </c>
      <c r="BL14">
        <v>405232.95999999996</v>
      </c>
      <c r="BM14">
        <v>376070.33999999997</v>
      </c>
      <c r="BN14">
        <v>390098.75</v>
      </c>
      <c r="BO14">
        <v>400018.57</v>
      </c>
      <c r="BP14">
        <v>427359.12</v>
      </c>
      <c r="BQ14">
        <v>556960.30000000005</v>
      </c>
      <c r="BR14">
        <v>493514.84</v>
      </c>
      <c r="BS14">
        <v>515172.32</v>
      </c>
      <c r="BT14">
        <v>477415.61550000001</v>
      </c>
      <c r="BU14">
        <v>442729.72899999999</v>
      </c>
      <c r="BV14">
        <v>485013</v>
      </c>
      <c r="BW14">
        <v>504506</v>
      </c>
    </row>
    <row r="15" spans="1:75" x14ac:dyDescent="0.3">
      <c r="A15" t="s">
        <v>20</v>
      </c>
      <c r="B15">
        <v>153886.85</v>
      </c>
      <c r="C15">
        <v>156629.42750000002</v>
      </c>
      <c r="D15">
        <v>156629.42750000002</v>
      </c>
      <c r="E15">
        <v>141823.37</v>
      </c>
      <c r="F15">
        <v>143354.57500000001</v>
      </c>
      <c r="G15">
        <v>146343.14500000002</v>
      </c>
      <c r="H15">
        <v>145727</v>
      </c>
      <c r="I15">
        <v>145727</v>
      </c>
      <c r="J15">
        <v>121315</v>
      </c>
      <c r="K15">
        <v>110562.985</v>
      </c>
      <c r="L15">
        <v>53740</v>
      </c>
      <c r="M15">
        <v>131238.3475</v>
      </c>
      <c r="N15">
        <v>142138</v>
      </c>
      <c r="O15">
        <v>147563</v>
      </c>
      <c r="P15">
        <v>156536</v>
      </c>
      <c r="Q15">
        <v>161632</v>
      </c>
      <c r="R15">
        <v>175449.13750000001</v>
      </c>
      <c r="S15">
        <v>174357.755</v>
      </c>
      <c r="T15">
        <v>166729</v>
      </c>
      <c r="U15">
        <v>157338</v>
      </c>
      <c r="V15">
        <v>157338</v>
      </c>
      <c r="W15">
        <v>134664</v>
      </c>
      <c r="X15">
        <v>137560.2475</v>
      </c>
      <c r="Y15">
        <v>137560.2475</v>
      </c>
      <c r="Z15">
        <v>143187.88250000001</v>
      </c>
      <c r="AA15">
        <v>134223.05000000002</v>
      </c>
      <c r="AB15">
        <v>142560</v>
      </c>
      <c r="AC15">
        <v>142560</v>
      </c>
      <c r="AD15">
        <v>150717.28750000001</v>
      </c>
      <c r="AE15">
        <v>137058</v>
      </c>
      <c r="AF15">
        <v>136451</v>
      </c>
      <c r="AG15">
        <v>132164</v>
      </c>
      <c r="AH15">
        <v>85646</v>
      </c>
      <c r="AI15">
        <v>114444</v>
      </c>
      <c r="AJ15">
        <v>114444</v>
      </c>
      <c r="AK15">
        <v>114444</v>
      </c>
      <c r="AL15">
        <v>126323</v>
      </c>
      <c r="AM15">
        <v>111925.02750000001</v>
      </c>
      <c r="AN15">
        <v>108428.97</v>
      </c>
      <c r="AO15">
        <v>108428.97</v>
      </c>
      <c r="AP15">
        <v>108428.97</v>
      </c>
      <c r="AQ15">
        <v>101916</v>
      </c>
      <c r="AR15">
        <v>86353</v>
      </c>
      <c r="AS15">
        <v>76419</v>
      </c>
      <c r="AT15">
        <v>57621</v>
      </c>
      <c r="AU15">
        <v>39577</v>
      </c>
      <c r="AV15">
        <v>0</v>
      </c>
      <c r="AW15">
        <v>103274</v>
      </c>
      <c r="AX15">
        <v>145800</v>
      </c>
      <c r="AY15">
        <v>158770</v>
      </c>
      <c r="AZ15">
        <v>157510</v>
      </c>
      <c r="BA15">
        <v>158811</v>
      </c>
      <c r="BB15">
        <v>194833</v>
      </c>
      <c r="BC15">
        <v>194833</v>
      </c>
      <c r="BD15">
        <v>154556</v>
      </c>
      <c r="BE15">
        <v>151590</v>
      </c>
      <c r="BF15">
        <v>213239</v>
      </c>
      <c r="BG15">
        <v>213239</v>
      </c>
      <c r="BH15">
        <v>216580</v>
      </c>
      <c r="BI15">
        <v>218316</v>
      </c>
      <c r="BJ15">
        <v>213404</v>
      </c>
      <c r="BK15">
        <v>339428</v>
      </c>
      <c r="BL15">
        <v>230123.10750000001</v>
      </c>
      <c r="BM15">
        <v>228782.6575</v>
      </c>
      <c r="BN15">
        <v>227321.7</v>
      </c>
      <c r="BO15">
        <v>225546.29250000001</v>
      </c>
      <c r="BP15">
        <v>238002.26500000001</v>
      </c>
      <c r="BQ15">
        <v>215772</v>
      </c>
      <c r="BR15">
        <v>213713</v>
      </c>
      <c r="BS15">
        <v>221013.6525</v>
      </c>
      <c r="BT15">
        <v>209868.53750000001</v>
      </c>
      <c r="BU15">
        <v>194078.20749999999</v>
      </c>
      <c r="BV15">
        <v>206663</v>
      </c>
      <c r="BW15">
        <v>206292</v>
      </c>
    </row>
    <row r="16" spans="1:75" x14ac:dyDescent="0.3">
      <c r="A16" t="s">
        <v>21</v>
      </c>
      <c r="B16">
        <v>303177</v>
      </c>
      <c r="C16">
        <v>303177</v>
      </c>
      <c r="D16">
        <v>303177</v>
      </c>
      <c r="E16">
        <v>303177</v>
      </c>
      <c r="F16">
        <v>227382.75</v>
      </c>
      <c r="G16">
        <v>227382.75</v>
      </c>
      <c r="H16">
        <v>227382.75</v>
      </c>
      <c r="I16">
        <v>227382.75</v>
      </c>
      <c r="J16">
        <v>227382.75</v>
      </c>
      <c r="K16">
        <v>227382.75</v>
      </c>
      <c r="L16">
        <v>227382.75</v>
      </c>
      <c r="M16">
        <v>227382.75</v>
      </c>
      <c r="N16">
        <v>227382.75</v>
      </c>
      <c r="O16">
        <v>227382.75</v>
      </c>
      <c r="P16">
        <v>227382.75</v>
      </c>
      <c r="Q16">
        <v>227382.75</v>
      </c>
      <c r="R16">
        <v>227382.75</v>
      </c>
      <c r="S16">
        <v>303177</v>
      </c>
      <c r="T16">
        <v>303177</v>
      </c>
      <c r="U16">
        <v>303177</v>
      </c>
      <c r="V16">
        <v>303177</v>
      </c>
      <c r="W16">
        <v>303177</v>
      </c>
      <c r="X16">
        <v>303177</v>
      </c>
      <c r="Y16">
        <v>303177</v>
      </c>
      <c r="Z16">
        <v>303177</v>
      </c>
      <c r="AA16">
        <v>303177</v>
      </c>
      <c r="AB16">
        <v>303177</v>
      </c>
      <c r="AC16">
        <v>303177</v>
      </c>
      <c r="AD16">
        <v>303177</v>
      </c>
      <c r="AE16">
        <v>303177</v>
      </c>
      <c r="AF16">
        <v>303177</v>
      </c>
      <c r="AG16">
        <v>303177</v>
      </c>
      <c r="AH16">
        <v>303177</v>
      </c>
      <c r="AI16">
        <v>303177</v>
      </c>
      <c r="AJ16">
        <v>303177</v>
      </c>
      <c r="AK16">
        <v>288740</v>
      </c>
      <c r="AL16">
        <v>288740</v>
      </c>
      <c r="AM16">
        <v>288740</v>
      </c>
      <c r="AN16">
        <v>355175</v>
      </c>
      <c r="AO16">
        <v>355175</v>
      </c>
      <c r="AP16">
        <v>355175</v>
      </c>
      <c r="AQ16">
        <v>355175</v>
      </c>
      <c r="AR16">
        <v>346419</v>
      </c>
      <c r="AS16">
        <v>346419</v>
      </c>
      <c r="AT16">
        <v>346419</v>
      </c>
      <c r="AU16">
        <v>346419</v>
      </c>
      <c r="AV16">
        <v>346419</v>
      </c>
      <c r="AW16">
        <v>346419</v>
      </c>
      <c r="AX16">
        <v>346419</v>
      </c>
      <c r="AY16">
        <v>346419</v>
      </c>
      <c r="AZ16">
        <v>346419</v>
      </c>
      <c r="BA16">
        <v>346419</v>
      </c>
      <c r="BB16">
        <v>329923</v>
      </c>
      <c r="BC16">
        <v>329923</v>
      </c>
      <c r="BD16">
        <v>329923</v>
      </c>
      <c r="BE16">
        <v>329923</v>
      </c>
      <c r="BF16">
        <v>329923</v>
      </c>
      <c r="BG16">
        <v>329923</v>
      </c>
      <c r="BH16">
        <v>329923</v>
      </c>
      <c r="BI16">
        <v>329923</v>
      </c>
      <c r="BJ16">
        <v>329923</v>
      </c>
      <c r="BK16">
        <v>329923</v>
      </c>
      <c r="BL16">
        <v>329923</v>
      </c>
      <c r="BM16">
        <v>329923</v>
      </c>
      <c r="BN16">
        <v>329923</v>
      </c>
      <c r="BO16">
        <v>329923</v>
      </c>
      <c r="BP16">
        <v>329923</v>
      </c>
      <c r="BQ16">
        <v>329923</v>
      </c>
      <c r="BR16">
        <v>329923</v>
      </c>
      <c r="BS16">
        <v>329923</v>
      </c>
      <c r="BT16">
        <v>339349</v>
      </c>
      <c r="BU16">
        <v>339349</v>
      </c>
      <c r="BV16">
        <v>339349</v>
      </c>
      <c r="BW16">
        <v>339349</v>
      </c>
    </row>
    <row r="17" spans="1:75" x14ac:dyDescent="0.3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120665</v>
      </c>
      <c r="I17">
        <v>229892.448</v>
      </c>
      <c r="J17">
        <v>229892.448</v>
      </c>
      <c r="K17">
        <v>229892.448</v>
      </c>
      <c r="L17">
        <v>229892.448</v>
      </c>
      <c r="M17">
        <v>229892.448</v>
      </c>
      <c r="N17">
        <v>188873.28</v>
      </c>
      <c r="O17">
        <v>202610.78400000001</v>
      </c>
      <c r="P17">
        <v>216986.592</v>
      </c>
      <c r="Q17">
        <v>226502.88</v>
      </c>
      <c r="R17">
        <v>245649.552</v>
      </c>
      <c r="S17">
        <v>241695.93600000002</v>
      </c>
      <c r="T17">
        <v>230991.36000000002</v>
      </c>
      <c r="U17">
        <v>230991.36000000002</v>
      </c>
      <c r="V17">
        <v>219775.63200000001</v>
      </c>
      <c r="W17">
        <v>190150.56</v>
      </c>
      <c r="X17">
        <v>187368.19200000001</v>
      </c>
      <c r="Y17">
        <v>191818.94400000002</v>
      </c>
      <c r="Z17">
        <v>200158.128</v>
      </c>
      <c r="AA17">
        <v>182393.76</v>
      </c>
      <c r="AB17">
        <v>185003.66399999999</v>
      </c>
      <c r="AC17">
        <v>185003.66399999999</v>
      </c>
      <c r="AD17">
        <v>199211.712</v>
      </c>
      <c r="AE17">
        <v>192197.856</v>
      </c>
      <c r="AF17">
        <v>180804.864</v>
      </c>
      <c r="AG17">
        <v>175466.448</v>
      </c>
      <c r="AH17">
        <v>122285.856</v>
      </c>
      <c r="AI17">
        <v>21131.376</v>
      </c>
      <c r="AJ17">
        <v>147532.08000000002</v>
      </c>
      <c r="AK17">
        <v>169026.288</v>
      </c>
      <c r="AL17">
        <v>162681.16800000001</v>
      </c>
      <c r="AM17">
        <v>155445.36000000002</v>
      </c>
      <c r="AN17">
        <v>148966.272</v>
      </c>
      <c r="AO17">
        <v>146215.24799999999</v>
      </c>
      <c r="AP17">
        <v>151866.04800000001</v>
      </c>
      <c r="AQ17">
        <v>131141.51999999999</v>
      </c>
      <c r="AR17">
        <v>122072.016</v>
      </c>
      <c r="AS17">
        <v>108390.09600000001</v>
      </c>
      <c r="AT17">
        <v>56489.808000000005</v>
      </c>
      <c r="AU17">
        <v>56489.808000000005</v>
      </c>
      <c r="AV17">
        <v>0</v>
      </c>
      <c r="AW17">
        <v>147390.04800000001</v>
      </c>
      <c r="AX17">
        <v>208922.83199999999</v>
      </c>
      <c r="AY17">
        <v>208922.83199999999</v>
      </c>
      <c r="AZ17">
        <v>208551.31200000001</v>
      </c>
      <c r="BA17">
        <v>193688.49600000001</v>
      </c>
      <c r="BB17">
        <v>194193.264</v>
      </c>
      <c r="BC17">
        <v>188166.04800000001</v>
      </c>
      <c r="BD17">
        <v>185800.22400000002</v>
      </c>
      <c r="BE17">
        <v>181868.68799999999</v>
      </c>
      <c r="BF17">
        <v>178444.128</v>
      </c>
      <c r="BG17">
        <v>180612.09599999999</v>
      </c>
      <c r="BH17">
        <v>180612.09599999999</v>
      </c>
      <c r="BI17">
        <v>178985.136</v>
      </c>
      <c r="BJ17">
        <v>190132.32</v>
      </c>
      <c r="BK17">
        <v>190132.32</v>
      </c>
      <c r="BL17">
        <v>190132.32</v>
      </c>
      <c r="BM17">
        <v>191036.54399999999</v>
      </c>
      <c r="BN17">
        <v>187869.64800000002</v>
      </c>
      <c r="BO17">
        <v>189930.576</v>
      </c>
      <c r="BP17">
        <v>201236.78400000001</v>
      </c>
      <c r="BQ17">
        <v>204276.288</v>
      </c>
      <c r="BR17">
        <v>180114.144</v>
      </c>
      <c r="BS17">
        <v>176517.16800000001</v>
      </c>
      <c r="BT17">
        <v>172618.17600000001</v>
      </c>
      <c r="BU17">
        <v>158390.35200000001</v>
      </c>
      <c r="BV17">
        <v>168540.24</v>
      </c>
      <c r="BW17">
        <v>179221.53599999999</v>
      </c>
    </row>
    <row r="18" spans="1:75" x14ac:dyDescent="0.3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164993.28</v>
      </c>
      <c r="J18">
        <v>164993.28</v>
      </c>
      <c r="K18">
        <v>147919.24799999999</v>
      </c>
      <c r="L18">
        <v>76157.615999999995</v>
      </c>
      <c r="M18">
        <v>174705.36000000002</v>
      </c>
      <c r="N18">
        <v>188873.28</v>
      </c>
      <c r="O18">
        <v>202610.78400000001</v>
      </c>
      <c r="P18">
        <v>216986.592</v>
      </c>
      <c r="Q18">
        <v>226502.88</v>
      </c>
      <c r="R18">
        <v>245649.552</v>
      </c>
      <c r="S18">
        <v>241695.93600000002</v>
      </c>
      <c r="T18">
        <v>230991.36000000002</v>
      </c>
      <c r="U18">
        <v>230991.36000000002</v>
      </c>
      <c r="V18">
        <v>219775.63200000001</v>
      </c>
      <c r="W18">
        <v>190150.56</v>
      </c>
      <c r="X18">
        <v>187368.19200000001</v>
      </c>
      <c r="Y18">
        <v>191818.94400000002</v>
      </c>
      <c r="Z18">
        <v>200158.128</v>
      </c>
      <c r="AA18">
        <v>182393.76</v>
      </c>
      <c r="AB18">
        <v>185003.66399999999</v>
      </c>
      <c r="AC18">
        <v>185003.66399999999</v>
      </c>
      <c r="AD18">
        <v>199211.712</v>
      </c>
      <c r="AE18">
        <v>192197.856</v>
      </c>
      <c r="AF18">
        <v>180804.864</v>
      </c>
      <c r="AG18">
        <v>304507.3983</v>
      </c>
      <c r="AH18">
        <v>212216.91260000001</v>
      </c>
      <c r="AI18">
        <v>36671.742100000003</v>
      </c>
      <c r="AJ18">
        <v>256029.6305</v>
      </c>
      <c r="AK18">
        <v>293331.03730000003</v>
      </c>
      <c r="AL18">
        <v>282319.6103</v>
      </c>
      <c r="AM18">
        <v>269762.46850000002</v>
      </c>
      <c r="AN18">
        <v>258518.55119999999</v>
      </c>
      <c r="AO18">
        <v>253744.37830000001</v>
      </c>
      <c r="AP18">
        <v>263550.87079999998</v>
      </c>
      <c r="AQ18">
        <v>227585.1795</v>
      </c>
      <c r="AR18">
        <v>211845.81109999999</v>
      </c>
      <c r="AS18">
        <v>188101.9791</v>
      </c>
      <c r="AT18">
        <v>98033.354299999992</v>
      </c>
      <c r="AU18">
        <v>98033.354299999992</v>
      </c>
      <c r="AV18">
        <v>0</v>
      </c>
      <c r="AW18">
        <v>255783.1458</v>
      </c>
      <c r="AX18">
        <v>362568.16470000002</v>
      </c>
      <c r="AY18">
        <v>362568.16470000002</v>
      </c>
      <c r="AZ18">
        <v>361923.4227</v>
      </c>
      <c r="BA18">
        <v>336130.24410000001</v>
      </c>
      <c r="BB18">
        <v>337006.22690000001</v>
      </c>
      <c r="BC18">
        <v>326546.49579999998</v>
      </c>
      <c r="BD18">
        <v>322440.80540000001</v>
      </c>
      <c r="BE18">
        <v>315617.9523</v>
      </c>
      <c r="BF18">
        <v>309674.91379999998</v>
      </c>
      <c r="BG18">
        <v>313437.24160000001</v>
      </c>
      <c r="BH18">
        <v>313437.24160000001</v>
      </c>
      <c r="BI18">
        <v>310613.78810000001</v>
      </c>
      <c r="BJ18">
        <v>329958.79700000002</v>
      </c>
      <c r="BK18">
        <v>329958.79700000002</v>
      </c>
      <c r="BL18">
        <v>329958.79700000002</v>
      </c>
      <c r="BM18">
        <v>331528.0024</v>
      </c>
      <c r="BN18">
        <v>326032.11829999997</v>
      </c>
      <c r="BO18">
        <v>189930.576</v>
      </c>
      <c r="BP18">
        <v>201236.78400000001</v>
      </c>
      <c r="BQ18">
        <v>204276.288</v>
      </c>
      <c r="BR18">
        <v>180114.144</v>
      </c>
      <c r="BS18">
        <v>176517.16800000001</v>
      </c>
      <c r="BT18">
        <v>172618.17600000001</v>
      </c>
      <c r="BU18">
        <v>158390.35200000001</v>
      </c>
      <c r="BV18">
        <v>168540.24</v>
      </c>
      <c r="BW18">
        <v>179221.53599999999</v>
      </c>
    </row>
    <row r="19" spans="1:75" x14ac:dyDescent="0.3">
      <c r="A19" t="s">
        <v>24</v>
      </c>
      <c r="B19">
        <v>2059</v>
      </c>
      <c r="C19">
        <v>0</v>
      </c>
      <c r="D19">
        <v>0</v>
      </c>
      <c r="E19">
        <v>3042</v>
      </c>
      <c r="F19">
        <v>10134</v>
      </c>
      <c r="G19">
        <v>24332</v>
      </c>
      <c r="H19">
        <v>11737</v>
      </c>
      <c r="I19">
        <v>11737</v>
      </c>
      <c r="J19">
        <v>17823.903846153844</v>
      </c>
      <c r="K19">
        <v>1793</v>
      </c>
      <c r="L19">
        <v>0</v>
      </c>
      <c r="M19">
        <v>17412</v>
      </c>
      <c r="N19">
        <v>36331</v>
      </c>
      <c r="O19">
        <v>33174</v>
      </c>
      <c r="P19">
        <v>28669.591346153844</v>
      </c>
      <c r="Q19">
        <v>0</v>
      </c>
      <c r="R19">
        <v>0</v>
      </c>
      <c r="S19">
        <v>27901</v>
      </c>
      <c r="T19">
        <v>87497</v>
      </c>
      <c r="U19">
        <v>87497</v>
      </c>
      <c r="V19">
        <v>116871</v>
      </c>
      <c r="W19">
        <v>60835</v>
      </c>
      <c r="X19">
        <v>76433</v>
      </c>
      <c r="Y19">
        <v>10732</v>
      </c>
      <c r="Z19">
        <v>133660</v>
      </c>
      <c r="AA19">
        <v>133660</v>
      </c>
      <c r="AB19">
        <v>137197</v>
      </c>
      <c r="AC19">
        <v>88231</v>
      </c>
      <c r="AD19">
        <v>72139</v>
      </c>
      <c r="AE19">
        <v>69498</v>
      </c>
      <c r="AF19">
        <v>51729</v>
      </c>
      <c r="AG19">
        <v>74390</v>
      </c>
      <c r="AH19">
        <v>55298</v>
      </c>
      <c r="AI19">
        <v>55298</v>
      </c>
      <c r="AJ19">
        <v>55298</v>
      </c>
      <c r="AK19">
        <v>55298</v>
      </c>
      <c r="AL19">
        <v>57355</v>
      </c>
      <c r="AM19">
        <v>69628</v>
      </c>
      <c r="AN19">
        <v>32841</v>
      </c>
      <c r="AO19">
        <v>1581</v>
      </c>
      <c r="AP19">
        <v>25983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68574</v>
      </c>
      <c r="AY19">
        <v>39494</v>
      </c>
      <c r="AZ19">
        <v>62350</v>
      </c>
      <c r="BA19">
        <v>22945</v>
      </c>
      <c r="BB19">
        <v>34389</v>
      </c>
      <c r="BC19">
        <v>57722</v>
      </c>
      <c r="BD19">
        <v>110255</v>
      </c>
      <c r="BE19">
        <v>57722</v>
      </c>
      <c r="BF19">
        <v>110255</v>
      </c>
      <c r="BG19">
        <v>65157</v>
      </c>
      <c r="BH19">
        <v>52277</v>
      </c>
      <c r="BI19">
        <v>120653</v>
      </c>
      <c r="BJ19">
        <v>99944</v>
      </c>
      <c r="BK19">
        <v>109130</v>
      </c>
      <c r="BL19">
        <v>109130</v>
      </c>
      <c r="BM19">
        <v>0</v>
      </c>
      <c r="BN19">
        <v>47878</v>
      </c>
      <c r="BO19">
        <v>70997</v>
      </c>
      <c r="BP19">
        <v>57455</v>
      </c>
      <c r="BQ19">
        <v>180043</v>
      </c>
      <c r="BR19">
        <v>209108</v>
      </c>
      <c r="BS19">
        <v>130293</v>
      </c>
      <c r="BT19">
        <v>107647</v>
      </c>
      <c r="BU19">
        <v>78803</v>
      </c>
      <c r="BV19">
        <v>122292</v>
      </c>
      <c r="BW19">
        <v>102056</v>
      </c>
    </row>
    <row r="20" spans="1:75" x14ac:dyDescent="0.3">
      <c r="A20" t="s">
        <v>25</v>
      </c>
      <c r="B20">
        <v>8000</v>
      </c>
      <c r="C20">
        <v>8000</v>
      </c>
      <c r="D20">
        <v>8000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">
      <c r="A21" t="s">
        <v>26</v>
      </c>
      <c r="B21">
        <v>1000</v>
      </c>
      <c r="C21">
        <v>1000</v>
      </c>
      <c r="D21">
        <v>1000</v>
      </c>
      <c r="E21">
        <v>500</v>
      </c>
      <c r="F21">
        <v>500</v>
      </c>
      <c r="G21">
        <v>500</v>
      </c>
      <c r="H21">
        <v>500</v>
      </c>
      <c r="I21">
        <v>500</v>
      </c>
      <c r="J21">
        <v>500</v>
      </c>
      <c r="K21">
        <v>500</v>
      </c>
      <c r="L21">
        <v>500</v>
      </c>
      <c r="M21">
        <v>500</v>
      </c>
      <c r="N21">
        <v>500</v>
      </c>
      <c r="O21">
        <v>500</v>
      </c>
      <c r="P21">
        <v>500</v>
      </c>
      <c r="Q21">
        <v>500</v>
      </c>
      <c r="R21">
        <v>500</v>
      </c>
      <c r="S21">
        <v>500</v>
      </c>
      <c r="T21">
        <v>500</v>
      </c>
      <c r="U21">
        <v>500</v>
      </c>
      <c r="V21">
        <v>500</v>
      </c>
      <c r="W21">
        <v>500</v>
      </c>
      <c r="X21">
        <v>500</v>
      </c>
      <c r="Y21">
        <v>500</v>
      </c>
      <c r="Z21">
        <v>500</v>
      </c>
      <c r="AA21">
        <v>500</v>
      </c>
      <c r="AB21">
        <v>500</v>
      </c>
      <c r="AC21">
        <v>500</v>
      </c>
      <c r="AD21">
        <v>500</v>
      </c>
      <c r="AE21">
        <v>500</v>
      </c>
      <c r="AF21">
        <v>500</v>
      </c>
      <c r="AG21">
        <v>500</v>
      </c>
      <c r="AH21">
        <v>500</v>
      </c>
      <c r="AI21">
        <v>500</v>
      </c>
      <c r="AJ21">
        <v>500</v>
      </c>
      <c r="AK21">
        <v>500</v>
      </c>
      <c r="AL21">
        <v>500</v>
      </c>
      <c r="AM21">
        <v>500</v>
      </c>
      <c r="AN21">
        <v>500</v>
      </c>
      <c r="AO21">
        <v>500</v>
      </c>
      <c r="AP21">
        <v>500</v>
      </c>
      <c r="AQ21">
        <v>500</v>
      </c>
      <c r="AR21">
        <v>500</v>
      </c>
      <c r="AS21">
        <v>500</v>
      </c>
      <c r="AT21">
        <v>500</v>
      </c>
      <c r="AU21">
        <v>500</v>
      </c>
      <c r="AV21">
        <v>0</v>
      </c>
      <c r="AW21">
        <v>500</v>
      </c>
      <c r="AX21">
        <v>500</v>
      </c>
      <c r="AY21">
        <v>500</v>
      </c>
      <c r="AZ21">
        <v>500</v>
      </c>
      <c r="BA21">
        <v>500</v>
      </c>
      <c r="BB21">
        <v>500</v>
      </c>
      <c r="BC21">
        <v>500</v>
      </c>
      <c r="BD21">
        <v>500</v>
      </c>
      <c r="BE21">
        <v>500</v>
      </c>
      <c r="BF21">
        <v>500</v>
      </c>
      <c r="BG21">
        <v>500</v>
      </c>
      <c r="BH21">
        <v>500</v>
      </c>
      <c r="BI21">
        <v>300</v>
      </c>
      <c r="BJ21">
        <v>300</v>
      </c>
      <c r="BK21">
        <v>600</v>
      </c>
      <c r="BL21">
        <v>800</v>
      </c>
      <c r="BM21">
        <v>6700</v>
      </c>
      <c r="BN21">
        <v>36800</v>
      </c>
      <c r="BO21">
        <v>6900</v>
      </c>
      <c r="BP21">
        <v>6500</v>
      </c>
      <c r="BQ21">
        <v>6850</v>
      </c>
      <c r="BR21">
        <v>7400</v>
      </c>
      <c r="BS21">
        <v>6900</v>
      </c>
      <c r="BT21">
        <v>6500</v>
      </c>
      <c r="BU21">
        <v>6500</v>
      </c>
      <c r="BV21">
        <v>6500</v>
      </c>
      <c r="BW21">
        <v>6600</v>
      </c>
    </row>
    <row r="22" spans="1:75" x14ac:dyDescent="0.3">
      <c r="A22" t="s">
        <v>27</v>
      </c>
      <c r="B22">
        <v>704540</v>
      </c>
      <c r="C22">
        <v>719914</v>
      </c>
      <c r="D22">
        <v>719914</v>
      </c>
      <c r="E22">
        <v>719914</v>
      </c>
      <c r="F22">
        <v>719914</v>
      </c>
      <c r="G22">
        <v>765618</v>
      </c>
      <c r="H22">
        <v>765618</v>
      </c>
      <c r="I22">
        <v>794957</v>
      </c>
      <c r="J22">
        <v>751965</v>
      </c>
      <c r="K22">
        <v>774727</v>
      </c>
      <c r="L22">
        <v>641549</v>
      </c>
      <c r="M22">
        <v>1067970</v>
      </c>
      <c r="N22">
        <v>1067970</v>
      </c>
      <c r="O22">
        <v>1003612</v>
      </c>
      <c r="P22">
        <v>1003612</v>
      </c>
      <c r="Q22">
        <v>1003612</v>
      </c>
      <c r="R22">
        <v>997800</v>
      </c>
      <c r="S22">
        <v>1003762</v>
      </c>
      <c r="T22">
        <v>1051203</v>
      </c>
      <c r="U22">
        <v>1051203</v>
      </c>
      <c r="V22">
        <v>1072429</v>
      </c>
      <c r="W22">
        <v>1011955</v>
      </c>
      <c r="X22">
        <v>1010732</v>
      </c>
      <c r="Y22">
        <v>1143870</v>
      </c>
      <c r="Z22">
        <v>1004544</v>
      </c>
      <c r="AA22">
        <v>980565</v>
      </c>
      <c r="AB22">
        <v>856467</v>
      </c>
      <c r="AC22">
        <v>856467</v>
      </c>
      <c r="AD22">
        <v>876571</v>
      </c>
      <c r="AE22">
        <v>576409</v>
      </c>
      <c r="AF22">
        <v>694294</v>
      </c>
      <c r="AG22">
        <v>700392</v>
      </c>
      <c r="AH22">
        <v>503062</v>
      </c>
      <c r="AI22">
        <v>95725</v>
      </c>
      <c r="AJ22">
        <v>629936</v>
      </c>
      <c r="AK22">
        <v>702923</v>
      </c>
      <c r="AL22">
        <v>644335</v>
      </c>
      <c r="AM22">
        <v>630576</v>
      </c>
      <c r="AN22">
        <v>592520</v>
      </c>
      <c r="AO22">
        <v>545709</v>
      </c>
      <c r="AP22">
        <v>527592</v>
      </c>
      <c r="AQ22">
        <v>459589</v>
      </c>
      <c r="AR22">
        <v>462685</v>
      </c>
      <c r="AS22">
        <v>297301</v>
      </c>
      <c r="AT22">
        <v>297301</v>
      </c>
      <c r="AU22">
        <v>266461</v>
      </c>
      <c r="AV22">
        <v>0</v>
      </c>
      <c r="AW22">
        <v>632660</v>
      </c>
      <c r="AX22">
        <v>807445</v>
      </c>
      <c r="AY22">
        <v>920697</v>
      </c>
      <c r="AZ22">
        <v>926522</v>
      </c>
      <c r="BA22">
        <v>788000</v>
      </c>
      <c r="BB22">
        <v>1254708</v>
      </c>
      <c r="BC22">
        <v>853608</v>
      </c>
      <c r="BD22">
        <v>871837</v>
      </c>
      <c r="BE22">
        <v>853608</v>
      </c>
      <c r="BF22">
        <v>728890</v>
      </c>
      <c r="BG22">
        <v>641756</v>
      </c>
      <c r="BH22">
        <v>632372</v>
      </c>
      <c r="BI22">
        <v>689362</v>
      </c>
      <c r="BJ22">
        <v>626144</v>
      </c>
      <c r="BK22">
        <v>693003</v>
      </c>
      <c r="BL22">
        <v>690689</v>
      </c>
      <c r="BM22">
        <v>736670</v>
      </c>
      <c r="BN22">
        <v>702999</v>
      </c>
      <c r="BO22">
        <v>654735</v>
      </c>
      <c r="BP22">
        <v>621988</v>
      </c>
      <c r="BQ22">
        <v>557959</v>
      </c>
      <c r="BR22">
        <v>520647</v>
      </c>
      <c r="BS22">
        <v>606515</v>
      </c>
      <c r="BT22">
        <v>561862</v>
      </c>
      <c r="BU22">
        <v>560521</v>
      </c>
      <c r="BV22">
        <v>541743</v>
      </c>
      <c r="BW22">
        <v>597469</v>
      </c>
    </row>
    <row r="23" spans="1:75" x14ac:dyDescent="0.3">
      <c r="A23" t="s">
        <v>28</v>
      </c>
      <c r="B23">
        <v>58688.182000000001</v>
      </c>
      <c r="C23">
        <v>63775.979399999997</v>
      </c>
      <c r="D23">
        <v>63775.979399999997</v>
      </c>
      <c r="E23">
        <v>63775.979399999997</v>
      </c>
      <c r="F23">
        <v>63775.979399999997</v>
      </c>
      <c r="G23">
        <v>63775.979399999997</v>
      </c>
      <c r="H23">
        <v>63775.979399999997</v>
      </c>
      <c r="I23">
        <v>66219.918099999995</v>
      </c>
      <c r="J23">
        <v>62638.684499999996</v>
      </c>
      <c r="K23">
        <v>64534.759099999996</v>
      </c>
      <c r="L23">
        <v>53441.0317</v>
      </c>
      <c r="M23">
        <v>88961.900999999998</v>
      </c>
      <c r="N23">
        <v>88961.900999999998</v>
      </c>
      <c r="O23">
        <v>83600.8796</v>
      </c>
      <c r="P23">
        <v>83600.8796</v>
      </c>
      <c r="Q23">
        <v>83600.8796</v>
      </c>
      <c r="R23">
        <v>83116.740000000005</v>
      </c>
      <c r="S23">
        <v>83613.374599999996</v>
      </c>
      <c r="T23">
        <v>87565.209900000002</v>
      </c>
      <c r="U23">
        <v>87565.209900000002</v>
      </c>
      <c r="V23">
        <v>89333.335699999996</v>
      </c>
      <c r="W23">
        <v>84295.851500000004</v>
      </c>
      <c r="X23">
        <v>84193.975600000005</v>
      </c>
      <c r="Y23">
        <v>95284.370999999999</v>
      </c>
      <c r="Z23">
        <v>83678.515199999994</v>
      </c>
      <c r="AA23">
        <v>81681.064499999993</v>
      </c>
      <c r="AB23">
        <v>71343.701100000006</v>
      </c>
      <c r="AC23">
        <v>71343.701100000006</v>
      </c>
      <c r="AD23">
        <v>73018.364300000001</v>
      </c>
      <c r="AE23">
        <v>48014.869700000003</v>
      </c>
      <c r="AF23">
        <v>57834.690199999997</v>
      </c>
      <c r="AG23">
        <v>58342.653599999998</v>
      </c>
      <c r="AH23">
        <v>41905.064599999998</v>
      </c>
      <c r="AI23">
        <v>7973.8924999999999</v>
      </c>
      <c r="AJ23">
        <v>52473.668799999999</v>
      </c>
      <c r="AK23">
        <v>58553.4859</v>
      </c>
      <c r="AL23">
        <v>53673.105499999998</v>
      </c>
      <c r="AM23">
        <v>52526.980799999998</v>
      </c>
      <c r="AN23">
        <v>49356.915999999997</v>
      </c>
      <c r="AO23">
        <v>45457.559699999998</v>
      </c>
      <c r="AP23">
        <v>43948.4136</v>
      </c>
      <c r="AQ23">
        <v>38283.763700000003</v>
      </c>
      <c r="AR23">
        <v>38541.660499999998</v>
      </c>
      <c r="AS23">
        <v>24765.173299999999</v>
      </c>
      <c r="AT23">
        <v>24765.173299999999</v>
      </c>
      <c r="AU23">
        <v>22196.201300000001</v>
      </c>
      <c r="AV23">
        <v>0</v>
      </c>
      <c r="AW23">
        <v>52700.578000000001</v>
      </c>
      <c r="AX23">
        <v>67260.1685</v>
      </c>
      <c r="AY23">
        <v>76694.060100000002</v>
      </c>
      <c r="AZ23">
        <v>77179.282600000006</v>
      </c>
      <c r="BA23">
        <v>65640.399999999994</v>
      </c>
      <c r="BB23">
        <v>104517.1764</v>
      </c>
      <c r="BC23">
        <v>70523.362699999998</v>
      </c>
      <c r="BD23">
        <v>77816</v>
      </c>
      <c r="BE23">
        <v>71105.546399999992</v>
      </c>
      <c r="BF23">
        <v>60716.536999999997</v>
      </c>
      <c r="BG23">
        <v>53458.274799999999</v>
      </c>
      <c r="BH23">
        <v>52676.587599999999</v>
      </c>
      <c r="BI23">
        <v>57423.854599999999</v>
      </c>
      <c r="BJ23">
        <v>52157.7952</v>
      </c>
      <c r="BK23">
        <v>57727.149899999997</v>
      </c>
      <c r="BL23">
        <v>57534.393700000001</v>
      </c>
      <c r="BM23">
        <v>61364.610999999997</v>
      </c>
      <c r="BN23">
        <v>58559.816699999996</v>
      </c>
      <c r="BO23">
        <v>54539.425499999998</v>
      </c>
      <c r="BP23">
        <v>51811.600400000003</v>
      </c>
      <c r="BQ23">
        <v>46477.984700000001</v>
      </c>
      <c r="BR23">
        <v>43369.895100000002</v>
      </c>
      <c r="BS23">
        <v>50522.699500000002</v>
      </c>
      <c r="BT23">
        <v>46803.104599999999</v>
      </c>
      <c r="BU23">
        <v>46691.399299999997</v>
      </c>
      <c r="BV23">
        <v>45127.191899999998</v>
      </c>
      <c r="BW23">
        <v>49769.167699999998</v>
      </c>
    </row>
    <row r="24" spans="1:75" x14ac:dyDescent="0.3">
      <c r="A24" t="s">
        <v>29</v>
      </c>
      <c r="B24">
        <v>95460.295384615383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148363.3846153846</v>
      </c>
      <c r="J24">
        <v>196844.10576923084</v>
      </c>
      <c r="K24">
        <v>0</v>
      </c>
      <c r="L24">
        <v>0</v>
      </c>
      <c r="M24">
        <v>110035</v>
      </c>
      <c r="N24">
        <v>0</v>
      </c>
      <c r="O24">
        <v>51922</v>
      </c>
      <c r="P24">
        <v>0</v>
      </c>
      <c r="Q24">
        <v>0</v>
      </c>
      <c r="R24">
        <v>0</v>
      </c>
      <c r="S24">
        <v>0</v>
      </c>
      <c r="T24">
        <v>203881</v>
      </c>
      <c r="U24">
        <v>203881</v>
      </c>
      <c r="V24">
        <v>178363</v>
      </c>
      <c r="W24">
        <v>163283</v>
      </c>
      <c r="X24">
        <v>158208.59615384616</v>
      </c>
      <c r="Y24">
        <v>116633.48148148147</v>
      </c>
      <c r="Z24">
        <v>150394.12820512819</v>
      </c>
      <c r="AA24">
        <v>112482.07692307692</v>
      </c>
      <c r="AB24">
        <v>98964.474358974345</v>
      </c>
      <c r="AC24">
        <v>66861.538461538468</v>
      </c>
      <c r="AD24">
        <v>90079</v>
      </c>
      <c r="AE24">
        <v>229510.72115384613</v>
      </c>
      <c r="AF24">
        <v>264391.36538461543</v>
      </c>
      <c r="AG24">
        <v>132119</v>
      </c>
      <c r="AH24">
        <v>141516</v>
      </c>
      <c r="AI24">
        <v>127246.53703703704</v>
      </c>
      <c r="AJ24">
        <v>127246.53703703704</v>
      </c>
      <c r="AK24">
        <v>127246.53703703704</v>
      </c>
      <c r="AL24">
        <v>99677</v>
      </c>
      <c r="AM24">
        <v>83931.923076923078</v>
      </c>
      <c r="AN24">
        <v>91573</v>
      </c>
      <c r="AO24">
        <v>57460.800000000003</v>
      </c>
      <c r="AP24">
        <v>85903</v>
      </c>
      <c r="AQ24">
        <v>151290</v>
      </c>
      <c r="AR24">
        <v>4758467.2987000002</v>
      </c>
      <c r="AS24">
        <v>4141725.2275</v>
      </c>
      <c r="AT24">
        <v>3026738.6898999996</v>
      </c>
      <c r="AU24">
        <v>2484639.7178999996</v>
      </c>
      <c r="AV24">
        <v>435409</v>
      </c>
      <c r="AW24">
        <v>5615127.2976000002</v>
      </c>
      <c r="AX24">
        <v>7470518.3698999994</v>
      </c>
      <c r="AY24">
        <v>8170469.2215</v>
      </c>
      <c r="AZ24">
        <v>8066712.9399999995</v>
      </c>
      <c r="BA24">
        <v>7769285.3842000002</v>
      </c>
      <c r="BB24">
        <v>8385118.3942000009</v>
      </c>
      <c r="BC24">
        <v>7775007.9023000002</v>
      </c>
      <c r="BD24">
        <v>7728637.8348000003</v>
      </c>
      <c r="BE24">
        <v>7420357.0590000004</v>
      </c>
      <c r="BF24">
        <v>7309137.5325999996</v>
      </c>
      <c r="BG24">
        <v>7094725.8940000003</v>
      </c>
      <c r="BH24">
        <v>10527531.1668</v>
      </c>
      <c r="BI24">
        <v>7384418.2168000014</v>
      </c>
      <c r="BJ24">
        <v>7704020.4292000001</v>
      </c>
      <c r="BK24">
        <v>7874334.3439000007</v>
      </c>
      <c r="BL24">
        <v>7754479.3752000006</v>
      </c>
      <c r="BM24">
        <v>7520321.1572999982</v>
      </c>
      <c r="BN24">
        <v>7600117.151300001</v>
      </c>
      <c r="BO24">
        <v>7404592.1271000011</v>
      </c>
      <c r="BP24">
        <v>7674993.2222999996</v>
      </c>
      <c r="BQ24">
        <v>8039081.706699999</v>
      </c>
      <c r="BR24">
        <v>7274673.0921000009</v>
      </c>
      <c r="BS24">
        <v>7151651.7732999995</v>
      </c>
      <c r="BT24">
        <v>6997230.1014999999</v>
      </c>
      <c r="BU24">
        <v>6514033.3169999998</v>
      </c>
      <c r="BV24">
        <v>6846078.2134000007</v>
      </c>
      <c r="BW24">
        <v>7188845.2803000007</v>
      </c>
    </row>
    <row r="25" spans="1:75" x14ac:dyDescent="0.3">
      <c r="A25" t="s">
        <v>135</v>
      </c>
      <c r="B25">
        <v>7728459.1079846155</v>
      </c>
      <c r="C25">
        <v>7403918.7316370374</v>
      </c>
      <c r="D25">
        <v>7403918.7316370374</v>
      </c>
      <c r="E25">
        <v>7073679.2621999998</v>
      </c>
      <c r="F25">
        <v>7243028.6129999999</v>
      </c>
      <c r="G25">
        <v>7260008.6662999988</v>
      </c>
      <c r="H25">
        <v>7635087.5154999997</v>
      </c>
      <c r="I25">
        <v>7735017.118715385</v>
      </c>
      <c r="J25">
        <v>6985670.5101153851</v>
      </c>
      <c r="K25">
        <v>6369321.5984000005</v>
      </c>
      <c r="L25">
        <v>3753812.2917999998</v>
      </c>
      <c r="M25">
        <v>7606994.6500000004</v>
      </c>
      <c r="N25">
        <v>7816738.2989999996</v>
      </c>
      <c r="O25">
        <v>7714035.2290000003</v>
      </c>
      <c r="P25">
        <v>8189004.2531461539</v>
      </c>
      <c r="Q25">
        <v>8469774.8625999987</v>
      </c>
      <c r="R25">
        <v>8906480.3282000013</v>
      </c>
      <c r="S25">
        <v>9170225.1572000012</v>
      </c>
      <c r="T25">
        <v>8927810.685899999</v>
      </c>
      <c r="U25">
        <v>8988934.185899999</v>
      </c>
      <c r="V25">
        <v>8628046.3944000006</v>
      </c>
      <c r="W25">
        <v>7519544.9224999994</v>
      </c>
      <c r="X25">
        <v>7357228.5864538457</v>
      </c>
      <c r="Y25">
        <v>7592795.2803814812</v>
      </c>
      <c r="Z25">
        <v>7825646.963205127</v>
      </c>
      <c r="AA25">
        <v>7350739.8824230768</v>
      </c>
      <c r="AB25">
        <v>7155416.9453589739</v>
      </c>
      <c r="AC25">
        <v>7156912.0094615379</v>
      </c>
      <c r="AD25">
        <v>7486888.2609999999</v>
      </c>
      <c r="AE25">
        <v>7107905.525453845</v>
      </c>
      <c r="AF25">
        <v>6851044.5579846147</v>
      </c>
      <c r="AG25">
        <v>6748410.8981999997</v>
      </c>
      <c r="AH25">
        <v>4829241.7457999997</v>
      </c>
      <c r="AI25">
        <v>1629493.899737037</v>
      </c>
      <c r="AJ25">
        <v>5786135.1568370368</v>
      </c>
      <c r="AK25">
        <v>6280762.995537037</v>
      </c>
      <c r="AL25">
        <v>6252692.3240999989</v>
      </c>
      <c r="AM25">
        <v>5951206.2283769231</v>
      </c>
      <c r="AN25">
        <v>5932607.1403999999</v>
      </c>
      <c r="AO25">
        <v>5635072.2142999992</v>
      </c>
      <c r="AP25">
        <v>5865115.0532</v>
      </c>
      <c r="AQ25">
        <v>5183553.6426999997</v>
      </c>
    </row>
    <row r="26" spans="1:75" x14ac:dyDescent="0.3">
      <c r="A26" t="s">
        <v>30</v>
      </c>
    </row>
    <row r="27" spans="1:75" x14ac:dyDescent="0.3">
      <c r="A27" t="s">
        <v>31</v>
      </c>
    </row>
    <row r="29" spans="1:75" x14ac:dyDescent="0.3">
      <c r="A29" t="s">
        <v>32</v>
      </c>
    </row>
    <row r="31" spans="1:75" x14ac:dyDescent="0.3">
      <c r="A31" t="s">
        <v>136</v>
      </c>
    </row>
    <row r="32" spans="1:75" x14ac:dyDescent="0.3">
      <c r="A32" t="s">
        <v>33</v>
      </c>
    </row>
    <row r="33" spans="1:1" x14ac:dyDescent="0.3">
      <c r="A33" t="s">
        <v>34</v>
      </c>
    </row>
    <row r="34" spans="1:1" x14ac:dyDescent="0.3">
      <c r="A34" t="s">
        <v>35</v>
      </c>
    </row>
    <row r="35" spans="1:1" x14ac:dyDescent="0.3">
      <c r="A35" t="s">
        <v>36</v>
      </c>
    </row>
    <row r="36" spans="1:1" x14ac:dyDescent="0.3">
      <c r="A36" t="s">
        <v>37</v>
      </c>
    </row>
    <row r="37" spans="1:1" x14ac:dyDescent="0.3">
      <c r="A37" t="s">
        <v>38</v>
      </c>
    </row>
    <row r="38" spans="1:1" x14ac:dyDescent="0.3">
      <c r="A38" t="s">
        <v>39</v>
      </c>
    </row>
    <row r="39" spans="1:1" x14ac:dyDescent="0.3">
      <c r="A39" t="s">
        <v>140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73" x14ac:dyDescent="0.3">
      <c r="A49" t="s">
        <v>48</v>
      </c>
    </row>
    <row r="50" spans="1:73" x14ac:dyDescent="0.3">
      <c r="A50" t="s">
        <v>49</v>
      </c>
    </row>
    <row r="51" spans="1:73" x14ac:dyDescent="0.3">
      <c r="A51" t="s">
        <v>50</v>
      </c>
    </row>
    <row r="53" spans="1:73" x14ac:dyDescent="0.3">
      <c r="A53" t="s">
        <v>138</v>
      </c>
    </row>
    <row r="54" spans="1:73" x14ac:dyDescent="0.3">
      <c r="A54" t="s">
        <v>2</v>
      </c>
    </row>
    <row r="55" spans="1:73" x14ac:dyDescent="0.3">
      <c r="A55" t="s">
        <v>1</v>
      </c>
    </row>
    <row r="56" spans="1:73" x14ac:dyDescent="0.3">
      <c r="A56" t="s">
        <v>139</v>
      </c>
    </row>
    <row r="57" spans="1:73" x14ac:dyDescent="0.3">
      <c r="A57" t="s">
        <v>6</v>
      </c>
    </row>
    <row r="58" spans="1:73" x14ac:dyDescent="0.3">
      <c r="A58" t="s">
        <v>53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0AE5-C791-4BB9-A8AF-DE0B50480644}">
  <dimension ref="A1:BW58"/>
  <sheetViews>
    <sheetView workbookViewId="0">
      <selection sqref="A1:XFD1048576"/>
    </sheetView>
  </sheetViews>
  <sheetFormatPr defaultRowHeight="14.4" x14ac:dyDescent="0.3"/>
  <cols>
    <col min="1" max="1" width="29.77734375" bestFit="1" customWidth="1"/>
    <col min="2" max="70" width="12.33203125" bestFit="1" customWidth="1"/>
    <col min="71" max="71" width="16.44140625" bestFit="1" customWidth="1"/>
    <col min="72" max="75" width="12.33203125" bestFit="1" customWidth="1"/>
  </cols>
  <sheetData>
    <row r="1" spans="1:75" x14ac:dyDescent="0.3">
      <c r="A1" t="s">
        <v>134</v>
      </c>
      <c r="B1" t="s">
        <v>55</v>
      </c>
      <c r="C1" t="s">
        <v>56</v>
      </c>
      <c r="D1" t="s">
        <v>128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104</v>
      </c>
      <c r="BA1" t="s">
        <v>105</v>
      </c>
      <c r="BB1" t="s">
        <v>106</v>
      </c>
      <c r="BC1" t="s">
        <v>107</v>
      </c>
      <c r="BD1" t="s">
        <v>108</v>
      </c>
      <c r="BE1" t="s">
        <v>109</v>
      </c>
      <c r="BF1" t="s">
        <v>110</v>
      </c>
      <c r="BG1" t="s">
        <v>123</v>
      </c>
      <c r="BH1" t="s">
        <v>112</v>
      </c>
      <c r="BI1" t="s">
        <v>113</v>
      </c>
      <c r="BJ1" t="s">
        <v>114</v>
      </c>
      <c r="BK1" t="s">
        <v>115</v>
      </c>
      <c r="BL1" t="s">
        <v>116</v>
      </c>
      <c r="BM1" t="s">
        <v>117</v>
      </c>
      <c r="BN1" t="s">
        <v>118</v>
      </c>
      <c r="BO1" t="s">
        <v>119</v>
      </c>
      <c r="BP1" t="s">
        <v>120</v>
      </c>
      <c r="BQ1" t="s">
        <v>121</v>
      </c>
      <c r="BR1" t="s">
        <v>122</v>
      </c>
      <c r="BS1" t="s">
        <v>132</v>
      </c>
      <c r="BT1" t="s">
        <v>124</v>
      </c>
      <c r="BU1" t="s">
        <v>125</v>
      </c>
      <c r="BV1" t="s">
        <v>126</v>
      </c>
      <c r="BW1" t="s">
        <v>127</v>
      </c>
    </row>
    <row r="2" spans="1:75" x14ac:dyDescent="0.3">
      <c r="A2" t="s">
        <v>7</v>
      </c>
      <c r="B2">
        <v>52584.000000000007</v>
      </c>
      <c r="C2">
        <v>95850</v>
      </c>
      <c r="D2">
        <v>95850</v>
      </c>
      <c r="E2">
        <v>50575</v>
      </c>
      <c r="F2">
        <v>53375</v>
      </c>
      <c r="G2">
        <v>47575</v>
      </c>
      <c r="H2">
        <v>47550</v>
      </c>
      <c r="I2">
        <v>44875</v>
      </c>
      <c r="J2">
        <v>34675</v>
      </c>
      <c r="K2">
        <v>21475</v>
      </c>
      <c r="L2">
        <v>0</v>
      </c>
      <c r="M2">
        <v>43800</v>
      </c>
      <c r="N2">
        <v>40300</v>
      </c>
      <c r="O2">
        <v>37875</v>
      </c>
      <c r="P2">
        <v>47575</v>
      </c>
      <c r="Q2">
        <v>50900</v>
      </c>
      <c r="R2">
        <v>50900</v>
      </c>
      <c r="S2">
        <v>63375</v>
      </c>
      <c r="T2">
        <v>47542.5</v>
      </c>
      <c r="U2">
        <v>53415</v>
      </c>
      <c r="V2">
        <v>49162.5</v>
      </c>
      <c r="W2">
        <v>36472.5</v>
      </c>
      <c r="X2">
        <v>36472.5</v>
      </c>
      <c r="Y2">
        <v>42772.5</v>
      </c>
      <c r="Z2">
        <v>39217.5</v>
      </c>
      <c r="AA2">
        <v>37485</v>
      </c>
      <c r="AB2">
        <v>43650</v>
      </c>
      <c r="AC2">
        <v>41040</v>
      </c>
      <c r="AD2">
        <v>45360</v>
      </c>
      <c r="AE2">
        <v>28248</v>
      </c>
      <c r="AG2">
        <v>0</v>
      </c>
      <c r="AH2">
        <v>0</v>
      </c>
      <c r="AI2">
        <v>0</v>
      </c>
      <c r="AJ2">
        <v>46760</v>
      </c>
      <c r="AK2">
        <v>46760</v>
      </c>
      <c r="AL2">
        <v>11214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W2">
        <v>25515</v>
      </c>
      <c r="AX2">
        <v>42832.5</v>
      </c>
      <c r="AY2">
        <v>47320</v>
      </c>
      <c r="AZ2">
        <v>51394.5</v>
      </c>
      <c r="BA2">
        <v>41090</v>
      </c>
      <c r="BB2">
        <v>51835.5</v>
      </c>
      <c r="BC2">
        <v>46182.5</v>
      </c>
      <c r="BD2">
        <v>94150</v>
      </c>
      <c r="BE2">
        <v>44765</v>
      </c>
      <c r="BF2">
        <v>93492</v>
      </c>
      <c r="BG2">
        <v>46746</v>
      </c>
      <c r="BH2">
        <v>83090</v>
      </c>
      <c r="BI2">
        <v>89413</v>
      </c>
      <c r="BJ2">
        <v>89818</v>
      </c>
      <c r="BK2">
        <v>83020</v>
      </c>
      <c r="BL2">
        <v>85085</v>
      </c>
      <c r="BM2">
        <v>93500</v>
      </c>
      <c r="BN2">
        <v>92260</v>
      </c>
      <c r="BO2">
        <v>84280</v>
      </c>
      <c r="BP2">
        <v>97930</v>
      </c>
      <c r="BQ2">
        <v>99960</v>
      </c>
      <c r="BR2">
        <v>104544</v>
      </c>
      <c r="BS2">
        <v>100928</v>
      </c>
      <c r="BT2">
        <v>103329</v>
      </c>
      <c r="BU2">
        <v>100864</v>
      </c>
      <c r="BV2">
        <v>100864</v>
      </c>
      <c r="BW2">
        <v>103104</v>
      </c>
    </row>
    <row r="3" spans="1:75" x14ac:dyDescent="0.3">
      <c r="A3" t="s">
        <v>8</v>
      </c>
      <c r="B3">
        <v>193776</v>
      </c>
      <c r="C3">
        <v>202973</v>
      </c>
      <c r="D3">
        <v>202973</v>
      </c>
      <c r="E3">
        <v>191478</v>
      </c>
      <c r="F3">
        <v>176972</v>
      </c>
      <c r="G3">
        <v>203029</v>
      </c>
      <c r="H3">
        <v>209350</v>
      </c>
      <c r="I3">
        <v>240063</v>
      </c>
      <c r="J3">
        <v>193456</v>
      </c>
      <c r="K3">
        <v>172816</v>
      </c>
      <c r="L3">
        <v>133568</v>
      </c>
      <c r="M3">
        <v>195063</v>
      </c>
      <c r="N3">
        <v>184113</v>
      </c>
      <c r="O3">
        <v>177110</v>
      </c>
      <c r="P3">
        <v>197444</v>
      </c>
      <c r="Q3">
        <v>178692</v>
      </c>
      <c r="R3">
        <v>165250</v>
      </c>
      <c r="S3">
        <v>193757</v>
      </c>
      <c r="T3">
        <v>170306</v>
      </c>
      <c r="U3">
        <v>213746</v>
      </c>
      <c r="V3">
        <v>213746</v>
      </c>
      <c r="W3">
        <v>187216</v>
      </c>
      <c r="X3">
        <v>171486</v>
      </c>
      <c r="Y3">
        <v>196239</v>
      </c>
      <c r="Z3">
        <v>180969</v>
      </c>
      <c r="AA3">
        <v>175710</v>
      </c>
      <c r="AB3">
        <v>153520</v>
      </c>
      <c r="AC3">
        <v>150720</v>
      </c>
      <c r="AD3">
        <v>166529</v>
      </c>
      <c r="AE3">
        <v>169825</v>
      </c>
      <c r="AF3">
        <v>159286</v>
      </c>
      <c r="AG3">
        <v>162432</v>
      </c>
      <c r="AH3">
        <v>58468</v>
      </c>
      <c r="AI3">
        <v>64613</v>
      </c>
      <c r="AJ3">
        <v>163806</v>
      </c>
      <c r="AK3">
        <v>182350</v>
      </c>
      <c r="AL3">
        <v>170301</v>
      </c>
      <c r="AM3">
        <v>167914</v>
      </c>
      <c r="AN3">
        <v>149257</v>
      </c>
      <c r="AO3">
        <v>121130</v>
      </c>
      <c r="AP3">
        <v>126839</v>
      </c>
      <c r="AQ3">
        <v>134358</v>
      </c>
      <c r="AR3">
        <v>134358</v>
      </c>
      <c r="AS3">
        <v>142964</v>
      </c>
      <c r="AT3">
        <v>72535</v>
      </c>
      <c r="AU3">
        <v>63568</v>
      </c>
      <c r="AV3">
        <v>55390</v>
      </c>
      <c r="AW3">
        <v>137997</v>
      </c>
      <c r="AX3">
        <v>172295</v>
      </c>
      <c r="AY3">
        <v>201499</v>
      </c>
      <c r="AZ3">
        <v>201499</v>
      </c>
      <c r="BA3">
        <v>158334</v>
      </c>
      <c r="BB3">
        <v>162679</v>
      </c>
      <c r="BC3">
        <v>172242</v>
      </c>
      <c r="BD3">
        <v>185041</v>
      </c>
      <c r="BE3">
        <v>171806</v>
      </c>
      <c r="BF3">
        <v>175423</v>
      </c>
      <c r="BG3">
        <v>175423</v>
      </c>
      <c r="BH3">
        <v>168542</v>
      </c>
      <c r="BI3">
        <v>189683</v>
      </c>
      <c r="BJ3">
        <v>187712</v>
      </c>
      <c r="BK3">
        <v>188875</v>
      </c>
      <c r="BL3">
        <v>199025</v>
      </c>
      <c r="BM3">
        <v>151961</v>
      </c>
      <c r="BN3">
        <v>150232</v>
      </c>
      <c r="BO3">
        <v>154615</v>
      </c>
      <c r="BP3">
        <v>163503</v>
      </c>
      <c r="BQ3">
        <v>175164</v>
      </c>
      <c r="BR3">
        <v>180164</v>
      </c>
      <c r="BS3">
        <v>153486</v>
      </c>
      <c r="BT3">
        <v>158795</v>
      </c>
      <c r="BU3">
        <v>158795</v>
      </c>
      <c r="BV3">
        <v>144034</v>
      </c>
      <c r="BW3">
        <v>165475</v>
      </c>
    </row>
    <row r="4" spans="1:75" x14ac:dyDescent="0.3">
      <c r="A4" t="s">
        <v>9</v>
      </c>
      <c r="B4">
        <v>12348</v>
      </c>
      <c r="C4">
        <v>12582</v>
      </c>
      <c r="D4">
        <v>12582</v>
      </c>
      <c r="E4">
        <v>11748</v>
      </c>
      <c r="F4">
        <v>10350</v>
      </c>
      <c r="G4">
        <v>10350</v>
      </c>
      <c r="H4">
        <v>12168</v>
      </c>
      <c r="I4">
        <v>11088</v>
      </c>
      <c r="J4">
        <v>11088</v>
      </c>
      <c r="K4">
        <v>10224</v>
      </c>
      <c r="L4">
        <v>6318</v>
      </c>
      <c r="M4">
        <v>12870</v>
      </c>
      <c r="N4">
        <v>12438</v>
      </c>
      <c r="O4">
        <v>11502</v>
      </c>
      <c r="P4">
        <v>12636</v>
      </c>
      <c r="Q4">
        <v>11052</v>
      </c>
      <c r="R4">
        <v>11052</v>
      </c>
      <c r="S4">
        <v>15102</v>
      </c>
      <c r="T4">
        <v>12456</v>
      </c>
      <c r="U4">
        <v>12906</v>
      </c>
      <c r="V4">
        <v>14904</v>
      </c>
      <c r="W4">
        <v>13464</v>
      </c>
      <c r="X4">
        <v>14238</v>
      </c>
      <c r="Y4">
        <v>15030</v>
      </c>
      <c r="Z4">
        <v>13878</v>
      </c>
      <c r="AA4">
        <v>10962</v>
      </c>
      <c r="AB4">
        <v>12294</v>
      </c>
      <c r="AC4">
        <v>9468</v>
      </c>
      <c r="AD4">
        <v>12636</v>
      </c>
      <c r="AE4">
        <v>12258</v>
      </c>
      <c r="AF4">
        <v>12186</v>
      </c>
      <c r="AG4">
        <v>12114</v>
      </c>
      <c r="AH4">
        <v>8892</v>
      </c>
      <c r="AI4">
        <v>1584</v>
      </c>
      <c r="AJ4">
        <v>14040</v>
      </c>
      <c r="AK4">
        <v>14040</v>
      </c>
      <c r="AL4">
        <v>10764</v>
      </c>
      <c r="AM4">
        <v>9576</v>
      </c>
      <c r="AN4">
        <v>9936</v>
      </c>
      <c r="AO4">
        <v>9054</v>
      </c>
      <c r="AP4">
        <v>8550</v>
      </c>
      <c r="AQ4">
        <v>8708</v>
      </c>
      <c r="AR4">
        <v>8708</v>
      </c>
      <c r="AS4">
        <v>9069</v>
      </c>
      <c r="AT4">
        <v>6584</v>
      </c>
      <c r="AU4">
        <v>4446</v>
      </c>
      <c r="AW4">
        <v>10656</v>
      </c>
      <c r="AX4">
        <v>16333</v>
      </c>
      <c r="AY4">
        <v>16714</v>
      </c>
      <c r="AZ4">
        <v>16714</v>
      </c>
      <c r="BA4">
        <v>11952</v>
      </c>
      <c r="BB4">
        <v>14102</v>
      </c>
      <c r="BC4">
        <v>12672</v>
      </c>
      <c r="BD4">
        <v>12348</v>
      </c>
      <c r="BE4">
        <v>13302</v>
      </c>
      <c r="BF4">
        <v>18219</v>
      </c>
      <c r="BG4">
        <v>18219</v>
      </c>
      <c r="BH4">
        <v>17334</v>
      </c>
      <c r="BI4">
        <v>20836</v>
      </c>
      <c r="BJ4">
        <v>14958</v>
      </c>
      <c r="BK4">
        <v>13356</v>
      </c>
      <c r="BL4">
        <v>15030</v>
      </c>
      <c r="BM4">
        <v>11376</v>
      </c>
      <c r="BN4">
        <v>13320</v>
      </c>
      <c r="BO4">
        <v>12042</v>
      </c>
      <c r="BP4">
        <v>12924</v>
      </c>
      <c r="BQ4">
        <v>14904</v>
      </c>
      <c r="BR4">
        <v>13968</v>
      </c>
      <c r="BS4">
        <v>16038</v>
      </c>
      <c r="BT4">
        <v>19730</v>
      </c>
      <c r="BU4">
        <v>13536</v>
      </c>
      <c r="BV4">
        <v>13536</v>
      </c>
      <c r="BW4">
        <v>12222</v>
      </c>
    </row>
    <row r="5" spans="1:75" x14ac:dyDescent="0.3">
      <c r="A5" t="s">
        <v>10</v>
      </c>
      <c r="B5">
        <v>134392</v>
      </c>
      <c r="C5">
        <v>91204</v>
      </c>
      <c r="D5">
        <v>91204</v>
      </c>
      <c r="E5">
        <v>47398</v>
      </c>
      <c r="F5">
        <v>61476</v>
      </c>
      <c r="G5">
        <v>46555</v>
      </c>
      <c r="H5">
        <v>39398</v>
      </c>
      <c r="I5">
        <v>28987</v>
      </c>
      <c r="J5">
        <v>51306</v>
      </c>
      <c r="K5">
        <v>91728</v>
      </c>
      <c r="L5">
        <v>34005</v>
      </c>
      <c r="M5">
        <v>153284</v>
      </c>
      <c r="N5">
        <v>97021</v>
      </c>
      <c r="O5">
        <v>94511</v>
      </c>
      <c r="P5">
        <v>43778</v>
      </c>
      <c r="Q5">
        <v>108530</v>
      </c>
      <c r="R5">
        <v>52781</v>
      </c>
      <c r="S5">
        <v>86869</v>
      </c>
      <c r="T5">
        <v>62664</v>
      </c>
      <c r="U5">
        <v>87984</v>
      </c>
      <c r="V5">
        <v>53226</v>
      </c>
      <c r="W5">
        <v>85593</v>
      </c>
      <c r="X5">
        <v>85593</v>
      </c>
      <c r="Y5">
        <v>109181</v>
      </c>
      <c r="Z5">
        <v>73732</v>
      </c>
      <c r="AA5">
        <v>47604</v>
      </c>
      <c r="AB5">
        <v>74310</v>
      </c>
      <c r="AC5">
        <v>86693</v>
      </c>
      <c r="AD5">
        <v>86693</v>
      </c>
      <c r="AE5">
        <v>84642</v>
      </c>
      <c r="AF5">
        <v>64507</v>
      </c>
      <c r="AG5">
        <v>107207</v>
      </c>
      <c r="AH5">
        <v>51020</v>
      </c>
      <c r="AJ5">
        <v>67285</v>
      </c>
      <c r="AK5">
        <v>67285</v>
      </c>
      <c r="AL5">
        <v>58034</v>
      </c>
      <c r="AM5">
        <v>38082</v>
      </c>
      <c r="AN5">
        <v>96636</v>
      </c>
      <c r="AO5">
        <v>36993</v>
      </c>
      <c r="AP5">
        <v>20641</v>
      </c>
      <c r="AQ5">
        <v>55535</v>
      </c>
      <c r="AR5">
        <v>55535</v>
      </c>
      <c r="AS5">
        <v>83564</v>
      </c>
      <c r="AT5">
        <v>68697</v>
      </c>
      <c r="AU5">
        <v>48797</v>
      </c>
      <c r="AW5">
        <v>57208</v>
      </c>
      <c r="AX5">
        <v>90415</v>
      </c>
      <c r="AY5">
        <v>153000</v>
      </c>
      <c r="AZ5">
        <v>75614</v>
      </c>
      <c r="BA5">
        <v>86877</v>
      </c>
      <c r="BB5">
        <v>86877</v>
      </c>
      <c r="BC5">
        <v>91789</v>
      </c>
      <c r="BD5">
        <v>50900</v>
      </c>
      <c r="BE5">
        <v>43116</v>
      </c>
      <c r="BF5">
        <v>45826</v>
      </c>
      <c r="BG5">
        <v>45826</v>
      </c>
      <c r="BH5">
        <v>52679</v>
      </c>
      <c r="BI5">
        <v>80491</v>
      </c>
      <c r="BJ5">
        <v>66500</v>
      </c>
      <c r="BK5">
        <v>53954</v>
      </c>
      <c r="BL5">
        <v>56660</v>
      </c>
      <c r="BM5">
        <v>42500</v>
      </c>
      <c r="BN5">
        <v>72758</v>
      </c>
      <c r="BO5">
        <v>46000</v>
      </c>
      <c r="BP5">
        <v>68724</v>
      </c>
      <c r="BQ5">
        <v>64000</v>
      </c>
      <c r="BR5">
        <v>94000</v>
      </c>
      <c r="BS5">
        <v>31894</v>
      </c>
      <c r="BT5">
        <v>72650</v>
      </c>
      <c r="BU5">
        <v>72650</v>
      </c>
      <c r="BV5">
        <v>72650</v>
      </c>
      <c r="BW5">
        <v>62500</v>
      </c>
    </row>
    <row r="6" spans="1:75" x14ac:dyDescent="0.3">
      <c r="A6" t="s">
        <v>11</v>
      </c>
      <c r="B6">
        <v>106317</v>
      </c>
      <c r="C6">
        <v>106583</v>
      </c>
      <c r="D6">
        <v>106583</v>
      </c>
      <c r="E6">
        <v>92735</v>
      </c>
      <c r="F6">
        <v>98176</v>
      </c>
      <c r="G6">
        <v>98176</v>
      </c>
      <c r="H6">
        <v>98176</v>
      </c>
      <c r="I6">
        <v>98176</v>
      </c>
      <c r="J6">
        <v>98176</v>
      </c>
      <c r="K6">
        <v>98176</v>
      </c>
      <c r="L6">
        <v>97885</v>
      </c>
      <c r="M6">
        <v>102586</v>
      </c>
      <c r="N6">
        <v>109561</v>
      </c>
      <c r="O6">
        <v>97064</v>
      </c>
      <c r="P6">
        <v>97064</v>
      </c>
      <c r="Q6">
        <v>115121</v>
      </c>
      <c r="R6">
        <v>115121</v>
      </c>
      <c r="S6">
        <v>115121</v>
      </c>
      <c r="T6">
        <v>115121</v>
      </c>
      <c r="U6">
        <v>115121</v>
      </c>
      <c r="V6">
        <v>94866</v>
      </c>
      <c r="W6">
        <v>94866</v>
      </c>
      <c r="X6">
        <v>100059</v>
      </c>
      <c r="Y6">
        <v>100059</v>
      </c>
      <c r="Z6">
        <v>100059</v>
      </c>
      <c r="AA6">
        <v>99351</v>
      </c>
      <c r="AB6">
        <v>100515</v>
      </c>
      <c r="AC6">
        <v>100515</v>
      </c>
      <c r="AD6">
        <v>100515</v>
      </c>
      <c r="AE6">
        <v>100515</v>
      </c>
      <c r="AF6">
        <v>100515</v>
      </c>
      <c r="AG6">
        <v>92000</v>
      </c>
      <c r="AH6">
        <v>92000</v>
      </c>
      <c r="AI6">
        <v>52040</v>
      </c>
      <c r="AJ6">
        <v>77526</v>
      </c>
      <c r="AK6">
        <v>86091</v>
      </c>
      <c r="AL6">
        <v>86091</v>
      </c>
      <c r="AM6">
        <v>86091</v>
      </c>
      <c r="AN6">
        <v>86091</v>
      </c>
      <c r="AO6">
        <v>86091</v>
      </c>
      <c r="AP6">
        <v>86091</v>
      </c>
      <c r="AQ6">
        <v>86091</v>
      </c>
      <c r="AR6">
        <v>86091</v>
      </c>
      <c r="AS6">
        <v>70483</v>
      </c>
      <c r="AT6">
        <v>74883</v>
      </c>
      <c r="AU6">
        <v>63461</v>
      </c>
      <c r="AV6">
        <v>33600</v>
      </c>
      <c r="AW6">
        <v>81492</v>
      </c>
      <c r="AX6">
        <v>110397</v>
      </c>
      <c r="AY6">
        <v>110397</v>
      </c>
      <c r="AZ6">
        <v>110397</v>
      </c>
      <c r="BA6">
        <v>110397</v>
      </c>
      <c r="BB6">
        <v>120000</v>
      </c>
      <c r="BC6">
        <v>27174</v>
      </c>
      <c r="BD6">
        <v>111039</v>
      </c>
      <c r="BE6">
        <v>107727</v>
      </c>
      <c r="BF6">
        <v>112161</v>
      </c>
      <c r="BG6">
        <v>112161</v>
      </c>
      <c r="BH6">
        <v>110100</v>
      </c>
      <c r="BI6">
        <v>110585</v>
      </c>
      <c r="BJ6">
        <v>105069</v>
      </c>
      <c r="BK6">
        <v>114805</v>
      </c>
      <c r="BL6">
        <v>130616</v>
      </c>
      <c r="BM6">
        <v>113255</v>
      </c>
      <c r="BN6">
        <v>158000</v>
      </c>
      <c r="BO6">
        <v>159100</v>
      </c>
      <c r="BP6">
        <v>112482</v>
      </c>
      <c r="BQ6">
        <v>110891</v>
      </c>
      <c r="BR6">
        <v>105900</v>
      </c>
      <c r="BS6">
        <v>109508</v>
      </c>
      <c r="BT6">
        <v>123476</v>
      </c>
      <c r="BU6">
        <v>105970</v>
      </c>
      <c r="BV6">
        <v>105970</v>
      </c>
      <c r="BW6">
        <v>104345</v>
      </c>
    </row>
    <row r="7" spans="1:75" x14ac:dyDescent="0.3">
      <c r="A7" t="s">
        <v>12</v>
      </c>
      <c r="B7">
        <v>4734980</v>
      </c>
      <c r="C7">
        <v>4243261.0370370373</v>
      </c>
      <c r="D7">
        <v>4243261.0370370373</v>
      </c>
      <c r="E7">
        <v>4456404</v>
      </c>
      <c r="F7">
        <v>4502054</v>
      </c>
      <c r="G7">
        <v>4563058</v>
      </c>
      <c r="H7">
        <v>4732025</v>
      </c>
      <c r="I7">
        <v>4483915</v>
      </c>
      <c r="J7">
        <v>3904677</v>
      </c>
      <c r="K7">
        <v>3572180</v>
      </c>
      <c r="L7">
        <v>1750631</v>
      </c>
      <c r="M7">
        <v>4038103</v>
      </c>
      <c r="N7">
        <v>4478875</v>
      </c>
      <c r="O7">
        <v>4540395</v>
      </c>
      <c r="P7">
        <v>4907864</v>
      </c>
      <c r="Q7">
        <v>5068096</v>
      </c>
      <c r="R7">
        <v>5501920</v>
      </c>
      <c r="S7">
        <v>5539212</v>
      </c>
      <c r="T7">
        <v>5130118</v>
      </c>
      <c r="U7">
        <v>4841161</v>
      </c>
      <c r="V7">
        <v>4841161</v>
      </c>
      <c r="W7">
        <v>4143518</v>
      </c>
      <c r="X7">
        <v>4106067</v>
      </c>
      <c r="Y7">
        <v>4232623</v>
      </c>
      <c r="Z7">
        <v>4405781</v>
      </c>
      <c r="AA7">
        <v>4129940</v>
      </c>
      <c r="AB7">
        <v>4063204</v>
      </c>
      <c r="AC7">
        <v>4158121</v>
      </c>
      <c r="AD7">
        <v>4361679</v>
      </c>
      <c r="AE7">
        <v>4217175</v>
      </c>
      <c r="AF7">
        <v>3956912</v>
      </c>
      <c r="AG7">
        <v>3835642</v>
      </c>
      <c r="AH7">
        <v>2635247</v>
      </c>
      <c r="AI7">
        <v>452955</v>
      </c>
      <c r="AJ7">
        <v>3181439</v>
      </c>
      <c r="AK7">
        <v>3521381</v>
      </c>
      <c r="AL7">
        <v>3631870</v>
      </c>
      <c r="AM7">
        <v>3443847</v>
      </c>
      <c r="AN7">
        <v>3277085</v>
      </c>
      <c r="AO7">
        <v>3196584</v>
      </c>
      <c r="AP7">
        <v>3336276</v>
      </c>
      <c r="AQ7">
        <v>2869284</v>
      </c>
      <c r="AR7">
        <v>2657001</v>
      </c>
      <c r="AS7">
        <v>2351353</v>
      </c>
      <c r="AT7">
        <v>1643800</v>
      </c>
      <c r="AU7">
        <v>1217765</v>
      </c>
      <c r="AW7">
        <v>3177668</v>
      </c>
      <c r="AX7">
        <v>4202302</v>
      </c>
      <c r="AY7">
        <v>4583890</v>
      </c>
      <c r="AZ7">
        <v>4527558</v>
      </c>
      <c r="BA7">
        <v>4569222</v>
      </c>
      <c r="BB7">
        <v>4635018</v>
      </c>
      <c r="BC7">
        <v>4545899</v>
      </c>
      <c r="BD7">
        <v>4409529</v>
      </c>
      <c r="BE7">
        <v>4316699</v>
      </c>
      <c r="BF7">
        <v>4220455</v>
      </c>
      <c r="BG7">
        <v>4182587</v>
      </c>
      <c r="BH7">
        <v>4282866</v>
      </c>
      <c r="BI7">
        <v>4293857</v>
      </c>
      <c r="BJ7">
        <v>4539144</v>
      </c>
      <c r="BK7">
        <v>4611457</v>
      </c>
      <c r="BL7">
        <v>4505731</v>
      </c>
      <c r="BM7">
        <v>4455884</v>
      </c>
      <c r="BN7">
        <v>4412446</v>
      </c>
      <c r="BO7">
        <v>4459776</v>
      </c>
      <c r="BP7">
        <v>4711068</v>
      </c>
      <c r="BQ7">
        <v>4854620</v>
      </c>
      <c r="BR7">
        <v>4232930</v>
      </c>
      <c r="BS7">
        <v>4169541</v>
      </c>
      <c r="BT7">
        <v>4072743</v>
      </c>
      <c r="BU7">
        <v>3751684</v>
      </c>
      <c r="BV7">
        <v>4020203</v>
      </c>
      <c r="BW7">
        <v>4256279</v>
      </c>
    </row>
    <row r="8" spans="1:75" x14ac:dyDescent="0.3">
      <c r="A8" t="s">
        <v>13</v>
      </c>
      <c r="B8">
        <v>359971.12060000002</v>
      </c>
      <c r="C8">
        <v>386762.64970000001</v>
      </c>
      <c r="D8">
        <v>386762.64970000001</v>
      </c>
      <c r="E8">
        <v>340914.91279999999</v>
      </c>
      <c r="F8">
        <v>340450.59859999997</v>
      </c>
      <c r="G8">
        <v>345606.95189999999</v>
      </c>
      <c r="H8">
        <v>362056.53609999997</v>
      </c>
      <c r="I8">
        <v>286332.08799999999</v>
      </c>
      <c r="J8">
        <v>286332.08799999999</v>
      </c>
      <c r="K8">
        <v>256701.52830000001</v>
      </c>
      <c r="L8">
        <v>132165.1961</v>
      </c>
      <c r="M8">
        <v>303186.59350000002</v>
      </c>
      <c r="N8">
        <v>327773.83799999999</v>
      </c>
      <c r="O8">
        <v>351614.13140000001</v>
      </c>
      <c r="P8">
        <v>376562.1482</v>
      </c>
      <c r="Q8">
        <v>393076.87300000002</v>
      </c>
      <c r="R8">
        <v>426304.32669999998</v>
      </c>
      <c r="S8">
        <v>419443.1556</v>
      </c>
      <c r="T8">
        <v>400866.25599999999</v>
      </c>
      <c r="U8">
        <v>400866.25599999999</v>
      </c>
      <c r="V8">
        <v>381402.29469999997</v>
      </c>
      <c r="W8">
        <v>329990.451</v>
      </c>
      <c r="X8">
        <v>325161.88319999998</v>
      </c>
      <c r="Y8">
        <v>332885.79239999998</v>
      </c>
      <c r="Z8">
        <v>347357.7513</v>
      </c>
      <c r="AA8">
        <v>316529.17099999997</v>
      </c>
      <c r="AB8">
        <v>321058.44189999998</v>
      </c>
      <c r="AC8">
        <v>321058.44189999998</v>
      </c>
      <c r="AD8">
        <v>345715.32520000002</v>
      </c>
      <c r="AE8">
        <v>333543.36259999999</v>
      </c>
      <c r="AF8">
        <v>313771.77439999999</v>
      </c>
      <c r="AG8">
        <v>304507.3983</v>
      </c>
      <c r="AH8">
        <v>212216.91260000001</v>
      </c>
      <c r="AI8">
        <v>36671.742100000003</v>
      </c>
      <c r="AJ8">
        <v>256029.6305</v>
      </c>
      <c r="AK8">
        <v>293331.03730000003</v>
      </c>
      <c r="AL8">
        <v>282319.6103</v>
      </c>
      <c r="AM8">
        <v>269762.46850000002</v>
      </c>
      <c r="AN8">
        <v>258518.55119999999</v>
      </c>
      <c r="AO8">
        <v>253744.37830000001</v>
      </c>
      <c r="AP8">
        <v>263550.87079999998</v>
      </c>
      <c r="AQ8">
        <v>227585.1795</v>
      </c>
      <c r="AR8">
        <v>211845.81109999999</v>
      </c>
      <c r="AS8">
        <v>188101.9791</v>
      </c>
      <c r="AT8">
        <v>98033.354299999992</v>
      </c>
      <c r="AU8">
        <v>98033.354299999992</v>
      </c>
      <c r="AW8">
        <v>255783.1458</v>
      </c>
      <c r="AX8">
        <v>362568.16470000002</v>
      </c>
      <c r="AY8">
        <v>362568.16470000002</v>
      </c>
      <c r="AZ8">
        <v>361923.4227</v>
      </c>
      <c r="BA8">
        <v>336130.24410000001</v>
      </c>
      <c r="BB8">
        <v>337006.22690000001</v>
      </c>
      <c r="BC8">
        <v>326546.49579999998</v>
      </c>
      <c r="BD8">
        <v>322440.80540000001</v>
      </c>
      <c r="BE8">
        <v>315617.9523</v>
      </c>
      <c r="BF8">
        <v>309674.91379999998</v>
      </c>
      <c r="BG8">
        <v>313437.24160000001</v>
      </c>
      <c r="BH8">
        <v>313437.24160000001</v>
      </c>
      <c r="BI8">
        <v>310613.78810000001</v>
      </c>
      <c r="BJ8">
        <v>329958.79700000002</v>
      </c>
      <c r="BK8">
        <v>329958.79700000002</v>
      </c>
      <c r="BL8">
        <v>329958.79700000002</v>
      </c>
      <c r="BM8">
        <v>331528.0024</v>
      </c>
      <c r="BN8">
        <v>326032.11829999997</v>
      </c>
      <c r="BO8">
        <v>329608.68709999998</v>
      </c>
      <c r="BP8">
        <v>349229.66889999999</v>
      </c>
      <c r="BQ8">
        <v>404389.84600000002</v>
      </c>
      <c r="BR8">
        <v>352603.06900000002</v>
      </c>
      <c r="BS8">
        <v>347322.76529999997</v>
      </c>
      <c r="BT8">
        <v>339259.49190000002</v>
      </c>
      <c r="BU8">
        <v>312515.27720000001</v>
      </c>
      <c r="BV8">
        <v>292487.54149999999</v>
      </c>
      <c r="BW8">
        <v>311024.04060000001</v>
      </c>
    </row>
    <row r="9" spans="1:75" x14ac:dyDescent="0.3">
      <c r="A9" t="s">
        <v>14</v>
      </c>
      <c r="B9">
        <v>1200</v>
      </c>
      <c r="C9">
        <v>1200</v>
      </c>
      <c r="D9">
        <v>1200</v>
      </c>
      <c r="E9">
        <v>1200</v>
      </c>
      <c r="F9">
        <v>1200</v>
      </c>
      <c r="G9">
        <v>1200</v>
      </c>
      <c r="H9">
        <v>1200</v>
      </c>
      <c r="I9">
        <v>1200</v>
      </c>
      <c r="J9">
        <v>1200</v>
      </c>
      <c r="K9">
        <v>1200</v>
      </c>
      <c r="L9">
        <v>1200</v>
      </c>
      <c r="M9">
        <v>1200</v>
      </c>
      <c r="N9">
        <v>1200</v>
      </c>
      <c r="O9">
        <v>1200</v>
      </c>
      <c r="P9">
        <v>1200</v>
      </c>
      <c r="Q9">
        <v>1200</v>
      </c>
      <c r="R9">
        <v>1200</v>
      </c>
      <c r="S9">
        <v>1200</v>
      </c>
      <c r="T9">
        <v>1200</v>
      </c>
      <c r="U9">
        <v>1200</v>
      </c>
      <c r="V9">
        <v>1200</v>
      </c>
      <c r="W9">
        <v>1200</v>
      </c>
      <c r="X9">
        <v>1200</v>
      </c>
      <c r="Y9">
        <v>1200</v>
      </c>
      <c r="Z9">
        <v>1200</v>
      </c>
      <c r="AA9">
        <v>1200</v>
      </c>
      <c r="AB9">
        <v>1200</v>
      </c>
      <c r="AC9">
        <v>1200</v>
      </c>
      <c r="AD9">
        <v>1200</v>
      </c>
      <c r="AE9">
        <v>1200</v>
      </c>
      <c r="AF9">
        <v>1200</v>
      </c>
      <c r="AG9">
        <v>1200</v>
      </c>
      <c r="AH9">
        <v>1200</v>
      </c>
      <c r="AI9">
        <v>2000</v>
      </c>
      <c r="AJ9">
        <v>2000</v>
      </c>
      <c r="AK9">
        <v>2000</v>
      </c>
      <c r="AL9">
        <v>2000</v>
      </c>
      <c r="AM9">
        <v>2000</v>
      </c>
      <c r="AN9">
        <v>2000</v>
      </c>
      <c r="AO9">
        <v>2000</v>
      </c>
      <c r="AP9">
        <v>2000</v>
      </c>
      <c r="AQ9">
        <v>2000</v>
      </c>
      <c r="AR9">
        <v>2000</v>
      </c>
      <c r="AS9">
        <v>2000</v>
      </c>
      <c r="AT9">
        <v>2000</v>
      </c>
      <c r="AU9">
        <v>2000</v>
      </c>
      <c r="AW9">
        <v>2000</v>
      </c>
      <c r="AX9">
        <v>2000</v>
      </c>
      <c r="AY9">
        <v>2000</v>
      </c>
      <c r="AZ9">
        <v>2000</v>
      </c>
      <c r="BA9">
        <v>2000</v>
      </c>
      <c r="BB9">
        <v>1450</v>
      </c>
      <c r="BC9">
        <v>1450</v>
      </c>
      <c r="BD9">
        <v>1450</v>
      </c>
      <c r="BE9">
        <v>1450</v>
      </c>
      <c r="BF9">
        <v>1450</v>
      </c>
      <c r="BG9">
        <v>1450</v>
      </c>
      <c r="BH9">
        <v>1500</v>
      </c>
      <c r="BI9">
        <v>1500</v>
      </c>
      <c r="BJ9">
        <v>950</v>
      </c>
      <c r="BK9">
        <v>950</v>
      </c>
      <c r="BL9">
        <v>1550</v>
      </c>
      <c r="BM9">
        <v>2356</v>
      </c>
      <c r="BN9">
        <v>1287</v>
      </c>
      <c r="BO9">
        <v>2750</v>
      </c>
      <c r="BP9">
        <v>2820</v>
      </c>
      <c r="BQ9">
        <v>2715</v>
      </c>
      <c r="BR9">
        <v>2900</v>
      </c>
      <c r="BS9">
        <v>2560</v>
      </c>
      <c r="BT9">
        <v>2666</v>
      </c>
      <c r="BU9">
        <v>2666</v>
      </c>
      <c r="BV9">
        <v>2666</v>
      </c>
      <c r="BW9">
        <v>2612</v>
      </c>
    </row>
    <row r="10" spans="1:75" x14ac:dyDescent="0.3">
      <c r="A10" t="s">
        <v>15</v>
      </c>
      <c r="B10">
        <v>1450</v>
      </c>
      <c r="C10">
        <v>1450</v>
      </c>
      <c r="D10">
        <v>1450</v>
      </c>
      <c r="E10">
        <v>1450</v>
      </c>
      <c r="F10">
        <v>1450</v>
      </c>
      <c r="G10">
        <v>1450</v>
      </c>
      <c r="H10">
        <v>1450</v>
      </c>
      <c r="I10">
        <v>1450</v>
      </c>
      <c r="J10">
        <v>1450</v>
      </c>
      <c r="K10">
        <v>1450</v>
      </c>
      <c r="L10">
        <v>1450</v>
      </c>
      <c r="M10">
        <v>1450</v>
      </c>
      <c r="N10">
        <v>1450</v>
      </c>
      <c r="O10">
        <v>1450</v>
      </c>
      <c r="P10">
        <v>1450</v>
      </c>
      <c r="Q10">
        <v>1450</v>
      </c>
      <c r="R10">
        <v>1450</v>
      </c>
      <c r="S10">
        <v>1450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">
      <c r="A11" t="s">
        <v>16</v>
      </c>
      <c r="B11">
        <v>238850</v>
      </c>
      <c r="C11">
        <v>379950</v>
      </c>
      <c r="D11">
        <v>379950</v>
      </c>
      <c r="E11">
        <v>86400</v>
      </c>
      <c r="F11">
        <v>176250</v>
      </c>
      <c r="G11">
        <v>146500</v>
      </c>
      <c r="H11">
        <v>196250</v>
      </c>
      <c r="I11">
        <v>204100</v>
      </c>
      <c r="J11">
        <v>193456</v>
      </c>
      <c r="K11">
        <v>106250</v>
      </c>
      <c r="L11">
        <v>34000</v>
      </c>
      <c r="M11">
        <v>205000</v>
      </c>
      <c r="N11">
        <v>178250</v>
      </c>
      <c r="O11">
        <v>80500</v>
      </c>
      <c r="P11">
        <v>155375</v>
      </c>
      <c r="Q11">
        <v>186000</v>
      </c>
      <c r="R11">
        <v>216250</v>
      </c>
      <c r="S11">
        <v>250000</v>
      </c>
      <c r="T11">
        <v>246000</v>
      </c>
      <c r="U11">
        <v>266500</v>
      </c>
      <c r="V11">
        <v>262500</v>
      </c>
      <c r="W11">
        <v>242500</v>
      </c>
      <c r="X11">
        <v>148500</v>
      </c>
      <c r="Y11">
        <v>148500</v>
      </c>
      <c r="Z11">
        <v>148500</v>
      </c>
      <c r="AA11">
        <v>148500</v>
      </c>
      <c r="AB11">
        <v>148500</v>
      </c>
      <c r="AC11">
        <v>132000</v>
      </c>
      <c r="AD11">
        <v>137500</v>
      </c>
      <c r="AE11">
        <v>137500</v>
      </c>
      <c r="AF11">
        <v>139100</v>
      </c>
      <c r="AG11">
        <v>68850</v>
      </c>
      <c r="AH11">
        <v>119500</v>
      </c>
      <c r="AI11">
        <v>0</v>
      </c>
      <c r="AJ11">
        <v>33150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W11">
        <v>0</v>
      </c>
      <c r="AX11">
        <v>0</v>
      </c>
      <c r="AY11">
        <v>81900</v>
      </c>
      <c r="AZ11">
        <v>81900</v>
      </c>
      <c r="BA11">
        <v>75600</v>
      </c>
      <c r="BB11">
        <v>75600</v>
      </c>
      <c r="BC11">
        <v>78750</v>
      </c>
      <c r="BD11">
        <v>61000</v>
      </c>
      <c r="BE11">
        <v>20800</v>
      </c>
      <c r="BF11">
        <v>6000</v>
      </c>
      <c r="BG11">
        <v>6000</v>
      </c>
      <c r="BH11">
        <v>5000</v>
      </c>
      <c r="BI11">
        <v>3000</v>
      </c>
      <c r="BJ11">
        <v>6000</v>
      </c>
      <c r="BK11">
        <v>21000</v>
      </c>
      <c r="BL11">
        <v>84000</v>
      </c>
      <c r="BM11">
        <v>52586</v>
      </c>
      <c r="BN11">
        <v>63000</v>
      </c>
      <c r="BO11">
        <v>30600</v>
      </c>
      <c r="BP11">
        <v>17500</v>
      </c>
      <c r="BQ11">
        <v>6000</v>
      </c>
      <c r="BR11">
        <v>6000</v>
      </c>
      <c r="BS11">
        <v>3000</v>
      </c>
      <c r="BT11">
        <v>6000</v>
      </c>
      <c r="BU11">
        <v>6000</v>
      </c>
      <c r="BV11">
        <v>6000</v>
      </c>
      <c r="BW11">
        <v>3000</v>
      </c>
    </row>
    <row r="12" spans="1:75" x14ac:dyDescent="0.3">
      <c r="A12" t="s">
        <v>17</v>
      </c>
      <c r="B12">
        <v>3000</v>
      </c>
      <c r="C12">
        <v>3000</v>
      </c>
      <c r="D12">
        <v>3000</v>
      </c>
      <c r="E12">
        <v>2500</v>
      </c>
      <c r="F12">
        <v>2500</v>
      </c>
      <c r="G12">
        <v>2500</v>
      </c>
      <c r="H12">
        <v>2500</v>
      </c>
      <c r="I12">
        <v>2500</v>
      </c>
      <c r="J12">
        <v>2500</v>
      </c>
      <c r="K12">
        <v>2500</v>
      </c>
      <c r="L12">
        <v>2500</v>
      </c>
      <c r="M12">
        <v>2500</v>
      </c>
      <c r="N12">
        <v>2500</v>
      </c>
      <c r="O12">
        <v>2500</v>
      </c>
      <c r="P12">
        <v>2500</v>
      </c>
      <c r="Q12">
        <v>2500</v>
      </c>
      <c r="R12">
        <v>2500</v>
      </c>
      <c r="S12">
        <v>2500</v>
      </c>
      <c r="T12">
        <v>2500</v>
      </c>
      <c r="U12">
        <v>2500</v>
      </c>
      <c r="V12">
        <v>2500</v>
      </c>
      <c r="W12">
        <v>2500</v>
      </c>
      <c r="X12">
        <v>2500</v>
      </c>
      <c r="Y12">
        <v>2500</v>
      </c>
      <c r="Z12">
        <v>2500</v>
      </c>
      <c r="AA12">
        <v>2500</v>
      </c>
      <c r="AB12">
        <v>3000</v>
      </c>
      <c r="AC12">
        <v>3000</v>
      </c>
      <c r="AD12">
        <v>3000</v>
      </c>
      <c r="AE12">
        <v>3000</v>
      </c>
      <c r="AF12">
        <v>3000</v>
      </c>
      <c r="AG12">
        <v>3000</v>
      </c>
      <c r="AH12">
        <v>3000</v>
      </c>
      <c r="AI12">
        <v>3000</v>
      </c>
      <c r="AJ12">
        <v>3000</v>
      </c>
      <c r="AK12">
        <v>3000</v>
      </c>
      <c r="AL12">
        <v>3000</v>
      </c>
      <c r="AM12">
        <v>3000</v>
      </c>
      <c r="AN12">
        <v>3000</v>
      </c>
      <c r="AO12">
        <v>3000</v>
      </c>
      <c r="AP12">
        <v>3000</v>
      </c>
      <c r="AQ12">
        <v>3000</v>
      </c>
      <c r="AR12">
        <v>3000</v>
      </c>
      <c r="AS12">
        <v>3000</v>
      </c>
      <c r="AT12">
        <v>3000</v>
      </c>
      <c r="AU12">
        <v>3000</v>
      </c>
      <c r="AW12">
        <v>3000</v>
      </c>
      <c r="AX12">
        <v>3000</v>
      </c>
      <c r="AY12">
        <v>3000</v>
      </c>
      <c r="AZ12">
        <v>3000</v>
      </c>
      <c r="BA12">
        <v>3000</v>
      </c>
      <c r="BB12">
        <v>3000</v>
      </c>
      <c r="BC12">
        <v>3000</v>
      </c>
      <c r="BD12">
        <v>3000</v>
      </c>
      <c r="BE12">
        <v>3000</v>
      </c>
      <c r="BF12">
        <v>3000</v>
      </c>
      <c r="BG12">
        <v>3000</v>
      </c>
      <c r="BH12">
        <v>3000</v>
      </c>
      <c r="BI12">
        <v>3100</v>
      </c>
      <c r="BJ12">
        <v>3000</v>
      </c>
      <c r="BK12">
        <v>3000</v>
      </c>
      <c r="BL12">
        <v>2800</v>
      </c>
      <c r="BM12">
        <v>2800</v>
      </c>
      <c r="BN12">
        <v>2800</v>
      </c>
      <c r="BO12">
        <v>2800</v>
      </c>
      <c r="BP12">
        <v>2800</v>
      </c>
      <c r="BQ12">
        <v>2050</v>
      </c>
      <c r="BR12">
        <v>2050</v>
      </c>
      <c r="BS12">
        <v>2100</v>
      </c>
      <c r="BT12">
        <v>2050</v>
      </c>
      <c r="BU12">
        <v>2050</v>
      </c>
      <c r="BV12">
        <v>2050</v>
      </c>
      <c r="BW12">
        <v>2050</v>
      </c>
    </row>
    <row r="13" spans="1:75" x14ac:dyDescent="0.3">
      <c r="A13" t="s">
        <v>18</v>
      </c>
      <c r="B13">
        <v>1000</v>
      </c>
      <c r="C13">
        <v>1000</v>
      </c>
      <c r="D13">
        <v>1000</v>
      </c>
      <c r="E13">
        <v>900</v>
      </c>
      <c r="F13">
        <v>900</v>
      </c>
      <c r="G13">
        <v>900</v>
      </c>
      <c r="H13">
        <v>900</v>
      </c>
      <c r="I13">
        <v>900</v>
      </c>
      <c r="J13">
        <v>900</v>
      </c>
      <c r="K13">
        <v>900</v>
      </c>
      <c r="L13">
        <v>900</v>
      </c>
      <c r="M13">
        <v>900</v>
      </c>
      <c r="N13">
        <v>900</v>
      </c>
      <c r="O13">
        <v>900</v>
      </c>
      <c r="P13">
        <v>900</v>
      </c>
      <c r="Q13">
        <v>900</v>
      </c>
      <c r="R13">
        <v>900</v>
      </c>
      <c r="S13">
        <v>900</v>
      </c>
      <c r="T13">
        <v>900</v>
      </c>
      <c r="U13">
        <v>900</v>
      </c>
      <c r="V13">
        <v>900</v>
      </c>
      <c r="W13">
        <v>900</v>
      </c>
      <c r="X13">
        <v>900</v>
      </c>
      <c r="Y13">
        <v>900</v>
      </c>
      <c r="Z13">
        <v>900</v>
      </c>
      <c r="AA13">
        <v>900</v>
      </c>
      <c r="AB13">
        <v>900</v>
      </c>
      <c r="AC13">
        <v>900</v>
      </c>
      <c r="AD13">
        <v>900</v>
      </c>
      <c r="AE13">
        <v>900</v>
      </c>
      <c r="AF13">
        <v>900</v>
      </c>
      <c r="AG13">
        <v>900</v>
      </c>
      <c r="AH13">
        <v>900</v>
      </c>
      <c r="AI13">
        <v>900</v>
      </c>
      <c r="AJ13">
        <v>900</v>
      </c>
      <c r="AK13">
        <v>900</v>
      </c>
      <c r="AL13">
        <v>900</v>
      </c>
      <c r="AM13">
        <v>900</v>
      </c>
      <c r="AN13">
        <v>900</v>
      </c>
      <c r="AO13">
        <v>900</v>
      </c>
      <c r="AP13">
        <v>900</v>
      </c>
      <c r="AQ13">
        <v>900</v>
      </c>
      <c r="AR13">
        <v>900</v>
      </c>
      <c r="AS13">
        <v>900</v>
      </c>
      <c r="AT13">
        <v>900</v>
      </c>
      <c r="AU13">
        <v>900</v>
      </c>
      <c r="AW13">
        <v>900</v>
      </c>
      <c r="AX13">
        <v>900</v>
      </c>
      <c r="AY13">
        <v>900</v>
      </c>
      <c r="AZ13">
        <v>900</v>
      </c>
      <c r="BA13">
        <v>900</v>
      </c>
      <c r="BB13">
        <v>900</v>
      </c>
      <c r="BC13">
        <v>900</v>
      </c>
      <c r="BD13">
        <v>900</v>
      </c>
      <c r="BE13">
        <v>900</v>
      </c>
      <c r="BF13">
        <v>900</v>
      </c>
      <c r="BG13">
        <v>900</v>
      </c>
      <c r="BH13">
        <v>900</v>
      </c>
      <c r="BI13">
        <v>800</v>
      </c>
      <c r="BJ13">
        <v>800</v>
      </c>
      <c r="BK13">
        <v>900</v>
      </c>
      <c r="BL13">
        <v>500</v>
      </c>
      <c r="BM13">
        <v>500</v>
      </c>
      <c r="BN13">
        <v>500</v>
      </c>
      <c r="BO13">
        <v>500</v>
      </c>
      <c r="BP13">
        <v>500</v>
      </c>
      <c r="BQ13">
        <v>1850</v>
      </c>
      <c r="BR13">
        <v>1710</v>
      </c>
      <c r="BS13">
        <v>1900</v>
      </c>
      <c r="BT13">
        <v>1850</v>
      </c>
      <c r="BU13">
        <v>1850</v>
      </c>
      <c r="BV13">
        <v>1850</v>
      </c>
      <c r="BW13">
        <v>1750</v>
      </c>
    </row>
    <row r="14" spans="1:75" x14ac:dyDescent="0.3">
      <c r="A14" t="s">
        <v>19</v>
      </c>
      <c r="B14">
        <v>561779.66</v>
      </c>
      <c r="C14">
        <v>579902.63799999992</v>
      </c>
      <c r="D14">
        <v>579902.63799999992</v>
      </c>
      <c r="E14">
        <v>512040</v>
      </c>
      <c r="F14">
        <v>531315.46</v>
      </c>
      <c r="G14">
        <v>489362.58999999997</v>
      </c>
      <c r="H14">
        <v>520864</v>
      </c>
      <c r="I14">
        <v>465864</v>
      </c>
      <c r="J14">
        <v>357305</v>
      </c>
      <c r="K14">
        <v>400614.63</v>
      </c>
      <c r="L14">
        <v>200733</v>
      </c>
      <c r="M14">
        <v>423160</v>
      </c>
      <c r="N14">
        <v>365532</v>
      </c>
      <c r="O14">
        <v>398738</v>
      </c>
      <c r="P14">
        <v>437672</v>
      </c>
      <c r="Q14">
        <v>463445</v>
      </c>
      <c r="R14">
        <v>415300.87</v>
      </c>
      <c r="S14">
        <v>404593</v>
      </c>
      <c r="T14">
        <v>375602</v>
      </c>
      <c r="U14">
        <v>375602</v>
      </c>
      <c r="V14">
        <v>345226</v>
      </c>
      <c r="W14">
        <v>264991</v>
      </c>
      <c r="X14">
        <v>219510</v>
      </c>
      <c r="Y14">
        <v>219510</v>
      </c>
      <c r="Z14">
        <v>292094.93000000005</v>
      </c>
      <c r="AA14">
        <v>268983</v>
      </c>
      <c r="AB14">
        <v>253049</v>
      </c>
      <c r="AC14">
        <v>253049</v>
      </c>
      <c r="AD14">
        <v>260535.86</v>
      </c>
      <c r="AE14">
        <v>270535.86000000004</v>
      </c>
      <c r="AF14">
        <v>229680</v>
      </c>
      <c r="AG14">
        <v>279500</v>
      </c>
      <c r="AH14">
        <v>181191</v>
      </c>
      <c r="AI14">
        <v>253562.61</v>
      </c>
      <c r="AJ14">
        <v>253562.61</v>
      </c>
      <c r="AK14">
        <v>253562.61</v>
      </c>
      <c r="AL14">
        <v>280594.83</v>
      </c>
      <c r="AM14">
        <v>266998</v>
      </c>
      <c r="AN14">
        <v>411303.88</v>
      </c>
      <c r="AO14">
        <v>411303.88</v>
      </c>
      <c r="AP14">
        <v>411303.88</v>
      </c>
      <c r="AQ14">
        <v>330612</v>
      </c>
      <c r="AR14">
        <v>330612</v>
      </c>
      <c r="AS14">
        <v>248394</v>
      </c>
      <c r="AT14">
        <v>175177</v>
      </c>
      <c r="AU14">
        <v>152993</v>
      </c>
      <c r="AW14">
        <v>324181.38</v>
      </c>
      <c r="AX14">
        <v>459986.54000000004</v>
      </c>
      <c r="AY14">
        <v>493216</v>
      </c>
      <c r="AZ14">
        <v>492858</v>
      </c>
      <c r="BA14">
        <v>461649</v>
      </c>
      <c r="BB14">
        <v>446581</v>
      </c>
      <c r="BC14">
        <v>446581</v>
      </c>
      <c r="BD14">
        <v>423712</v>
      </c>
      <c r="BE14">
        <v>419238.92000000004</v>
      </c>
      <c r="BF14">
        <v>390894.04000000004</v>
      </c>
      <c r="BG14">
        <v>390894.04000000004</v>
      </c>
      <c r="BH14">
        <v>3710705</v>
      </c>
      <c r="BI14">
        <v>374962.65</v>
      </c>
      <c r="BJ14">
        <v>518146.72000000003</v>
      </c>
      <c r="BK14">
        <v>403156.28</v>
      </c>
      <c r="BL14">
        <v>405232.95999999996</v>
      </c>
      <c r="BM14">
        <v>376070.33999999997</v>
      </c>
      <c r="BN14">
        <v>390098.75</v>
      </c>
      <c r="BO14">
        <v>400018.57</v>
      </c>
      <c r="BP14">
        <v>427359.12</v>
      </c>
      <c r="BQ14">
        <v>556960.30000000005</v>
      </c>
      <c r="BR14">
        <v>493514.84</v>
      </c>
      <c r="BS14">
        <v>515172.32</v>
      </c>
      <c r="BT14">
        <v>477415.61550000001</v>
      </c>
      <c r="BU14">
        <v>442729.72899999999</v>
      </c>
      <c r="BV14">
        <v>485013</v>
      </c>
      <c r="BW14">
        <v>504506</v>
      </c>
    </row>
    <row r="15" spans="1:75" x14ac:dyDescent="0.3">
      <c r="A15" t="s">
        <v>20</v>
      </c>
      <c r="B15">
        <v>153886.85</v>
      </c>
      <c r="C15">
        <v>156629.42750000002</v>
      </c>
      <c r="D15">
        <v>156629.42750000002</v>
      </c>
      <c r="E15">
        <v>141823.37</v>
      </c>
      <c r="F15">
        <v>143354.57500000001</v>
      </c>
      <c r="G15">
        <v>146343.14500000002</v>
      </c>
      <c r="H15">
        <v>145727</v>
      </c>
      <c r="I15">
        <v>145727</v>
      </c>
      <c r="J15">
        <v>121315</v>
      </c>
      <c r="K15">
        <v>110562.985</v>
      </c>
      <c r="L15">
        <v>53740</v>
      </c>
      <c r="M15">
        <v>131238.3475</v>
      </c>
      <c r="N15">
        <v>142138</v>
      </c>
      <c r="O15">
        <v>147563</v>
      </c>
      <c r="P15">
        <v>156536</v>
      </c>
      <c r="Q15">
        <v>161632</v>
      </c>
      <c r="R15">
        <v>175449.13750000001</v>
      </c>
      <c r="S15">
        <v>174357.755</v>
      </c>
      <c r="T15">
        <v>166729</v>
      </c>
      <c r="U15">
        <v>166729</v>
      </c>
      <c r="V15">
        <v>134664</v>
      </c>
      <c r="W15">
        <v>134664</v>
      </c>
      <c r="X15">
        <v>137560.2475</v>
      </c>
      <c r="Y15">
        <v>137560.2475</v>
      </c>
      <c r="Z15">
        <v>143187.88250000001</v>
      </c>
      <c r="AA15">
        <v>134223.05000000002</v>
      </c>
      <c r="AB15">
        <v>142560</v>
      </c>
      <c r="AC15">
        <v>142560</v>
      </c>
      <c r="AD15">
        <v>150717.28750000001</v>
      </c>
      <c r="AE15">
        <v>137058</v>
      </c>
      <c r="AF15">
        <v>136451</v>
      </c>
      <c r="AG15">
        <v>132164</v>
      </c>
      <c r="AH15">
        <v>85646</v>
      </c>
      <c r="AI15">
        <v>114444</v>
      </c>
      <c r="AJ15">
        <v>114444</v>
      </c>
      <c r="AK15">
        <v>114444</v>
      </c>
      <c r="AL15">
        <v>126323</v>
      </c>
      <c r="AM15">
        <v>111925.02750000001</v>
      </c>
      <c r="AN15">
        <v>108428.97</v>
      </c>
      <c r="AO15">
        <v>108428.97</v>
      </c>
      <c r="AP15">
        <v>108428.97</v>
      </c>
      <c r="AQ15">
        <v>101916</v>
      </c>
      <c r="AR15">
        <v>86353</v>
      </c>
      <c r="AS15">
        <v>76419</v>
      </c>
      <c r="AT15">
        <v>57621</v>
      </c>
      <c r="AU15">
        <v>39577</v>
      </c>
      <c r="AW15">
        <v>103274</v>
      </c>
      <c r="AX15">
        <v>145800</v>
      </c>
      <c r="AY15">
        <v>158770</v>
      </c>
      <c r="AZ15">
        <v>157510</v>
      </c>
      <c r="BA15">
        <v>158811</v>
      </c>
      <c r="BB15">
        <v>194833</v>
      </c>
      <c r="BC15">
        <v>194833</v>
      </c>
      <c r="BD15">
        <v>154556</v>
      </c>
      <c r="BE15">
        <v>151590</v>
      </c>
      <c r="BF15">
        <v>213239</v>
      </c>
      <c r="BG15">
        <v>213239</v>
      </c>
      <c r="BH15">
        <v>216580</v>
      </c>
      <c r="BI15">
        <v>218316</v>
      </c>
      <c r="BJ15">
        <v>213404</v>
      </c>
      <c r="BK15">
        <v>339428</v>
      </c>
      <c r="BL15">
        <v>230123.10750000001</v>
      </c>
      <c r="BM15">
        <v>228782.6575</v>
      </c>
      <c r="BN15">
        <v>227321.7</v>
      </c>
      <c r="BO15">
        <v>225546.29250000001</v>
      </c>
      <c r="BP15">
        <v>238002.26500000001</v>
      </c>
      <c r="BQ15">
        <v>215772</v>
      </c>
      <c r="BR15">
        <v>213713</v>
      </c>
      <c r="BS15">
        <v>221013.6525</v>
      </c>
      <c r="BT15">
        <v>209868.53750000001</v>
      </c>
      <c r="BU15">
        <v>194078.20749999999</v>
      </c>
      <c r="BV15">
        <v>206663</v>
      </c>
      <c r="BW15">
        <v>206292</v>
      </c>
    </row>
    <row r="16" spans="1:75" x14ac:dyDescent="0.3">
      <c r="A16" t="s">
        <v>21</v>
      </c>
      <c r="B16">
        <v>303177</v>
      </c>
      <c r="C16">
        <v>303177</v>
      </c>
      <c r="D16">
        <v>303177</v>
      </c>
      <c r="E16">
        <v>303177</v>
      </c>
      <c r="F16">
        <v>303177</v>
      </c>
      <c r="G16">
        <v>303177</v>
      </c>
      <c r="H16">
        <v>303177</v>
      </c>
      <c r="I16">
        <v>303177</v>
      </c>
      <c r="J16">
        <v>303177</v>
      </c>
      <c r="K16">
        <v>303177</v>
      </c>
      <c r="L16">
        <v>303177</v>
      </c>
      <c r="M16">
        <v>303177</v>
      </c>
      <c r="N16">
        <v>303177</v>
      </c>
      <c r="O16">
        <v>303177</v>
      </c>
      <c r="P16">
        <v>303177</v>
      </c>
      <c r="Q16">
        <v>303177</v>
      </c>
      <c r="R16">
        <v>303177</v>
      </c>
      <c r="S16">
        <v>303177</v>
      </c>
      <c r="T16">
        <v>303177</v>
      </c>
      <c r="U16">
        <v>303177</v>
      </c>
      <c r="V16">
        <v>303177</v>
      </c>
      <c r="W16">
        <v>303177</v>
      </c>
      <c r="X16">
        <v>303177</v>
      </c>
      <c r="Y16">
        <v>303177</v>
      </c>
      <c r="Z16">
        <v>303177</v>
      </c>
      <c r="AA16">
        <v>303177</v>
      </c>
      <c r="AB16">
        <v>303177</v>
      </c>
      <c r="AC16">
        <v>303177</v>
      </c>
      <c r="AD16">
        <v>303177</v>
      </c>
      <c r="AE16">
        <v>303177</v>
      </c>
      <c r="AF16">
        <v>303177</v>
      </c>
      <c r="AG16">
        <v>303177</v>
      </c>
      <c r="AH16">
        <v>303177</v>
      </c>
      <c r="AI16">
        <v>303177</v>
      </c>
      <c r="AJ16">
        <v>303177</v>
      </c>
      <c r="AK16">
        <v>288740</v>
      </c>
      <c r="AL16">
        <v>288740</v>
      </c>
      <c r="AM16">
        <v>288740</v>
      </c>
      <c r="AN16">
        <v>355175</v>
      </c>
      <c r="AO16">
        <v>355175</v>
      </c>
      <c r="AP16">
        <v>355175</v>
      </c>
      <c r="AQ16">
        <v>355175</v>
      </c>
      <c r="AR16">
        <v>346419</v>
      </c>
      <c r="AS16">
        <v>346419</v>
      </c>
      <c r="AT16">
        <v>346419</v>
      </c>
      <c r="AU16">
        <v>346419</v>
      </c>
      <c r="AV16">
        <v>346419</v>
      </c>
      <c r="AW16">
        <v>346419</v>
      </c>
      <c r="AX16">
        <v>346419</v>
      </c>
      <c r="AY16">
        <v>346419</v>
      </c>
      <c r="AZ16">
        <v>346419</v>
      </c>
      <c r="BA16">
        <v>346419</v>
      </c>
      <c r="BB16">
        <v>329923</v>
      </c>
      <c r="BC16">
        <v>329923</v>
      </c>
      <c r="BD16">
        <v>329923</v>
      </c>
      <c r="BE16">
        <v>329923</v>
      </c>
      <c r="BF16">
        <v>329923</v>
      </c>
      <c r="BG16">
        <v>329923</v>
      </c>
      <c r="BH16">
        <v>329923</v>
      </c>
      <c r="BI16">
        <v>329923</v>
      </c>
      <c r="BJ16">
        <v>329923</v>
      </c>
      <c r="BK16">
        <v>329923</v>
      </c>
      <c r="BL16">
        <v>329923</v>
      </c>
      <c r="BM16">
        <v>329923</v>
      </c>
      <c r="BN16">
        <v>329923</v>
      </c>
      <c r="BO16">
        <v>329923</v>
      </c>
      <c r="BP16">
        <v>329923</v>
      </c>
      <c r="BQ16">
        <v>329923</v>
      </c>
      <c r="BR16">
        <v>329923</v>
      </c>
      <c r="BS16">
        <v>329923</v>
      </c>
      <c r="BT16">
        <v>339349</v>
      </c>
      <c r="BU16">
        <v>339349</v>
      </c>
      <c r="BV16">
        <v>339349</v>
      </c>
      <c r="BW16">
        <v>339349</v>
      </c>
    </row>
    <row r="17" spans="1:75" x14ac:dyDescent="0.3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120665</v>
      </c>
      <c r="I17">
        <v>229892.448</v>
      </c>
      <c r="J17">
        <v>229892.448</v>
      </c>
      <c r="K17">
        <v>229892.448</v>
      </c>
      <c r="L17">
        <v>229892.448</v>
      </c>
      <c r="M17">
        <v>229892.448</v>
      </c>
      <c r="N17">
        <v>188873.28</v>
      </c>
      <c r="O17">
        <v>202610.78400000001</v>
      </c>
      <c r="P17">
        <v>216986.592</v>
      </c>
      <c r="Q17">
        <v>226502.88</v>
      </c>
      <c r="R17">
        <v>245649.552</v>
      </c>
      <c r="S17">
        <v>241695.93600000002</v>
      </c>
      <c r="T17">
        <v>230991.36000000002</v>
      </c>
      <c r="U17">
        <v>230991.36000000002</v>
      </c>
      <c r="V17">
        <v>219775.63200000001</v>
      </c>
      <c r="W17">
        <v>190150.56</v>
      </c>
      <c r="X17">
        <v>187368.19200000001</v>
      </c>
      <c r="Y17">
        <v>191818.94400000002</v>
      </c>
      <c r="Z17">
        <v>200158.128</v>
      </c>
      <c r="AA17">
        <v>182393.76</v>
      </c>
      <c r="AB17">
        <v>185003.66399999999</v>
      </c>
      <c r="AC17">
        <v>185003.66399999999</v>
      </c>
      <c r="AD17">
        <v>199211.712</v>
      </c>
      <c r="AE17">
        <v>192197.856</v>
      </c>
      <c r="AF17">
        <v>180804.864</v>
      </c>
      <c r="AG17">
        <v>175466.448</v>
      </c>
      <c r="AH17">
        <v>122285.856</v>
      </c>
      <c r="AI17">
        <v>21131.376</v>
      </c>
      <c r="AJ17">
        <v>147532.08000000002</v>
      </c>
      <c r="AK17">
        <v>169026.288</v>
      </c>
      <c r="AL17">
        <v>162681.16800000001</v>
      </c>
      <c r="AM17">
        <v>155445.36000000002</v>
      </c>
      <c r="AN17">
        <v>148966.272</v>
      </c>
      <c r="AO17">
        <v>146215.24799999999</v>
      </c>
      <c r="AP17">
        <v>151866.04800000001</v>
      </c>
      <c r="AQ17">
        <v>131141.51999999999</v>
      </c>
      <c r="AR17">
        <v>122072.016</v>
      </c>
      <c r="AS17">
        <v>108390.09600000001</v>
      </c>
      <c r="AT17">
        <v>56489.808000000005</v>
      </c>
      <c r="AU17">
        <v>56489.808000000005</v>
      </c>
      <c r="AW17">
        <v>147390.04800000001</v>
      </c>
      <c r="AX17">
        <v>208922.83199999999</v>
      </c>
      <c r="AY17">
        <v>208922.83199999999</v>
      </c>
      <c r="AZ17">
        <v>208551.31200000001</v>
      </c>
      <c r="BA17">
        <v>193688.49600000001</v>
      </c>
      <c r="BB17">
        <v>194193.264</v>
      </c>
      <c r="BC17">
        <v>188166.04800000001</v>
      </c>
      <c r="BD17">
        <v>185800.22400000002</v>
      </c>
      <c r="BE17">
        <v>181868.68799999999</v>
      </c>
      <c r="BF17">
        <v>178444.128</v>
      </c>
      <c r="BG17">
        <v>180612.09599999999</v>
      </c>
      <c r="BH17">
        <v>180612.09599999999</v>
      </c>
      <c r="BI17">
        <v>178985.136</v>
      </c>
      <c r="BJ17">
        <v>190132.32</v>
      </c>
      <c r="BK17">
        <v>190132.32</v>
      </c>
      <c r="BL17">
        <v>190132.32</v>
      </c>
      <c r="BM17">
        <v>191036.54399999999</v>
      </c>
      <c r="BN17">
        <v>187869.64800000002</v>
      </c>
      <c r="BO17">
        <v>189930.576</v>
      </c>
      <c r="BP17">
        <v>201236.78400000001</v>
      </c>
      <c r="BQ17">
        <v>204276.288</v>
      </c>
      <c r="BR17">
        <v>180114.144</v>
      </c>
      <c r="BS17">
        <v>176517.16800000001</v>
      </c>
      <c r="BT17">
        <v>172618.17600000001</v>
      </c>
      <c r="BU17">
        <v>158390.35200000001</v>
      </c>
      <c r="BV17">
        <v>168540.24</v>
      </c>
      <c r="BW17">
        <v>179221.53599999999</v>
      </c>
    </row>
    <row r="18" spans="1:75" x14ac:dyDescent="0.3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164993.28</v>
      </c>
      <c r="J18">
        <v>164993.28</v>
      </c>
      <c r="K18">
        <v>147919.24799999999</v>
      </c>
      <c r="L18">
        <v>76157.615999999995</v>
      </c>
      <c r="M18">
        <v>174705.36000000002</v>
      </c>
      <c r="N18">
        <v>188873.28</v>
      </c>
      <c r="O18">
        <v>202610.78400000001</v>
      </c>
      <c r="P18">
        <v>216986.592</v>
      </c>
      <c r="Q18">
        <v>226502.88</v>
      </c>
      <c r="R18">
        <v>245649.552</v>
      </c>
      <c r="S18">
        <v>241695.93600000002</v>
      </c>
      <c r="T18">
        <v>230991.36000000002</v>
      </c>
      <c r="U18">
        <v>230991.36000000002</v>
      </c>
      <c r="V18">
        <v>219775.63200000001</v>
      </c>
      <c r="W18">
        <v>190150.56</v>
      </c>
      <c r="X18">
        <v>187368.19200000001</v>
      </c>
      <c r="Y18">
        <v>191818.94400000002</v>
      </c>
      <c r="Z18">
        <v>200158.128</v>
      </c>
      <c r="AA18">
        <v>182393.76</v>
      </c>
      <c r="AB18">
        <v>185003.66399999999</v>
      </c>
      <c r="AC18">
        <v>185003.66399999999</v>
      </c>
      <c r="AD18">
        <v>199211.712</v>
      </c>
      <c r="AE18">
        <v>192197.856</v>
      </c>
      <c r="AF18">
        <v>180804.864</v>
      </c>
      <c r="AG18">
        <v>304507.3983</v>
      </c>
      <c r="AH18">
        <v>212216.91260000001</v>
      </c>
      <c r="AI18">
        <v>36671.742100000003</v>
      </c>
      <c r="AJ18">
        <v>256029.6305</v>
      </c>
      <c r="AK18">
        <v>293331.03730000003</v>
      </c>
      <c r="AL18">
        <v>282319.6103</v>
      </c>
      <c r="AM18">
        <v>269762.46850000002</v>
      </c>
      <c r="AN18">
        <v>258518.55119999999</v>
      </c>
      <c r="AO18">
        <v>253744.37830000001</v>
      </c>
      <c r="AP18">
        <v>263550.87079999998</v>
      </c>
      <c r="AQ18">
        <v>227585.1795</v>
      </c>
      <c r="AR18">
        <v>211845.81109999999</v>
      </c>
      <c r="AS18">
        <v>188101.9791</v>
      </c>
      <c r="AT18">
        <v>98033.354299999992</v>
      </c>
      <c r="AU18">
        <v>98033.354299999992</v>
      </c>
      <c r="AW18">
        <v>255783.1458</v>
      </c>
      <c r="AX18">
        <v>362568.16470000002</v>
      </c>
      <c r="AY18">
        <v>362568.16470000002</v>
      </c>
      <c r="AZ18">
        <v>361923.4227</v>
      </c>
      <c r="BA18">
        <v>336130.24410000001</v>
      </c>
      <c r="BB18">
        <v>337006.22690000001</v>
      </c>
      <c r="BC18">
        <v>326546.49579999998</v>
      </c>
      <c r="BD18">
        <v>322440.80540000001</v>
      </c>
      <c r="BE18">
        <v>315617.9523</v>
      </c>
      <c r="BF18">
        <v>309674.91379999998</v>
      </c>
      <c r="BG18">
        <v>313437.24160000001</v>
      </c>
      <c r="BH18">
        <v>313437.24160000001</v>
      </c>
      <c r="BI18">
        <v>310613.78810000001</v>
      </c>
      <c r="BJ18">
        <v>329958.79700000002</v>
      </c>
      <c r="BK18">
        <v>329958.79700000002</v>
      </c>
      <c r="BL18">
        <v>329958.79700000002</v>
      </c>
      <c r="BM18">
        <v>331528.0024</v>
      </c>
      <c r="BN18">
        <v>326032.11829999997</v>
      </c>
      <c r="BO18">
        <v>189930.576</v>
      </c>
      <c r="BP18">
        <v>201236.78400000001</v>
      </c>
      <c r="BQ18">
        <v>204276.288</v>
      </c>
      <c r="BR18">
        <v>180114.144</v>
      </c>
      <c r="BS18">
        <v>176517.16800000001</v>
      </c>
      <c r="BT18">
        <v>172618.17600000001</v>
      </c>
      <c r="BU18">
        <v>158390.35200000001</v>
      </c>
      <c r="BV18">
        <v>168540.24</v>
      </c>
      <c r="BW18">
        <v>179221.53599999999</v>
      </c>
    </row>
    <row r="19" spans="1:75" x14ac:dyDescent="0.3">
      <c r="A19" t="s">
        <v>24</v>
      </c>
      <c r="B19">
        <v>2059</v>
      </c>
      <c r="C19">
        <v>0</v>
      </c>
      <c r="D19">
        <v>0</v>
      </c>
      <c r="E19">
        <v>3042</v>
      </c>
      <c r="F19">
        <v>10134</v>
      </c>
      <c r="G19">
        <v>24332</v>
      </c>
      <c r="H19">
        <v>11737</v>
      </c>
      <c r="I19">
        <v>11737</v>
      </c>
      <c r="J19">
        <v>17823.903846153844</v>
      </c>
      <c r="K19">
        <v>1793</v>
      </c>
      <c r="L19">
        <v>0</v>
      </c>
      <c r="M19">
        <v>17412</v>
      </c>
      <c r="N19">
        <v>36331</v>
      </c>
      <c r="O19">
        <v>33174</v>
      </c>
      <c r="P19">
        <v>28669.591346153844</v>
      </c>
      <c r="Q19">
        <v>0</v>
      </c>
      <c r="R19">
        <v>0</v>
      </c>
      <c r="S19">
        <v>27901</v>
      </c>
      <c r="T19">
        <v>87497</v>
      </c>
      <c r="U19">
        <v>87497</v>
      </c>
      <c r="V19">
        <v>116871</v>
      </c>
      <c r="W19">
        <v>60835</v>
      </c>
      <c r="X19">
        <v>76433</v>
      </c>
      <c r="Y19">
        <v>10732</v>
      </c>
      <c r="Z19">
        <v>133660</v>
      </c>
      <c r="AA19">
        <v>133660</v>
      </c>
      <c r="AB19">
        <v>137197</v>
      </c>
      <c r="AC19">
        <v>88231</v>
      </c>
      <c r="AD19">
        <v>72139</v>
      </c>
      <c r="AE19">
        <v>69498</v>
      </c>
      <c r="AF19">
        <v>51729</v>
      </c>
      <c r="AG19">
        <v>74390</v>
      </c>
      <c r="AH19">
        <v>55298</v>
      </c>
      <c r="AI19">
        <v>55298</v>
      </c>
      <c r="AJ19">
        <v>55298</v>
      </c>
      <c r="AK19">
        <v>55298</v>
      </c>
      <c r="AL19">
        <v>57355</v>
      </c>
      <c r="AM19">
        <v>69628</v>
      </c>
      <c r="AN19">
        <v>32841</v>
      </c>
      <c r="AO19">
        <v>1581</v>
      </c>
      <c r="AP19">
        <v>25983</v>
      </c>
      <c r="AQ19">
        <v>0</v>
      </c>
      <c r="AR19">
        <v>0</v>
      </c>
      <c r="AS19">
        <v>0</v>
      </c>
      <c r="AT19">
        <v>0</v>
      </c>
      <c r="AU19">
        <v>0</v>
      </c>
      <c r="AW19">
        <v>0</v>
      </c>
      <c r="AX19">
        <v>68574</v>
      </c>
      <c r="AY19">
        <v>39494</v>
      </c>
      <c r="AZ19">
        <v>62350</v>
      </c>
      <c r="BA19">
        <v>22945</v>
      </c>
      <c r="BB19">
        <v>34389</v>
      </c>
      <c r="BC19">
        <v>177490</v>
      </c>
      <c r="BD19">
        <v>110255</v>
      </c>
      <c r="BE19">
        <v>57722</v>
      </c>
      <c r="BF19">
        <v>110255</v>
      </c>
      <c r="BG19">
        <v>65157</v>
      </c>
      <c r="BH19">
        <v>52277</v>
      </c>
      <c r="BI19">
        <v>120653</v>
      </c>
      <c r="BJ19">
        <v>99944</v>
      </c>
      <c r="BK19">
        <v>109130</v>
      </c>
      <c r="BL19">
        <v>109130</v>
      </c>
      <c r="BM19">
        <v>0</v>
      </c>
      <c r="BN19">
        <v>47878</v>
      </c>
      <c r="BO19">
        <v>70997</v>
      </c>
      <c r="BP19">
        <v>57455</v>
      </c>
      <c r="BQ19">
        <v>180043</v>
      </c>
      <c r="BR19">
        <v>209108</v>
      </c>
      <c r="BS19">
        <v>130293</v>
      </c>
      <c r="BT19">
        <v>107647</v>
      </c>
      <c r="BU19">
        <v>78803</v>
      </c>
      <c r="BV19">
        <v>122292</v>
      </c>
      <c r="BW19">
        <v>102056</v>
      </c>
    </row>
    <row r="20" spans="1:75" x14ac:dyDescent="0.3">
      <c r="A20" t="s">
        <v>25</v>
      </c>
      <c r="B20">
        <v>8000</v>
      </c>
      <c r="C20">
        <v>8000</v>
      </c>
      <c r="D20">
        <v>8000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U20">
        <v>0</v>
      </c>
      <c r="BV20">
        <v>0</v>
      </c>
      <c r="BW20">
        <v>0</v>
      </c>
    </row>
    <row r="21" spans="1:75" x14ac:dyDescent="0.3">
      <c r="A21" t="s">
        <v>26</v>
      </c>
      <c r="B21">
        <v>1000</v>
      </c>
      <c r="C21">
        <v>1000</v>
      </c>
      <c r="D21">
        <v>1000</v>
      </c>
      <c r="E21">
        <v>500</v>
      </c>
      <c r="F21">
        <v>500</v>
      </c>
      <c r="G21">
        <v>500</v>
      </c>
      <c r="H21">
        <v>500</v>
      </c>
      <c r="I21">
        <v>500</v>
      </c>
      <c r="J21">
        <v>500</v>
      </c>
      <c r="K21">
        <v>500</v>
      </c>
      <c r="L21">
        <v>500</v>
      </c>
      <c r="M21">
        <v>500</v>
      </c>
      <c r="N21">
        <v>500</v>
      </c>
      <c r="O21">
        <v>500</v>
      </c>
      <c r="P21">
        <v>500</v>
      </c>
      <c r="Q21">
        <v>500</v>
      </c>
      <c r="R21">
        <v>500</v>
      </c>
      <c r="S21">
        <v>500</v>
      </c>
      <c r="T21">
        <v>500</v>
      </c>
      <c r="U21">
        <v>500</v>
      </c>
      <c r="V21">
        <v>500</v>
      </c>
      <c r="W21">
        <v>500</v>
      </c>
      <c r="X21">
        <v>500</v>
      </c>
      <c r="Y21">
        <v>500</v>
      </c>
      <c r="Z21">
        <v>500</v>
      </c>
      <c r="AA21">
        <v>500</v>
      </c>
      <c r="AB21">
        <v>500</v>
      </c>
      <c r="AC21">
        <v>500</v>
      </c>
      <c r="AD21">
        <v>500</v>
      </c>
      <c r="AE21">
        <v>500</v>
      </c>
      <c r="AF21">
        <v>500</v>
      </c>
      <c r="AG21">
        <v>500</v>
      </c>
      <c r="AH21">
        <v>500</v>
      </c>
      <c r="AI21">
        <v>500</v>
      </c>
      <c r="AJ21">
        <v>500</v>
      </c>
      <c r="AK21">
        <v>500</v>
      </c>
      <c r="AL21">
        <v>500</v>
      </c>
      <c r="AM21">
        <v>500</v>
      </c>
      <c r="AN21">
        <v>500</v>
      </c>
      <c r="AO21">
        <v>500</v>
      </c>
      <c r="AP21">
        <v>500</v>
      </c>
      <c r="AQ21">
        <v>500</v>
      </c>
      <c r="AR21">
        <v>500</v>
      </c>
      <c r="AS21">
        <v>500</v>
      </c>
      <c r="AT21">
        <v>500</v>
      </c>
      <c r="AU21">
        <v>500</v>
      </c>
      <c r="AW21">
        <v>500</v>
      </c>
      <c r="AX21">
        <v>500</v>
      </c>
      <c r="AY21">
        <v>500</v>
      </c>
      <c r="AZ21">
        <v>500</v>
      </c>
      <c r="BA21">
        <v>500</v>
      </c>
      <c r="BB21">
        <v>500</v>
      </c>
      <c r="BC21">
        <v>500</v>
      </c>
      <c r="BD21">
        <v>500</v>
      </c>
      <c r="BE21">
        <v>500</v>
      </c>
      <c r="BF21">
        <v>500</v>
      </c>
      <c r="BG21">
        <v>500</v>
      </c>
      <c r="BH21">
        <v>500</v>
      </c>
      <c r="BI21">
        <v>300</v>
      </c>
      <c r="BJ21">
        <v>300</v>
      </c>
      <c r="BK21">
        <v>600</v>
      </c>
      <c r="BL21">
        <v>800</v>
      </c>
      <c r="BM21">
        <v>6700</v>
      </c>
      <c r="BN21">
        <v>36800</v>
      </c>
      <c r="BO21">
        <v>6900</v>
      </c>
      <c r="BP21">
        <v>6500</v>
      </c>
      <c r="BQ21">
        <v>6850</v>
      </c>
      <c r="BR21">
        <v>7400</v>
      </c>
      <c r="BS21">
        <v>6900</v>
      </c>
      <c r="BT21">
        <v>6500</v>
      </c>
      <c r="BU21">
        <v>6500</v>
      </c>
      <c r="BV21">
        <v>6500</v>
      </c>
      <c r="BW21">
        <v>6600</v>
      </c>
    </row>
    <row r="22" spans="1:75" x14ac:dyDescent="0.3">
      <c r="A22" t="s">
        <v>27</v>
      </c>
      <c r="B22">
        <v>704540</v>
      </c>
      <c r="C22">
        <v>765618</v>
      </c>
      <c r="D22">
        <v>765618</v>
      </c>
      <c r="E22">
        <v>765618</v>
      </c>
      <c r="F22">
        <v>765618</v>
      </c>
      <c r="G22">
        <v>765618</v>
      </c>
      <c r="H22">
        <v>765618</v>
      </c>
      <c r="I22">
        <v>794957</v>
      </c>
      <c r="J22">
        <v>751965</v>
      </c>
      <c r="K22">
        <v>774727</v>
      </c>
      <c r="L22">
        <v>641549</v>
      </c>
      <c r="M22">
        <v>1067970</v>
      </c>
      <c r="N22">
        <v>1067970</v>
      </c>
      <c r="O22">
        <v>1003612</v>
      </c>
      <c r="P22">
        <v>1003612</v>
      </c>
      <c r="Q22">
        <v>1003612</v>
      </c>
      <c r="R22">
        <v>997800</v>
      </c>
      <c r="S22">
        <v>1003762</v>
      </c>
      <c r="T22">
        <v>1051203</v>
      </c>
      <c r="U22">
        <v>1051203</v>
      </c>
      <c r="V22">
        <v>1072429</v>
      </c>
      <c r="W22">
        <v>1011955</v>
      </c>
      <c r="X22">
        <v>1010732</v>
      </c>
      <c r="Y22">
        <v>1143870</v>
      </c>
      <c r="Z22">
        <v>1004544</v>
      </c>
      <c r="AA22">
        <v>980565</v>
      </c>
      <c r="AB22">
        <v>856467</v>
      </c>
      <c r="AC22">
        <v>856467</v>
      </c>
      <c r="AD22">
        <v>876571</v>
      </c>
      <c r="AE22">
        <v>576409</v>
      </c>
      <c r="AF22">
        <v>694294</v>
      </c>
      <c r="AG22">
        <v>700392</v>
      </c>
      <c r="AH22">
        <v>503062</v>
      </c>
      <c r="AI22">
        <v>95725</v>
      </c>
      <c r="AJ22">
        <v>629936</v>
      </c>
      <c r="AK22">
        <v>702923</v>
      </c>
      <c r="AL22">
        <v>644335</v>
      </c>
      <c r="AM22">
        <v>630576</v>
      </c>
      <c r="AN22">
        <v>592520</v>
      </c>
      <c r="AO22">
        <v>545709</v>
      </c>
      <c r="AP22">
        <v>527592</v>
      </c>
      <c r="AQ22">
        <v>459589</v>
      </c>
      <c r="AR22">
        <v>462685</v>
      </c>
      <c r="AS22">
        <v>297301</v>
      </c>
      <c r="AT22">
        <v>297301</v>
      </c>
      <c r="AU22">
        <v>266461</v>
      </c>
      <c r="AW22">
        <v>632660</v>
      </c>
      <c r="AX22">
        <v>807445</v>
      </c>
      <c r="AY22">
        <v>920697</v>
      </c>
      <c r="AZ22">
        <v>926522</v>
      </c>
      <c r="BA22">
        <v>788000</v>
      </c>
      <c r="BB22">
        <v>1254708</v>
      </c>
      <c r="BC22">
        <v>846619</v>
      </c>
      <c r="BD22">
        <v>871837</v>
      </c>
      <c r="BE22">
        <v>853608</v>
      </c>
      <c r="BF22">
        <v>728890</v>
      </c>
      <c r="BG22">
        <v>641756</v>
      </c>
      <c r="BH22">
        <v>632372</v>
      </c>
      <c r="BI22">
        <v>689362</v>
      </c>
      <c r="BJ22">
        <v>626144</v>
      </c>
      <c r="BK22">
        <v>693003</v>
      </c>
      <c r="BL22">
        <v>690689</v>
      </c>
      <c r="BM22">
        <v>736670</v>
      </c>
      <c r="BN22">
        <v>702999</v>
      </c>
      <c r="BO22">
        <v>654735</v>
      </c>
      <c r="BP22">
        <v>621988</v>
      </c>
      <c r="BQ22">
        <v>557959</v>
      </c>
      <c r="BR22">
        <v>520647</v>
      </c>
      <c r="BS22">
        <v>606515</v>
      </c>
      <c r="BT22">
        <v>561862</v>
      </c>
      <c r="BU22">
        <v>560521</v>
      </c>
      <c r="BV22">
        <v>541743</v>
      </c>
      <c r="BW22">
        <v>597469</v>
      </c>
    </row>
    <row r="23" spans="1:75" x14ac:dyDescent="0.3">
      <c r="A23" t="s">
        <v>28</v>
      </c>
      <c r="B23">
        <v>58688.182000000001</v>
      </c>
      <c r="C23">
        <v>63775.979399999997</v>
      </c>
      <c r="D23">
        <v>63775.979399999997</v>
      </c>
      <c r="E23">
        <v>63775.979399999997</v>
      </c>
      <c r="F23">
        <v>63775.979399999997</v>
      </c>
      <c r="G23">
        <v>63775.979399999997</v>
      </c>
      <c r="H23">
        <v>63775.979399999997</v>
      </c>
      <c r="I23">
        <v>66219.918099999995</v>
      </c>
      <c r="J23">
        <v>62638.684499999996</v>
      </c>
      <c r="K23">
        <v>64534.759099999996</v>
      </c>
      <c r="L23">
        <v>53441.0317</v>
      </c>
      <c r="M23">
        <v>88961.900999999998</v>
      </c>
      <c r="N23">
        <v>88961.900999999998</v>
      </c>
      <c r="O23">
        <v>83600.8796</v>
      </c>
      <c r="P23">
        <v>83600.8796</v>
      </c>
      <c r="Q23">
        <v>83600.8796</v>
      </c>
      <c r="R23">
        <v>83116.740000000005</v>
      </c>
      <c r="S23">
        <v>83613.374599999996</v>
      </c>
      <c r="T23">
        <v>87565.209900000002</v>
      </c>
      <c r="U23">
        <v>87565.209900000002</v>
      </c>
      <c r="V23">
        <v>89333.335699999996</v>
      </c>
      <c r="W23">
        <v>84295.851500000004</v>
      </c>
      <c r="X23">
        <v>84193.975600000005</v>
      </c>
      <c r="Y23">
        <v>95284.370999999999</v>
      </c>
      <c r="Z23">
        <v>83678.515199999994</v>
      </c>
      <c r="AA23">
        <v>81681.064499999993</v>
      </c>
      <c r="AB23">
        <v>71343.701100000006</v>
      </c>
      <c r="AC23">
        <v>71343.701100000006</v>
      </c>
      <c r="AD23">
        <v>73018.364300000001</v>
      </c>
      <c r="AE23">
        <v>48014.869700000003</v>
      </c>
      <c r="AF23">
        <v>57834.690199999997</v>
      </c>
      <c r="AG23">
        <v>58342.653599999998</v>
      </c>
      <c r="AH23">
        <v>41905.064599999998</v>
      </c>
      <c r="AI23">
        <v>7973.8924999999999</v>
      </c>
      <c r="AJ23">
        <v>52473.668799999999</v>
      </c>
      <c r="AK23">
        <v>58553.4859</v>
      </c>
      <c r="AL23">
        <v>53673.105499999998</v>
      </c>
      <c r="AM23">
        <v>52526.980799999998</v>
      </c>
      <c r="AN23">
        <v>49356.915999999997</v>
      </c>
      <c r="AO23">
        <v>45457.559699999998</v>
      </c>
      <c r="AP23">
        <v>43948.4136</v>
      </c>
      <c r="AQ23">
        <v>38283.763700000003</v>
      </c>
      <c r="AR23">
        <v>38541.660499999998</v>
      </c>
      <c r="AS23">
        <v>24765.173299999999</v>
      </c>
      <c r="AT23">
        <v>24765.173299999999</v>
      </c>
      <c r="AU23">
        <v>22196.201300000001</v>
      </c>
      <c r="AW23">
        <v>52700.578000000001</v>
      </c>
      <c r="AX23">
        <v>67260.1685</v>
      </c>
      <c r="AY23">
        <v>76694.060100000002</v>
      </c>
      <c r="AZ23">
        <v>77179.282600000006</v>
      </c>
      <c r="BA23">
        <v>65640.399999999994</v>
      </c>
      <c r="BB23">
        <v>104517.1764</v>
      </c>
      <c r="BC23">
        <v>70523.362699999998</v>
      </c>
      <c r="BD23">
        <v>77816</v>
      </c>
      <c r="BE23">
        <v>71105.546399999992</v>
      </c>
      <c r="BF23">
        <v>60716.536999999997</v>
      </c>
      <c r="BG23">
        <v>53458.274799999999</v>
      </c>
      <c r="BH23">
        <v>52676.587599999999</v>
      </c>
      <c r="BI23">
        <v>57423.854599999999</v>
      </c>
      <c r="BJ23">
        <v>52157.7952</v>
      </c>
      <c r="BK23">
        <v>57727.149899999997</v>
      </c>
      <c r="BL23">
        <v>57534.393700000001</v>
      </c>
      <c r="BM23">
        <v>61364.610999999997</v>
      </c>
      <c r="BN23">
        <v>58559.816699999996</v>
      </c>
      <c r="BO23">
        <v>54539.425499999998</v>
      </c>
      <c r="BP23">
        <v>51811.600400000003</v>
      </c>
      <c r="BQ23">
        <v>46477.984700000001</v>
      </c>
      <c r="BR23">
        <v>43369.895100000002</v>
      </c>
      <c r="BS23">
        <v>50522.699500000002</v>
      </c>
      <c r="BT23">
        <v>46803.104599999999</v>
      </c>
      <c r="BU23">
        <v>46691.399299999997</v>
      </c>
      <c r="BV23">
        <v>45127.191899999998</v>
      </c>
      <c r="BW23">
        <v>49769.167699999998</v>
      </c>
    </row>
    <row r="24" spans="1:75" x14ac:dyDescent="0.3">
      <c r="A24" t="s">
        <v>29</v>
      </c>
      <c r="B24">
        <v>95460.295384615383</v>
      </c>
      <c r="C24">
        <v>0</v>
      </c>
      <c r="D24">
        <v>0</v>
      </c>
      <c r="I24">
        <v>148363.3846153846</v>
      </c>
      <c r="J24">
        <v>196844.10576923084</v>
      </c>
      <c r="M24">
        <v>110035</v>
      </c>
      <c r="N24">
        <v>0</v>
      </c>
      <c r="O24">
        <v>51922</v>
      </c>
      <c r="P24">
        <v>0</v>
      </c>
      <c r="Q24">
        <v>0</v>
      </c>
      <c r="R24">
        <v>0</v>
      </c>
      <c r="S24">
        <v>0</v>
      </c>
      <c r="T24">
        <v>203881</v>
      </c>
      <c r="U24">
        <v>203881</v>
      </c>
      <c r="V24">
        <v>178363</v>
      </c>
      <c r="W24">
        <v>163283</v>
      </c>
      <c r="X24">
        <v>158208.59615384616</v>
      </c>
      <c r="Y24">
        <v>116633.48148148147</v>
      </c>
      <c r="Z24">
        <v>150394.12820512819</v>
      </c>
      <c r="AA24">
        <v>112482.07692307692</v>
      </c>
      <c r="AB24">
        <v>98964.474358974345</v>
      </c>
      <c r="AC24">
        <v>66861.538461538468</v>
      </c>
      <c r="AD24">
        <v>90079</v>
      </c>
      <c r="AE24">
        <v>229510.72115384613</v>
      </c>
      <c r="AF24">
        <v>264391.36538461543</v>
      </c>
      <c r="AG24">
        <v>132119</v>
      </c>
      <c r="AH24">
        <v>141516</v>
      </c>
      <c r="AI24">
        <v>127246.53703703704</v>
      </c>
      <c r="AJ24">
        <v>127246.53703703704</v>
      </c>
      <c r="AK24">
        <v>127246.53703703704</v>
      </c>
      <c r="AL24">
        <v>99677</v>
      </c>
      <c r="AM24">
        <v>83931.923076923078</v>
      </c>
      <c r="AN24">
        <v>91573</v>
      </c>
      <c r="AO24">
        <v>57460.800000000003</v>
      </c>
      <c r="AP24">
        <v>85903</v>
      </c>
      <c r="AQ24">
        <v>151290</v>
      </c>
      <c r="AR24">
        <v>4758467.2987000002</v>
      </c>
      <c r="AS24">
        <v>4141725.2275</v>
      </c>
      <c r="AT24">
        <v>3026738.6898999996</v>
      </c>
      <c r="AU24">
        <v>2484639.7178999996</v>
      </c>
      <c r="AV24">
        <v>435409</v>
      </c>
      <c r="AW24">
        <v>5615127.2976000002</v>
      </c>
      <c r="AX24">
        <v>7470518.3698999994</v>
      </c>
      <c r="AY24">
        <v>8170469.2215</v>
      </c>
      <c r="AZ24">
        <v>8066712.9399999995</v>
      </c>
      <c r="BA24">
        <v>7769285.3842000002</v>
      </c>
      <c r="BB24">
        <v>8385118.3942000009</v>
      </c>
      <c r="BC24">
        <v>7887786.9023000002</v>
      </c>
      <c r="BD24">
        <v>7728637.8348000003</v>
      </c>
      <c r="BE24">
        <v>7420357.0590000004</v>
      </c>
      <c r="BF24">
        <v>7309137.5325999996</v>
      </c>
      <c r="BG24">
        <v>7094725.8940000003</v>
      </c>
      <c r="BH24">
        <v>10527531.1668</v>
      </c>
      <c r="BI24">
        <v>7384418.2168000014</v>
      </c>
      <c r="BJ24">
        <v>7704020.4292000001</v>
      </c>
      <c r="BK24">
        <v>7874334.3439000007</v>
      </c>
      <c r="BL24">
        <v>7754479.3752000006</v>
      </c>
      <c r="BM24">
        <v>7520321.1572999982</v>
      </c>
      <c r="BN24">
        <v>7600117.151300001</v>
      </c>
      <c r="BO24">
        <v>7404592.1271000011</v>
      </c>
      <c r="BP24">
        <v>7674993.2222999996</v>
      </c>
      <c r="BQ24">
        <v>8039081.706699999</v>
      </c>
      <c r="BR24">
        <v>7274673.0921000009</v>
      </c>
      <c r="BS24">
        <v>7151651.7732999995</v>
      </c>
      <c r="BT24">
        <v>6997230.1014999999</v>
      </c>
      <c r="BU24">
        <v>6514033.3169999998</v>
      </c>
      <c r="BV24">
        <v>6846078.2134000007</v>
      </c>
      <c r="BW24">
        <v>7188845.2803000007</v>
      </c>
    </row>
    <row r="25" spans="1:75" x14ac:dyDescent="0.3">
      <c r="A25" t="s">
        <v>135</v>
      </c>
      <c r="B25">
        <v>7728459.1079846155</v>
      </c>
      <c r="C25">
        <v>7403918.7316370374</v>
      </c>
      <c r="D25">
        <v>7403918.7316370374</v>
      </c>
      <c r="E25">
        <v>7073679.2621999998</v>
      </c>
      <c r="F25">
        <v>7243028.6129999999</v>
      </c>
      <c r="G25">
        <v>7260008.6662999988</v>
      </c>
      <c r="H25">
        <v>7635087.5154999997</v>
      </c>
      <c r="I25">
        <v>7735017.118715385</v>
      </c>
      <c r="J25">
        <v>6985670.5101153851</v>
      </c>
      <c r="K25">
        <v>6369321.5984000005</v>
      </c>
      <c r="L25">
        <v>3753812.2917999998</v>
      </c>
      <c r="M25">
        <v>7606994.6500000004</v>
      </c>
      <c r="N25">
        <v>7816738.2989999996</v>
      </c>
      <c r="O25">
        <v>7824129.5789999999</v>
      </c>
      <c r="P25">
        <v>8292088.8031461537</v>
      </c>
      <c r="Q25">
        <v>8586490.5125999991</v>
      </c>
      <c r="R25">
        <v>9012271.1782000009</v>
      </c>
      <c r="S25">
        <v>9170225.1572000012</v>
      </c>
      <c r="T25">
        <v>8927810.685899999</v>
      </c>
      <c r="U25">
        <v>8734436.185899999</v>
      </c>
      <c r="V25">
        <v>8595682.3944000006</v>
      </c>
      <c r="W25">
        <v>7542221.9224999994</v>
      </c>
      <c r="X25">
        <v>7357228.5864538457</v>
      </c>
      <c r="Y25">
        <v>7592795.2803814812</v>
      </c>
      <c r="Z25">
        <v>7825646.963205127</v>
      </c>
      <c r="AA25">
        <v>7350739.8824230768</v>
      </c>
      <c r="AB25">
        <v>7155416.9453589739</v>
      </c>
      <c r="AC25">
        <v>7156912.0094615379</v>
      </c>
      <c r="AD25">
        <v>7486888.2609999999</v>
      </c>
      <c r="AE25">
        <v>7107905.525453845</v>
      </c>
      <c r="AF25">
        <v>6851044.5579846147</v>
      </c>
      <c r="AG25">
        <v>6748410.8981999997</v>
      </c>
      <c r="AH25">
        <v>4829241.7457999997</v>
      </c>
      <c r="AI25">
        <v>1629493.899737037</v>
      </c>
      <c r="AJ25">
        <v>5786135.1568370368</v>
      </c>
      <c r="AK25">
        <v>6280762.995537037</v>
      </c>
      <c r="AL25">
        <v>6252692.3240999989</v>
      </c>
      <c r="AM25">
        <v>5951206.2283769231</v>
      </c>
      <c r="AN25">
        <v>5932607.1403999999</v>
      </c>
      <c r="AO25">
        <v>5635072.2142999992</v>
      </c>
      <c r="AP25">
        <v>5822099.0532</v>
      </c>
      <c r="AQ25">
        <v>5183553.6426999997</v>
      </c>
    </row>
    <row r="26" spans="1:75" x14ac:dyDescent="0.3">
      <c r="A26" t="s">
        <v>30</v>
      </c>
      <c r="AR26">
        <v>2543167</v>
      </c>
      <c r="AS26">
        <v>2258127</v>
      </c>
      <c r="AT26">
        <v>1176871</v>
      </c>
      <c r="AU26">
        <v>1176871</v>
      </c>
      <c r="AW26">
        <v>3070626</v>
      </c>
      <c r="AX26">
        <v>4352559</v>
      </c>
      <c r="AY26">
        <v>4352559</v>
      </c>
      <c r="AZ26">
        <v>4344819</v>
      </c>
      <c r="BA26">
        <v>4035177</v>
      </c>
      <c r="BB26">
        <v>4045693</v>
      </c>
      <c r="BC26">
        <v>3920126</v>
      </c>
      <c r="BD26">
        <v>3870838</v>
      </c>
      <c r="BE26">
        <v>3788931</v>
      </c>
      <c r="BF26">
        <v>3717586</v>
      </c>
      <c r="BG26">
        <v>3762752</v>
      </c>
      <c r="BH26">
        <v>3762752</v>
      </c>
      <c r="BI26">
        <v>3728857</v>
      </c>
      <c r="BJ26">
        <v>3961090</v>
      </c>
      <c r="BK26">
        <v>3961090</v>
      </c>
      <c r="BL26">
        <v>3961090</v>
      </c>
      <c r="BM26">
        <v>3979928</v>
      </c>
      <c r="BN26">
        <v>3913951</v>
      </c>
      <c r="BO26">
        <v>3956887</v>
      </c>
      <c r="BP26">
        <v>4192433</v>
      </c>
      <c r="BQ26">
        <v>4255756</v>
      </c>
      <c r="BR26">
        <v>3752378</v>
      </c>
      <c r="BS26">
        <v>3677441</v>
      </c>
      <c r="BT26">
        <v>3596212</v>
      </c>
      <c r="BU26">
        <v>3299799</v>
      </c>
      <c r="BV26">
        <v>3511255</v>
      </c>
      <c r="BW26">
        <v>3733782</v>
      </c>
    </row>
    <row r="27" spans="1:75" x14ac:dyDescent="0.3">
      <c r="A27" t="s">
        <v>31</v>
      </c>
      <c r="T27">
        <v>4812320</v>
      </c>
      <c r="U27">
        <v>4812320</v>
      </c>
      <c r="V27">
        <v>4578659</v>
      </c>
      <c r="W27">
        <v>3961470</v>
      </c>
      <c r="X27">
        <v>3903504</v>
      </c>
      <c r="Y27">
        <v>3996228</v>
      </c>
      <c r="Z27">
        <v>4169961</v>
      </c>
      <c r="AA27">
        <v>3799870</v>
      </c>
      <c r="AB27">
        <v>3854243</v>
      </c>
      <c r="AC27">
        <v>3854243</v>
      </c>
      <c r="AD27">
        <v>4150244</v>
      </c>
      <c r="AE27">
        <v>4004122</v>
      </c>
      <c r="AF27">
        <v>3766768</v>
      </c>
      <c r="AG27">
        <v>3655551</v>
      </c>
      <c r="AH27">
        <v>2547622</v>
      </c>
      <c r="AI27">
        <v>440237</v>
      </c>
      <c r="AJ27">
        <v>3073585</v>
      </c>
      <c r="AK27">
        <v>3521381</v>
      </c>
      <c r="AL27">
        <v>3389191</v>
      </c>
      <c r="AM27">
        <v>3238445</v>
      </c>
      <c r="AN27">
        <v>3103464</v>
      </c>
      <c r="AO27">
        <v>3046151</v>
      </c>
      <c r="AP27">
        <v>3163876</v>
      </c>
      <c r="AQ27">
        <v>2732115</v>
      </c>
    </row>
    <row r="29" spans="1:75" x14ac:dyDescent="0.3">
      <c r="A29" t="s">
        <v>32</v>
      </c>
      <c r="B29">
        <v>4092616</v>
      </c>
      <c r="C29">
        <v>4092616</v>
      </c>
      <c r="D29">
        <v>4092616</v>
      </c>
      <c r="E29">
        <v>4092616</v>
      </c>
      <c r="F29">
        <v>4087042</v>
      </c>
      <c r="G29">
        <v>4148943</v>
      </c>
      <c r="H29">
        <v>4346417</v>
      </c>
      <c r="I29">
        <v>3437360</v>
      </c>
      <c r="J29">
        <v>3437360</v>
      </c>
      <c r="K29">
        <v>3081651</v>
      </c>
      <c r="L29">
        <v>1586617</v>
      </c>
      <c r="M29">
        <v>3639695</v>
      </c>
      <c r="N29">
        <v>3934860</v>
      </c>
      <c r="O29">
        <v>4221058</v>
      </c>
      <c r="P29">
        <v>4520554</v>
      </c>
      <c r="Q29">
        <v>4718810</v>
      </c>
      <c r="R29">
        <v>5117699</v>
      </c>
      <c r="S29">
        <v>5035332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</row>
    <row r="30" spans="1:75" x14ac:dyDescent="0.3"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</row>
    <row r="31" spans="1:75" x14ac:dyDescent="0.3">
      <c r="A31" t="s">
        <v>136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</row>
    <row r="32" spans="1:75" x14ac:dyDescent="0.3">
      <c r="A32" t="s">
        <v>33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</row>
    <row r="33" spans="1:72" x14ac:dyDescent="0.3">
      <c r="A33" t="s">
        <v>34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</row>
    <row r="34" spans="1:72" x14ac:dyDescent="0.3">
      <c r="A34" t="s">
        <v>35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</row>
    <row r="35" spans="1:72" x14ac:dyDescent="0.3">
      <c r="A35" t="s">
        <v>36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</row>
    <row r="36" spans="1:72" x14ac:dyDescent="0.3">
      <c r="A36" t="s">
        <v>37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</row>
    <row r="37" spans="1:72" x14ac:dyDescent="0.3">
      <c r="A37" t="s">
        <v>38</v>
      </c>
    </row>
    <row r="38" spans="1:72" x14ac:dyDescent="0.3">
      <c r="A38" t="s">
        <v>39</v>
      </c>
    </row>
    <row r="39" spans="1:72" x14ac:dyDescent="0.3">
      <c r="A39" t="s">
        <v>140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T39">
        <v>0</v>
      </c>
    </row>
    <row r="40" spans="1:72" x14ac:dyDescent="0.3"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T40">
        <v>0</v>
      </c>
    </row>
    <row r="41" spans="1:72" x14ac:dyDescent="0.3">
      <c r="A41" t="s">
        <v>40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T41">
        <v>0</v>
      </c>
    </row>
    <row r="42" spans="1:72" x14ac:dyDescent="0.3">
      <c r="A42" t="s">
        <v>41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T42">
        <v>0</v>
      </c>
    </row>
    <row r="43" spans="1:72" x14ac:dyDescent="0.3">
      <c r="A43" t="s">
        <v>42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T43">
        <v>0</v>
      </c>
    </row>
    <row r="44" spans="1:72" x14ac:dyDescent="0.3">
      <c r="A44" t="s">
        <v>43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T44">
        <v>0</v>
      </c>
    </row>
    <row r="45" spans="1:72" x14ac:dyDescent="0.3">
      <c r="A45" t="s">
        <v>44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T45">
        <v>0</v>
      </c>
    </row>
    <row r="46" spans="1:72" x14ac:dyDescent="0.3">
      <c r="A46" t="s">
        <v>45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T46">
        <v>0</v>
      </c>
    </row>
    <row r="47" spans="1:72" x14ac:dyDescent="0.3">
      <c r="A47" t="s">
        <v>46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T47">
        <v>0</v>
      </c>
    </row>
    <row r="48" spans="1:72" x14ac:dyDescent="0.3">
      <c r="A48" t="s">
        <v>47</v>
      </c>
      <c r="BT48">
        <v>0</v>
      </c>
    </row>
    <row r="49" spans="1:54" x14ac:dyDescent="0.3">
      <c r="A49" t="s">
        <v>48</v>
      </c>
    </row>
    <row r="50" spans="1:54" x14ac:dyDescent="0.3">
      <c r="A50" t="s">
        <v>49</v>
      </c>
      <c r="BB50">
        <v>8385118.3942000009</v>
      </c>
    </row>
    <row r="51" spans="1:54" x14ac:dyDescent="0.3">
      <c r="A51" t="s">
        <v>50</v>
      </c>
    </row>
    <row r="53" spans="1:54" x14ac:dyDescent="0.3">
      <c r="A53" t="s">
        <v>138</v>
      </c>
    </row>
    <row r="54" spans="1:54" x14ac:dyDescent="0.3">
      <c r="A54" t="s">
        <v>2</v>
      </c>
    </row>
    <row r="55" spans="1:54" x14ac:dyDescent="0.3">
      <c r="A55" t="s">
        <v>1</v>
      </c>
    </row>
    <row r="56" spans="1:54" x14ac:dyDescent="0.3">
      <c r="A56" t="s">
        <v>139</v>
      </c>
    </row>
    <row r="57" spans="1:54" x14ac:dyDescent="0.3">
      <c r="A57" t="s">
        <v>6</v>
      </c>
    </row>
    <row r="58" spans="1:54" x14ac:dyDescent="0.3">
      <c r="A58" t="s">
        <v>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Z A A B Q S w M E F A A C A A g A K I m m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C i J p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i a Z Y 3 J K x Y q o W A A C U h g E A E w A c A E Z v c m 1 1 b G F z L 1 N l Y 3 R p b 2 4 x L m 0 g o h g A K K A U A A A A A A A A A A A A A A A A A A A A A A A A A A A A 7 Z x d b x v n E Y X v D f g / E C 4 E 2 I B s i M t P t f B F 4 D R t 0 A Y J Y h U F G g c C I 2 9 j w R J p U F R q I / B / 7 5 L c 9 + P M e 2 b W o e W u g 0 4 v 2 o K S N a P V a G b O m Y e 6 q S 8 2 l 6 v l 4 P n + f 4 d / u n / v / r 2 b V 4 t 1 / X L w h w d n f x l 8 t 7 h 6 t 3 g w e D q 4 q j f 3 7 w 2 a / z x f 3 a 4 v 6 u a V P 7 + 9 q K + e / H O 1 f v 3 T a v X 6 4 V e X V / W T Z 6 v l p l 5 u b h 4 + e P b H F / + 4 q d c 3 L 5 a X r y 8 3 L 7 5 d 1 l + u L 3 + p X 3 x Z 3 7 z e r N 6 8 + O L q a n C 9 u F z e v P h u v X p 5 u w v / u D q p x i f j a n p 2 M p 5 M x 6 N / P T 4 5 G b 7 Y R r h c / v x 4 8 E 3 z x V 9 d v R t c r G 4 2 z Q u D d f 1 m t d 4 8 e X t 1 8 / b B o + P B 8 v b q 6 n i w W d / W j 4 7 3 q a b v 4 P z 5 q 7 r e b L + P f f q / / v D 1 p r 5 + m r 7 D 4 7 9 d L l 8 + f b D / t B / f / / D l Y r P 4 M X 6 Z 7 + v r 1 S / N I z l b v R l 8 v / r P z f Y L n S 1 + a r 7 h 5 6 8 v 3 z w s 4 h y P U g r N t 3 e 9 2 j T / + K / 1 4 m X z Q N K / b T / S v v 6 Q h D k e / N B + U v O 4 n l 8 s r h b r m 6 f b 7 / D H 9 P W f v V o s f 9 7 + o 3 d v 6 v S 1 z 9 a L 5 c 2 / V + v r Z 6 u r 2 + v l 9 o P b C E U y x 7 / + + u C r x c V m t X 4 3 q N + + q Z c X d R N 1 0 3 z 6 Y F O / 3 b w / H j Q f X 6 0 H z 7 4 5 C 6 8 v b 6 9 / q t e 7 j 5 w M H 5 9 U u 5 9 a + O B i + W 7 3 k S 9 + q d e L n 2 v 2 b + S n H p F P a k O e D 5 W g Q y v o e c X + 1 f m o C H w + N k J P y M f 2 D 3 N Y f K U Q e E o D z 8 r A c y P w q f z 0 5 r s d 7 r 5 h N e 6 w e K g n 5 8 N h G X b I n k x 8 1 i P + s I c n d m z 2 E J v w E x K e P Z 8 Y f q b 8 r E / t 8 O x R N u G L p 3 h 0 X p 0 Y 4 S u t 1 O Z m + I r X W v k P m v B W t V W s 3 L b h Z 3 Z 4 X n E V K b n K q r n q V A k / N c O P 2 B N t f t N I 6 Y 2 s 0 h s p p X c y s c P z 0 h u R 0 h t Z p T f S S m 9 s h + e l N y K l N 7 Z K b 6 y V 3 s g M P + a l N 2 Z 9 z i q 9 s V Z 6 l R 2 e l 9 6 Y l N 7 Y K r 2 x V n p 2 y 5 v w 0 p u Q 0 p t Y p T f R u t 7 u u 6 / U 8 L z 0 J q T 0 J l b p T Z T S 2 z d 8 P T w v v Q k p v a l V e l O l 9 P Y 9 X w 0 / 5 a U 3 J a U 3 t U p v q p X e q R 2 e l 9 6 U P c s m g 7 n 8 O j G 8 V n p z M / y M l 9 6 M P c u j 8 1 n x d U L 4 m d b 1 Z n Z 4 X n o z 9 i y b 8 F M 1 v N b 1 p n Z 4 X n o z 9 i y b R a f Y T E L 4 u d b 1 J m b 4 O S + 9 O X u W T f h i R 4 z h t d I b 2 + F 5 6 c 1 5 6 c 3 V 0 p u z L W / f 8 N X Y p 2 T L O + V F d 2 q 1 v F O t 7 n j L O 1 t t F l f k X 8 S 0 W D 0 2 K b A H H F O g j z E 0 f f 0 J 0 J I 9 P 2 U l 2 W T A S j K u m y f 0 t z g 0 / m K M p F W b 1 m 3 z O n v k z c 5 7 w p 5 2 y o L + M o f + b 2 R B y 7 d 5 n T 3 Y b R b s y a U s 6 O 9 0 G A N G F r S B N t K D P d s m i y F 7 d j E L q k 7 i N N C z 4 M K l e Z 0 X 5 n B o V e a Q i p Q 4 F I w s e G 0 O q U D Z Z m F W J 9 U q c T b o W X A Z 0 7 y u V G d l V i e V L H F E G F k o 1 U n l y j Y L s z q p c o m T w s h C q U 6 q W p o s R m Z 1 U g E T B 4 a e B d c 2 z e t K d Y 7 M 6 q Q 6 J o 4 O I w u l O q m G 2 W Z h V i e V M 3 G C 6 F l w p d O 8 r l T n 2 K x O q m r i E D G y U K q T K p p t F m Z 1 U n E T 5 0 g x s l M W S n V S Y d N k M T G r k 2 q c O E f 0 L L j 8 a V 5 X q n N i V i e V O n G O G F k o 1 U l l z j Y L s z q p 4 o l z R M + C i 6 H m d a U 6 p 2 Z 1 U u E T 5 4 i R h V K d V P R s s z C r c 6 r 1 z l l H F k p 1 U u 3 T Z E H F T 7 L 2 t N 4 5 t b P g C q l 5 X a l O q o F S F l r v n H R k o V Q n V U L b L M z q n G v V O b a z o H p p b 0 h X u 5 n x 9 X I z H T 8 5 a z 4 j J E K 1 U k p E k w G j j k Q U w 5 c q q m 0 W p u t L l V M c J U Y W 7 O G 3 j 4 M 2 + G 0 m 5 g / m V P v B d L R Q K s H a T L R m b u q z o S b Q d i O l d L Z T J u w n E z J R n o k p 0 4 a a T t u N F S s T 9 l N t M 6 H t e Z u J 5 R I O q Z g L o 0 X P p K I y L 2 T C n 0 l F J V 6 0 y q n Q C + P F y o T 9 V N t M l L Z a U X m Y M t E 8 j H l H J u y n G j L R n o k 1 Z i p N Q O 7 G j J U J + 6 m 2 m d B G 2 W R C x W U 6 4 2 i 2 0 t T O h I r P k I n y T K j w T J l o C 8 C k I x P 9 8 l j R H r X N x O q x l X p a G 3 d k Y v R Y 2 j e 2 m V g 9 t l J l 7 c j O h M r a f S Y j + h v e Z E I l b 8 r E M s G s T P Q e O 6 K / j 9 t M r B 5 b 8 R t e O 3 e s T P Q e O 1 I M m M o + A m p X w P 3 c K b z M m A k V 1 C E T 5 Z m Y Y r v S x P Z + 7 h i Z 6 D 1 2 R G t v m 4 n Z Y 6 k c j 3 P H y E T v s S N a D 9 t M z B 7 L z 4 1 h 7 h i Z 6 D 1 2 p F g h l X m v r N S D 5 d z O h M r 8 k I n y T E w L o F I t g F l H J n q P H d H v f Z u J 2 W P L u 2 c c O k Y a x Y d C D t r T M L s r v 4 m G i c P K J 2 Z C 3 Y U 2 G W W J r c y 7 a q U d V v d D x 0 7 G 6 L H K H s v 3 2 5 S M Z Z t 1 J G O 0 W W W V r a h v k Z L R z o 5 V Z z I 0 Y E h G e T L U 1 o j J T I t j S x w 9 d i Z G p 9 W 2 2 c I S e f + o Q O y + 3 b y q m 9 R 2 X y j n 7 O q r + m L T v v x Q U G / H j G H L s D X A y Q D w A u g K S S g E k 5 A T Q m w H K R q E W p A x Q e Q D C Q w E I p B P Q F w A r / d 4 T M f b N p 6 a 8 f K L h 1 i 8 i + K Z E g + H e M M T 9 z R x 2 B I X J n H q E T c X c f w Q V w h x D h C + v D D I h V M t L G P h 3 Q o T V b i Z w l Y U / p 4 w 2 o T j J a w n 4 Q E J J 0 Z Y I s K X E O a A U O h C J g u t K g S j U G 1 C O g n 9 I k S E 2 O T F O i 1 2 W r F Y i u 1 O r F h i z x H L h p j 4 Y u y K C S h m k J g C o g 9 D J 3 z / 6 P 6 9 y 6 X d k j g i P X h Y P X J M 2 j F p x 6 Q H j k n T 2 I 5 J l + E d k 5 b h H Z N W w z s m r f d 4 x 6 R 5 e M e k S X j H p E l 4 x 6 R 5 e M e k e c N 3 T N o x a R w D j k k 7 J s 1 G h G P S j k m z C e K Y t G P S b I 4 4 J u 2 Y N J s j j k k 7 J q 2 M E s e k i 5 H i m H Q 5 W h y T L k e M Y 9 L l q H F M u h w 5 j k m X c 8 c x a T J 3 H J M u 5 4 5 j 0 u X c c U z a M W n H p K 1 k H J N u X / + k m D T A a U i N I V K F k B M y R 4 g A I Z G D g A z y K o i P I M 2 B c A W y D o g e I A m A h 3 m 8 k + P Z G q / I e N T F G y u e P P E I i T d B P M / h p Q w v V n g 5 w g s O X l L w o o G X B X T 4 0 W l H x x u d Z 3 S A 0 Y l F R x S d S X Q I 0 a l D x w y d K 3 S Q 0 M l B O w V t D b Q W U N 6 j x E a Z i 1 I T 5 R 5 K L p Q 9 K D 1 w / c c V H N d g X E V x H c S V D N c i X E 1 w P c A R j Z M S B x Z O D G z Z 2 D P z v v U x u P P I c W f H n R 1 3 T u P c c W e I 7 b h z G d 5 x Z x n e c W c 1 v O P O e o 9 3 3 J m H d 9 y Z h H f c m Y R 3 3 J m H d 9 y Z N 3 z H n Y N V o q z a j j s 7 7 u y 4 s + P O M D A c d 0 b T m W f h u L P j z j Q L x 5 0 d d 3 b c 2 X F n O U o c d y 5 G i u P O 5 W h x 3 L k c M Y 4 7 l 6 P G c e d y 5 D j u X M 4 d x 5 3 J 3 H H c u Z w 7 j j u X c 8 d x Z 8 e d H X e 2 k n H c u X 3 9 k + L O C U E D M A x g L S S o k G l C x A i J H w R w k I d B P A V p E Y Q 3 k K V A t A F J A z z 8 4 x 0 e z + J 4 p c a j M d 5 w 8 a S K F 0 6 8 O e K p D 6 9 x 4 j A m L l T i V C R u N u J 4 I q 4 Y 4 p w g f H 1 h s A u n W 1 j O w v s V J q x w Q 4 U t K f x B Y d Q J x 0 x Y V 8 J D E m a O s F S E t y E M B q H y h d Q W e l e I T q H 8 h P w S G k g I E a E G x E o u 9 m K x n I o N U a x p Y l c S C 4 v Y G s T o F i N U z D E x S U Q v F 9 0 U W t r H c N J j 5 6 S d k 3 Z O O u 0 B z k l D b O e k y / D O S c v w z k m r 4 Z 2 T 1 n u 8 c 9 I 8 v H P S J L x z 0 i S 8 c 9 I 8 v H P S v O E 7 J + 2 c N I 4 B 5 6 S d k 2 Y j w j l p 5 6 T Z B H F O 2 j l p N k e c k 3 Z O m s 0 R 5 6 S d k 1 Z G i X P S x U h x T r o c L c 5 J l y P G O e l y 1 D g n X Y 4 c 5 6 T L u e O c N J k 7 z k m X c 8 c 5 6 X L u O C f t n L R z 0 l Y y z k m 3 r 3 / a P w u 9 + 6 / z / R 9 b 3 k F Y g Y o K e F L g h A K w E 8 i Z g L A E l i R A H Y G u C J h D 4 A 3 C 4 T 9 c 4 M M p P N y k w 3 E 4 X G n D u T T c L c M B M d z z w k k r n p X i Z S c e V + J 9 I 5 4 Y o s s f j f b o d U e 7 O T q + 0 X S N v m e 0 H q P 7 F w 2 4 6 I F F G y o 6 Q d G M i X 5 I d A J A j I M e B k k K q h C E G W g j k C e g E G B J h z 0 Z V l X Y F m F h g 5 0 J 1 h b Y H G B 4 w / y E E Q Z T B N o 5 t F N o Z 9 B O 4 N c 5 + 4 3 6 G I R 3 4 g i v I 7 x 3 h / C e f X v 2 x d / l p / 9 v M N 5 d 6 L 5 Q 3 n 3 w P n D e f e R e k d 4 2 h T 6 x 3 j a F P t H e f Q q 9 4 r 1 t C n 0 i v u 1 v Y Z + Y b 5 t C n 6 h v m 0 K f u O 8 + h V 6 R 3 z a F P r H f f Q q 9 o r 9 t C n 3 i v 2 0 K f S L A + x R 6 x Y D b F P p E g d s 1 o U 8 c u E 2 h T y S 4 T a F P L H i f Q q 9 o c J t C P 3 j w P r g j w u F B 9 I 4 J t w v s Z 4 A K h 0 z 6 x 4 W D t O k f G Q 6 Z 9 I 8 N h 0 z 6 R 4 f b T D 4 D f D h k 0 j 9 C 3 G b y G W D E I Z P + U e K Q S f 8 4 c Z v J Z 4 A U h 0 z 6 x 4 q D d 9 M / W h w y 6 R 8 v D p n 0 j x i 3 m X w G m H H I p H / U u M 3 k M 8 C N Q y b 9 I 8 c h k / 6 x 4 z a T n e g i 2 L F Z s B w f / g D s 2 C h Y K r 2 O F L g 4 Z a I V b B d 6 b B S s A u h x S D j B r V r B d q H H R s E q m u t Q 4 L c L P T Y K V t F d H O l N S K k m v D q w O E N 4 c X T 3 S E F z U y a a 8 O p C j / W K 5 Q j u 4 Z h t F 3 q s V y z H a Y 8 U k D a d V L S K 7 U C P D e H F g d k j B Y h N m W g t t g M 9 N o Q X B 1 8 P h 1 s 7 0 G N D e H G I 9 U j B V 1 M m B 6 L H h v D i m O q R g q G m T L S K 7 U C P D e H F c d O D k d I u 9 N g Q X h w d P V K g 0 Z S J V r E d 6 L E h v D g c e q T A n w l a t N 7 y Y m R i C C 8 O e R 4 M c n a h x 4 b w 4 s D m U Y 5 q 0 k w 0 4 d W B H h v C S 3 s b E K c u 0 8 1 Y E 1 4 d 6 L E h v D h a e T g + 2 Y E e G 8 K L M 5 J H C h 2 Z c E W t Y j v Q Y 0 N 4 V Y r w 4 o h j y u R A 9 N g Q X p U i v C p T e F X l V e s D 0 O N p 8 d s d u A K l V k 3 J V a m S q x s 9 N l R X p a g u / i 6 l l I x W r t 3 o s S G 8 K k V 4 V a b w 4 m 9 j + j D 0 2 N B e F T 1 4 b R E Q s 2 h V 8 d W N H h v 6 q 1 L 0 V 2 X q r 6 o 8 f 3 0 Y e m z o L / U N U o X + A v R 4 u b i u X 5 b Q 8 f 4 D K n S c 7 l 7 7 / / N k + O A j i G a Z B Y e a A 3 q X g X A Z l p Z z Y j m w l Z N T O c K U s 0 Q 5 1 J P T N T n m k v M m O f i R E x g 5 C p E z C T k c k F / p 8 3 N 5 f r f O D 8 j 5 J T c / q e Y X z v g z S C / P s 2 9 9 z 1 H n Z y + 4 P M H x B + 4 v c A K B K w Q c A s C L B z s c H G k w h c G X B W s U 3 E k w C M G j A 5 s M n C o w i 8 C v A c 8 E b A t w D k C 8 g 3 4 G C Q s q E o Q c a C m Q M 6 A o Y K m H v R p W W 9 g u Y c G D H Q v W H N g 0 Y N j D v I X B B 4 M H G j 8 0 X m h 8 W e / 5 r Z D 2 2 e 3 1 6 9 v 1 7 5 T N 3 i e / 5 6 V L L H v 3 w Y + D s v M A x 9 X / K 4 + d D z m F s 2 D s t Y 5 v / z Y q W 4 a n W P b R O V s 7 I j d o J K G 9 v R J J x C I J v n C w d S P i O U Y S 2 v t e h 3 Y S K r N g p H E X v H a Z i H Z O s x K 5 A 2 q 7 T E S z e q 1 9 7 g 7 Y 7 b J I l f X Y K t O 7 I L j L R J T V 2 C r V u + C 4 i 0 Q U 1 4 y a Z h F 7 v g O a u 0 y E F y v 1 z G I i d 8 B 0 l 4 n w Y q W W W W x l d 0 B 2 F 4 k o l h l 1 z G I i d 8 B 3 l 4 n w Y q W G W U z k D i j v I h H F M K N + W Y S i 7 4 D 1 L h P h x U r t s p j I H R D f Z S K 8 W K l b F g H p O + C + y 8 n L i 5 W a Z T G R O 6 C / y 0 T Y Y 4 4 R L e d B J R X m H R G t h 0 1 9 s w h W a 5 1 h Z k e k t l q M a F k 9 / K 9 E F y h 3 G d G q b G q s d c L j k 4 6 I l t l j e m s 2 0 6 B H p L 6 a S Z L H i O b f T D M i s p 9 G j G i Z m f w P T h c k d h n R 3 I W t n k 3 t t R K 8 L i J S 6 y 1 i 2 Z Z 7 r O E P g r E u I 1 o 9 h / I P M a I m O 4 Y d E a 2 e Q x m I G P H D m O k y o t V z O J 2 e O G 2 t 6 5 z a M T m g n o I e h K k L E J o E N d U K B S Z S U K 3 3 z L q C W s 2 H A + s J + b b u / V Z Q W y D a C l G T i I J k J k G t F n Q o 3 D 7 u C m p 1 I c 6 3 p 6 B a H x p 1 B K W C 0 s b c E y i u 3 b E 6 W h E n 4 V N Q q x k p f y 6 7 o I 5 J U K s d H Y j E C 8 C Y B D U 7 E p W Z y d / Q l s 5 h R 1 C q R G 0 4 P g W 1 + C 0 z q N m R T E 2 q / M H t g h A m Q c 2 O d C B I P + 8 I S p V r Y s r N j k R l a s n 9 k q B m R 6 I a N g X V O t K 0 K 6 j Z k U w x q / z J 7 o L m L Y N S O Z v w 9 I P w + w T u C g I 3 x B y V H 0 o h x + U H U 0 S t H Y 2 6 v k 2 z H V H l m 4 J + G I x L g p r t y J T A y l / 8 L r j b M i g V w S n o Q c S + Q G x J U N v O N d s R 1 c M l T U u C m u 2 I K u J k I m s I 7 0 l H U C q X E x x v t i P 1 b d S n X U H N d n Q g 5 z / v C m q 2 I y q N U 1 C t H c 0 6 g l L d b B P / C Z q 3 3 l t h B j U X J C q Q U 1 C t I 6 l 0 U Q h q d q Q D 3 x 4 w 7 v p O z Y 5 E Z X L i 7 y 0 L 2 Q p K N b T 9 R o E U 1 K S C r K B m R 6 J i O Q X V F q S u j k S V d A p 6 2 J s K V P 6 p v e J Q K Z 0 u W O Z f w q R 6 u S R K S V C r I / G 3 F 6 S g 1 n v l z K D m Z Y r q 5 R R U 6 0 i n H U G p l E 6 o / k e 8 F c E K a h 4 D q V 5 O Q a 1 z o B n U 6 k j 8 T Q k p q N a R p l 1 B z f u r f Y B V L 7 D 7 3 q u 8 R S F c Y c 1 H b B 9 c V V W s U p w h q P m I D 3 y / g k p r h q D m I z Z V M X / j g k l l t k F N V c z f u Z C C W m 9 1 N o N a T b 9 8 c 8 M n / R u v i a M B q g X o E q A 8 E L V A 3 g G h A 7 z 8 4 / k d b + B 4 i M Z r M J 5 k 8 S 6 K x 0 m 8 E O K Z D m 9 l e M f C G x P e f / A 2 g 3 c T v G n g v Q F v A e j T o 4 e O / r a w n o U p L O x a Y a Q K i 1 O Y j 8 I W F I a d s N K E y S X s J 2 E M C c t G m C n C 5 h A G h L A G h G g X i l p o X a F C h T 4 U y k 1 o K q F 2 h A 4 R C k H s 7 m K r F v u u 2 E T F j i i 2 N 7 F X i Y 1 H 7 C J i S x D z W 0 x W M f P E N B I z Q n R v 0 V e h 4 x 3 w R 3 T 3 h O b D 6 n f 7 J 3 Q d 0 3 R M M y T g m G b K w j H N I h H H N G U i j m n K R B z T F I k 4 p i k T c U y z S M Q x T R 7 R M U 1 r T D i m q e + J j m l a P d s x T T 2 i Y 5 q O a T q m C U E d 0 3 R M 0 z H N o v c 6 p u m Y p m O a E N Q x T c c 0 H d M U Q R 3 T T A d l r f E 6 p u m Y p m O a R V D H N B 3 T d E y T B H V M M 0 B L R v / 9 n W C a C X I B 2 A S g D 0 Q v k H 9 A C A F J A D z H 4 0 0 c D 9 N 4 H c Y T L d 5 J 8 V i J F 0 M 8 2 + H t D O 9 a e H P C e x D e a v C O g j c O v D / g b Q B 9 e / T U 0 e 8 W X r R w i Y V / K 5 x V 4 X k K N 1 L 4 h M L B E 9 6 a c L 2 E H y W c I u H h C H d F + B 7 C k R B e g V D x Q m E L 8 S t k q R C M Q s o J k S X k j x A m Q j K I Z V 6 s 2 W I B F q u p W B r F O i c W L b E C i e V E r A 1 i o I t R K 4 a g G E 9 i a I h 2 L h q t a I H Q n A 4 H N U c O a j q o S b w p B z U d 1 A R 1 5 a C m V G E O a k q 1 5 q C m V H Q O a h a T x U F N O W c c 1 J S z x k F N F t F B T S u i g 5 p 6 R A c 1 r f X b Q U 0 9 o o O a y e j T g z q o 6 a C m g 5 o i q I O a D m o 6 q C m C O q j p o K a D m t B 4 H d R 0 U F P c d t W g D m o 6 q O m g J g Z 1 U N N B T e i 9 D m o 6 q A l B H d T 8 N K A m 0 D I I r y B F g j g H M h U I N i B d g C d + v L P j s R s v z n j 2 x d s r H k D x C o m n Q L z H 4 V E M D 1 Z 4 T M J D D x 5 h 8 E C C x w s 8 L K D p j 4 Y 8 m u V o Z K P F j N 4 v m r L o l q K N i f 4 i G n / o y K F V h h 4 W m k v o + q A d g z 4 J G h j o L K D k R y 2 O O h k F L C p L l H y o x V A k o X p B W Y H 7 P i 7 i u C H j 6 o o 7 J S 5 7 u I X h e o R 7 C y 4 U O O l x B O N s x K F V T h N s 8 9 h / s T H m H e t w B n P s D K Y z m M R 2 c g b T G U w Q T s 5 g S o H l D K Y U Y s 5 g S r H m D G Y x W Z z B l H P G G U w 5 a 5 z B Z B G d w b Q i O o O p R 3 Q G 0 1 q / n c H U I z q D 6 Q y m M 5 h F r 3 U G 0 x l M Z z B F U G c w n c F 0 B j M P 6 g y m M 5 h Z 4 3 U G 0 x l M Z z C L o M 5 g O o P p D K Y I 6 g y m M 5 i i / z q D + Z k x m A G I y d C U D B D J M Y 2 c l M h h h Z w X y E / 2 + d U 8 P 1 z n t + P 8 f J t f U P M j Z n 5 H z E 9 5 + T U t P 2 j l p 6 b 8 C J S f Z / L D S X 7 S y I 8 N + R k g N + h z 6 z w 3 t X O 7 G W x g s G f B N g U 7 E 2 x G s P / A l g O 7 D G w s s J f A 9 g E 7 B m w S s C / A V g C 5 D z I c 9 D E o V 1 C U o P R A g Y E y A s U C S g I 2 f N i 8 Y S O G T R U 2 S N j s Y O O C T Q g 2 F N g c Y K L D p I U J C J M J J g Z 0 c e i u 0 P W g G 2 V d 4 o O Y y P 8 C U E s B A i 0 A F A A C A A g A K I m m W P C / M x C l A A A A 9 g A A A B I A A A A A A A A A A A A A A A A A A A A A A E N v b m Z p Z y 9 Q Y W N r Y W d l L n h t b F B L A Q I t A B Q A A g A I A C i J p l g P y u m r p A A A A O k A A A A T A A A A A A A A A A A A A A A A A P E A A A B b Q 2 9 u d G V u d F 9 U e X B l c 1 0 u e G 1 s U E s B A i 0 A F A A C A A g A K I m m W N y S s W K q F g A A l I Y B A B M A A A A A A A A A A A A A A A A A 4 g E A A E Z v c m 1 1 b G F z L 1 N l Y 3 R p b 2 4 x L m 1 Q S w U G A A A A A A M A A w D C A A A A 2 R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t E B A A A A A A D U 0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c l M j B Q Y W x 5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m Z D h j O D I z L T M w Y T k t N G M 0 O S 1 i O D B m L W F j Y T h m M z M 4 Z D V j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X 1 B h b H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U i I C 8 + P E V u d H J 5 I F R 5 c G U 9 I k Z p b G x M Y X N 0 V X B k Y X R l Z C I g V m F s d W U 9 I m Q y M D I 0 L T A 1 L T A 2 V D E x O j A 0 O j M x L j I 5 N D A 2 O T l a I i A v P j x F b n R y e S B U e X B l P S J G a W x s Q 2 9 s d W 1 u V H l w Z X M i I F Z h b H V l P S J z Q m d V R k J R Q U Z C U V V G Q l F V R k J R V U Z C U V V G Q l F V R k J R V U Z B Q V V G Q l F V R k J R V U Z C U V V G Q l F V R k J R V U Z C U V V G Q l F V R k J R V U Z C U V V G Q l F V R k J R V U Z C U V V G Q l F V R k J R V U Z B Q V V G Q l F V Q S I g L z 4 8 R W 5 0 c n k g V H l w Z T 0 i R m l s b E N v b H V t b k 5 h b W V z I i B W Y W x 1 Z T 0 i c 1 s m c X V v d D t G Y W N 0 b 3 J 5 I G V 4 c G V u Y 2 U m c X V v d D s s J n F 1 b 3 Q 7 R m 9 y I E N N V C Z x d W 9 0 O y w m c X V v d D t G b 3 I g Q 0 1 U X z E m c X V v d D s s J n F 1 b 3 Q 7 R m 9 y I E N N V F 8 1 J n F 1 b 3 Q 7 L C Z x d W 9 0 O 0 Z v c i B D T V R f O S Z x d W 9 0 O y w m c X V v d D t G b 3 I g Q 0 1 U X z E z J n F 1 b 3 Q 7 L C Z x d W 9 0 O 0 Z v c i B D T V R f M T c m c X V v d D s s J n F 1 b 3 Q 7 R m 9 y I E N N V F 8 y M S Z x d W 9 0 O y w m c X V v d D t G b 3 I g Q 0 1 U X z I 1 J n F 1 b 3 Q 7 L C Z x d W 9 0 O 0 Z v c i B D T V R f M j k m c X V v d D s s J n F 1 b 3 Q 7 R m 9 y I E N N V F 8 z M y Z x d W 9 0 O y w m c X V v d D t G b 3 I g Q 0 1 U X z M 3 J n F 1 b 3 Q 7 L C Z x d W 9 0 O 0 Z v c i B D T V R f N D E m c X V v d D s s J n F 1 b 3 Q 7 R m 9 y I E N N V F 8 0 N S Z x d W 9 0 O y w m c X V v d D t G b 3 I g Q 0 1 U X z Q 5 J n F 1 b 3 Q 7 L C Z x d W 9 0 O 0 Z v c i B D T V R f N T M m c X V v d D s s J n F 1 b 3 Q 7 R m 9 y I E N N V F 8 1 N y Z x d W 9 0 O y w m c X V v d D t G b 3 I g Q 0 1 U X z Y x J n F 1 b 3 Q 7 L C Z x d W 9 0 O 0 Z v c i B D T V R f N j U m c X V v d D s s J n F 1 b 3 Q 7 R m 9 y I E N N V F 8 2 O S Z x d W 9 0 O y w m c X V v d D t G b 3 I g Q 0 1 U X z c z J n F 1 b 3 Q 7 L C Z x d W 9 0 O 0 Z v c i B D T V R f N z c m c X V v d D s s J n F 1 b 3 Q 7 R m 9 y I E N N V F 8 4 M S Z x d W 9 0 O y w m c X V v d D t G b 3 I g Q 0 1 U X z g 1 J n F 1 b 3 Q 7 L C Z x d W 9 0 O 0 Z v c i B D T V R f O D k m c X V v d D s s J n F 1 b 3 Q 7 R m 9 y I E N N V F 8 5 M y Z x d W 9 0 O y w m c X V v d D t G b 3 I g Q 0 1 U X z k 2 J n F 1 b 3 Q 7 L C Z x d W 9 0 O 0 Z v c i B D T V R f M T A w J n F 1 b 3 Q 7 L C Z x d W 9 0 O 0 Z v c i B D T V R f M T A 0 J n F 1 b 3 Q 7 L C Z x d W 9 0 O 0 Z v c i B D T V R f M T A 4 J n F 1 b 3 Q 7 L C Z x d W 9 0 O 0 Z v c i B D T V R f M T E y J n F 1 b 3 Q 7 L C Z x d W 9 0 O 0 Z v c i B D T V R f M T E 2 J n F 1 b 3 Q 7 L C Z x d W 9 0 O 0 Z v c i B D T V R f M T I w J n F 1 b 3 Q 7 L C Z x d W 9 0 O 0 Z v c i B D T V R f M T I 0 J n F 1 b 3 Q 7 L C Z x d W 9 0 O 0 Z v c i B D T V R f M T I 4 J n F 1 b 3 Q 7 L C Z x d W 9 0 O 0 Z v c i B D T V R f M T M y J n F 1 b 3 Q 7 L C Z x d W 9 0 O 0 Z v c i B D T V R f M T M 2 J n F 1 b 3 Q 7 L C Z x d W 9 0 O 0 Z v c i B D T V R f M T Q w J n F 1 b 3 Q 7 L C Z x d W 9 0 O 0 Z v c i B D T V R f M T Q 0 J n F 1 b 3 Q 7 L C Z x d W 9 0 O 0 Z v c i B D T V R f M T Q 4 J n F 1 b 3 Q 7 L C Z x d W 9 0 O 0 Z v c i B D T V R f M T U y J n F 1 b 3 Q 7 L C Z x d W 9 0 O 0 Z v c i B D T V R f M T U 2 J n F 1 b 3 Q 7 L C Z x d W 9 0 O 0 Z v c i B D T V R f M T Y w J n F 1 b 3 Q 7 L C Z x d W 9 0 O 0 Z v c i B D T V R f M T Y 0 J n F 1 b 3 Q 7 L C Z x d W 9 0 O 0 Z v c i B D T V R f M T Y 4 J n F 1 b 3 Q 7 L C Z x d W 9 0 O 0 Z v c i B D T V R f M T c y J n F 1 b 3 Q 7 L C Z x d W 9 0 O 0 Z v c i B D T V R f M T c 2 J n F 1 b 3 Q 7 L C Z x d W 9 0 O 0 Z v c i B D T V R f M T g w J n F 1 b 3 Q 7 L C Z x d W 9 0 O 0 Z v c i B D T V R f M T g z J n F 1 b 3 Q 7 L C Z x d W 9 0 O 0 Z v c i B D T V R f M T g 3 J n F 1 b 3 Q 7 L C Z x d W 9 0 O 0 Z v c i B D T V R f M T k w J n F 1 b 3 Q 7 L C Z x d W 9 0 O 0 Z v c i B D T V R f M T k z J n F 1 b 3 Q 7 L C Z x d W 9 0 O 0 Z v c i B D T V R f M T k 2 J n F 1 b 3 Q 7 L C Z x d W 9 0 O 0 Z v c i B D T V R f M T k 5 J n F 1 b 3 Q 7 L C Z x d W 9 0 O 0 Z v c i B D T V R f M j A y J n F 1 b 3 Q 7 L C Z x d W 9 0 O 0 Z v c i B D T V R f M j A 1 J n F 1 b 3 Q 7 L C Z x d W 9 0 O 0 Z v c i B D T V R f M j A 4 J n F 1 b 3 Q 7 L C Z x d W 9 0 O 0 Z v c i B D T V R f M j E x J n F 1 b 3 Q 7 L C Z x d W 9 0 O 0 Z v c i B D T V R f M j E 0 J n F 1 b 3 Q 7 L C Z x d W 9 0 O 0 Z v c i B D T V R f M j E 3 J n F 1 b 3 Q 7 L C Z x d W 9 0 O 0 Z v c i B D T V R f M j I w J n F 1 b 3 Q 7 L C Z x d W 9 0 O 0 Z v c i B D T V R f M j I z J n F 1 b 3 Q 7 L C Z x d W 9 0 O 0 Z v c i B D T V R f M j I 2 J n F 1 b 3 Q 7 L C Z x d W 9 0 O 0 Z v c i B D T V R f M j I 5 J n F 1 b 3 Q 7 L C Z x d W 9 0 O 0 Z v c i B D T V R f M j M y J n F 1 b 3 Q 7 L C Z x d W 9 0 O 0 Z v c i B D T V R f M j M 1 J n F 1 b 3 Q 7 L C Z x d W 9 0 O 0 Z v c i B D T V R f M j M 4 J n F 1 b 3 Q 7 L C Z x d W 9 0 O 0 Z v c i B D T V R f M j Q x J n F 1 b 3 Q 7 L C Z x d W 9 0 O 0 Z v c i B D T V R f M j Q 0 J n F 1 b 3 Q 7 L C Z x d W 9 0 O 0 Z v c i B D T V R f M j Q 3 J n F 1 b 3 Q 7 L C Z x d W 9 0 O 0 Z v c i B D T V R f M j U w J n F 1 b 3 Q 7 L C Z x d W 9 0 O 0 Z v c i B D T V R f M j U z J n F 1 b 3 Q 7 L C Z x d W 9 0 O 0 Z v c i B D T V R f M j U 2 J n F 1 b 3 Q 7 L C Z x d W 9 0 O 0 Z v c i B D T V R f M j U 5 J n F 1 b 3 Q 7 L C Z x d W 9 0 O 0 Z v c i B D T V R f M j Y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I F B h b H l h L 0 N o Y W 5 n Z W Q g V H l w Z S 5 7 R m F j d G 9 y e S B l e H B l b m N l L D B 9 J n F 1 b 3 Q 7 L C Z x d W 9 0 O 1 N l Y 3 R p b 2 4 x L 1 R H I F B h b H l h L 0 N o Y W 5 n Z W Q g V H l w Z S 5 7 R m 9 y I E N N V C w x f S Z x d W 9 0 O y w m c X V v d D t T Z W N 0 a W 9 u M S 9 U R y B Q Y W x 5 Y S 9 D a G F u Z 2 V k I F R 5 c G U u e 0 Z v c i B D T V R f M S w 2 f S Z x d W 9 0 O y w m c X V v d D t T Z W N 0 a W 9 u M S 9 U R y B Q Y W x 5 Y S 9 D a G F u Z 2 V k I F R 5 c G U u e 0 Z v c i B D T V R f N S w x M X 0 m c X V v d D s s J n F 1 b 3 Q 7 U 2 V j d G l v b j E v V E c g U G F s e W E v Q 2 h h b m d l Z C B U e X B l L n t G b 3 I g Q 0 1 U X z k s M T Z 9 J n F 1 b 3 Q 7 L C Z x d W 9 0 O 1 N l Y 3 R p b 2 4 x L 1 R H I F B h b H l h L 0 N o Y W 5 n Z W Q g V H l w Z S 5 7 R m 9 y I E N N V F 8 x M y w y M X 0 m c X V v d D s s J n F 1 b 3 Q 7 U 2 V j d G l v b j E v V E c g U G F s e W E v Q 2 h h b m d l Z C B U e X B l L n t G b 3 I g Q 0 1 U X z E 3 L D I 2 f S Z x d W 9 0 O y w m c X V v d D t T Z W N 0 a W 9 u M S 9 U R y B Q Y W x 5 Y S 9 D a G F u Z 2 V k I F R 5 c G U u e 0 Z v c i B D T V R f M j E s M z F 9 J n F 1 b 3 Q 7 L C Z x d W 9 0 O 1 N l Y 3 R p b 2 4 x L 1 R H I F B h b H l h L 0 N o Y W 5 n Z W Q g V H l w Z S 5 7 R m 9 y I E N N V F 8 y N S w z N n 0 m c X V v d D s s J n F 1 b 3 Q 7 U 2 V j d G l v b j E v V E c g U G F s e W E v Q 2 h h b m d l Z C B U e X B l L n t G b 3 I g Q 0 1 U X z I 5 L D Q x f S Z x d W 9 0 O y w m c X V v d D t T Z W N 0 a W 9 u M S 9 U R y B Q Y W x 5 Y S 9 D a G F u Z 2 V k I F R 5 c G U u e 0 Z v c i B D T V R f M z M s N D Z 9 J n F 1 b 3 Q 7 L C Z x d W 9 0 O 1 N l Y 3 R p b 2 4 x L 1 R H I F B h b H l h L 0 N o Y W 5 n Z W Q g V H l w Z S 5 7 R m 9 y I E N N V F 8 z N y w 1 M X 0 m c X V v d D s s J n F 1 b 3 Q 7 U 2 V j d G l v b j E v V E c g U G F s e W E v Q 2 h h b m d l Z C B U e X B l L n t G b 3 I g Q 0 1 U X z Q x L D U 2 f S Z x d W 9 0 O y w m c X V v d D t T Z W N 0 a W 9 u M S 9 U R y B Q Y W x 5 Y S 9 D a G F u Z 2 V k I F R 5 c G U u e 0 Z v c i B D T V R f N D U s N j F 9 J n F 1 b 3 Q 7 L C Z x d W 9 0 O 1 N l Y 3 R p b 2 4 x L 1 R H I F B h b H l h L 0 N o Y W 5 n Z W Q g V H l w Z S 5 7 R m 9 y I E N N V F 8 0 O S w 2 N n 0 m c X V v d D s s J n F 1 b 3 Q 7 U 2 V j d G l v b j E v V E c g U G F s e W E v Q 2 h h b m d l Z C B U e X B l L n t G b 3 I g Q 0 1 U X z U z L D c x f S Z x d W 9 0 O y w m c X V v d D t T Z W N 0 a W 9 u M S 9 U R y B Q Y W x 5 Y S 9 D a G F u Z 2 V k I F R 5 c G U u e 0 Z v c i B D T V R f N T c s N z Z 9 J n F 1 b 3 Q 7 L C Z x d W 9 0 O 1 N l Y 3 R p b 2 4 x L 1 R H I F B h b H l h L 0 N o Y W 5 n Z W Q g V H l w Z S 5 7 R m 9 y I E N N V F 8 2 M S w 4 M X 0 m c X V v d D s s J n F 1 b 3 Q 7 U 2 V j d G l v b j E v V E c g U G F s e W E v Q 2 h h b m d l Z C B U e X B l L n t G b 3 I g Q 0 1 U X z Y 1 L D g 2 f S Z x d W 9 0 O y w m c X V v d D t T Z W N 0 a W 9 u M S 9 U R y B Q Y W x 5 Y S 9 D a G F u Z 2 V k I F R 5 c G U u e 0 Z v c i B D T V R f N j k s O T F 9 J n F 1 b 3 Q 7 L C Z x d W 9 0 O 1 N l Y 3 R p b 2 4 x L 1 R H I F B h b H l h L 0 N o Y W 5 n Z W Q g V H l w Z S 5 7 R m 9 y I E N N V F 8 3 M y w 5 N n 0 m c X V v d D s s J n F 1 b 3 Q 7 U 2 V j d G l v b j E v V E c g U G F s e W E v Q 2 h h b m d l Z C B U e X B l L n t G b 3 I g Q 0 1 U X z c 3 L D E w M X 0 m c X V v d D s s J n F 1 b 3 Q 7 U 2 V j d G l v b j E v V E c g U G F s e W E v Q 2 h h b m d l Z C B U e X B l L n t G b 3 I g Q 0 1 U X z g x L D E w N n 0 m c X V v d D s s J n F 1 b 3 Q 7 U 2 V j d G l v b j E v V E c g U G F s e W E v Q 2 h h b m d l Z C B U e X B l L n t G b 3 I g Q 0 1 U X z g 1 L D E x M X 0 m c X V v d D s s J n F 1 b 3 Q 7 U 2 V j d G l v b j E v V E c g U G F s e W E v Q 2 h h b m d l Z C B U e X B l L n t G b 3 I g Q 0 1 U X z g 5 L D E x N n 0 m c X V v d D s s J n F 1 b 3 Q 7 U 2 V j d G l v b j E v V E c g U G F s e W E v Q 2 h h b m d l Z C B U e X B l L n t G b 3 I g Q 0 1 U X z k z L D E y M X 0 m c X V v d D s s J n F 1 b 3 Q 7 U 2 V j d G l v b j E v V E c g U G F s e W E v Q 2 h h b m d l Z C B U e X B l L n t G b 3 I g Q 0 1 U X z k 2 L D E y N n 0 m c X V v d D s s J n F 1 b 3 Q 7 U 2 V j d G l v b j E v V E c g U G F s e W E v Q 2 h h b m d l Z C B U e X B l L n t G b 3 I g Q 0 1 U X z E w M C w x M z F 9 J n F 1 b 3 Q 7 L C Z x d W 9 0 O 1 N l Y 3 R p b 2 4 x L 1 R H I F B h b H l h L 0 N o Y W 5 n Z W Q g V H l w Z S 5 7 R m 9 y I E N N V F 8 x M D Q s M T M 2 f S Z x d W 9 0 O y w m c X V v d D t T Z W N 0 a W 9 u M S 9 U R y B Q Y W x 5 Y S 9 D a G F u Z 2 V k I F R 5 c G U u e 0 Z v c i B D T V R f M T A 4 L D E 0 M X 0 m c X V v d D s s J n F 1 b 3 Q 7 U 2 V j d G l v b j E v V E c g U G F s e W E v Q 2 h h b m d l Z C B U e X B l L n t G b 3 I g Q 0 1 U X z E x M i w x N D Z 9 J n F 1 b 3 Q 7 L C Z x d W 9 0 O 1 N l Y 3 R p b 2 4 x L 1 R H I F B h b H l h L 0 N o Y W 5 n Z W Q g V H l w Z S 5 7 R m 9 y I E N N V F 8 x M T Y s M T U x f S Z x d W 9 0 O y w m c X V v d D t T Z W N 0 a W 9 u M S 9 U R y B Q Y W x 5 Y S 9 D a G F u Z 2 V k I F R 5 c G U u e 0 Z v c i B D T V R f M T I w L D E 1 N n 0 m c X V v d D s s J n F 1 b 3 Q 7 U 2 V j d G l v b j E v V E c g U G F s e W E v Q 2 h h b m d l Z C B U e X B l L n t G b 3 I g Q 0 1 U X z E y N C w x N j F 9 J n F 1 b 3 Q 7 L C Z x d W 9 0 O 1 N l Y 3 R p b 2 4 x L 1 R H I F B h b H l h L 0 N o Y W 5 n Z W Q g V H l w Z S 5 7 R m 9 y I E N N V F 8 x M j g s M T Y 2 f S Z x d W 9 0 O y w m c X V v d D t T Z W N 0 a W 9 u M S 9 U R y B Q Y W x 5 Y S 9 D a G F u Z 2 V k I F R 5 c G U u e 0 Z v c i B D T V R f M T M y L D E 3 M X 0 m c X V v d D s s J n F 1 b 3 Q 7 U 2 V j d G l v b j E v V E c g U G F s e W E v Q 2 h h b m d l Z C B U e X B l L n t G b 3 I g Q 0 1 U X z E z N i w x N z Z 9 J n F 1 b 3 Q 7 L C Z x d W 9 0 O 1 N l Y 3 R p b 2 4 x L 1 R H I F B h b H l h L 0 N o Y W 5 n Z W Q g V H l w Z S 5 7 R m 9 y I E N N V F 8 x N D A s M T g x f S Z x d W 9 0 O y w m c X V v d D t T Z W N 0 a W 9 u M S 9 U R y B Q Y W x 5 Y S 9 D a G F u Z 2 V k I F R 5 c G U u e 0 Z v c i B D T V R f M T Q 0 L D E 4 N n 0 m c X V v d D s s J n F 1 b 3 Q 7 U 2 V j d G l v b j E v V E c g U G F s e W E v Q 2 h h b m d l Z C B U e X B l L n t G b 3 I g Q 0 1 U X z E 0 O C w x O T F 9 J n F 1 b 3 Q 7 L C Z x d W 9 0 O 1 N l Y 3 R p b 2 4 x L 1 R H I F B h b H l h L 0 N o Y W 5 n Z W Q g V H l w Z S 5 7 R m 9 y I E N N V F 8 x N T I s M T k 2 f S Z x d W 9 0 O y w m c X V v d D t T Z W N 0 a W 9 u M S 9 U R y B Q Y W x 5 Y S 9 D a G F u Z 2 V k I F R 5 c G U u e 0 Z v c i B D T V R f M T U 2 L D I w M X 0 m c X V v d D s s J n F 1 b 3 Q 7 U 2 V j d G l v b j E v V E c g U G F s e W E v Q 2 h h b m d l Z C B U e X B l L n t G b 3 I g Q 0 1 U X z E 2 M C w y M D Z 9 J n F 1 b 3 Q 7 L C Z x d W 9 0 O 1 N l Y 3 R p b 2 4 x L 1 R H I F B h b H l h L 0 N o Y W 5 n Z W Q g V H l w Z S 5 7 R m 9 y I E N N V F 8 x N j Q s M j E x f S Z x d W 9 0 O y w m c X V v d D t T Z W N 0 a W 9 u M S 9 U R y B Q Y W x 5 Y S 9 D a G F u Z 2 V k I F R 5 c G U u e 0 Z v c i B D T V R f M T Y 4 L D I x N n 0 m c X V v d D s s J n F 1 b 3 Q 7 U 2 V j d G l v b j E v V E c g U G F s e W E v Q 2 h h b m d l Z C B U e X B l L n t G b 3 I g Q 0 1 U X z E 3 M i w y M j F 9 J n F 1 b 3 Q 7 L C Z x d W 9 0 O 1 N l Y 3 R p b 2 4 x L 1 R H I F B h b H l h L 0 N o Y W 5 n Z W Q g V H l w Z S 5 7 R m 9 y I E N N V F 8 x N z Y s M j I 2 f S Z x d W 9 0 O y w m c X V v d D t T Z W N 0 a W 9 u M S 9 U R y B Q Y W x 5 Y S 9 D a G F u Z 2 V k I F R 5 c G U u e 0 Z v c i B D T V R f M T g w L D I z M X 0 m c X V v d D s s J n F 1 b 3 Q 7 U 2 V j d G l v b j E v V E c g U G F s e W E v Q 2 h h b m d l Z C B U e X B l L n t G b 3 I g Q 0 1 U X z E 4 M y w y M z Z 9 J n F 1 b 3 Q 7 L C Z x d W 9 0 O 1 N l Y 3 R p b 2 4 x L 1 R H I F B h b H l h L 0 N o Y W 5 n Z W Q g V H l w Z S 5 7 R m 9 y I E N N V F 8 x O D c s M j Q x f S Z x d W 9 0 O y w m c X V v d D t T Z W N 0 a W 9 u M S 9 U R y B Q Y W x 5 Y S 9 D a G F u Z 2 V k I F R 5 c G U u e 0 Z v c i B D T V R f M T k w L D I 0 N n 0 m c X V v d D s s J n F 1 b 3 Q 7 U 2 V j d G l v b j E v V E c g U G F s e W E v Q 2 h h b m d l Z C B U e X B l L n t G b 3 I g Q 0 1 U X z E 5 M y w y N T F 9 J n F 1 b 3 Q 7 L C Z x d W 9 0 O 1 N l Y 3 R p b 2 4 x L 1 R H I F B h b H l h L 0 N o Y W 5 n Z W Q g V H l w Z S 5 7 R m 9 y I E N N V F 8 x O T Y s M j U 2 f S Z x d W 9 0 O y w m c X V v d D t T Z W N 0 a W 9 u M S 9 U R y B Q Y W x 5 Y S 9 D a G F u Z 2 V k I F R 5 c G U u e 0 Z v c i B D T V R f M T k 5 L D I 2 M X 0 m c X V v d D s s J n F 1 b 3 Q 7 U 2 V j d G l v b j E v V E c g U G F s e W E v Q 2 h h b m d l Z C B U e X B l L n t G b 3 I g Q 0 1 U X z I w M i w y N j Z 9 J n F 1 b 3 Q 7 L C Z x d W 9 0 O 1 N l Y 3 R p b 2 4 x L 1 R H I F B h b H l h L 0 N o Y W 5 n Z W Q g V H l w Z S 5 7 R m 9 y I E N N V F 8 y M D U s M j c x f S Z x d W 9 0 O y w m c X V v d D t T Z W N 0 a W 9 u M S 9 U R y B Q Y W x 5 Y S 9 D a G F u Z 2 V k I F R 5 c G U u e 0 Z v c i B D T V R f M j A 4 L D I 3 N n 0 m c X V v d D s s J n F 1 b 3 Q 7 U 2 V j d G l v b j E v V E c g U G F s e W E v Q 2 h h b m d l Z C B U e X B l L n t G b 3 I g Q 0 1 U X z I x M S w y O D F 9 J n F 1 b 3 Q 7 L C Z x d W 9 0 O 1 N l Y 3 R p b 2 4 x L 1 R H I F B h b H l h L 0 N o Y W 5 n Z W Q g V H l w Z S 5 7 R m 9 y I E N N V F 8 y M T Q s M j g 2 f S Z x d W 9 0 O y w m c X V v d D t T Z W N 0 a W 9 u M S 9 U R y B Q Y W x 5 Y S 9 D a G F u Z 2 V k I F R 5 c G U u e 0 Z v c i B D T V R f M j E 3 L D I 5 M X 0 m c X V v d D s s J n F 1 b 3 Q 7 U 2 V j d G l v b j E v V E c g U G F s e W E v Q 2 h h b m d l Z C B U e X B l L n t G b 3 I g Q 0 1 U X z I y M C w y O T Z 9 J n F 1 b 3 Q 7 L C Z x d W 9 0 O 1 N l Y 3 R p b 2 4 x L 1 R H I F B h b H l h L 0 N o Y W 5 n Z W Q g V H l w Z S 5 7 R m 9 y I E N N V F 8 y M j M s M z A x f S Z x d W 9 0 O y w m c X V v d D t T Z W N 0 a W 9 u M S 9 U R y B Q Y W x 5 Y S 9 D a G F u Z 2 V k I F R 5 c G U u e 0 Z v c i B D T V R f M j I 2 L D M w N n 0 m c X V v d D s s J n F 1 b 3 Q 7 U 2 V j d G l v b j E v V E c g U G F s e W E v Q 2 h h b m d l Z C B U e X B l L n t G b 3 I g Q 0 1 U X z I y O S w z M T F 9 J n F 1 b 3 Q 7 L C Z x d W 9 0 O 1 N l Y 3 R p b 2 4 x L 1 R H I F B h b H l h L 0 N o Y W 5 n Z W Q g V H l w Z S 5 7 R m 9 y I E N N V F 8 y M z I s M z E 2 f S Z x d W 9 0 O y w m c X V v d D t T Z W N 0 a W 9 u M S 9 U R y B Q Y W x 5 Y S 9 D a G F u Z 2 V k I F R 5 c G U u e 0 Z v c i B D T V R f M j M 1 L D M y M X 0 m c X V v d D s s J n F 1 b 3 Q 7 U 2 V j d G l v b j E v V E c g U G F s e W E v Q 2 h h b m d l Z C B U e X B l L n t G b 3 I g Q 0 1 U X z I z O C w z M j Z 9 J n F 1 b 3 Q 7 L C Z x d W 9 0 O 1 N l Y 3 R p b 2 4 x L 1 R H I F B h b H l h L 0 N o Y W 5 n Z W Q g V H l w Z S 5 7 R m 9 y I E N N V F 8 y N D E s M z M x f S Z x d W 9 0 O y w m c X V v d D t T Z W N 0 a W 9 u M S 9 U R y B Q Y W x 5 Y S 9 D a G F u Z 2 V k I F R 5 c G U u e 0 Z v c i B D T V R f M j Q 0 L D M z N n 0 m c X V v d D s s J n F 1 b 3 Q 7 U 2 V j d G l v b j E v V E c g U G F s e W E v Q 2 h h b m d l Z C B U e X B l L n t G b 3 I g Q 0 1 U X z I 0 N y w z N D F 9 J n F 1 b 3 Q 7 L C Z x d W 9 0 O 1 N l Y 3 R p b 2 4 x L 1 R H I F B h b H l h L 0 N o Y W 5 n Z W Q g V H l w Z S 5 7 R m 9 y I E N N V F 8 y N T A s M z Q 2 f S Z x d W 9 0 O y w m c X V v d D t T Z W N 0 a W 9 u M S 9 U R y B Q Y W x 5 Y S 9 D a G F u Z 2 V k I F R 5 c G U u e 0 Z v c i B D T V R f M j U z L D M 1 M X 0 m c X V v d D s s J n F 1 b 3 Q 7 U 2 V j d G l v b j E v V E c g U G F s e W E v Q 2 h h b m d l Z C B U e X B l L n t G b 3 I g Q 0 1 U X z I 1 N i w z N T Z 9 J n F 1 b 3 Q 7 L C Z x d W 9 0 O 1 N l Y 3 R p b 2 4 x L 1 R H I F B h b H l h L 0 N o Y W 5 n Z W Q g V H l w Z S 5 7 R m 9 y I E N N V F 8 y N T k s M z Y x f S Z x d W 9 0 O y w m c X V v d D t T Z W N 0 a W 9 u M S 9 U R y B Q Y W x 5 Y S 9 D a G F u Z 2 V k I F R 5 c G U u e 0 Z v c i B D T V R f M j Y y L D M 2 N n 0 m c X V v d D t d L C Z x d W 9 0 O 0 N v b H V t b k N v d W 5 0 J n F 1 b 3 Q 7 O j c 1 L C Z x d W 9 0 O 0 t l e U N v b H V t b k 5 h b W V z J n F 1 b 3 Q 7 O l t d L C Z x d W 9 0 O 0 N v b H V t b k l k Z W 5 0 a X R p Z X M m c X V v d D s 6 W y Z x d W 9 0 O 1 N l Y 3 R p b 2 4 x L 1 R H I F B h b H l h L 0 N o Y W 5 n Z W Q g V H l w Z S 5 7 R m F j d G 9 y e S B l e H B l b m N l L D B 9 J n F 1 b 3 Q 7 L C Z x d W 9 0 O 1 N l Y 3 R p b 2 4 x L 1 R H I F B h b H l h L 0 N o Y W 5 n Z W Q g V H l w Z S 5 7 R m 9 y I E N N V C w x f S Z x d W 9 0 O y w m c X V v d D t T Z W N 0 a W 9 u M S 9 U R y B Q Y W x 5 Y S 9 D a G F u Z 2 V k I F R 5 c G U u e 0 Z v c i B D T V R f M S w 2 f S Z x d W 9 0 O y w m c X V v d D t T Z W N 0 a W 9 u M S 9 U R y B Q Y W x 5 Y S 9 D a G F u Z 2 V k I F R 5 c G U u e 0 Z v c i B D T V R f N S w x M X 0 m c X V v d D s s J n F 1 b 3 Q 7 U 2 V j d G l v b j E v V E c g U G F s e W E v Q 2 h h b m d l Z C B U e X B l L n t G b 3 I g Q 0 1 U X z k s M T Z 9 J n F 1 b 3 Q 7 L C Z x d W 9 0 O 1 N l Y 3 R p b 2 4 x L 1 R H I F B h b H l h L 0 N o Y W 5 n Z W Q g V H l w Z S 5 7 R m 9 y I E N N V F 8 x M y w y M X 0 m c X V v d D s s J n F 1 b 3 Q 7 U 2 V j d G l v b j E v V E c g U G F s e W E v Q 2 h h b m d l Z C B U e X B l L n t G b 3 I g Q 0 1 U X z E 3 L D I 2 f S Z x d W 9 0 O y w m c X V v d D t T Z W N 0 a W 9 u M S 9 U R y B Q Y W x 5 Y S 9 D a G F u Z 2 V k I F R 5 c G U u e 0 Z v c i B D T V R f M j E s M z F 9 J n F 1 b 3 Q 7 L C Z x d W 9 0 O 1 N l Y 3 R p b 2 4 x L 1 R H I F B h b H l h L 0 N o Y W 5 n Z W Q g V H l w Z S 5 7 R m 9 y I E N N V F 8 y N S w z N n 0 m c X V v d D s s J n F 1 b 3 Q 7 U 2 V j d G l v b j E v V E c g U G F s e W E v Q 2 h h b m d l Z C B U e X B l L n t G b 3 I g Q 0 1 U X z I 5 L D Q x f S Z x d W 9 0 O y w m c X V v d D t T Z W N 0 a W 9 u M S 9 U R y B Q Y W x 5 Y S 9 D a G F u Z 2 V k I F R 5 c G U u e 0 Z v c i B D T V R f M z M s N D Z 9 J n F 1 b 3 Q 7 L C Z x d W 9 0 O 1 N l Y 3 R p b 2 4 x L 1 R H I F B h b H l h L 0 N o Y W 5 n Z W Q g V H l w Z S 5 7 R m 9 y I E N N V F 8 z N y w 1 M X 0 m c X V v d D s s J n F 1 b 3 Q 7 U 2 V j d G l v b j E v V E c g U G F s e W E v Q 2 h h b m d l Z C B U e X B l L n t G b 3 I g Q 0 1 U X z Q x L D U 2 f S Z x d W 9 0 O y w m c X V v d D t T Z W N 0 a W 9 u M S 9 U R y B Q Y W x 5 Y S 9 D a G F u Z 2 V k I F R 5 c G U u e 0 Z v c i B D T V R f N D U s N j F 9 J n F 1 b 3 Q 7 L C Z x d W 9 0 O 1 N l Y 3 R p b 2 4 x L 1 R H I F B h b H l h L 0 N o Y W 5 n Z W Q g V H l w Z S 5 7 R m 9 y I E N N V F 8 0 O S w 2 N n 0 m c X V v d D s s J n F 1 b 3 Q 7 U 2 V j d G l v b j E v V E c g U G F s e W E v Q 2 h h b m d l Z C B U e X B l L n t G b 3 I g Q 0 1 U X z U z L D c x f S Z x d W 9 0 O y w m c X V v d D t T Z W N 0 a W 9 u M S 9 U R y B Q Y W x 5 Y S 9 D a G F u Z 2 V k I F R 5 c G U u e 0 Z v c i B D T V R f N T c s N z Z 9 J n F 1 b 3 Q 7 L C Z x d W 9 0 O 1 N l Y 3 R p b 2 4 x L 1 R H I F B h b H l h L 0 N o Y W 5 n Z W Q g V H l w Z S 5 7 R m 9 y I E N N V F 8 2 M S w 4 M X 0 m c X V v d D s s J n F 1 b 3 Q 7 U 2 V j d G l v b j E v V E c g U G F s e W E v Q 2 h h b m d l Z C B U e X B l L n t G b 3 I g Q 0 1 U X z Y 1 L D g 2 f S Z x d W 9 0 O y w m c X V v d D t T Z W N 0 a W 9 u M S 9 U R y B Q Y W x 5 Y S 9 D a G F u Z 2 V k I F R 5 c G U u e 0 Z v c i B D T V R f N j k s O T F 9 J n F 1 b 3 Q 7 L C Z x d W 9 0 O 1 N l Y 3 R p b 2 4 x L 1 R H I F B h b H l h L 0 N o Y W 5 n Z W Q g V H l w Z S 5 7 R m 9 y I E N N V F 8 3 M y w 5 N n 0 m c X V v d D s s J n F 1 b 3 Q 7 U 2 V j d G l v b j E v V E c g U G F s e W E v Q 2 h h b m d l Z C B U e X B l L n t G b 3 I g Q 0 1 U X z c 3 L D E w M X 0 m c X V v d D s s J n F 1 b 3 Q 7 U 2 V j d G l v b j E v V E c g U G F s e W E v Q 2 h h b m d l Z C B U e X B l L n t G b 3 I g Q 0 1 U X z g x L D E w N n 0 m c X V v d D s s J n F 1 b 3 Q 7 U 2 V j d G l v b j E v V E c g U G F s e W E v Q 2 h h b m d l Z C B U e X B l L n t G b 3 I g Q 0 1 U X z g 1 L D E x M X 0 m c X V v d D s s J n F 1 b 3 Q 7 U 2 V j d G l v b j E v V E c g U G F s e W E v Q 2 h h b m d l Z C B U e X B l L n t G b 3 I g Q 0 1 U X z g 5 L D E x N n 0 m c X V v d D s s J n F 1 b 3 Q 7 U 2 V j d G l v b j E v V E c g U G F s e W E v Q 2 h h b m d l Z C B U e X B l L n t G b 3 I g Q 0 1 U X z k z L D E y M X 0 m c X V v d D s s J n F 1 b 3 Q 7 U 2 V j d G l v b j E v V E c g U G F s e W E v Q 2 h h b m d l Z C B U e X B l L n t G b 3 I g Q 0 1 U X z k 2 L D E y N n 0 m c X V v d D s s J n F 1 b 3 Q 7 U 2 V j d G l v b j E v V E c g U G F s e W E v Q 2 h h b m d l Z C B U e X B l L n t G b 3 I g Q 0 1 U X z E w M C w x M z F 9 J n F 1 b 3 Q 7 L C Z x d W 9 0 O 1 N l Y 3 R p b 2 4 x L 1 R H I F B h b H l h L 0 N o Y W 5 n Z W Q g V H l w Z S 5 7 R m 9 y I E N N V F 8 x M D Q s M T M 2 f S Z x d W 9 0 O y w m c X V v d D t T Z W N 0 a W 9 u M S 9 U R y B Q Y W x 5 Y S 9 D a G F u Z 2 V k I F R 5 c G U u e 0 Z v c i B D T V R f M T A 4 L D E 0 M X 0 m c X V v d D s s J n F 1 b 3 Q 7 U 2 V j d G l v b j E v V E c g U G F s e W E v Q 2 h h b m d l Z C B U e X B l L n t G b 3 I g Q 0 1 U X z E x M i w x N D Z 9 J n F 1 b 3 Q 7 L C Z x d W 9 0 O 1 N l Y 3 R p b 2 4 x L 1 R H I F B h b H l h L 0 N o Y W 5 n Z W Q g V H l w Z S 5 7 R m 9 y I E N N V F 8 x M T Y s M T U x f S Z x d W 9 0 O y w m c X V v d D t T Z W N 0 a W 9 u M S 9 U R y B Q Y W x 5 Y S 9 D a G F u Z 2 V k I F R 5 c G U u e 0 Z v c i B D T V R f M T I w L D E 1 N n 0 m c X V v d D s s J n F 1 b 3 Q 7 U 2 V j d G l v b j E v V E c g U G F s e W E v Q 2 h h b m d l Z C B U e X B l L n t G b 3 I g Q 0 1 U X z E y N C w x N j F 9 J n F 1 b 3 Q 7 L C Z x d W 9 0 O 1 N l Y 3 R p b 2 4 x L 1 R H I F B h b H l h L 0 N o Y W 5 n Z W Q g V H l w Z S 5 7 R m 9 y I E N N V F 8 x M j g s M T Y 2 f S Z x d W 9 0 O y w m c X V v d D t T Z W N 0 a W 9 u M S 9 U R y B Q Y W x 5 Y S 9 D a G F u Z 2 V k I F R 5 c G U u e 0 Z v c i B D T V R f M T M y L D E 3 M X 0 m c X V v d D s s J n F 1 b 3 Q 7 U 2 V j d G l v b j E v V E c g U G F s e W E v Q 2 h h b m d l Z C B U e X B l L n t G b 3 I g Q 0 1 U X z E z N i w x N z Z 9 J n F 1 b 3 Q 7 L C Z x d W 9 0 O 1 N l Y 3 R p b 2 4 x L 1 R H I F B h b H l h L 0 N o Y W 5 n Z W Q g V H l w Z S 5 7 R m 9 y I E N N V F 8 x N D A s M T g x f S Z x d W 9 0 O y w m c X V v d D t T Z W N 0 a W 9 u M S 9 U R y B Q Y W x 5 Y S 9 D a G F u Z 2 V k I F R 5 c G U u e 0 Z v c i B D T V R f M T Q 0 L D E 4 N n 0 m c X V v d D s s J n F 1 b 3 Q 7 U 2 V j d G l v b j E v V E c g U G F s e W E v Q 2 h h b m d l Z C B U e X B l L n t G b 3 I g Q 0 1 U X z E 0 O C w x O T F 9 J n F 1 b 3 Q 7 L C Z x d W 9 0 O 1 N l Y 3 R p b 2 4 x L 1 R H I F B h b H l h L 0 N o Y W 5 n Z W Q g V H l w Z S 5 7 R m 9 y I E N N V F 8 x N T I s M T k 2 f S Z x d W 9 0 O y w m c X V v d D t T Z W N 0 a W 9 u M S 9 U R y B Q Y W x 5 Y S 9 D a G F u Z 2 V k I F R 5 c G U u e 0 Z v c i B D T V R f M T U 2 L D I w M X 0 m c X V v d D s s J n F 1 b 3 Q 7 U 2 V j d G l v b j E v V E c g U G F s e W E v Q 2 h h b m d l Z C B U e X B l L n t G b 3 I g Q 0 1 U X z E 2 M C w y M D Z 9 J n F 1 b 3 Q 7 L C Z x d W 9 0 O 1 N l Y 3 R p b 2 4 x L 1 R H I F B h b H l h L 0 N o Y W 5 n Z W Q g V H l w Z S 5 7 R m 9 y I E N N V F 8 x N j Q s M j E x f S Z x d W 9 0 O y w m c X V v d D t T Z W N 0 a W 9 u M S 9 U R y B Q Y W x 5 Y S 9 D a G F u Z 2 V k I F R 5 c G U u e 0 Z v c i B D T V R f M T Y 4 L D I x N n 0 m c X V v d D s s J n F 1 b 3 Q 7 U 2 V j d G l v b j E v V E c g U G F s e W E v Q 2 h h b m d l Z C B U e X B l L n t G b 3 I g Q 0 1 U X z E 3 M i w y M j F 9 J n F 1 b 3 Q 7 L C Z x d W 9 0 O 1 N l Y 3 R p b 2 4 x L 1 R H I F B h b H l h L 0 N o Y W 5 n Z W Q g V H l w Z S 5 7 R m 9 y I E N N V F 8 x N z Y s M j I 2 f S Z x d W 9 0 O y w m c X V v d D t T Z W N 0 a W 9 u M S 9 U R y B Q Y W x 5 Y S 9 D a G F u Z 2 V k I F R 5 c G U u e 0 Z v c i B D T V R f M T g w L D I z M X 0 m c X V v d D s s J n F 1 b 3 Q 7 U 2 V j d G l v b j E v V E c g U G F s e W E v Q 2 h h b m d l Z C B U e X B l L n t G b 3 I g Q 0 1 U X z E 4 M y w y M z Z 9 J n F 1 b 3 Q 7 L C Z x d W 9 0 O 1 N l Y 3 R p b 2 4 x L 1 R H I F B h b H l h L 0 N o Y W 5 n Z W Q g V H l w Z S 5 7 R m 9 y I E N N V F 8 x O D c s M j Q x f S Z x d W 9 0 O y w m c X V v d D t T Z W N 0 a W 9 u M S 9 U R y B Q Y W x 5 Y S 9 D a G F u Z 2 V k I F R 5 c G U u e 0 Z v c i B D T V R f M T k w L D I 0 N n 0 m c X V v d D s s J n F 1 b 3 Q 7 U 2 V j d G l v b j E v V E c g U G F s e W E v Q 2 h h b m d l Z C B U e X B l L n t G b 3 I g Q 0 1 U X z E 5 M y w y N T F 9 J n F 1 b 3 Q 7 L C Z x d W 9 0 O 1 N l Y 3 R p b 2 4 x L 1 R H I F B h b H l h L 0 N o Y W 5 n Z W Q g V H l w Z S 5 7 R m 9 y I E N N V F 8 x O T Y s M j U 2 f S Z x d W 9 0 O y w m c X V v d D t T Z W N 0 a W 9 u M S 9 U R y B Q Y W x 5 Y S 9 D a G F u Z 2 V k I F R 5 c G U u e 0 Z v c i B D T V R f M T k 5 L D I 2 M X 0 m c X V v d D s s J n F 1 b 3 Q 7 U 2 V j d G l v b j E v V E c g U G F s e W E v Q 2 h h b m d l Z C B U e X B l L n t G b 3 I g Q 0 1 U X z I w M i w y N j Z 9 J n F 1 b 3 Q 7 L C Z x d W 9 0 O 1 N l Y 3 R p b 2 4 x L 1 R H I F B h b H l h L 0 N o Y W 5 n Z W Q g V H l w Z S 5 7 R m 9 y I E N N V F 8 y M D U s M j c x f S Z x d W 9 0 O y w m c X V v d D t T Z W N 0 a W 9 u M S 9 U R y B Q Y W x 5 Y S 9 D a G F u Z 2 V k I F R 5 c G U u e 0 Z v c i B D T V R f M j A 4 L D I 3 N n 0 m c X V v d D s s J n F 1 b 3 Q 7 U 2 V j d G l v b j E v V E c g U G F s e W E v Q 2 h h b m d l Z C B U e X B l L n t G b 3 I g Q 0 1 U X z I x M S w y O D F 9 J n F 1 b 3 Q 7 L C Z x d W 9 0 O 1 N l Y 3 R p b 2 4 x L 1 R H I F B h b H l h L 0 N o Y W 5 n Z W Q g V H l w Z S 5 7 R m 9 y I E N N V F 8 y M T Q s M j g 2 f S Z x d W 9 0 O y w m c X V v d D t T Z W N 0 a W 9 u M S 9 U R y B Q Y W x 5 Y S 9 D a G F u Z 2 V k I F R 5 c G U u e 0 Z v c i B D T V R f M j E 3 L D I 5 M X 0 m c X V v d D s s J n F 1 b 3 Q 7 U 2 V j d G l v b j E v V E c g U G F s e W E v Q 2 h h b m d l Z C B U e X B l L n t G b 3 I g Q 0 1 U X z I y M C w y O T Z 9 J n F 1 b 3 Q 7 L C Z x d W 9 0 O 1 N l Y 3 R p b 2 4 x L 1 R H I F B h b H l h L 0 N o Y W 5 n Z W Q g V H l w Z S 5 7 R m 9 y I E N N V F 8 y M j M s M z A x f S Z x d W 9 0 O y w m c X V v d D t T Z W N 0 a W 9 u M S 9 U R y B Q Y W x 5 Y S 9 D a G F u Z 2 V k I F R 5 c G U u e 0 Z v c i B D T V R f M j I 2 L D M w N n 0 m c X V v d D s s J n F 1 b 3 Q 7 U 2 V j d G l v b j E v V E c g U G F s e W E v Q 2 h h b m d l Z C B U e X B l L n t G b 3 I g Q 0 1 U X z I y O S w z M T F 9 J n F 1 b 3 Q 7 L C Z x d W 9 0 O 1 N l Y 3 R p b 2 4 x L 1 R H I F B h b H l h L 0 N o Y W 5 n Z W Q g V H l w Z S 5 7 R m 9 y I E N N V F 8 y M z I s M z E 2 f S Z x d W 9 0 O y w m c X V v d D t T Z W N 0 a W 9 u M S 9 U R y B Q Y W x 5 Y S 9 D a G F u Z 2 V k I F R 5 c G U u e 0 Z v c i B D T V R f M j M 1 L D M y M X 0 m c X V v d D s s J n F 1 b 3 Q 7 U 2 V j d G l v b j E v V E c g U G F s e W E v Q 2 h h b m d l Z C B U e X B l L n t G b 3 I g Q 0 1 U X z I z O C w z M j Z 9 J n F 1 b 3 Q 7 L C Z x d W 9 0 O 1 N l Y 3 R p b 2 4 x L 1 R H I F B h b H l h L 0 N o Y W 5 n Z W Q g V H l w Z S 5 7 R m 9 y I E N N V F 8 y N D E s M z M x f S Z x d W 9 0 O y w m c X V v d D t T Z W N 0 a W 9 u M S 9 U R y B Q Y W x 5 Y S 9 D a G F u Z 2 V k I F R 5 c G U u e 0 Z v c i B D T V R f M j Q 0 L D M z N n 0 m c X V v d D s s J n F 1 b 3 Q 7 U 2 V j d G l v b j E v V E c g U G F s e W E v Q 2 h h b m d l Z C B U e X B l L n t G b 3 I g Q 0 1 U X z I 0 N y w z N D F 9 J n F 1 b 3 Q 7 L C Z x d W 9 0 O 1 N l Y 3 R p b 2 4 x L 1 R H I F B h b H l h L 0 N o Y W 5 n Z W Q g V H l w Z S 5 7 R m 9 y I E N N V F 8 y N T A s M z Q 2 f S Z x d W 9 0 O y w m c X V v d D t T Z W N 0 a W 9 u M S 9 U R y B Q Y W x 5 Y S 9 D a G F u Z 2 V k I F R 5 c G U u e 0 Z v c i B D T V R f M j U z L D M 1 M X 0 m c X V v d D s s J n F 1 b 3 Q 7 U 2 V j d G l v b j E v V E c g U G F s e W E v Q 2 h h b m d l Z C B U e X B l L n t G b 3 I g Q 0 1 U X z I 1 N i w z N T Z 9 J n F 1 b 3 Q 7 L C Z x d W 9 0 O 1 N l Y 3 R p b 2 4 x L 1 R H I F B h b H l h L 0 N o Y W 5 n Z W Q g V H l w Z S 5 7 R m 9 y I E N N V F 8 y N T k s M z Y x f S Z x d W 9 0 O y w m c X V v d D t T Z W N 0 a W 9 u M S 9 U R y B Q Y W x 5 Y S 9 D a G F u Z 2 V k I F R 5 c G U u e 0 Z v c i B D T V R f M j Y y L D M 2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J T I w U G F s e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c l M j B Q Y W x 5 Y S 9 U R y U y M F B h b H l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c l M j B Q Y W x 5 Y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J T I w U G F s e W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c l M j B Q Y W x 5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J T I w U G F s e W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J T I w U G F s e W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D E x Z m N m N i 0 1 Y j k 2 L T R h Y j U t Y W E z Y y 0 y Z G F k Z T Q y N j N i N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R 1 9 Q Y W x 5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l Q x M T o w N j o 0 O C 4 3 M z A x M z k 5 W i I g L z 4 8 R W 5 0 c n k g V H l w Z T 0 i R m l s b E N v b H V t b l R 5 c G V z I i B W Y W x 1 Z T 0 i c 0 J n Q U F B Q U F B Q U F B Q U F B Q U F B Q U F B Q U F B Q U F B Q U F B Q U F B Q U F B Q U F B Q U F B Q U F B Q U F B Q U F B Q U F B Q U F B Q U F B Q U F B Q U F B Q U F B Q U F B Q U F B Q U F B Q U F B Q U F B Q U F B Q U F B Q U F B Q l F V R k J R V T 0 i I C 8 + P E V u d H J 5 I F R 5 c G U 9 I k Z p b G x D b 2 x 1 b W 5 O Y W 1 l c y I g V m F s d W U 9 I n N b J n F 1 b 3 Q 7 R m F j d G 9 y e S B l e H B l b m N l J n F 1 b 3 Q 7 L C Z x d W 9 0 O z A x L T A y L T I w M j Q m c X V v d D s s J n F 1 b 3 Q 7 M D E t M D E t M j A y N C Z x d W 9 0 O y w m c X V v d D s w M S 0 x M S 0 y M D I z J n F 1 b 3 Q 7 L C Z x d W 9 0 O z A x L T E w L T I w M j M m c X V v d D s s J n F 1 b 3 Q 7 M D E t M D k t M j A y M y Z x d W 9 0 O y w m c X V v d D s w M S 0 w O C 0 y M D I z J n F 1 b 3 Q 7 L C Z x d W 9 0 O z A x L T A 3 L T I w M j M m c X V v d D s s J n F 1 b 3 Q 7 M D E t M D Y t M j A y M y Z x d W 9 0 O y w m c X V v d D s w M S 0 w N S 0 y M D I z J n F 1 b 3 Q 7 L C Z x d W 9 0 O z A x L T A 0 L T I w M j M m c X V v d D s s J n F 1 b 3 Q 7 M D E t M D M t M j A y M y Z x d W 9 0 O y w m c X V v d D s w M S 0 w M i 0 y M D I z J n F 1 b 3 Q 7 L C Z x d W 9 0 O z A x L T A x L T I w M j M m c X V v d D s s J n F 1 b 3 Q 7 M D E t M T I t M j A y M i Z x d W 9 0 O y w m c X V v d D s w M S 0 x M S 0 y M D I y J n F 1 b 3 Q 7 L C Z x d W 9 0 O z A x L T E w L T I w M j I m c X V v d D s s J n F 1 b 3 Q 7 M D E t M D k t M j A y M i Z x d W 9 0 O y w m c X V v d D s w M S 0 w O C 0 y M D I y J n F 1 b 3 Q 7 L C Z x d W 9 0 O z A x L T A 3 L T I w M j I m c X V v d D s s J n F 1 b 3 Q 7 M D E t M D Y t M j A y M i Z x d W 9 0 O y w m c X V v d D s w M S 0 w N S 0 y M D I y J n F 1 b 3 Q 7 L C Z x d W 9 0 O z A x L T A 0 L T I w M j I m c X V v d D s s J n F 1 b 3 Q 7 M D E t M D M t M j A y M i Z x d W 9 0 O y w m c X V v d D s w M S 0 w M i 0 y M D I y J n F 1 b 3 Q 7 L C Z x d W 9 0 O z A x L T A x L T I w M j I m c X V v d D s s J n F 1 b 3 Q 7 M D E t M T I t M j A y M S Z x d W 9 0 O y w m c X V v d D s w M S 0 x M S 0 y M D I x J n F 1 b 3 Q 7 L C Z x d W 9 0 O z A x L T E w L T I w M j E m c X V v d D s s J n F 1 b 3 Q 7 M D E t M D k t M j A y M S Z x d W 9 0 O y w m c X V v d D s w M S 0 w O C 0 y M D I x J n F 1 b 3 Q 7 L C Z x d W 9 0 O z A x L T A 3 L T I w M j E m c X V v d D s s J n F 1 b 3 Q 7 M D E t M D Y t M j A y M S Z x d W 9 0 O y w m c X V v d D s w M S 0 w N S 0 y M D I x J n F 1 b 3 Q 7 L C Z x d W 9 0 O z A x L T A 0 L T I w M j E m c X V v d D s s J n F 1 b 3 Q 7 M D E t M D M t M j A y M S Z x d W 9 0 O y w m c X V v d D s w M S 0 w M i 0 y M D I x J n F 1 b 3 Q 7 L C Z x d W 9 0 O z A x L T A x L T I w M j E m c X V v d D s s J n F 1 b 3 Q 7 M D E t M T I t M j A y M C Z x d W 9 0 O y w m c X V v d D s w M S 0 x M S 0 y M D I w J n F 1 b 3 Q 7 L C Z x d W 9 0 O z A x L T E w L T I w M j A m c X V v d D s s J n F 1 b 3 Q 7 M D E t M D k t M j A y M C Z x d W 9 0 O y w m c X V v d D s w M S 0 w O C 0 y M D I w J n F 1 b 3 Q 7 L C Z x d W 9 0 O z A x L T A 3 L T I w M j A m c X V v d D s s J n F 1 b 3 Q 7 M D E t M D Y t M j A y M C Z x d W 9 0 O y w m c X V v d D s w M S 0 w N S 0 y M D I w J n F 1 b 3 Q 7 L C Z x d W 9 0 O z A x L T A 0 L T I w M j A m c X V v d D s s J n F 1 b 3 Q 7 M D E t M D M t M j A y M C Z x d W 9 0 O y w m c X V v d D s w M S 0 w M i 0 y M D I w J n F 1 b 3 Q 7 L C Z x d W 9 0 O z A x L T A x L T I w M j A m c X V v d D s s J n F 1 b 3 Q 7 M D E t M T I t M j A x O S Z x d W 9 0 O y w m c X V v d D s w M S 0 x M S 0 y M D E 5 J n F 1 b 3 Q 7 L C Z x d W 9 0 O z A x L T E w L T I w M T k m c X V v d D s s J n F 1 b 3 Q 7 M D E t M D k t M j A x O S Z x d W 9 0 O y w m c X V v d D s w M S 0 w O C 0 y M D E 5 J n F 1 b 3 Q 7 L C Z x d W 9 0 O z A x L T A 3 L T I w M T k m c X V v d D s s J n F 1 b 3 Q 7 M D E t M D Y t M j A x O S Z x d W 9 0 O y w m c X V v d D s w M S 0 w N S 0 y M D E 5 J n F 1 b 3 Q 7 L C Z x d W 9 0 O z A x L T A 0 L T I w M T k m c X V v d D s s J n F 1 b 3 Q 7 M D E t M D M t M j A x O S Z x d W 9 0 O y w m c X V v d D s w M S 0 w M i 0 y M D E 5 J n F 1 b 3 Q 7 L C Z x d W 9 0 O z A x L T A x L T I w M T k m c X V v d D s s J n F 1 b 3 Q 7 M D E t M T I t M j A x O C Z x d W 9 0 O y w m c X V v d D s w M S 0 x M S 0 y M D E 4 J n F 1 b 3 Q 7 L C Z x d W 9 0 O z A x L T E w L T I w M T g m c X V v d D s s J n F 1 b 3 Q 7 M D E t M D k t M j A x O C Z x d W 9 0 O y w m c X V v d D s w M S 0 w O C 0 y M D E 4 J n F 1 b 3 Q 7 L C Z x d W 9 0 O z A x L T A 3 L T I w M T g m c X V v d D s s J n F 1 b 3 Q 7 M D E t M D Y t M j A x O C Z x d W 9 0 O y w m c X V v d D s w M S 0 w N S 0 y M D E 4 J n F 1 b 3 Q 7 L C Z x d W 9 0 O z A x L T A 0 L T I w M T g m c X V v d D s s J n F 1 b 3 Q 7 M D E t M D M t M j A x O C Z x d W 9 0 O y w m c X V v d D s w M S 0 w M i 0 y M D E 4 J n F 1 b 3 Q 7 L C Z x d W 9 0 O z A x L T A x L T I w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c g U G F s e W E g K D I p L 0 N o Y W 5 n Z W Q g V H l w Z S 5 7 R m F j d G 9 y e S B l e H B l b m N l L D B 9 J n F 1 b 3 Q 7 L C Z x d W 9 0 O 1 N l Y 3 R p b 2 4 x L 1 R H I F B h b H l h I C g y K S 9 D a G F u Z 2 V k I F R 5 c G U u e z A x L T A y L T I w M j Q s M n 0 m c X V v d D s s J n F 1 b 3 Q 7 U 2 V j d G l v b j E v V E c g U G F s e W E g K D I p L 0 N o Y W 5 n Z W Q g V H l w Z S 5 7 M D E t M D E t M j A y N C w 3 f S Z x d W 9 0 O y w m c X V v d D t T Z W N 0 a W 9 u M S 9 U R y B Q Y W x 5 Y S A o M i k v Q 2 h h b m d l Z C B U e X B l L n s w M S 0 x M S 0 y M D I z L D E 3 f S Z x d W 9 0 O y w m c X V v d D t T Z W N 0 a W 9 u M S 9 U R y B Q Y W x 5 Y S A o M i k v Q 2 h h b m d l Z C B U e X B l L n s w M S 0 x M C 0 y M D I z L D I y f S Z x d W 9 0 O y w m c X V v d D t T Z W N 0 a W 9 u M S 9 U R y B Q Y W x 5 Y S A o M i k v Q 2 h h b m d l Z C B U e X B l L n s w M S 0 w O S 0 y M D I z L D I 3 f S Z x d W 9 0 O y w m c X V v d D t T Z W N 0 a W 9 u M S 9 U R y B Q Y W x 5 Y S A o M i k v Q 2 h h b m d l Z C B U e X B l L n s w M S 0 w O C 0 y M D I z L D M y f S Z x d W 9 0 O y w m c X V v d D t T Z W N 0 a W 9 u M S 9 U R y B Q Y W x 5 Y S A o M i k v Q 2 h h b m d l Z C B U e X B l L n s w M S 0 w N y 0 y M D I z L D M 3 f S Z x d W 9 0 O y w m c X V v d D t T Z W N 0 a W 9 u M S 9 U R y B Q Y W x 5 Y S A o M i k v Q 2 h h b m d l Z C B U e X B l L n s w M S 0 w N i 0 y M D I z L D Q y f S Z x d W 9 0 O y w m c X V v d D t T Z W N 0 a W 9 u M S 9 U R y B Q Y W x 5 Y S A o M i k v Q 2 h h b m d l Z C B U e X B l L n s w M S 0 w N S 0 y M D I z L D Q 3 f S Z x d W 9 0 O y w m c X V v d D t T Z W N 0 a W 9 u M S 9 U R y B Q Y W x 5 Y S A o M i k v Q 2 h h b m d l Z C B U e X B l L n s w M S 0 w N C 0 y M D I z L D U y f S Z x d W 9 0 O y w m c X V v d D t T Z W N 0 a W 9 u M S 9 U R y B Q Y W x 5 Y S A o M i k v Q 2 h h b m d l Z C B U e X B l L n s w M S 0 w M y 0 y M D I z L D U 3 f S Z x d W 9 0 O y w m c X V v d D t T Z W N 0 a W 9 u M S 9 U R y B Q Y W x 5 Y S A o M i k v Q 2 h h b m d l Z C B U e X B l L n s w M S 0 w M i 0 y M D I z L D Y y f S Z x d W 9 0 O y w m c X V v d D t T Z W N 0 a W 9 u M S 9 U R y B Q Y W x 5 Y S A o M i k v Q 2 h h b m d l Z C B U e X B l L n s w M S 0 w M S 0 y M D I z L D Y 3 f S Z x d W 9 0 O y w m c X V v d D t T Z W N 0 a W 9 u M S 9 U R y B Q Y W x 5 Y S A o M i k v Q 2 h h b m d l Z C B U e X B l L n s w M S 0 x M i 0 y M D I y L D c y f S Z x d W 9 0 O y w m c X V v d D t T Z W N 0 a W 9 u M S 9 U R y B Q Y W x 5 Y S A o M i k v Q 2 h h b m d l Z C B U e X B l L n s w M S 0 x M S 0 y M D I y L D c 3 f S Z x d W 9 0 O y w m c X V v d D t T Z W N 0 a W 9 u M S 9 U R y B Q Y W x 5 Y S A o M i k v Q 2 h h b m d l Z C B U e X B l L n s w M S 0 x M C 0 y M D I y L D g y f S Z x d W 9 0 O y w m c X V v d D t T Z W N 0 a W 9 u M S 9 U R y B Q Y W x 5 Y S A o M i k v Q 2 h h b m d l Z C B U e X B l L n s w M S 0 w O S 0 y M D I y L D g 3 f S Z x d W 9 0 O y w m c X V v d D t T Z W N 0 a W 9 u M S 9 U R y B Q Y W x 5 Y S A o M i k v Q 2 h h b m d l Z C B U e X B l L n s w M S 0 w O C 0 y M D I y L D k y f S Z x d W 9 0 O y w m c X V v d D t T Z W N 0 a W 9 u M S 9 U R y B Q Y W x 5 Y S A o M i k v Q 2 h h b m d l Z C B U e X B l L n s w M S 0 w N y 0 y M D I y L D k 3 f S Z x d W 9 0 O y w m c X V v d D t T Z W N 0 a W 9 u M S 9 U R y B Q Y W x 5 Y S A o M i k v Q 2 h h b m d l Z C B U e X B l L n s w M S 0 w N i 0 y M D I y L D E w M n 0 m c X V v d D s s J n F 1 b 3 Q 7 U 2 V j d G l v b j E v V E c g U G F s e W E g K D I p L 0 N o Y W 5 n Z W Q g V H l w Z S 5 7 M D E t M D U t M j A y M i w x M D d 9 J n F 1 b 3 Q 7 L C Z x d W 9 0 O 1 N l Y 3 R p b 2 4 x L 1 R H I F B h b H l h I C g y K S 9 D a G F u Z 2 V k I F R 5 c G U u e z A x L T A 0 L T I w M j I s M T E y f S Z x d W 9 0 O y w m c X V v d D t T Z W N 0 a W 9 u M S 9 U R y B Q Y W x 5 Y S A o M i k v Q 2 h h b m d l Z C B U e X B l L n s w M S 0 w M y 0 y M D I y L D E x N 3 0 m c X V v d D s s J n F 1 b 3 Q 7 U 2 V j d G l v b j E v V E c g U G F s e W E g K D I p L 0 N o Y W 5 n Z W Q g V H l w Z S 5 7 M D E t M D I t M j A y M i w x M j J 9 J n F 1 b 3 Q 7 L C Z x d W 9 0 O 1 N l Y 3 R p b 2 4 x L 1 R H I F B h b H l h I C g y K S 9 D a G F u Z 2 V k I F R 5 c G U u e z A x L T A x L T I w M j I s M T I 3 f S Z x d W 9 0 O y w m c X V v d D t T Z W N 0 a W 9 u M S 9 U R y B Q Y W x 5 Y S A o M i k v Q 2 h h b m d l Z C B U e X B l L n s w M S 0 x M i 0 y M D I x L D E z M n 0 m c X V v d D s s J n F 1 b 3 Q 7 U 2 V j d G l v b j E v V E c g U G F s e W E g K D I p L 0 N o Y W 5 n Z W Q g V H l w Z S 5 7 M D E t M T E t M j A y M S w x M z d 9 J n F 1 b 3 Q 7 L C Z x d W 9 0 O 1 N l Y 3 R p b 2 4 x L 1 R H I F B h b H l h I C g y K S 9 D a G F u Z 2 V k I F R 5 c G U u e z A x L T E w L T I w M j E s M T Q y f S Z x d W 9 0 O y w m c X V v d D t T Z W N 0 a W 9 u M S 9 U R y B Q Y W x 5 Y S A o M i k v Q 2 h h b m d l Z C B U e X B l L n s w M S 0 w O S 0 y M D I x L D E 0 N 3 0 m c X V v d D s s J n F 1 b 3 Q 7 U 2 V j d G l v b j E v V E c g U G F s e W E g K D I p L 0 N o Y W 5 n Z W Q g V H l w Z S 5 7 M D E t M D g t M j A y M S w x N T J 9 J n F 1 b 3 Q 7 L C Z x d W 9 0 O 1 N l Y 3 R p b 2 4 x L 1 R H I F B h b H l h I C g y K S 9 D a G F u Z 2 V k I F R 5 c G U u e z A x L T A 3 L T I w M j E s M T U 3 f S Z x d W 9 0 O y w m c X V v d D t T Z W N 0 a W 9 u M S 9 U R y B Q Y W x 5 Y S A o M i k v Q 2 h h b m d l Z C B U e X B l L n s w M S 0 w N i 0 y M D I x L D E 2 M n 0 m c X V v d D s s J n F 1 b 3 Q 7 U 2 V j d G l v b j E v V E c g U G F s e W E g K D I p L 0 N o Y W 5 n Z W Q g V H l w Z S 5 7 M D E t M D U t M j A y M S w x N j d 9 J n F 1 b 3 Q 7 L C Z x d W 9 0 O 1 N l Y 3 R p b 2 4 x L 1 R H I F B h b H l h I C g y K S 9 D a G F u Z 2 V k I F R 5 c G U u e z A x L T A 0 L T I w M j E s M T c y f S Z x d W 9 0 O y w m c X V v d D t T Z W N 0 a W 9 u M S 9 U R y B Q Y W x 5 Y S A o M i k v Q 2 h h b m d l Z C B U e X B l L n s w M S 0 w M y 0 y M D I x L D E 3 N 3 0 m c X V v d D s s J n F 1 b 3 Q 7 U 2 V j d G l v b j E v V E c g U G F s e W E g K D I p L 0 N o Y W 5 n Z W Q g V H l w Z S 5 7 M D E t M D I t M j A y M S w x O D J 9 J n F 1 b 3 Q 7 L C Z x d W 9 0 O 1 N l Y 3 R p b 2 4 x L 1 R H I F B h b H l h I C g y K S 9 D a G F u Z 2 V k I F R 5 c G U u e z A x L T A x L T I w M j E s M T g 3 f S Z x d W 9 0 O y w m c X V v d D t T Z W N 0 a W 9 u M S 9 U R y B Q Y W x 5 Y S A o M i k v Q 2 h h b m d l Z C B U e X B l L n s w M S 0 x M i 0 y M D I w L D E 5 M n 0 m c X V v d D s s J n F 1 b 3 Q 7 U 2 V j d G l v b j E v V E c g U G F s e W E g K D I p L 0 N o Y W 5 n Z W Q g V H l w Z S 5 7 M D E t M T E t M j A y M C w x O T d 9 J n F 1 b 3 Q 7 L C Z x d W 9 0 O 1 N l Y 3 R p b 2 4 x L 1 R H I F B h b H l h I C g y K S 9 D a G F u Z 2 V k I F R 5 c G U u e z A x L T E w L T I w M j A s M j A y f S Z x d W 9 0 O y w m c X V v d D t T Z W N 0 a W 9 u M S 9 U R y B Q Y W x 5 Y S A o M i k v Q 2 h h b m d l Z C B U e X B l L n s w M S 0 w O S 0 y M D I w L D I w N 3 0 m c X V v d D s s J n F 1 b 3 Q 7 U 2 V j d G l v b j E v V E c g U G F s e W E g K D I p L 0 N o Y W 5 n Z W Q g V H l w Z S 5 7 M D E t M D g t M j A y M C w y M T J 9 J n F 1 b 3 Q 7 L C Z x d W 9 0 O 1 N l Y 3 R p b 2 4 x L 1 R H I F B h b H l h I C g y K S 9 D a G F u Z 2 V k I F R 5 c G U u e z A x L T A 3 L T I w M j A s M j E 3 f S Z x d W 9 0 O y w m c X V v d D t T Z W N 0 a W 9 u M S 9 U R y B Q Y W x 5 Y S A o M i k v Q 2 h h b m d l Z C B U e X B l L n s w M S 0 w N i 0 y M D I w L D I y M n 0 m c X V v d D s s J n F 1 b 3 Q 7 U 2 V j d G l v b j E v V E c g U G F s e W E g K D I p L 0 N o Y W 5 n Z W Q g V H l w Z S 5 7 M D E t M D U t M j A y M C w y M j d 9 J n F 1 b 3 Q 7 L C Z x d W 9 0 O 1 N l Y 3 R p b 2 4 x L 1 R H I F B h b H l h I C g y K S 9 D a G F u Z 2 V k I F R 5 c G U u e z A x L T A 0 L T I w M j A s M j M y f S Z x d W 9 0 O y w m c X V v d D t T Z W N 0 a W 9 u M S 9 U R y B Q Y W x 5 Y S A o M i k v Q 2 h h b m d l Z C B U e X B l L n s w M S 0 w M y 0 y M D I w L D I z N 3 0 m c X V v d D s s J n F 1 b 3 Q 7 U 2 V j d G l v b j E v V E c g U G F s e W E g K D I p L 0 N o Y W 5 n Z W Q g V H l w Z S 5 7 M D E t M D I t M j A y M C w y N D J 9 J n F 1 b 3 Q 7 L C Z x d W 9 0 O 1 N l Y 3 R p b 2 4 x L 1 R H I F B h b H l h I C g y K S 9 D a G F u Z 2 V k I F R 5 c G U u e z A x L T A x L T I w M j A s M j Q 3 f S Z x d W 9 0 O y w m c X V v d D t T Z W N 0 a W 9 u M S 9 U R y B Q Y W x 5 Y S A o M i k v Q 2 h h b m d l Z C B U e X B l L n s w M S 0 x M i 0 y M D E 5 L D I 1 M n 0 m c X V v d D s s J n F 1 b 3 Q 7 U 2 V j d G l v b j E v V E c g U G F s e W E g K D I p L 0 N o Y W 5 n Z W Q g V H l w Z S 5 7 M D E t M T E t M j A x O S w y N T d 9 J n F 1 b 3 Q 7 L C Z x d W 9 0 O 1 N l Y 3 R p b 2 4 x L 1 R H I F B h b H l h I C g y K S 9 D a G F u Z 2 V k I F R 5 c G U u e z A x L T E w L T I w M T k s M j Y y f S Z x d W 9 0 O y w m c X V v d D t T Z W N 0 a W 9 u M S 9 U R y B Q Y W x 5 Y S A o M i k v Q 2 h h b m d l Z C B U e X B l L n s w M S 0 w O S 0 y M D E 5 L D I 2 N 3 0 m c X V v d D s s J n F 1 b 3 Q 7 U 2 V j d G l v b j E v V E c g U G F s e W E g K D I p L 0 N o Y W 5 n Z W Q g V H l w Z S 5 7 M D E t M D g t M j A x O S w y N z J 9 J n F 1 b 3 Q 7 L C Z x d W 9 0 O 1 N l Y 3 R p b 2 4 x L 1 R H I F B h b H l h I C g y K S 9 D a G F u Z 2 V k I F R 5 c G U u e z A x L T A 3 L T I w M T k s M j c 3 f S Z x d W 9 0 O y w m c X V v d D t T Z W N 0 a W 9 u M S 9 U R y B Q Y W x 5 Y S A o M i k v Q 2 h h b m d l Z C B U e X B l L n s w M S 0 w N i 0 y M D E 5 L D I 4 M n 0 m c X V v d D s s J n F 1 b 3 Q 7 U 2 V j d G l v b j E v V E c g U G F s e W E g K D I p L 0 N o Y W 5 n Z W Q g V H l w Z S 5 7 M D E t M D U t M j A x O S w y O D d 9 J n F 1 b 3 Q 7 L C Z x d W 9 0 O 1 N l Y 3 R p b 2 4 x L 1 R H I F B h b H l h I C g y K S 9 D a G F u Z 2 V k I F R 5 c G U u e z A x L T A 0 L T I w M T k s M j k y f S Z x d W 9 0 O y w m c X V v d D t T Z W N 0 a W 9 u M S 9 U R y B Q Y W x 5 Y S A o M i k v Q 2 h h b m d l Z C B U e X B l L n s w M S 0 w M y 0 y M D E 5 L D I 5 N 3 0 m c X V v d D s s J n F 1 b 3 Q 7 U 2 V j d G l v b j E v V E c g U G F s e W E g K D I p L 0 N o Y W 5 n Z W Q g V H l w Z S 5 7 M D E t M D I t M j A x O S w z M D J 9 J n F 1 b 3 Q 7 L C Z x d W 9 0 O 1 N l Y 3 R p b 2 4 x L 1 R H I F B h b H l h I C g y K S 9 D a G F u Z 2 V k I F R 5 c G U u e z A x L T A x L T I w M T k s M z A 3 f S Z x d W 9 0 O y w m c X V v d D t T Z W N 0 a W 9 u M S 9 U R y B Q Y W x 5 Y S A o M i k v Q 2 h h b m d l Z C B U e X B l L n s w M S 0 x M i 0 y M D E 4 L D M x M n 0 m c X V v d D s s J n F 1 b 3 Q 7 U 2 V j d G l v b j E v V E c g U G F s e W E g K D I p L 0 N o Y W 5 n Z W Q g V H l w Z S 5 7 M D E t M T E t M j A x O C w z M T d 9 J n F 1 b 3 Q 7 L C Z x d W 9 0 O 1 N l Y 3 R p b 2 4 x L 1 R H I F B h b H l h I C g y K S 9 D a G F u Z 2 V k I F R 5 c G U u e z A x L T E w L T I w M T g s M z I y f S Z x d W 9 0 O y w m c X V v d D t T Z W N 0 a W 9 u M S 9 U R y B Q Y W x 5 Y S A o M i k v Q 2 h h b m d l Z C B U e X B l L n s w M S 0 w O S 0 y M D E 4 L D M y N 3 0 m c X V v d D s s J n F 1 b 3 Q 7 U 2 V j d G l v b j E v V E c g U G F s e W E g K D I p L 0 N o Y W 5 n Z W Q g V H l w Z S 5 7 M D E t M D g t M j A x O C w z M z J 9 J n F 1 b 3 Q 7 L C Z x d W 9 0 O 1 N l Y 3 R p b 2 4 x L 1 R H I F B h b H l h I C g y K S 9 D a G F u Z 2 V k I F R 5 c G U u e z A x L T A 3 L T I w M T g s M z M 3 f S Z x d W 9 0 O y w m c X V v d D t T Z W N 0 a W 9 u M S 9 U R y B Q Y W x 5 Y S A o M i k v Q 2 h h b m d l Z C B U e X B l L n s w M S 0 w N i 0 y M D E 4 L D M 0 M n 0 m c X V v d D s s J n F 1 b 3 Q 7 U 2 V j d G l v b j E v V E c g U G F s e W E g K D I p L 0 N o Y W 5 n Z W Q g V H l w Z S 5 7 M D E t M D U t M j A x O C w z N D d 9 J n F 1 b 3 Q 7 L C Z x d W 9 0 O 1 N l Y 3 R p b 2 4 x L 1 R H I F B h b H l h I C g y K S 9 D a G F u Z 2 V k I F R 5 c G U u e z A x L T A 0 L T I w M T g s M z U y f S Z x d W 9 0 O y w m c X V v d D t T Z W N 0 a W 9 u M S 9 U R y B Q Y W x 5 Y S A o M i k v Q 2 h h b m d l Z C B U e X B l L n s w M S 0 w M y 0 y M D E 4 L D M 1 N 3 0 m c X V v d D s s J n F 1 b 3 Q 7 U 2 V j d G l v b j E v V E c g U G F s e W E g K D I p L 0 N o Y W 5 n Z W Q g V H l w Z S 5 7 M D E t M D I t M j A x O C w z N j J 9 J n F 1 b 3 Q 7 L C Z x d W 9 0 O 1 N l Y 3 R p b 2 4 x L 1 R H I F B h b H l h I C g y K S 9 D a G F u Z 2 V k I F R 5 c G U u e z A x L T A x L T I w M T g s M z Y 3 f S Z x d W 9 0 O 1 0 s J n F 1 b 3 Q 7 Q 2 9 s d W 1 u Q 2 9 1 b n Q m c X V v d D s 6 N z Q s J n F 1 b 3 Q 7 S 2 V 5 Q 2 9 s d W 1 u T m F t Z X M m c X V v d D s 6 W 1 0 s J n F 1 b 3 Q 7 Q 2 9 s d W 1 u S W R l b n R p d G l l c y Z x d W 9 0 O z p b J n F 1 b 3 Q 7 U 2 V j d G l v b j E v V E c g U G F s e W E g K D I p L 0 N o Y W 5 n Z W Q g V H l w Z S 5 7 R m F j d G 9 y e S B l e H B l b m N l L D B 9 J n F 1 b 3 Q 7 L C Z x d W 9 0 O 1 N l Y 3 R p b 2 4 x L 1 R H I F B h b H l h I C g y K S 9 D a G F u Z 2 V k I F R 5 c G U u e z A x L T A y L T I w M j Q s M n 0 m c X V v d D s s J n F 1 b 3 Q 7 U 2 V j d G l v b j E v V E c g U G F s e W E g K D I p L 0 N o Y W 5 n Z W Q g V H l w Z S 5 7 M D E t M D E t M j A y N C w 3 f S Z x d W 9 0 O y w m c X V v d D t T Z W N 0 a W 9 u M S 9 U R y B Q Y W x 5 Y S A o M i k v Q 2 h h b m d l Z C B U e X B l L n s w M S 0 x M S 0 y M D I z L D E 3 f S Z x d W 9 0 O y w m c X V v d D t T Z W N 0 a W 9 u M S 9 U R y B Q Y W x 5 Y S A o M i k v Q 2 h h b m d l Z C B U e X B l L n s w M S 0 x M C 0 y M D I z L D I y f S Z x d W 9 0 O y w m c X V v d D t T Z W N 0 a W 9 u M S 9 U R y B Q Y W x 5 Y S A o M i k v Q 2 h h b m d l Z C B U e X B l L n s w M S 0 w O S 0 y M D I z L D I 3 f S Z x d W 9 0 O y w m c X V v d D t T Z W N 0 a W 9 u M S 9 U R y B Q Y W x 5 Y S A o M i k v Q 2 h h b m d l Z C B U e X B l L n s w M S 0 w O C 0 y M D I z L D M y f S Z x d W 9 0 O y w m c X V v d D t T Z W N 0 a W 9 u M S 9 U R y B Q Y W x 5 Y S A o M i k v Q 2 h h b m d l Z C B U e X B l L n s w M S 0 w N y 0 y M D I z L D M 3 f S Z x d W 9 0 O y w m c X V v d D t T Z W N 0 a W 9 u M S 9 U R y B Q Y W x 5 Y S A o M i k v Q 2 h h b m d l Z C B U e X B l L n s w M S 0 w N i 0 y M D I z L D Q y f S Z x d W 9 0 O y w m c X V v d D t T Z W N 0 a W 9 u M S 9 U R y B Q Y W x 5 Y S A o M i k v Q 2 h h b m d l Z C B U e X B l L n s w M S 0 w N S 0 y M D I z L D Q 3 f S Z x d W 9 0 O y w m c X V v d D t T Z W N 0 a W 9 u M S 9 U R y B Q Y W x 5 Y S A o M i k v Q 2 h h b m d l Z C B U e X B l L n s w M S 0 w N C 0 y M D I z L D U y f S Z x d W 9 0 O y w m c X V v d D t T Z W N 0 a W 9 u M S 9 U R y B Q Y W x 5 Y S A o M i k v Q 2 h h b m d l Z C B U e X B l L n s w M S 0 w M y 0 y M D I z L D U 3 f S Z x d W 9 0 O y w m c X V v d D t T Z W N 0 a W 9 u M S 9 U R y B Q Y W x 5 Y S A o M i k v Q 2 h h b m d l Z C B U e X B l L n s w M S 0 w M i 0 y M D I z L D Y y f S Z x d W 9 0 O y w m c X V v d D t T Z W N 0 a W 9 u M S 9 U R y B Q Y W x 5 Y S A o M i k v Q 2 h h b m d l Z C B U e X B l L n s w M S 0 w M S 0 y M D I z L D Y 3 f S Z x d W 9 0 O y w m c X V v d D t T Z W N 0 a W 9 u M S 9 U R y B Q Y W x 5 Y S A o M i k v Q 2 h h b m d l Z C B U e X B l L n s w M S 0 x M i 0 y M D I y L D c y f S Z x d W 9 0 O y w m c X V v d D t T Z W N 0 a W 9 u M S 9 U R y B Q Y W x 5 Y S A o M i k v Q 2 h h b m d l Z C B U e X B l L n s w M S 0 x M S 0 y M D I y L D c 3 f S Z x d W 9 0 O y w m c X V v d D t T Z W N 0 a W 9 u M S 9 U R y B Q Y W x 5 Y S A o M i k v Q 2 h h b m d l Z C B U e X B l L n s w M S 0 x M C 0 y M D I y L D g y f S Z x d W 9 0 O y w m c X V v d D t T Z W N 0 a W 9 u M S 9 U R y B Q Y W x 5 Y S A o M i k v Q 2 h h b m d l Z C B U e X B l L n s w M S 0 w O S 0 y M D I y L D g 3 f S Z x d W 9 0 O y w m c X V v d D t T Z W N 0 a W 9 u M S 9 U R y B Q Y W x 5 Y S A o M i k v Q 2 h h b m d l Z C B U e X B l L n s w M S 0 w O C 0 y M D I y L D k y f S Z x d W 9 0 O y w m c X V v d D t T Z W N 0 a W 9 u M S 9 U R y B Q Y W x 5 Y S A o M i k v Q 2 h h b m d l Z C B U e X B l L n s w M S 0 w N y 0 y M D I y L D k 3 f S Z x d W 9 0 O y w m c X V v d D t T Z W N 0 a W 9 u M S 9 U R y B Q Y W x 5 Y S A o M i k v Q 2 h h b m d l Z C B U e X B l L n s w M S 0 w N i 0 y M D I y L D E w M n 0 m c X V v d D s s J n F 1 b 3 Q 7 U 2 V j d G l v b j E v V E c g U G F s e W E g K D I p L 0 N o Y W 5 n Z W Q g V H l w Z S 5 7 M D E t M D U t M j A y M i w x M D d 9 J n F 1 b 3 Q 7 L C Z x d W 9 0 O 1 N l Y 3 R p b 2 4 x L 1 R H I F B h b H l h I C g y K S 9 D a G F u Z 2 V k I F R 5 c G U u e z A x L T A 0 L T I w M j I s M T E y f S Z x d W 9 0 O y w m c X V v d D t T Z W N 0 a W 9 u M S 9 U R y B Q Y W x 5 Y S A o M i k v Q 2 h h b m d l Z C B U e X B l L n s w M S 0 w M y 0 y M D I y L D E x N 3 0 m c X V v d D s s J n F 1 b 3 Q 7 U 2 V j d G l v b j E v V E c g U G F s e W E g K D I p L 0 N o Y W 5 n Z W Q g V H l w Z S 5 7 M D E t M D I t M j A y M i w x M j J 9 J n F 1 b 3 Q 7 L C Z x d W 9 0 O 1 N l Y 3 R p b 2 4 x L 1 R H I F B h b H l h I C g y K S 9 D a G F u Z 2 V k I F R 5 c G U u e z A x L T A x L T I w M j I s M T I 3 f S Z x d W 9 0 O y w m c X V v d D t T Z W N 0 a W 9 u M S 9 U R y B Q Y W x 5 Y S A o M i k v Q 2 h h b m d l Z C B U e X B l L n s w M S 0 x M i 0 y M D I x L D E z M n 0 m c X V v d D s s J n F 1 b 3 Q 7 U 2 V j d G l v b j E v V E c g U G F s e W E g K D I p L 0 N o Y W 5 n Z W Q g V H l w Z S 5 7 M D E t M T E t M j A y M S w x M z d 9 J n F 1 b 3 Q 7 L C Z x d W 9 0 O 1 N l Y 3 R p b 2 4 x L 1 R H I F B h b H l h I C g y K S 9 D a G F u Z 2 V k I F R 5 c G U u e z A x L T E w L T I w M j E s M T Q y f S Z x d W 9 0 O y w m c X V v d D t T Z W N 0 a W 9 u M S 9 U R y B Q Y W x 5 Y S A o M i k v Q 2 h h b m d l Z C B U e X B l L n s w M S 0 w O S 0 y M D I x L D E 0 N 3 0 m c X V v d D s s J n F 1 b 3 Q 7 U 2 V j d G l v b j E v V E c g U G F s e W E g K D I p L 0 N o Y W 5 n Z W Q g V H l w Z S 5 7 M D E t M D g t M j A y M S w x N T J 9 J n F 1 b 3 Q 7 L C Z x d W 9 0 O 1 N l Y 3 R p b 2 4 x L 1 R H I F B h b H l h I C g y K S 9 D a G F u Z 2 V k I F R 5 c G U u e z A x L T A 3 L T I w M j E s M T U 3 f S Z x d W 9 0 O y w m c X V v d D t T Z W N 0 a W 9 u M S 9 U R y B Q Y W x 5 Y S A o M i k v Q 2 h h b m d l Z C B U e X B l L n s w M S 0 w N i 0 y M D I x L D E 2 M n 0 m c X V v d D s s J n F 1 b 3 Q 7 U 2 V j d G l v b j E v V E c g U G F s e W E g K D I p L 0 N o Y W 5 n Z W Q g V H l w Z S 5 7 M D E t M D U t M j A y M S w x N j d 9 J n F 1 b 3 Q 7 L C Z x d W 9 0 O 1 N l Y 3 R p b 2 4 x L 1 R H I F B h b H l h I C g y K S 9 D a G F u Z 2 V k I F R 5 c G U u e z A x L T A 0 L T I w M j E s M T c y f S Z x d W 9 0 O y w m c X V v d D t T Z W N 0 a W 9 u M S 9 U R y B Q Y W x 5 Y S A o M i k v Q 2 h h b m d l Z C B U e X B l L n s w M S 0 w M y 0 y M D I x L D E 3 N 3 0 m c X V v d D s s J n F 1 b 3 Q 7 U 2 V j d G l v b j E v V E c g U G F s e W E g K D I p L 0 N o Y W 5 n Z W Q g V H l w Z S 5 7 M D E t M D I t M j A y M S w x O D J 9 J n F 1 b 3 Q 7 L C Z x d W 9 0 O 1 N l Y 3 R p b 2 4 x L 1 R H I F B h b H l h I C g y K S 9 D a G F u Z 2 V k I F R 5 c G U u e z A x L T A x L T I w M j E s M T g 3 f S Z x d W 9 0 O y w m c X V v d D t T Z W N 0 a W 9 u M S 9 U R y B Q Y W x 5 Y S A o M i k v Q 2 h h b m d l Z C B U e X B l L n s w M S 0 x M i 0 y M D I w L D E 5 M n 0 m c X V v d D s s J n F 1 b 3 Q 7 U 2 V j d G l v b j E v V E c g U G F s e W E g K D I p L 0 N o Y W 5 n Z W Q g V H l w Z S 5 7 M D E t M T E t M j A y M C w x O T d 9 J n F 1 b 3 Q 7 L C Z x d W 9 0 O 1 N l Y 3 R p b 2 4 x L 1 R H I F B h b H l h I C g y K S 9 D a G F u Z 2 V k I F R 5 c G U u e z A x L T E w L T I w M j A s M j A y f S Z x d W 9 0 O y w m c X V v d D t T Z W N 0 a W 9 u M S 9 U R y B Q Y W x 5 Y S A o M i k v Q 2 h h b m d l Z C B U e X B l L n s w M S 0 w O S 0 y M D I w L D I w N 3 0 m c X V v d D s s J n F 1 b 3 Q 7 U 2 V j d G l v b j E v V E c g U G F s e W E g K D I p L 0 N o Y W 5 n Z W Q g V H l w Z S 5 7 M D E t M D g t M j A y M C w y M T J 9 J n F 1 b 3 Q 7 L C Z x d W 9 0 O 1 N l Y 3 R p b 2 4 x L 1 R H I F B h b H l h I C g y K S 9 D a G F u Z 2 V k I F R 5 c G U u e z A x L T A 3 L T I w M j A s M j E 3 f S Z x d W 9 0 O y w m c X V v d D t T Z W N 0 a W 9 u M S 9 U R y B Q Y W x 5 Y S A o M i k v Q 2 h h b m d l Z C B U e X B l L n s w M S 0 w N i 0 y M D I w L D I y M n 0 m c X V v d D s s J n F 1 b 3 Q 7 U 2 V j d G l v b j E v V E c g U G F s e W E g K D I p L 0 N o Y W 5 n Z W Q g V H l w Z S 5 7 M D E t M D U t M j A y M C w y M j d 9 J n F 1 b 3 Q 7 L C Z x d W 9 0 O 1 N l Y 3 R p b 2 4 x L 1 R H I F B h b H l h I C g y K S 9 D a G F u Z 2 V k I F R 5 c G U u e z A x L T A 0 L T I w M j A s M j M y f S Z x d W 9 0 O y w m c X V v d D t T Z W N 0 a W 9 u M S 9 U R y B Q Y W x 5 Y S A o M i k v Q 2 h h b m d l Z C B U e X B l L n s w M S 0 w M y 0 y M D I w L D I z N 3 0 m c X V v d D s s J n F 1 b 3 Q 7 U 2 V j d G l v b j E v V E c g U G F s e W E g K D I p L 0 N o Y W 5 n Z W Q g V H l w Z S 5 7 M D E t M D I t M j A y M C w y N D J 9 J n F 1 b 3 Q 7 L C Z x d W 9 0 O 1 N l Y 3 R p b 2 4 x L 1 R H I F B h b H l h I C g y K S 9 D a G F u Z 2 V k I F R 5 c G U u e z A x L T A x L T I w M j A s M j Q 3 f S Z x d W 9 0 O y w m c X V v d D t T Z W N 0 a W 9 u M S 9 U R y B Q Y W x 5 Y S A o M i k v Q 2 h h b m d l Z C B U e X B l L n s w M S 0 x M i 0 y M D E 5 L D I 1 M n 0 m c X V v d D s s J n F 1 b 3 Q 7 U 2 V j d G l v b j E v V E c g U G F s e W E g K D I p L 0 N o Y W 5 n Z W Q g V H l w Z S 5 7 M D E t M T E t M j A x O S w y N T d 9 J n F 1 b 3 Q 7 L C Z x d W 9 0 O 1 N l Y 3 R p b 2 4 x L 1 R H I F B h b H l h I C g y K S 9 D a G F u Z 2 V k I F R 5 c G U u e z A x L T E w L T I w M T k s M j Y y f S Z x d W 9 0 O y w m c X V v d D t T Z W N 0 a W 9 u M S 9 U R y B Q Y W x 5 Y S A o M i k v Q 2 h h b m d l Z C B U e X B l L n s w M S 0 w O S 0 y M D E 5 L D I 2 N 3 0 m c X V v d D s s J n F 1 b 3 Q 7 U 2 V j d G l v b j E v V E c g U G F s e W E g K D I p L 0 N o Y W 5 n Z W Q g V H l w Z S 5 7 M D E t M D g t M j A x O S w y N z J 9 J n F 1 b 3 Q 7 L C Z x d W 9 0 O 1 N l Y 3 R p b 2 4 x L 1 R H I F B h b H l h I C g y K S 9 D a G F u Z 2 V k I F R 5 c G U u e z A x L T A 3 L T I w M T k s M j c 3 f S Z x d W 9 0 O y w m c X V v d D t T Z W N 0 a W 9 u M S 9 U R y B Q Y W x 5 Y S A o M i k v Q 2 h h b m d l Z C B U e X B l L n s w M S 0 w N i 0 y M D E 5 L D I 4 M n 0 m c X V v d D s s J n F 1 b 3 Q 7 U 2 V j d G l v b j E v V E c g U G F s e W E g K D I p L 0 N o Y W 5 n Z W Q g V H l w Z S 5 7 M D E t M D U t M j A x O S w y O D d 9 J n F 1 b 3 Q 7 L C Z x d W 9 0 O 1 N l Y 3 R p b 2 4 x L 1 R H I F B h b H l h I C g y K S 9 D a G F u Z 2 V k I F R 5 c G U u e z A x L T A 0 L T I w M T k s M j k y f S Z x d W 9 0 O y w m c X V v d D t T Z W N 0 a W 9 u M S 9 U R y B Q Y W x 5 Y S A o M i k v Q 2 h h b m d l Z C B U e X B l L n s w M S 0 w M y 0 y M D E 5 L D I 5 N 3 0 m c X V v d D s s J n F 1 b 3 Q 7 U 2 V j d G l v b j E v V E c g U G F s e W E g K D I p L 0 N o Y W 5 n Z W Q g V H l w Z S 5 7 M D E t M D I t M j A x O S w z M D J 9 J n F 1 b 3 Q 7 L C Z x d W 9 0 O 1 N l Y 3 R p b 2 4 x L 1 R H I F B h b H l h I C g y K S 9 D a G F u Z 2 V k I F R 5 c G U u e z A x L T A x L T I w M T k s M z A 3 f S Z x d W 9 0 O y w m c X V v d D t T Z W N 0 a W 9 u M S 9 U R y B Q Y W x 5 Y S A o M i k v Q 2 h h b m d l Z C B U e X B l L n s w M S 0 x M i 0 y M D E 4 L D M x M n 0 m c X V v d D s s J n F 1 b 3 Q 7 U 2 V j d G l v b j E v V E c g U G F s e W E g K D I p L 0 N o Y W 5 n Z W Q g V H l w Z S 5 7 M D E t M T E t M j A x O C w z M T d 9 J n F 1 b 3 Q 7 L C Z x d W 9 0 O 1 N l Y 3 R p b 2 4 x L 1 R H I F B h b H l h I C g y K S 9 D a G F u Z 2 V k I F R 5 c G U u e z A x L T E w L T I w M T g s M z I y f S Z x d W 9 0 O y w m c X V v d D t T Z W N 0 a W 9 u M S 9 U R y B Q Y W x 5 Y S A o M i k v Q 2 h h b m d l Z C B U e X B l L n s w M S 0 w O S 0 y M D E 4 L D M y N 3 0 m c X V v d D s s J n F 1 b 3 Q 7 U 2 V j d G l v b j E v V E c g U G F s e W E g K D I p L 0 N o Y W 5 n Z W Q g V H l w Z S 5 7 M D E t M D g t M j A x O C w z M z J 9 J n F 1 b 3 Q 7 L C Z x d W 9 0 O 1 N l Y 3 R p b 2 4 x L 1 R H I F B h b H l h I C g y K S 9 D a G F u Z 2 V k I F R 5 c G U u e z A x L T A 3 L T I w M T g s M z M 3 f S Z x d W 9 0 O y w m c X V v d D t T Z W N 0 a W 9 u M S 9 U R y B Q Y W x 5 Y S A o M i k v Q 2 h h b m d l Z C B U e X B l L n s w M S 0 w N i 0 y M D E 4 L D M 0 M n 0 m c X V v d D s s J n F 1 b 3 Q 7 U 2 V j d G l v b j E v V E c g U G F s e W E g K D I p L 0 N o Y W 5 n Z W Q g V H l w Z S 5 7 M D E t M D U t M j A x O C w z N D d 9 J n F 1 b 3 Q 7 L C Z x d W 9 0 O 1 N l Y 3 R p b 2 4 x L 1 R H I F B h b H l h I C g y K S 9 D a G F u Z 2 V k I F R 5 c G U u e z A x L T A 0 L T I w M T g s M z U y f S Z x d W 9 0 O y w m c X V v d D t T Z W N 0 a W 9 u M S 9 U R y B Q Y W x 5 Y S A o M i k v Q 2 h h b m d l Z C B U e X B l L n s w M S 0 w M y 0 y M D E 4 L D M 1 N 3 0 m c X V v d D s s J n F 1 b 3 Q 7 U 2 V j d G l v b j E v V E c g U G F s e W E g K D I p L 0 N o Y W 5 n Z W Q g V H l w Z S 5 7 M D E t M D I t M j A x O C w z N j J 9 J n F 1 b 3 Q 7 L C Z x d W 9 0 O 1 N l Y 3 R p b 2 4 x L 1 R H I F B h b H l h I C g y K S 9 D a G F u Z 2 V k I F R 5 c G U u e z A x L T A x L T I w M T g s M z Y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c l M j B Q Y W x 5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y U y M F B h b H l h J T I w K D I p L 1 R H J T I w U G F s e W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y U y M F B h b H l h J T I w K D I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c l M j B Q Y W x 5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y U y M F B h b H l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c l M j B Q Y W x 5 Y S U y M C g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c l M j B Q Y W x 5 Y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z M j Z j M j g 5 L T A z Y m Y t N G R i Y y 1 h Y T J k L T E 3 M z I y N j Z i N T J k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X 1 B h b H l h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0 L T A 1 L T A 2 V D E x O j E z O j I 5 L j I 1 M j I 3 O D d a I i A v P j x F b n R y e S B U e X B l P S J G a W x s Q 2 9 s d W 1 u V H l w Z X M i I F Z h b H V l P S J z Q m d V R k J R Q U Z C U V V G Q l F V R k J R V U Z C U V V G Q l F V R k J R V U Z B Q V V G Q l F V R k J R V U Z C U V V G Q l F V R k J R V U Z C U V V G Q l F V R k J R V U Z C U V V G Q l F V R k J R V U Z C U V V G Q l F V R k J R V U Z B Q V V G Q l F V R i I g L z 4 8 R W 5 0 c n k g V H l w Z T 0 i R m l s b E N v b H V t b k 5 h b W V z I i B W Y W x 1 Z T 0 i c 1 s m c X V v d D t G Y W N 0 b 3 J 5 I G V 4 c G V u Y 2 U m c X V v d D s s J n F 1 b 3 Q 7 Q X Z l c m F n Z S Z x d W 9 0 O y w m c X V v d D t B d m V y Y W d l X z I m c X V v d D s s J n F 1 b 3 Q 7 Q X Z l c m F n Z V 8 2 J n F 1 b 3 Q 7 L C Z x d W 9 0 O 0 F 2 Z X J h Z 2 V f M T A m c X V v d D s s J n F 1 b 3 Q 7 Q X Z l c m F n Z V 8 x N C Z x d W 9 0 O y w m c X V v d D t B d m V y Y W d l X z E 4 J n F 1 b 3 Q 7 L C Z x d W 9 0 O 0 F 2 Z X J h Z 2 V f M j I m c X V v d D s s J n F 1 b 3 Q 7 Q X Z l c m F n Z V 8 y N i Z x d W 9 0 O y w m c X V v d D t B d m V y Y W d l X z M w J n F 1 b 3 Q 7 L C Z x d W 9 0 O 0 F 2 Z X J h Z 2 V f M z Q m c X V v d D s s J n F 1 b 3 Q 7 Q X Z l c m F n Z V 8 z O C Z x d W 9 0 O y w m c X V v d D t B d m V y Y W d l X z Q y J n F 1 b 3 Q 7 L C Z x d W 9 0 O 0 F 2 Z X J h Z 2 V f N D Y m c X V v d D s s J n F 1 b 3 Q 7 Q X Z l c m F n Z V 8 1 M C Z x d W 9 0 O y w m c X V v d D t B d m V y Y W d l X z U 0 J n F 1 b 3 Q 7 L C Z x d W 9 0 O 0 F 2 Z X J h Z 2 V f N T g m c X V v d D s s J n F 1 b 3 Q 7 Q X Z l c m F n Z V 8 2 M i Z x d W 9 0 O y w m c X V v d D t B d m V y Y W d l X z Y 2 J n F 1 b 3 Q 7 L C Z x d W 9 0 O 0 F 2 Z X J h Z 2 V f N z A m c X V v d D s s J n F 1 b 3 Q 7 Q X Z l c m F n Z V 8 3 N C Z x d W 9 0 O y w m c X V v d D t B d m V y Y W d l X z c 4 J n F 1 b 3 Q 7 L C Z x d W 9 0 O 0 F 2 Z X J h Z 2 V f O D I m c X V v d D s s J n F 1 b 3 Q 7 Q X Z l c m F n Z V 8 4 N i Z x d W 9 0 O y w m c X V v d D t B d m V y Y W d l X z k w J n F 1 b 3 Q 7 L C Z x d W 9 0 O 0 F 2 Z X J h Z 2 V f O T Q m c X V v d D s s J n F 1 b 3 Q 7 Q X Z l c m F n Z V 8 5 N y Z x d W 9 0 O y w m c X V v d D t B d m V y Y W d l X z E w M S Z x d W 9 0 O y w m c X V v d D t B d m V y Y W d l X z E w N S Z x d W 9 0 O y w m c X V v d D t B d m V y Y W d l X z E w O S Z x d W 9 0 O y w m c X V v d D t B d m V y Y W d l X z E x M y Z x d W 9 0 O y w m c X V v d D t B d m V y Y W d l X z E x N y Z x d W 9 0 O y w m c X V v d D t B d m V y Y W d l X z E y M S Z x d W 9 0 O y w m c X V v d D t B d m V y Y W d l X z E y N S Z x d W 9 0 O y w m c X V v d D t B d m V y Y W d l X z E y O S Z x d W 9 0 O y w m c X V v d D t B d m V y Y W d l X z E z M y Z x d W 9 0 O y w m c X V v d D t B d m V y Y W d l X z E z N y Z x d W 9 0 O y w m c X V v d D t B d m V y Y W d l X z E 0 M S Z x d W 9 0 O y w m c X V v d D t B d m V y Y W d l X z E 0 N S Z x d W 9 0 O y w m c X V v d D t B d m V y Y W d l X z E 0 O S Z x d W 9 0 O y w m c X V v d D t B d m V y Y W d l X z E 1 M y Z x d W 9 0 O y w m c X V v d D t B d m V y Y W d l X z E 1 N y Z x d W 9 0 O y w m c X V v d D t B d m V y Y W d l X z E 2 M S Z x d W 9 0 O y w m c X V v d D t B d m V y Y W d l X z E 2 N S Z x d W 9 0 O y w m c X V v d D t B d m V y Y W d l X z E 2 O S Z x d W 9 0 O y w m c X V v d D t B d m V y Y W d l X z E 3 M y Z x d W 9 0 O y w m c X V v d D t B d m V y Y W d l X z E 3 N y Z x d W 9 0 O y w m c X V v d D t B d m V y Y W d l X z E 4 M S Z x d W 9 0 O y w m c X V v d D t B d m V y Y W d l X z E 4 N C Z x d W 9 0 O y w m c X V v d D t B d m V y Y W d l X z E 4 O C Z x d W 9 0 O y w m c X V v d D t B d m V y Y W d l X z E 5 M S Z x d W 9 0 O y w m c X V v d D t B d m V y Y W d l X z E 5 N C Z x d W 9 0 O y w m c X V v d D t B d m V y Y W d l X z E 5 N y Z x d W 9 0 O y w m c X V v d D t B d m V y Y W d l X z I w M C Z x d W 9 0 O y w m c X V v d D t B d m V y Y W d l X z I w M y Z x d W 9 0 O y w m c X V v d D t B d m V y Y W d l X z I w N i Z x d W 9 0 O y w m c X V v d D t B d m V y Y W d l X z I w O S Z x d W 9 0 O y w m c X V v d D t B d m V y Y W d l X z I x M i Z x d W 9 0 O y w m c X V v d D t B d m V y Y W d l X z I x N S Z x d W 9 0 O y w m c X V v d D t B d m V y Y W d l X z I x O C Z x d W 9 0 O y w m c X V v d D t B d m V y Y W d l X z I y M S Z x d W 9 0 O y w m c X V v d D t B d m V y Y W d l X z I y N C Z x d W 9 0 O y w m c X V v d D t B d m V y Y W d l X z I y N y Z x d W 9 0 O y w m c X V v d D t B d m V y Y W d l X z I z M C Z x d W 9 0 O y w m c X V v d D t B d m V y Y W d l X z I z M y Z x d W 9 0 O y w m c X V v d D t B d m V y Y W d l X z I z N i Z x d W 9 0 O y w m c X V v d D t B d m V y Y W d l X z I z O S Z x d W 9 0 O y w m c X V v d D t B d m V y Y W d l X z I 0 M i Z x d W 9 0 O y w m c X V v d D t B d m V y Y W d l X z I 0 N S Z x d W 9 0 O y w m c X V v d D t B d m V y Y W d l X z I 0 O C Z x d W 9 0 O y w m c X V v d D t B d m V y Y W d l X z I 1 M S Z x d W 9 0 O y w m c X V v d D t B d m V y Y W d l X z I 1 N C Z x d W 9 0 O y w m c X V v d D t B d m V y Y W d l X z I 1 N y Z x d W 9 0 O y w m c X V v d D t B d m V y Y W d l X z I 2 M C Z x d W 9 0 O y w m c X V v d D t B d m V y Y W d l X z I 2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y B Q Y W x 5 Y S A o M y k v Q 2 h h b m d l Z C B U e X B l L n t G Y W N 0 b 3 J 5 I G V 4 c G V u Y 2 U s M H 0 m c X V v d D s s J n F 1 b 3 Q 7 U 2 V j d G l v b j E v V E c g U G F s e W E g K D M p L 0 N o Y W 5 n Z W Q g V H l w Z S 5 7 Q X Z l c m F n Z S w z f S Z x d W 9 0 O y w m c X V v d D t T Z W N 0 a W 9 u M S 9 U R y B Q Y W x 5 Y S A o M y k v Q 2 h h b m d l Z C B U e X B l L n t B d m V y Y W d l X z I s O H 0 m c X V v d D s s J n F 1 b 3 Q 7 U 2 V j d G l v b j E v V E c g U G F s e W E g K D M p L 0 N o Y W 5 n Z W Q g V H l w Z S 5 7 Q X Z l c m F n Z V 8 2 L D E z f S Z x d W 9 0 O y w m c X V v d D t T Z W N 0 a W 9 u M S 9 U R y B Q Y W x 5 Y S A o M y k v Q 2 h h b m d l Z C B U e X B l L n t B d m V y Y W d l X z E w L D E 4 f S Z x d W 9 0 O y w m c X V v d D t T Z W N 0 a W 9 u M S 9 U R y B Q Y W x 5 Y S A o M y k v Q 2 h h b m d l Z C B U e X B l L n t B d m V y Y W d l X z E 0 L D I z f S Z x d W 9 0 O y w m c X V v d D t T Z W N 0 a W 9 u M S 9 U R y B Q Y W x 5 Y S A o M y k v Q 2 h h b m d l Z C B U e X B l L n t B d m V y Y W d l X z E 4 L D I 4 f S Z x d W 9 0 O y w m c X V v d D t T Z W N 0 a W 9 u M S 9 U R y B Q Y W x 5 Y S A o M y k v Q 2 h h b m d l Z C B U e X B l L n t B d m V y Y W d l X z I y L D M z f S Z x d W 9 0 O y w m c X V v d D t T Z W N 0 a W 9 u M S 9 U R y B Q Y W x 5 Y S A o M y k v Q 2 h h b m d l Z C B U e X B l L n t B d m V y Y W d l X z I 2 L D M 4 f S Z x d W 9 0 O y w m c X V v d D t T Z W N 0 a W 9 u M S 9 U R y B Q Y W x 5 Y S A o M y k v Q 2 h h b m d l Z C B U e X B l L n t B d m V y Y W d l X z M w L D Q z f S Z x d W 9 0 O y w m c X V v d D t T Z W N 0 a W 9 u M S 9 U R y B Q Y W x 5 Y S A o M y k v Q 2 h h b m d l Z C B U e X B l L n t B d m V y Y W d l X z M 0 L D Q 4 f S Z x d W 9 0 O y w m c X V v d D t T Z W N 0 a W 9 u M S 9 U R y B Q Y W x 5 Y S A o M y k v Q 2 h h b m d l Z C B U e X B l L n t B d m V y Y W d l X z M 4 L D U z f S Z x d W 9 0 O y w m c X V v d D t T Z W N 0 a W 9 u M S 9 U R y B Q Y W x 5 Y S A o M y k v Q 2 h h b m d l Z C B U e X B l L n t B d m V y Y W d l X z Q y L D U 4 f S Z x d W 9 0 O y w m c X V v d D t T Z W N 0 a W 9 u M S 9 U R y B Q Y W x 5 Y S A o M y k v Q 2 h h b m d l Z C B U e X B l L n t B d m V y Y W d l X z Q 2 L D Y z f S Z x d W 9 0 O y w m c X V v d D t T Z W N 0 a W 9 u M S 9 U R y B Q Y W x 5 Y S A o M y k v Q 2 h h b m d l Z C B U e X B l L n t B d m V y Y W d l X z U w L D Y 4 f S Z x d W 9 0 O y w m c X V v d D t T Z W N 0 a W 9 u M S 9 U R y B Q Y W x 5 Y S A o M y k v Q 2 h h b m d l Z C B U e X B l L n t B d m V y Y W d l X z U 0 L D c z f S Z x d W 9 0 O y w m c X V v d D t T Z W N 0 a W 9 u M S 9 U R y B Q Y W x 5 Y S A o M y k v Q 2 h h b m d l Z C B U e X B l L n t B d m V y Y W d l X z U 4 L D c 4 f S Z x d W 9 0 O y w m c X V v d D t T Z W N 0 a W 9 u M S 9 U R y B Q Y W x 5 Y S A o M y k v Q 2 h h b m d l Z C B U e X B l L n t B d m V y Y W d l X z Y y L D g z f S Z x d W 9 0 O y w m c X V v d D t T Z W N 0 a W 9 u M S 9 U R y B Q Y W x 5 Y S A o M y k v Q 2 h h b m d l Z C B U e X B l L n t B d m V y Y W d l X z Y 2 L D g 4 f S Z x d W 9 0 O y w m c X V v d D t T Z W N 0 a W 9 u M S 9 U R y B Q Y W x 5 Y S A o M y k v Q 2 h h b m d l Z C B U e X B l L n t B d m V y Y W d l X z c w L D k z f S Z x d W 9 0 O y w m c X V v d D t T Z W N 0 a W 9 u M S 9 U R y B Q Y W x 5 Y S A o M y k v Q 2 h h b m d l Z C B U e X B l L n t B d m V y Y W d l X z c 0 L D k 4 f S Z x d W 9 0 O y w m c X V v d D t T Z W N 0 a W 9 u M S 9 U R y B Q Y W x 5 Y S A o M y k v Q 2 h h b m d l Z C B U e X B l L n t B d m V y Y W d l X z c 4 L D E w M 3 0 m c X V v d D s s J n F 1 b 3 Q 7 U 2 V j d G l v b j E v V E c g U G F s e W E g K D M p L 0 N o Y W 5 n Z W Q g V H l w Z S 5 7 Q X Z l c m F n Z V 8 4 M i w x M D h 9 J n F 1 b 3 Q 7 L C Z x d W 9 0 O 1 N l Y 3 R p b 2 4 x L 1 R H I F B h b H l h I C g z K S 9 D a G F u Z 2 V k I F R 5 c G U u e 0 F 2 Z X J h Z 2 V f O D Y s M T E z f S Z x d W 9 0 O y w m c X V v d D t T Z W N 0 a W 9 u M S 9 U R y B Q Y W x 5 Y S A o M y k v Q 2 h h b m d l Z C B U e X B l L n t B d m V y Y W d l X z k w L D E x O H 0 m c X V v d D s s J n F 1 b 3 Q 7 U 2 V j d G l v b j E v V E c g U G F s e W E g K D M p L 0 N o Y W 5 n Z W Q g V H l w Z S 5 7 Q X Z l c m F n Z V 8 5 N C w x M j R 9 J n F 1 b 3 Q 7 L C Z x d W 9 0 O 1 N l Y 3 R p b 2 4 x L 1 R H I F B h b H l h I C g z K S 9 D a G F u Z 2 V k I F R 5 c G U u e 0 F 2 Z X J h Z 2 V f O T c s M T I 4 f S Z x d W 9 0 O y w m c X V v d D t T Z W N 0 a W 9 u M S 9 U R y B Q Y W x 5 Y S A o M y k v Q 2 h h b m d l Z C B U e X B l L n t B d m V y Y W d l X z E w M S w x M z N 9 J n F 1 b 3 Q 7 L C Z x d W 9 0 O 1 N l Y 3 R p b 2 4 x L 1 R H I F B h b H l h I C g z K S 9 D a G F u Z 2 V k I F R 5 c G U u e 0 F 2 Z X J h Z 2 V f M T A 1 L D E z O H 0 m c X V v d D s s J n F 1 b 3 Q 7 U 2 V j d G l v b j E v V E c g U G F s e W E g K D M p L 0 N o Y W 5 n Z W Q g V H l w Z S 5 7 Q X Z l c m F n Z V 8 x M D k s M T Q z f S Z x d W 9 0 O y w m c X V v d D t T Z W N 0 a W 9 u M S 9 U R y B Q Y W x 5 Y S A o M y k v Q 2 h h b m d l Z C B U e X B l L n t B d m V y Y W d l X z E x M y w x N D h 9 J n F 1 b 3 Q 7 L C Z x d W 9 0 O 1 N l Y 3 R p b 2 4 x L 1 R H I F B h b H l h I C g z K S 9 D a G F u Z 2 V k I F R 5 c G U u e 0 F 2 Z X J h Z 2 V f M T E 3 L D E 1 M 3 0 m c X V v d D s s J n F 1 b 3 Q 7 U 2 V j d G l v b j E v V E c g U G F s e W E g K D M p L 0 N o Y W 5 n Z W Q g V H l w Z S 5 7 Q X Z l c m F n Z V 8 x M j E s M T U 4 f S Z x d W 9 0 O y w m c X V v d D t T Z W N 0 a W 9 u M S 9 U R y B Q Y W x 5 Y S A o M y k v Q 2 h h b m d l Z C B U e X B l L n t B d m V y Y W d l X z E y N S w x N j N 9 J n F 1 b 3 Q 7 L C Z x d W 9 0 O 1 N l Y 3 R p b 2 4 x L 1 R H I F B h b H l h I C g z K S 9 D a G F u Z 2 V k I F R 5 c G U u e 0 F 2 Z X J h Z 2 V f M T I 5 L D E 2 O H 0 m c X V v d D s s J n F 1 b 3 Q 7 U 2 V j d G l v b j E v V E c g U G F s e W E g K D M p L 0 N o Y W 5 n Z W Q g V H l w Z S 5 7 Q X Z l c m F n Z V 8 x M z M s M T c z f S Z x d W 9 0 O y w m c X V v d D t T Z W N 0 a W 9 u M S 9 U R y B Q Y W x 5 Y S A o M y k v Q 2 h h b m d l Z C B U e X B l L n t B d m V y Y W d l X z E z N y w x N z h 9 J n F 1 b 3 Q 7 L C Z x d W 9 0 O 1 N l Y 3 R p b 2 4 x L 1 R H I F B h b H l h I C g z K S 9 D a G F u Z 2 V k I F R 5 c G U u e 0 F 2 Z X J h Z 2 V f M T Q x L D E 4 M 3 0 m c X V v d D s s J n F 1 b 3 Q 7 U 2 V j d G l v b j E v V E c g U G F s e W E g K D M p L 0 N o Y W 5 n Z W Q g V H l w Z S 5 7 Q X Z l c m F n Z V 8 x N D U s M T g 4 f S Z x d W 9 0 O y w m c X V v d D t T Z W N 0 a W 9 u M S 9 U R y B Q Y W x 5 Y S A o M y k v Q 2 h h b m d l Z C B U e X B l L n t B d m V y Y W d l X z E 0 O S w x O T N 9 J n F 1 b 3 Q 7 L C Z x d W 9 0 O 1 N l Y 3 R p b 2 4 x L 1 R H I F B h b H l h I C g z K S 9 D a G F u Z 2 V k I F R 5 c G U u e 0 F 2 Z X J h Z 2 V f M T U z L D E 5 O H 0 m c X V v d D s s J n F 1 b 3 Q 7 U 2 V j d G l v b j E v V E c g U G F s e W E g K D M p L 0 N o Y W 5 n Z W Q g V H l w Z S 5 7 Q X Z l c m F n Z V 8 x N T c s M j A z f S Z x d W 9 0 O y w m c X V v d D t T Z W N 0 a W 9 u M S 9 U R y B Q Y W x 5 Y S A o M y k v Q 2 h h b m d l Z C B U e X B l L n t B d m V y Y W d l X z E 2 M S w y M D h 9 J n F 1 b 3 Q 7 L C Z x d W 9 0 O 1 N l Y 3 R p b 2 4 x L 1 R H I F B h b H l h I C g z K S 9 D a G F u Z 2 V k I F R 5 c G U u e 0 F 2 Z X J h Z 2 V f M T Y 1 L D I x M 3 0 m c X V v d D s s J n F 1 b 3 Q 7 U 2 V j d G l v b j E v V E c g U G F s e W E g K D M p L 0 N o Y W 5 n Z W Q g V H l w Z S 5 7 Q X Z l c m F n Z V 8 x N j k s M j E 4 f S Z x d W 9 0 O y w m c X V v d D t T Z W N 0 a W 9 u M S 9 U R y B Q Y W x 5 Y S A o M y k v Q 2 h h b m d l Z C B U e X B l L n t B d m V y Y W d l X z E 3 M y w y M j N 9 J n F 1 b 3 Q 7 L C Z x d W 9 0 O 1 N l Y 3 R p b 2 4 x L 1 R H I F B h b H l h I C g z K S 9 D a G F u Z 2 V k I F R 5 c G U u e 0 F 2 Z X J h Z 2 V f M T c 3 L D I y O H 0 m c X V v d D s s J n F 1 b 3 Q 7 U 2 V j d G l v b j E v V E c g U G F s e W E g K D M p L 0 N o Y W 5 n Z W Q g V H l w Z S 5 7 Q X Z l c m F n Z V 8 x O D E s M j M z f S Z x d W 9 0 O y w m c X V v d D t T Z W N 0 a W 9 u M S 9 U R y B Q Y W x 5 Y S A o M y k v Q 2 h h b m d l Z C B U e X B l L n t B d m V y Y W d l X z E 4 N C w y M z h 9 J n F 1 b 3 Q 7 L C Z x d W 9 0 O 1 N l Y 3 R p b 2 4 x L 1 R H I F B h b H l h I C g z K S 9 D a G F u Z 2 V k I F R 5 c G U u e 0 F 2 Z X J h Z 2 V f M T g 4 L D I 0 M 3 0 m c X V v d D s s J n F 1 b 3 Q 7 U 2 V j d G l v b j E v V E c g U G F s e W E g K D M p L 0 N o Y W 5 n Z W Q g V H l w Z S 5 7 Q X Z l c m F n Z V 8 x O T E s M j Q 4 f S Z x d W 9 0 O y w m c X V v d D t T Z W N 0 a W 9 u M S 9 U R y B Q Y W x 5 Y S A o M y k v Q 2 h h b m d l Z C B U e X B l L n t B d m V y Y W d l X z E 5 N C w y N T N 9 J n F 1 b 3 Q 7 L C Z x d W 9 0 O 1 N l Y 3 R p b 2 4 x L 1 R H I F B h b H l h I C g z K S 9 D a G F u Z 2 V k I F R 5 c G U u e 0 F 2 Z X J h Z 2 V f M T k 3 L D I 1 O H 0 m c X V v d D s s J n F 1 b 3 Q 7 U 2 V j d G l v b j E v V E c g U G F s e W E g K D M p L 0 N o Y W 5 n Z W Q g V H l w Z S 5 7 Q X Z l c m F n Z V 8 y M D A s M j Y z f S Z x d W 9 0 O y w m c X V v d D t T Z W N 0 a W 9 u M S 9 U R y B Q Y W x 5 Y S A o M y k v Q 2 h h b m d l Z C B U e X B l L n t B d m V y Y W d l X z I w M y w y N j h 9 J n F 1 b 3 Q 7 L C Z x d W 9 0 O 1 N l Y 3 R p b 2 4 x L 1 R H I F B h b H l h I C g z K S 9 D a G F u Z 2 V k I F R 5 c G U u e 0 F 2 Z X J h Z 2 V f M j A 2 L D I 3 M 3 0 m c X V v d D s s J n F 1 b 3 Q 7 U 2 V j d G l v b j E v V E c g U G F s e W E g K D M p L 0 N o Y W 5 n Z W Q g V H l w Z S 5 7 Q X Z l c m F n Z V 8 y M D k s M j c 4 f S Z x d W 9 0 O y w m c X V v d D t T Z W N 0 a W 9 u M S 9 U R y B Q Y W x 5 Y S A o M y k v Q 2 h h b m d l Z C B U e X B l L n t B d m V y Y W d l X z I x M i w y O D N 9 J n F 1 b 3 Q 7 L C Z x d W 9 0 O 1 N l Y 3 R p b 2 4 x L 1 R H I F B h b H l h I C g z K S 9 D a G F u Z 2 V k I F R 5 c G U u e 0 F 2 Z X J h Z 2 V f M j E 1 L D I 4 O H 0 m c X V v d D s s J n F 1 b 3 Q 7 U 2 V j d G l v b j E v V E c g U G F s e W E g K D M p L 0 N o Y W 5 n Z W Q g V H l w Z S 5 7 Q X Z l c m F n Z V 8 y M T g s M j k z f S Z x d W 9 0 O y w m c X V v d D t T Z W N 0 a W 9 u M S 9 U R y B Q Y W x 5 Y S A o M y k v Q 2 h h b m d l Z C B U e X B l L n t B d m V y Y W d l X z I y M S w y O T h 9 J n F 1 b 3 Q 7 L C Z x d W 9 0 O 1 N l Y 3 R p b 2 4 x L 1 R H I F B h b H l h I C g z K S 9 D a G F u Z 2 V k I F R 5 c G U u e 0 F 2 Z X J h Z 2 V f M j I 0 L D M w M 3 0 m c X V v d D s s J n F 1 b 3 Q 7 U 2 V j d G l v b j E v V E c g U G F s e W E g K D M p L 0 N o Y W 5 n Z W Q g V H l w Z S 5 7 Q X Z l c m F n Z V 8 y M j c s M z A 4 f S Z x d W 9 0 O y w m c X V v d D t T Z W N 0 a W 9 u M S 9 U R y B Q Y W x 5 Y S A o M y k v Q 2 h h b m d l Z C B U e X B l L n t B d m V y Y W d l X z I z M C w z M T N 9 J n F 1 b 3 Q 7 L C Z x d W 9 0 O 1 N l Y 3 R p b 2 4 x L 1 R H I F B h b H l h I C g z K S 9 D a G F u Z 2 V k I F R 5 c G U u e 0 F 2 Z X J h Z 2 V f M j M z L D M x O H 0 m c X V v d D s s J n F 1 b 3 Q 7 U 2 V j d G l v b j E v V E c g U G F s e W E g K D M p L 0 N o Y W 5 n Z W Q g V H l w Z S 5 7 Q X Z l c m F n Z V 8 y M z Y s M z I z f S Z x d W 9 0 O y w m c X V v d D t T Z W N 0 a W 9 u M S 9 U R y B Q Y W x 5 Y S A o M y k v Q 2 h h b m d l Z C B U e X B l L n t B d m V y Y W d l X z I z O S w z M j h 9 J n F 1 b 3 Q 7 L C Z x d W 9 0 O 1 N l Y 3 R p b 2 4 x L 1 R H I F B h b H l h I C g z K S 9 D a G F u Z 2 V k I F R 5 c G U u e 0 F 2 Z X J h Z 2 V f M j Q y L D M z M 3 0 m c X V v d D s s J n F 1 b 3 Q 7 U 2 V j d G l v b j E v V E c g U G F s e W E g K D M p L 0 N o Y W 5 n Z W Q g V H l w Z S 5 7 Q X Z l c m F n Z V 8 y N D U s M z M 4 f S Z x d W 9 0 O y w m c X V v d D t T Z W N 0 a W 9 u M S 9 U R y B Q Y W x 5 Y S A o M y k v Q 2 h h b m d l Z C B U e X B l L n t B d m V y Y W d l X z I 0 O C w z N D N 9 J n F 1 b 3 Q 7 L C Z x d W 9 0 O 1 N l Y 3 R p b 2 4 x L 1 R H I F B h b H l h I C g z K S 9 D a G F u Z 2 V k I F R 5 c G U u e 0 F 2 Z X J h Z 2 V f M j U x L D M 0 O H 0 m c X V v d D s s J n F 1 b 3 Q 7 U 2 V j d G l v b j E v V E c g U G F s e W E g K D M p L 0 N o Y W 5 n Z W Q g V H l w Z S 5 7 Q X Z l c m F n Z V 8 y N T Q s M z U z f S Z x d W 9 0 O y w m c X V v d D t T Z W N 0 a W 9 u M S 9 U R y B Q Y W x 5 Y S A o M y k v Q 2 h h b m d l Z C B U e X B l L n t B d m V y Y W d l X z I 1 N y w z N T h 9 J n F 1 b 3 Q 7 L C Z x d W 9 0 O 1 N l Y 3 R p b 2 4 x L 1 R H I F B h b H l h I C g z K S 9 D a G F u Z 2 V k I F R 5 c G U u e 0 F 2 Z X J h Z 2 V f M j Y w L D M 2 M 3 0 m c X V v d D s s J n F 1 b 3 Q 7 U 2 V j d G l v b j E v V E c g U G F s e W E g K D M p L 0 N o Y W 5 n Z W Q g V H l w Z S 5 7 Q X Z l c m F n Z V 8 y N j M s M z Y 4 f S Z x d W 9 0 O 1 0 s J n F 1 b 3 Q 7 Q 2 9 s d W 1 u Q 2 9 1 b n Q m c X V v d D s 6 N z U s J n F 1 b 3 Q 7 S 2 V 5 Q 2 9 s d W 1 u T m F t Z X M m c X V v d D s 6 W 1 0 s J n F 1 b 3 Q 7 Q 2 9 s d W 1 u S W R l b n R p d G l l c y Z x d W 9 0 O z p b J n F 1 b 3 Q 7 U 2 V j d G l v b j E v V E c g U G F s e W E g K D M p L 0 N o Y W 5 n Z W Q g V H l w Z S 5 7 R m F j d G 9 y e S B l e H B l b m N l L D B 9 J n F 1 b 3 Q 7 L C Z x d W 9 0 O 1 N l Y 3 R p b 2 4 x L 1 R H I F B h b H l h I C g z K S 9 D a G F u Z 2 V k I F R 5 c G U u e 0 F 2 Z X J h Z 2 U s M 3 0 m c X V v d D s s J n F 1 b 3 Q 7 U 2 V j d G l v b j E v V E c g U G F s e W E g K D M p L 0 N o Y W 5 n Z W Q g V H l w Z S 5 7 Q X Z l c m F n Z V 8 y L D h 9 J n F 1 b 3 Q 7 L C Z x d W 9 0 O 1 N l Y 3 R p b 2 4 x L 1 R H I F B h b H l h I C g z K S 9 D a G F u Z 2 V k I F R 5 c G U u e 0 F 2 Z X J h Z 2 V f N i w x M 3 0 m c X V v d D s s J n F 1 b 3 Q 7 U 2 V j d G l v b j E v V E c g U G F s e W E g K D M p L 0 N o Y W 5 n Z W Q g V H l w Z S 5 7 Q X Z l c m F n Z V 8 x M C w x O H 0 m c X V v d D s s J n F 1 b 3 Q 7 U 2 V j d G l v b j E v V E c g U G F s e W E g K D M p L 0 N o Y W 5 n Z W Q g V H l w Z S 5 7 Q X Z l c m F n Z V 8 x N C w y M 3 0 m c X V v d D s s J n F 1 b 3 Q 7 U 2 V j d G l v b j E v V E c g U G F s e W E g K D M p L 0 N o Y W 5 n Z W Q g V H l w Z S 5 7 Q X Z l c m F n Z V 8 x O C w y O H 0 m c X V v d D s s J n F 1 b 3 Q 7 U 2 V j d G l v b j E v V E c g U G F s e W E g K D M p L 0 N o Y W 5 n Z W Q g V H l w Z S 5 7 Q X Z l c m F n Z V 8 y M i w z M 3 0 m c X V v d D s s J n F 1 b 3 Q 7 U 2 V j d G l v b j E v V E c g U G F s e W E g K D M p L 0 N o Y W 5 n Z W Q g V H l w Z S 5 7 Q X Z l c m F n Z V 8 y N i w z O H 0 m c X V v d D s s J n F 1 b 3 Q 7 U 2 V j d G l v b j E v V E c g U G F s e W E g K D M p L 0 N o Y W 5 n Z W Q g V H l w Z S 5 7 Q X Z l c m F n Z V 8 z M C w 0 M 3 0 m c X V v d D s s J n F 1 b 3 Q 7 U 2 V j d G l v b j E v V E c g U G F s e W E g K D M p L 0 N o Y W 5 n Z W Q g V H l w Z S 5 7 Q X Z l c m F n Z V 8 z N C w 0 O H 0 m c X V v d D s s J n F 1 b 3 Q 7 U 2 V j d G l v b j E v V E c g U G F s e W E g K D M p L 0 N o Y W 5 n Z W Q g V H l w Z S 5 7 Q X Z l c m F n Z V 8 z O C w 1 M 3 0 m c X V v d D s s J n F 1 b 3 Q 7 U 2 V j d G l v b j E v V E c g U G F s e W E g K D M p L 0 N o Y W 5 n Z W Q g V H l w Z S 5 7 Q X Z l c m F n Z V 8 0 M i w 1 O H 0 m c X V v d D s s J n F 1 b 3 Q 7 U 2 V j d G l v b j E v V E c g U G F s e W E g K D M p L 0 N o Y W 5 n Z W Q g V H l w Z S 5 7 Q X Z l c m F n Z V 8 0 N i w 2 M 3 0 m c X V v d D s s J n F 1 b 3 Q 7 U 2 V j d G l v b j E v V E c g U G F s e W E g K D M p L 0 N o Y W 5 n Z W Q g V H l w Z S 5 7 Q X Z l c m F n Z V 8 1 M C w 2 O H 0 m c X V v d D s s J n F 1 b 3 Q 7 U 2 V j d G l v b j E v V E c g U G F s e W E g K D M p L 0 N o Y W 5 n Z W Q g V H l w Z S 5 7 Q X Z l c m F n Z V 8 1 N C w 3 M 3 0 m c X V v d D s s J n F 1 b 3 Q 7 U 2 V j d G l v b j E v V E c g U G F s e W E g K D M p L 0 N o Y W 5 n Z W Q g V H l w Z S 5 7 Q X Z l c m F n Z V 8 1 O C w 3 O H 0 m c X V v d D s s J n F 1 b 3 Q 7 U 2 V j d G l v b j E v V E c g U G F s e W E g K D M p L 0 N o Y W 5 n Z W Q g V H l w Z S 5 7 Q X Z l c m F n Z V 8 2 M i w 4 M 3 0 m c X V v d D s s J n F 1 b 3 Q 7 U 2 V j d G l v b j E v V E c g U G F s e W E g K D M p L 0 N o Y W 5 n Z W Q g V H l w Z S 5 7 Q X Z l c m F n Z V 8 2 N i w 4 O H 0 m c X V v d D s s J n F 1 b 3 Q 7 U 2 V j d G l v b j E v V E c g U G F s e W E g K D M p L 0 N o Y W 5 n Z W Q g V H l w Z S 5 7 Q X Z l c m F n Z V 8 3 M C w 5 M 3 0 m c X V v d D s s J n F 1 b 3 Q 7 U 2 V j d G l v b j E v V E c g U G F s e W E g K D M p L 0 N o Y W 5 n Z W Q g V H l w Z S 5 7 Q X Z l c m F n Z V 8 3 N C w 5 O H 0 m c X V v d D s s J n F 1 b 3 Q 7 U 2 V j d G l v b j E v V E c g U G F s e W E g K D M p L 0 N o Y W 5 n Z W Q g V H l w Z S 5 7 Q X Z l c m F n Z V 8 3 O C w x M D N 9 J n F 1 b 3 Q 7 L C Z x d W 9 0 O 1 N l Y 3 R p b 2 4 x L 1 R H I F B h b H l h I C g z K S 9 D a G F u Z 2 V k I F R 5 c G U u e 0 F 2 Z X J h Z 2 V f O D I s M T A 4 f S Z x d W 9 0 O y w m c X V v d D t T Z W N 0 a W 9 u M S 9 U R y B Q Y W x 5 Y S A o M y k v Q 2 h h b m d l Z C B U e X B l L n t B d m V y Y W d l X z g 2 L D E x M 3 0 m c X V v d D s s J n F 1 b 3 Q 7 U 2 V j d G l v b j E v V E c g U G F s e W E g K D M p L 0 N o Y W 5 n Z W Q g V H l w Z S 5 7 Q X Z l c m F n Z V 8 5 M C w x M T h 9 J n F 1 b 3 Q 7 L C Z x d W 9 0 O 1 N l Y 3 R p b 2 4 x L 1 R H I F B h b H l h I C g z K S 9 D a G F u Z 2 V k I F R 5 c G U u e 0 F 2 Z X J h Z 2 V f O T Q s M T I 0 f S Z x d W 9 0 O y w m c X V v d D t T Z W N 0 a W 9 u M S 9 U R y B Q Y W x 5 Y S A o M y k v Q 2 h h b m d l Z C B U e X B l L n t B d m V y Y W d l X z k 3 L D E y O H 0 m c X V v d D s s J n F 1 b 3 Q 7 U 2 V j d G l v b j E v V E c g U G F s e W E g K D M p L 0 N o Y W 5 n Z W Q g V H l w Z S 5 7 Q X Z l c m F n Z V 8 x M D E s M T M z f S Z x d W 9 0 O y w m c X V v d D t T Z W N 0 a W 9 u M S 9 U R y B Q Y W x 5 Y S A o M y k v Q 2 h h b m d l Z C B U e X B l L n t B d m V y Y W d l X z E w N S w x M z h 9 J n F 1 b 3 Q 7 L C Z x d W 9 0 O 1 N l Y 3 R p b 2 4 x L 1 R H I F B h b H l h I C g z K S 9 D a G F u Z 2 V k I F R 5 c G U u e 0 F 2 Z X J h Z 2 V f M T A 5 L D E 0 M 3 0 m c X V v d D s s J n F 1 b 3 Q 7 U 2 V j d G l v b j E v V E c g U G F s e W E g K D M p L 0 N o Y W 5 n Z W Q g V H l w Z S 5 7 Q X Z l c m F n Z V 8 x M T M s M T Q 4 f S Z x d W 9 0 O y w m c X V v d D t T Z W N 0 a W 9 u M S 9 U R y B Q Y W x 5 Y S A o M y k v Q 2 h h b m d l Z C B U e X B l L n t B d m V y Y W d l X z E x N y w x N T N 9 J n F 1 b 3 Q 7 L C Z x d W 9 0 O 1 N l Y 3 R p b 2 4 x L 1 R H I F B h b H l h I C g z K S 9 D a G F u Z 2 V k I F R 5 c G U u e 0 F 2 Z X J h Z 2 V f M T I x L D E 1 O H 0 m c X V v d D s s J n F 1 b 3 Q 7 U 2 V j d G l v b j E v V E c g U G F s e W E g K D M p L 0 N o Y W 5 n Z W Q g V H l w Z S 5 7 Q X Z l c m F n Z V 8 x M j U s M T Y z f S Z x d W 9 0 O y w m c X V v d D t T Z W N 0 a W 9 u M S 9 U R y B Q Y W x 5 Y S A o M y k v Q 2 h h b m d l Z C B U e X B l L n t B d m V y Y W d l X z E y O S w x N j h 9 J n F 1 b 3 Q 7 L C Z x d W 9 0 O 1 N l Y 3 R p b 2 4 x L 1 R H I F B h b H l h I C g z K S 9 D a G F u Z 2 V k I F R 5 c G U u e 0 F 2 Z X J h Z 2 V f M T M z L D E 3 M 3 0 m c X V v d D s s J n F 1 b 3 Q 7 U 2 V j d G l v b j E v V E c g U G F s e W E g K D M p L 0 N o Y W 5 n Z W Q g V H l w Z S 5 7 Q X Z l c m F n Z V 8 x M z c s M T c 4 f S Z x d W 9 0 O y w m c X V v d D t T Z W N 0 a W 9 u M S 9 U R y B Q Y W x 5 Y S A o M y k v Q 2 h h b m d l Z C B U e X B l L n t B d m V y Y W d l X z E 0 M S w x O D N 9 J n F 1 b 3 Q 7 L C Z x d W 9 0 O 1 N l Y 3 R p b 2 4 x L 1 R H I F B h b H l h I C g z K S 9 D a G F u Z 2 V k I F R 5 c G U u e 0 F 2 Z X J h Z 2 V f M T Q 1 L D E 4 O H 0 m c X V v d D s s J n F 1 b 3 Q 7 U 2 V j d G l v b j E v V E c g U G F s e W E g K D M p L 0 N o Y W 5 n Z W Q g V H l w Z S 5 7 Q X Z l c m F n Z V 8 x N D k s M T k z f S Z x d W 9 0 O y w m c X V v d D t T Z W N 0 a W 9 u M S 9 U R y B Q Y W x 5 Y S A o M y k v Q 2 h h b m d l Z C B U e X B l L n t B d m V y Y W d l X z E 1 M y w x O T h 9 J n F 1 b 3 Q 7 L C Z x d W 9 0 O 1 N l Y 3 R p b 2 4 x L 1 R H I F B h b H l h I C g z K S 9 D a G F u Z 2 V k I F R 5 c G U u e 0 F 2 Z X J h Z 2 V f M T U 3 L D I w M 3 0 m c X V v d D s s J n F 1 b 3 Q 7 U 2 V j d G l v b j E v V E c g U G F s e W E g K D M p L 0 N o Y W 5 n Z W Q g V H l w Z S 5 7 Q X Z l c m F n Z V 8 x N j E s M j A 4 f S Z x d W 9 0 O y w m c X V v d D t T Z W N 0 a W 9 u M S 9 U R y B Q Y W x 5 Y S A o M y k v Q 2 h h b m d l Z C B U e X B l L n t B d m V y Y W d l X z E 2 N S w y M T N 9 J n F 1 b 3 Q 7 L C Z x d W 9 0 O 1 N l Y 3 R p b 2 4 x L 1 R H I F B h b H l h I C g z K S 9 D a G F u Z 2 V k I F R 5 c G U u e 0 F 2 Z X J h Z 2 V f M T Y 5 L D I x O H 0 m c X V v d D s s J n F 1 b 3 Q 7 U 2 V j d G l v b j E v V E c g U G F s e W E g K D M p L 0 N o Y W 5 n Z W Q g V H l w Z S 5 7 Q X Z l c m F n Z V 8 x N z M s M j I z f S Z x d W 9 0 O y w m c X V v d D t T Z W N 0 a W 9 u M S 9 U R y B Q Y W x 5 Y S A o M y k v Q 2 h h b m d l Z C B U e X B l L n t B d m V y Y W d l X z E 3 N y w y M j h 9 J n F 1 b 3 Q 7 L C Z x d W 9 0 O 1 N l Y 3 R p b 2 4 x L 1 R H I F B h b H l h I C g z K S 9 D a G F u Z 2 V k I F R 5 c G U u e 0 F 2 Z X J h Z 2 V f M T g x L D I z M 3 0 m c X V v d D s s J n F 1 b 3 Q 7 U 2 V j d G l v b j E v V E c g U G F s e W E g K D M p L 0 N o Y W 5 n Z W Q g V H l w Z S 5 7 Q X Z l c m F n Z V 8 x O D Q s M j M 4 f S Z x d W 9 0 O y w m c X V v d D t T Z W N 0 a W 9 u M S 9 U R y B Q Y W x 5 Y S A o M y k v Q 2 h h b m d l Z C B U e X B l L n t B d m V y Y W d l X z E 4 O C w y N D N 9 J n F 1 b 3 Q 7 L C Z x d W 9 0 O 1 N l Y 3 R p b 2 4 x L 1 R H I F B h b H l h I C g z K S 9 D a G F u Z 2 V k I F R 5 c G U u e 0 F 2 Z X J h Z 2 V f M T k x L D I 0 O H 0 m c X V v d D s s J n F 1 b 3 Q 7 U 2 V j d G l v b j E v V E c g U G F s e W E g K D M p L 0 N o Y W 5 n Z W Q g V H l w Z S 5 7 Q X Z l c m F n Z V 8 x O T Q s M j U z f S Z x d W 9 0 O y w m c X V v d D t T Z W N 0 a W 9 u M S 9 U R y B Q Y W x 5 Y S A o M y k v Q 2 h h b m d l Z C B U e X B l L n t B d m V y Y W d l X z E 5 N y w y N T h 9 J n F 1 b 3 Q 7 L C Z x d W 9 0 O 1 N l Y 3 R p b 2 4 x L 1 R H I F B h b H l h I C g z K S 9 D a G F u Z 2 V k I F R 5 c G U u e 0 F 2 Z X J h Z 2 V f M j A w L D I 2 M 3 0 m c X V v d D s s J n F 1 b 3 Q 7 U 2 V j d G l v b j E v V E c g U G F s e W E g K D M p L 0 N o Y W 5 n Z W Q g V H l w Z S 5 7 Q X Z l c m F n Z V 8 y M D M s M j Y 4 f S Z x d W 9 0 O y w m c X V v d D t T Z W N 0 a W 9 u M S 9 U R y B Q Y W x 5 Y S A o M y k v Q 2 h h b m d l Z C B U e X B l L n t B d m V y Y W d l X z I w N i w y N z N 9 J n F 1 b 3 Q 7 L C Z x d W 9 0 O 1 N l Y 3 R p b 2 4 x L 1 R H I F B h b H l h I C g z K S 9 D a G F u Z 2 V k I F R 5 c G U u e 0 F 2 Z X J h Z 2 V f M j A 5 L D I 3 O H 0 m c X V v d D s s J n F 1 b 3 Q 7 U 2 V j d G l v b j E v V E c g U G F s e W E g K D M p L 0 N o Y W 5 n Z W Q g V H l w Z S 5 7 Q X Z l c m F n Z V 8 y M T I s M j g z f S Z x d W 9 0 O y w m c X V v d D t T Z W N 0 a W 9 u M S 9 U R y B Q Y W x 5 Y S A o M y k v Q 2 h h b m d l Z C B U e X B l L n t B d m V y Y W d l X z I x N S w y O D h 9 J n F 1 b 3 Q 7 L C Z x d W 9 0 O 1 N l Y 3 R p b 2 4 x L 1 R H I F B h b H l h I C g z K S 9 D a G F u Z 2 V k I F R 5 c G U u e 0 F 2 Z X J h Z 2 V f M j E 4 L D I 5 M 3 0 m c X V v d D s s J n F 1 b 3 Q 7 U 2 V j d G l v b j E v V E c g U G F s e W E g K D M p L 0 N o Y W 5 n Z W Q g V H l w Z S 5 7 Q X Z l c m F n Z V 8 y M j E s M j k 4 f S Z x d W 9 0 O y w m c X V v d D t T Z W N 0 a W 9 u M S 9 U R y B Q Y W x 5 Y S A o M y k v Q 2 h h b m d l Z C B U e X B l L n t B d m V y Y W d l X z I y N C w z M D N 9 J n F 1 b 3 Q 7 L C Z x d W 9 0 O 1 N l Y 3 R p b 2 4 x L 1 R H I F B h b H l h I C g z K S 9 D a G F u Z 2 V k I F R 5 c G U u e 0 F 2 Z X J h Z 2 V f M j I 3 L D M w O H 0 m c X V v d D s s J n F 1 b 3 Q 7 U 2 V j d G l v b j E v V E c g U G F s e W E g K D M p L 0 N o Y W 5 n Z W Q g V H l w Z S 5 7 Q X Z l c m F n Z V 8 y M z A s M z E z f S Z x d W 9 0 O y w m c X V v d D t T Z W N 0 a W 9 u M S 9 U R y B Q Y W x 5 Y S A o M y k v Q 2 h h b m d l Z C B U e X B l L n t B d m V y Y W d l X z I z M y w z M T h 9 J n F 1 b 3 Q 7 L C Z x d W 9 0 O 1 N l Y 3 R p b 2 4 x L 1 R H I F B h b H l h I C g z K S 9 D a G F u Z 2 V k I F R 5 c G U u e 0 F 2 Z X J h Z 2 V f M j M 2 L D M y M 3 0 m c X V v d D s s J n F 1 b 3 Q 7 U 2 V j d G l v b j E v V E c g U G F s e W E g K D M p L 0 N o Y W 5 n Z W Q g V H l w Z S 5 7 Q X Z l c m F n Z V 8 y M z k s M z I 4 f S Z x d W 9 0 O y w m c X V v d D t T Z W N 0 a W 9 u M S 9 U R y B Q Y W x 5 Y S A o M y k v Q 2 h h b m d l Z C B U e X B l L n t B d m V y Y W d l X z I 0 M i w z M z N 9 J n F 1 b 3 Q 7 L C Z x d W 9 0 O 1 N l Y 3 R p b 2 4 x L 1 R H I F B h b H l h I C g z K S 9 D a G F u Z 2 V k I F R 5 c G U u e 0 F 2 Z X J h Z 2 V f M j Q 1 L D M z O H 0 m c X V v d D s s J n F 1 b 3 Q 7 U 2 V j d G l v b j E v V E c g U G F s e W E g K D M p L 0 N o Y W 5 n Z W Q g V H l w Z S 5 7 Q X Z l c m F n Z V 8 y N D g s M z Q z f S Z x d W 9 0 O y w m c X V v d D t T Z W N 0 a W 9 u M S 9 U R y B Q Y W x 5 Y S A o M y k v Q 2 h h b m d l Z C B U e X B l L n t B d m V y Y W d l X z I 1 M S w z N D h 9 J n F 1 b 3 Q 7 L C Z x d W 9 0 O 1 N l Y 3 R p b 2 4 x L 1 R H I F B h b H l h I C g z K S 9 D a G F u Z 2 V k I F R 5 c G U u e 0 F 2 Z X J h Z 2 V f M j U 0 L D M 1 M 3 0 m c X V v d D s s J n F 1 b 3 Q 7 U 2 V j d G l v b j E v V E c g U G F s e W E g K D M p L 0 N o Y W 5 n Z W Q g V H l w Z S 5 7 Q X Z l c m F n Z V 8 y N T c s M z U 4 f S Z x d W 9 0 O y w m c X V v d D t T Z W N 0 a W 9 u M S 9 U R y B Q Y W x 5 Y S A o M y k v Q 2 h h b m d l Z C B U e X B l L n t B d m V y Y W d l X z I 2 M C w z N j N 9 J n F 1 b 3 Q 7 L C Z x d W 9 0 O 1 N l Y 3 R p b 2 4 x L 1 R H I F B h b H l h I C g z K S 9 D a G F u Z 2 V k I F R 5 c G U u e 0 F 2 Z X J h Z 2 V f M j Y z L D M 2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J T I w U G F s e W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c l M j B Q Y W x 5 Y S U y M C g z K S 9 U R y U y M F B h b H l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c l M j B Q Y W x 5 Y S U y M C g z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J T I w U G F s e W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c l M j B Q Y W x 5 Y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J T I w U G F s e W E l M j A o M y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J T I w U G F s e W E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j V l O W Z m M C 1 m M z d i L T R j M G Y t O D J j M y 0 x Y m M 5 M 2 M x M T R m M D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l Q x M T o x N j o y N S 4 2 O D E 4 M z g y W i I g L z 4 8 R W 5 0 c n k g V H l w Z T 0 i R m l s b E N v b H V t b l R 5 c G V z I i B W Y W x 1 Z T 0 i c 0 J n Q U F B Q U F B Q U F B Q U F B Q U F B Q U F B Q U F B Q U J R V U Z C U V V G Q l F V R k J R V U Z C U V V G Q l F V R k J R V U Z C U V V G Q l F V R k J R V U Z C U V V G Q l F V R k J R V U Z C U V V G Q l F V R k J R V U Z C U V V G Q l F V R k J R P T 0 i I C 8 + P E V u d H J 5 I F R 5 c G U 9 I k Z p b G x D b 2 x 1 b W 5 O Y W 1 l c y I g V m F s d W U 9 I n N b J n F 1 b 3 Q 7 R m F j d G 9 y e S B l e H B l b m N l J n F 1 b 3 Q 7 L C Z x d W 9 0 O z A m c X V v d D s s J n F 1 b 3 Q 7 M F 8 z J n F 1 b 3 Q 7 L C Z x d W 9 0 O z B f N y Z x d W 9 0 O y w m c X V v d D s w X z E x J n F 1 b 3 Q 7 L C Z x d W 9 0 O z B f M T U m c X V v d D s s J n F 1 b 3 Q 7 M F 8 x O S Z x d W 9 0 O y w m c X V v d D s w X z I z J n F 1 b 3 Q 7 L C Z x d W 9 0 O z B f M j c m c X V v d D s s J n F 1 b 3 Q 7 M F 8 z M S Z x d W 9 0 O y w m c X V v d D s w X z M 1 J n F 1 b 3 Q 7 L C Z x d W 9 0 O z B f M z k m c X V v d D s s J n F 1 b 3 Q 7 M F 8 0 M y Z x d W 9 0 O y w m c X V v d D s w X z Q 3 J n F 1 b 3 Q 7 L C Z x d W 9 0 O z B f N T E m c X V v d D s s J n F 1 b 3 Q 7 M F 8 1 N S Z x d W 9 0 O y w m c X V v d D s w X z U 5 J n F 1 b 3 Q 7 L C Z x d W 9 0 O z B f N j M m c X V v d D s s J n F 1 b 3 Q 7 M F 8 2 N y Z x d W 9 0 O y w m c X V v d D s w X z c x J n F 1 b 3 Q 7 L C Z x d W 9 0 O z B f N z U m c X V v d D s s J n F 1 b 3 Q 7 M F 8 3 O S Z x d W 9 0 O y w m c X V v d D s w X z g z J n F 1 b 3 Q 7 L C Z x d W 9 0 O z B f O D c m c X V v d D s s J n F 1 b 3 Q 7 M F 8 5 M S Z x d W 9 0 O y w m c X V v d D s w X z k 4 J n F 1 b 3 Q 7 L C Z x d W 9 0 O z B f M T A y J n F 1 b 3 Q 7 L C Z x d W 9 0 O z B f M T A 2 J n F 1 b 3 Q 7 L C Z x d W 9 0 O z B f M T E w J n F 1 b 3 Q 7 L C Z x d W 9 0 O z B f M T E 0 J n F 1 b 3 Q 7 L C Z x d W 9 0 O z B f M T E 4 J n F 1 b 3 Q 7 L C Z x d W 9 0 O z B f M T I y J n F 1 b 3 Q 7 L C Z x d W 9 0 O z B f M T I 2 J n F 1 b 3 Q 7 L C Z x d W 9 0 O z B f M T M w J n F 1 b 3 Q 7 L C Z x d W 9 0 O z B f M T M 0 J n F 1 b 3 Q 7 L C Z x d W 9 0 O z B f M T M 4 J n F 1 b 3 Q 7 L C Z x d W 9 0 O z B f M T Q y J n F 1 b 3 Q 7 L C Z x d W 9 0 O z B f M T Q 2 J n F 1 b 3 Q 7 L C Z x d W 9 0 O z B f M T U w J n F 1 b 3 Q 7 L C Z x d W 9 0 O z B f M T U 0 J n F 1 b 3 Q 7 L C Z x d W 9 0 O z B f M T U 4 J n F 1 b 3 Q 7 L C Z x d W 9 0 O z B f M T Y y J n F 1 b 3 Q 7 L C Z x d W 9 0 O z B f M T Y 2 J n F 1 b 3 Q 7 L C Z x d W 9 0 O z B f M T c w J n F 1 b 3 Q 7 L C Z x d W 9 0 O z B f M T c 0 J n F 1 b 3 Q 7 L C Z x d W 9 0 O z B f M T c 4 J n F 1 b 3 Q 7 L C Z x d W 9 0 O z B f M T g 1 J n F 1 b 3 Q 7 L C Z x d W 9 0 O 0 N v b H V t b j I 0 N S Z x d W 9 0 O y w m c X V v d D t D b 2 x 1 b W 4 y N T A m c X V v d D s s J n F 1 b 3 Q 7 Q 2 9 s d W 1 u M j U 1 J n F 1 b 3 Q 7 L C Z x d W 9 0 O 0 N v b H V t b j I 2 M C Z x d W 9 0 O y w m c X V v d D t D b 2 x 1 b W 4 y N j U m c X V v d D s s J n F 1 b 3 Q 7 Q 2 9 s d W 1 u M j c w J n F 1 b 3 Q 7 L C Z x d W 9 0 O 0 N v b H V t b j I 3 N S Z x d W 9 0 O y w m c X V v d D t D b 2 x 1 b W 4 y O D A m c X V v d D s s J n F 1 b 3 Q 7 Q 2 9 s d W 1 u M j g 1 J n F 1 b 3 Q 7 L C Z x d W 9 0 O 0 N v b H V t b j I 5 M C Z x d W 9 0 O y w m c X V v d D t D b 2 x 1 b W 4 y O T U m c X V v d D s s J n F 1 b 3 Q 7 Q 2 9 s d W 1 u M z A w J n F 1 b 3 Q 7 L C Z x d W 9 0 O 0 N v b H V t b j M w N S Z x d W 9 0 O y w m c X V v d D t D b 2 x 1 b W 4 z M T A m c X V v d D s s J n F 1 b 3 Q 7 Q 2 9 s d W 1 u M z E 1 J n F 1 b 3 Q 7 L C Z x d W 9 0 O 0 N v b H V t b j M y M C Z x d W 9 0 O y w m c X V v d D t D b 2 x 1 b W 4 z M j U m c X V v d D s s J n F 1 b 3 Q 7 Q 2 9 s d W 1 u M z M w J n F 1 b 3 Q 7 L C Z x d W 9 0 O 0 N v b H V t b j M z N S Z x d W 9 0 O y w m c X V v d D t D b 2 x 1 b W 4 z N D A m c X V v d D s s J n F 1 b 3 Q 7 Q 2 9 s d W 1 u M z Q 1 J n F 1 b 3 Q 7 L C Z x d W 9 0 O 0 N v b H V t b j M 1 M C Z x d W 9 0 O y w m c X V v d D t D b 2 x 1 b W 4 z N T U m c X V v d D s s J n F 1 b 3 Q 7 Q 2 9 s d W 1 u M z Y w J n F 1 b 3 Q 7 L C Z x d W 9 0 O 0 N v b H V t b j M 2 N S Z x d W 9 0 O y w m c X V v d D t D b 2 x 1 b W 4 z N z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c g U G F s e W E g K D Q p L 0 N o Y W 5 n Z W Q g V H l w Z S 5 7 R m F j d G 9 y e S B l e H B l b m N l L D B 9 J n F 1 b 3 Q 7 L C Z x d W 9 0 O 1 N l Y 3 R p b 2 4 x L 1 R H I F B h b H l h I C g 0 K S 9 D a G F u Z 2 V k I F R 5 c G U u e z A s N H 0 m c X V v d D s s J n F 1 b 3 Q 7 U 2 V j d G l v b j E v V E c g U G F s e W E g K D Q p L 0 N o Y W 5 n Z W Q g V H l w Z S 5 7 M F 8 z L D l 9 J n F 1 b 3 Q 7 L C Z x d W 9 0 O 1 N l Y 3 R p b 2 4 x L 1 R H I F B h b H l h I C g 0 K S 9 D a G F u Z 2 V k I F R 5 c G U u e z B f N y w x N H 0 m c X V v d D s s J n F 1 b 3 Q 7 U 2 V j d G l v b j E v V E c g U G F s e W E g K D Q p L 0 N o Y W 5 n Z W Q g V H l w Z S 5 7 M F 8 x M S w x O X 0 m c X V v d D s s J n F 1 b 3 Q 7 U 2 V j d G l v b j E v V E c g U G F s e W E g K D Q p L 0 N o Y W 5 n Z W Q g V H l w Z S 5 7 M F 8 x N S w y N H 0 m c X V v d D s s J n F 1 b 3 Q 7 U 2 V j d G l v b j E v V E c g U G F s e W E g K D Q p L 0 N o Y W 5 n Z W Q g V H l w Z S 5 7 M F 8 x O S w y O X 0 m c X V v d D s s J n F 1 b 3 Q 7 U 2 V j d G l v b j E v V E c g U G F s e W E g K D Q p L 0 N o Y W 5 n Z W Q g V H l w Z S 5 7 M F 8 y M y w z N H 0 m c X V v d D s s J n F 1 b 3 Q 7 U 2 V j d G l v b j E v V E c g U G F s e W E g K D Q p L 0 N o Y W 5 n Z W Q g V H l w Z S 5 7 M F 8 y N y w z O X 0 m c X V v d D s s J n F 1 b 3 Q 7 U 2 V j d G l v b j E v V E c g U G F s e W E g K D Q p L 0 N o Y W 5 n Z W Q g V H l w Z S 5 7 M F 8 z M S w 0 N H 0 m c X V v d D s s J n F 1 b 3 Q 7 U 2 V j d G l v b j E v V E c g U G F s e W E g K D Q p L 0 N o Y W 5 n Z W Q g V H l w Z S 5 7 M F 8 z N S w 0 O X 0 m c X V v d D s s J n F 1 b 3 Q 7 U 2 V j d G l v b j E v V E c g U G F s e W E g K D Q p L 0 N o Y W 5 n Z W Q g V H l w Z S 5 7 M F 8 z O S w 1 N H 0 m c X V v d D s s J n F 1 b 3 Q 7 U 2 V j d G l v b j E v V E c g U G F s e W E g K D Q p L 0 N o Y W 5 n Z W Q g V H l w Z S 5 7 M F 8 0 M y w 1 O X 0 m c X V v d D s s J n F 1 b 3 Q 7 U 2 V j d G l v b j E v V E c g U G F s e W E g K D Q p L 0 N o Y W 5 n Z W Q g V H l w Z S 5 7 M F 8 0 N y w 2 N H 0 m c X V v d D s s J n F 1 b 3 Q 7 U 2 V j d G l v b j E v V E c g U G F s e W E g K D Q p L 0 N o Y W 5 n Z W Q g V H l w Z S 5 7 M F 8 1 M S w 2 O X 0 m c X V v d D s s J n F 1 b 3 Q 7 U 2 V j d G l v b j E v V E c g U G F s e W E g K D Q p L 0 N o Y W 5 n Z W Q g V H l w Z S 5 7 M F 8 1 N S w 3 N H 0 m c X V v d D s s J n F 1 b 3 Q 7 U 2 V j d G l v b j E v V E c g U G F s e W E g K D Q p L 0 N o Y W 5 n Z W Q g V H l w Z S 5 7 M F 8 1 O S w 3 O X 0 m c X V v d D s s J n F 1 b 3 Q 7 U 2 V j d G l v b j E v V E c g U G F s e W E g K D Q p L 0 N o Y W 5 n Z W Q g V H l w Z S 5 7 M F 8 2 M y w 4 N H 0 m c X V v d D s s J n F 1 b 3 Q 7 U 2 V j d G l v b j E v V E c g U G F s e W E g K D Q p L 0 N o Y W 5 n Z W Q g V H l w Z S 5 7 M F 8 2 N y w 4 O X 0 m c X V v d D s s J n F 1 b 3 Q 7 U 2 V j d G l v b j E v V E c g U G F s e W E g K D Q p L 0 N o Y W 5 n Z W Q g V H l w Z S 5 7 M F 8 3 M S w 5 N H 0 m c X V v d D s s J n F 1 b 3 Q 7 U 2 V j d G l v b j E v V E c g U G F s e W E g K D Q p L 0 N o Y W 5 n Z W Q g V H l w Z S 5 7 M F 8 3 N S w 5 O X 0 m c X V v d D s s J n F 1 b 3 Q 7 U 2 V j d G l v b j E v V E c g U G F s e W E g K D Q p L 0 N o Y W 5 n Z W Q g V H l w Z S 5 7 M F 8 3 O S w x M D R 9 J n F 1 b 3 Q 7 L C Z x d W 9 0 O 1 N l Y 3 R p b 2 4 x L 1 R H I F B h b H l h I C g 0 K S 9 D a G F u Z 2 V k I F R 5 c G U u e z B f O D M s M T A 5 f S Z x d W 9 0 O y w m c X V v d D t T Z W N 0 a W 9 u M S 9 U R y B Q Y W x 5 Y S A o N C k v Q 2 h h b m d l Z C B U e X B l L n s w X z g 3 L D E x N H 0 m c X V v d D s s J n F 1 b 3 Q 7 U 2 V j d G l v b j E v V E c g U G F s e W E g K D Q p L 0 N o Y W 5 n Z W Q g V H l w Z S 5 7 M F 8 5 M S w x M T l 9 J n F 1 b 3 Q 7 L C Z x d W 9 0 O 1 N l Y 3 R p b 2 4 x L 1 R H I F B h b H l h I C g 0 K S 9 D a G F u Z 2 V k I F R 5 c G U u e z B f O T g s M T I 5 f S Z x d W 9 0 O y w m c X V v d D t T Z W N 0 a W 9 u M S 9 U R y B Q Y W x 5 Y S A o N C k v Q 2 h h b m d l Z C B U e X B l L n s w X z E w M i w x M z R 9 J n F 1 b 3 Q 7 L C Z x d W 9 0 O 1 N l Y 3 R p b 2 4 x L 1 R H I F B h b H l h I C g 0 K S 9 D a G F u Z 2 V k I F R 5 c G U u e z B f M T A 2 L D E z O X 0 m c X V v d D s s J n F 1 b 3 Q 7 U 2 V j d G l v b j E v V E c g U G F s e W E g K D Q p L 0 N o Y W 5 n Z W Q g V H l w Z S 5 7 M F 8 x M T A s M T Q 0 f S Z x d W 9 0 O y w m c X V v d D t T Z W N 0 a W 9 u M S 9 U R y B Q Y W x 5 Y S A o N C k v Q 2 h h b m d l Z C B U e X B l L n s w X z E x N C w x N D l 9 J n F 1 b 3 Q 7 L C Z x d W 9 0 O 1 N l Y 3 R p b 2 4 x L 1 R H I F B h b H l h I C g 0 K S 9 D a G F u Z 2 V k I F R 5 c G U u e z B f M T E 4 L D E 1 N H 0 m c X V v d D s s J n F 1 b 3 Q 7 U 2 V j d G l v b j E v V E c g U G F s e W E g K D Q p L 0 N o Y W 5 n Z W Q g V H l w Z S 5 7 M F 8 x M j I s M T U 5 f S Z x d W 9 0 O y w m c X V v d D t T Z W N 0 a W 9 u M S 9 U R y B Q Y W x 5 Y S A o N C k v Q 2 h h b m d l Z C B U e X B l L n s w X z E y N i w x N j R 9 J n F 1 b 3 Q 7 L C Z x d W 9 0 O 1 N l Y 3 R p b 2 4 x L 1 R H I F B h b H l h I C g 0 K S 9 D a G F u Z 2 V k I F R 5 c G U u e z B f M T M w L D E 2 O X 0 m c X V v d D s s J n F 1 b 3 Q 7 U 2 V j d G l v b j E v V E c g U G F s e W E g K D Q p L 0 N o Y W 5 n Z W Q g V H l w Z S 5 7 M F 8 x M z Q s M T c 0 f S Z x d W 9 0 O y w m c X V v d D t T Z W N 0 a W 9 u M S 9 U R y B Q Y W x 5 Y S A o N C k v Q 2 h h b m d l Z C B U e X B l L n s w X z E z O C w x N z l 9 J n F 1 b 3 Q 7 L C Z x d W 9 0 O 1 N l Y 3 R p b 2 4 x L 1 R H I F B h b H l h I C g 0 K S 9 D a G F u Z 2 V k I F R 5 c G U u e z B f M T Q y L D E 4 N H 0 m c X V v d D s s J n F 1 b 3 Q 7 U 2 V j d G l v b j E v V E c g U G F s e W E g K D Q p L 0 N o Y W 5 n Z W Q g V H l w Z S 5 7 M F 8 x N D Y s M T g 5 f S Z x d W 9 0 O y w m c X V v d D t T Z W N 0 a W 9 u M S 9 U R y B Q Y W x 5 Y S A o N C k v Q 2 h h b m d l Z C B U e X B l L n s w X z E 1 M C w x O T R 9 J n F 1 b 3 Q 7 L C Z x d W 9 0 O 1 N l Y 3 R p b 2 4 x L 1 R H I F B h b H l h I C g 0 K S 9 D a G F u Z 2 V k I F R 5 c G U u e z B f M T U 0 L D E 5 O X 0 m c X V v d D s s J n F 1 b 3 Q 7 U 2 V j d G l v b j E v V E c g U G F s e W E g K D Q p L 0 N o Y W 5 n Z W Q g V H l w Z S 5 7 M F 8 x N T g s M j A 0 f S Z x d W 9 0 O y w m c X V v d D t T Z W N 0 a W 9 u M S 9 U R y B Q Y W x 5 Y S A o N C k v Q 2 h h b m d l Z C B U e X B l L n s w X z E 2 M i w y M D l 9 J n F 1 b 3 Q 7 L C Z x d W 9 0 O 1 N l Y 3 R p b 2 4 x L 1 R H I F B h b H l h I C g 0 K S 9 D a G F u Z 2 V k I F R 5 c G U u e z B f M T Y 2 L D I x N H 0 m c X V v d D s s J n F 1 b 3 Q 7 U 2 V j d G l v b j E v V E c g U G F s e W E g K D Q p L 0 N o Y W 5 n Z W Q g V H l w Z S 5 7 M F 8 x N z A s M j E 5 f S Z x d W 9 0 O y w m c X V v d D t T Z W N 0 a W 9 u M S 9 U R y B Q Y W x 5 Y S A o N C k v Q 2 h h b m d l Z C B U e X B l L n s w X z E 3 N C w y M j R 9 J n F 1 b 3 Q 7 L C Z x d W 9 0 O 1 N l Y 3 R p b 2 4 x L 1 R H I F B h b H l h I C g 0 K S 9 D a G F u Z 2 V k I F R 5 c G U u e z B f M T c 4 L D I y O X 0 m c X V v d D s s J n F 1 b 3 Q 7 U 2 V j d G l v b j E v V E c g U G F s e W E g K D Q p L 0 N o Y W 5 n Z W Q g V H l w Z S 5 7 M F 8 x O D U s M j M 5 f S Z x d W 9 0 O y w m c X V v d D t T Z W N 0 a W 9 u M S 9 U R y B Q Y W x 5 Y S A o N C k v Q 2 h h b m d l Z C B U e X B l L n t D b 2 x 1 b W 4 y N D U s M j Q 0 f S Z x d W 9 0 O y w m c X V v d D t T Z W N 0 a W 9 u M S 9 U R y B Q Y W x 5 Y S A o N C k v Q 2 h h b m d l Z C B U e X B l L n t D b 2 x 1 b W 4 y N T A s M j Q 5 f S Z x d W 9 0 O y w m c X V v d D t T Z W N 0 a W 9 u M S 9 U R y B Q Y W x 5 Y S A o N C k v Q 2 h h b m d l Z C B U e X B l L n t D b 2 x 1 b W 4 y N T U s M j U 0 f S Z x d W 9 0 O y w m c X V v d D t T Z W N 0 a W 9 u M S 9 U R y B Q Y W x 5 Y S A o N C k v Q 2 h h b m d l Z C B U e X B l L n t D b 2 x 1 b W 4 y N j A s M j U 5 f S Z x d W 9 0 O y w m c X V v d D t T Z W N 0 a W 9 u M S 9 U R y B Q Y W x 5 Y S A o N C k v Q 2 h h b m d l Z C B U e X B l L n t D b 2 x 1 b W 4 y N j U s M j Y 0 f S Z x d W 9 0 O y w m c X V v d D t T Z W N 0 a W 9 u M S 9 U R y B Q Y W x 5 Y S A o N C k v Q 2 h h b m d l Z C B U e X B l L n t D b 2 x 1 b W 4 y N z A s M j Y 5 f S Z x d W 9 0 O y w m c X V v d D t T Z W N 0 a W 9 u M S 9 U R y B Q Y W x 5 Y S A o N C k v Q 2 h h b m d l Z C B U e X B l L n t D b 2 x 1 b W 4 y N z U s M j c 0 f S Z x d W 9 0 O y w m c X V v d D t T Z W N 0 a W 9 u M S 9 U R y B Q Y W x 5 Y S A o N C k v Q 2 h h b m d l Z C B U e X B l L n t D b 2 x 1 b W 4 y O D A s M j c 5 f S Z x d W 9 0 O y w m c X V v d D t T Z W N 0 a W 9 u M S 9 U R y B Q Y W x 5 Y S A o N C k v Q 2 h h b m d l Z C B U e X B l L n t D b 2 x 1 b W 4 y O D U s M j g 0 f S Z x d W 9 0 O y w m c X V v d D t T Z W N 0 a W 9 u M S 9 U R y B Q Y W x 5 Y S A o N C k v Q 2 h h b m d l Z C B U e X B l L n t D b 2 x 1 b W 4 y O T A s M j g 5 f S Z x d W 9 0 O y w m c X V v d D t T Z W N 0 a W 9 u M S 9 U R y B Q Y W x 5 Y S A o N C k v Q 2 h h b m d l Z C B U e X B l L n t D b 2 x 1 b W 4 y O T U s M j k 0 f S Z x d W 9 0 O y w m c X V v d D t T Z W N 0 a W 9 u M S 9 U R y B Q Y W x 5 Y S A o N C k v Q 2 h h b m d l Z C B U e X B l L n t D b 2 x 1 b W 4 z M D A s M j k 5 f S Z x d W 9 0 O y w m c X V v d D t T Z W N 0 a W 9 u M S 9 U R y B Q Y W x 5 Y S A o N C k v Q 2 h h b m d l Z C B U e X B l L n t D b 2 x 1 b W 4 z M D U s M z A 0 f S Z x d W 9 0 O y w m c X V v d D t T Z W N 0 a W 9 u M S 9 U R y B Q Y W x 5 Y S A o N C k v Q 2 h h b m d l Z C B U e X B l L n t D b 2 x 1 b W 4 z M T A s M z A 5 f S Z x d W 9 0 O y w m c X V v d D t T Z W N 0 a W 9 u M S 9 U R y B Q Y W x 5 Y S A o N C k v Q 2 h h b m d l Z C B U e X B l L n t D b 2 x 1 b W 4 z M T U s M z E 0 f S Z x d W 9 0 O y w m c X V v d D t T Z W N 0 a W 9 u M S 9 U R y B Q Y W x 5 Y S A o N C k v Q 2 h h b m d l Z C B U e X B l L n t D b 2 x 1 b W 4 z M j A s M z E 5 f S Z x d W 9 0 O y w m c X V v d D t T Z W N 0 a W 9 u M S 9 U R y B Q Y W x 5 Y S A o N C k v Q 2 h h b m d l Z C B U e X B l L n t D b 2 x 1 b W 4 z M j U s M z I 0 f S Z x d W 9 0 O y w m c X V v d D t T Z W N 0 a W 9 u M S 9 U R y B Q Y W x 5 Y S A o N C k v Q 2 h h b m d l Z C B U e X B l L n t D b 2 x 1 b W 4 z M z A s M z I 5 f S Z x d W 9 0 O y w m c X V v d D t T Z W N 0 a W 9 u M S 9 U R y B Q Y W x 5 Y S A o N C k v Q 2 h h b m d l Z C B U e X B l L n t D b 2 x 1 b W 4 z M z U s M z M 0 f S Z x d W 9 0 O y w m c X V v d D t T Z W N 0 a W 9 u M S 9 U R y B Q Y W x 5 Y S A o N C k v Q 2 h h b m d l Z C B U e X B l L n t D b 2 x 1 b W 4 z N D A s M z M 5 f S Z x d W 9 0 O y w m c X V v d D t T Z W N 0 a W 9 u M S 9 U R y B Q Y W x 5 Y S A o N C k v Q 2 h h b m d l Z C B U e X B l L n t D b 2 x 1 b W 4 z N D U s M z Q 0 f S Z x d W 9 0 O y w m c X V v d D t T Z W N 0 a W 9 u M S 9 U R y B Q Y W x 5 Y S A o N C k v Q 2 h h b m d l Z C B U e X B l L n t D b 2 x 1 b W 4 z N T A s M z Q 5 f S Z x d W 9 0 O y w m c X V v d D t T Z W N 0 a W 9 u M S 9 U R y B Q Y W x 5 Y S A o N C k v Q 2 h h b m d l Z C B U e X B l L n t D b 2 x 1 b W 4 z N T U s M z U 0 f S Z x d W 9 0 O y w m c X V v d D t T Z W N 0 a W 9 u M S 9 U R y B Q Y W x 5 Y S A o N C k v Q 2 h h b m d l Z C B U e X B l L n t D b 2 x 1 b W 4 z N j A s M z U 5 f S Z x d W 9 0 O y w m c X V v d D t T Z W N 0 a W 9 u M S 9 U R y B Q Y W x 5 Y S A o N C k v Q 2 h h b m d l Z C B U e X B l L n t D b 2 x 1 b W 4 z N j U s M z Y 0 f S Z x d W 9 0 O y w m c X V v d D t T Z W N 0 a W 9 u M S 9 U R y B Q Y W x 5 Y S A o N C k v Q 2 h h b m d l Z C B U e X B l L n t D b 2 x 1 b W 4 z N z A s M z Y 5 f S Z x d W 9 0 O 1 0 s J n F 1 b 3 Q 7 Q 2 9 s d W 1 u Q 2 9 1 b n Q m c X V v d D s 6 N z M s J n F 1 b 3 Q 7 S 2 V 5 Q 2 9 s d W 1 u T m F t Z X M m c X V v d D s 6 W 1 0 s J n F 1 b 3 Q 7 Q 2 9 s d W 1 u S W R l b n R p d G l l c y Z x d W 9 0 O z p b J n F 1 b 3 Q 7 U 2 V j d G l v b j E v V E c g U G F s e W E g K D Q p L 0 N o Y W 5 n Z W Q g V H l w Z S 5 7 R m F j d G 9 y e S B l e H B l b m N l L D B 9 J n F 1 b 3 Q 7 L C Z x d W 9 0 O 1 N l Y 3 R p b 2 4 x L 1 R H I F B h b H l h I C g 0 K S 9 D a G F u Z 2 V k I F R 5 c G U u e z A s N H 0 m c X V v d D s s J n F 1 b 3 Q 7 U 2 V j d G l v b j E v V E c g U G F s e W E g K D Q p L 0 N o Y W 5 n Z W Q g V H l w Z S 5 7 M F 8 z L D l 9 J n F 1 b 3 Q 7 L C Z x d W 9 0 O 1 N l Y 3 R p b 2 4 x L 1 R H I F B h b H l h I C g 0 K S 9 D a G F u Z 2 V k I F R 5 c G U u e z B f N y w x N H 0 m c X V v d D s s J n F 1 b 3 Q 7 U 2 V j d G l v b j E v V E c g U G F s e W E g K D Q p L 0 N o Y W 5 n Z W Q g V H l w Z S 5 7 M F 8 x M S w x O X 0 m c X V v d D s s J n F 1 b 3 Q 7 U 2 V j d G l v b j E v V E c g U G F s e W E g K D Q p L 0 N o Y W 5 n Z W Q g V H l w Z S 5 7 M F 8 x N S w y N H 0 m c X V v d D s s J n F 1 b 3 Q 7 U 2 V j d G l v b j E v V E c g U G F s e W E g K D Q p L 0 N o Y W 5 n Z W Q g V H l w Z S 5 7 M F 8 x O S w y O X 0 m c X V v d D s s J n F 1 b 3 Q 7 U 2 V j d G l v b j E v V E c g U G F s e W E g K D Q p L 0 N o Y W 5 n Z W Q g V H l w Z S 5 7 M F 8 y M y w z N H 0 m c X V v d D s s J n F 1 b 3 Q 7 U 2 V j d G l v b j E v V E c g U G F s e W E g K D Q p L 0 N o Y W 5 n Z W Q g V H l w Z S 5 7 M F 8 y N y w z O X 0 m c X V v d D s s J n F 1 b 3 Q 7 U 2 V j d G l v b j E v V E c g U G F s e W E g K D Q p L 0 N o Y W 5 n Z W Q g V H l w Z S 5 7 M F 8 z M S w 0 N H 0 m c X V v d D s s J n F 1 b 3 Q 7 U 2 V j d G l v b j E v V E c g U G F s e W E g K D Q p L 0 N o Y W 5 n Z W Q g V H l w Z S 5 7 M F 8 z N S w 0 O X 0 m c X V v d D s s J n F 1 b 3 Q 7 U 2 V j d G l v b j E v V E c g U G F s e W E g K D Q p L 0 N o Y W 5 n Z W Q g V H l w Z S 5 7 M F 8 z O S w 1 N H 0 m c X V v d D s s J n F 1 b 3 Q 7 U 2 V j d G l v b j E v V E c g U G F s e W E g K D Q p L 0 N o Y W 5 n Z W Q g V H l w Z S 5 7 M F 8 0 M y w 1 O X 0 m c X V v d D s s J n F 1 b 3 Q 7 U 2 V j d G l v b j E v V E c g U G F s e W E g K D Q p L 0 N o Y W 5 n Z W Q g V H l w Z S 5 7 M F 8 0 N y w 2 N H 0 m c X V v d D s s J n F 1 b 3 Q 7 U 2 V j d G l v b j E v V E c g U G F s e W E g K D Q p L 0 N o Y W 5 n Z W Q g V H l w Z S 5 7 M F 8 1 M S w 2 O X 0 m c X V v d D s s J n F 1 b 3 Q 7 U 2 V j d G l v b j E v V E c g U G F s e W E g K D Q p L 0 N o Y W 5 n Z W Q g V H l w Z S 5 7 M F 8 1 N S w 3 N H 0 m c X V v d D s s J n F 1 b 3 Q 7 U 2 V j d G l v b j E v V E c g U G F s e W E g K D Q p L 0 N o Y W 5 n Z W Q g V H l w Z S 5 7 M F 8 1 O S w 3 O X 0 m c X V v d D s s J n F 1 b 3 Q 7 U 2 V j d G l v b j E v V E c g U G F s e W E g K D Q p L 0 N o Y W 5 n Z W Q g V H l w Z S 5 7 M F 8 2 M y w 4 N H 0 m c X V v d D s s J n F 1 b 3 Q 7 U 2 V j d G l v b j E v V E c g U G F s e W E g K D Q p L 0 N o Y W 5 n Z W Q g V H l w Z S 5 7 M F 8 2 N y w 4 O X 0 m c X V v d D s s J n F 1 b 3 Q 7 U 2 V j d G l v b j E v V E c g U G F s e W E g K D Q p L 0 N o Y W 5 n Z W Q g V H l w Z S 5 7 M F 8 3 M S w 5 N H 0 m c X V v d D s s J n F 1 b 3 Q 7 U 2 V j d G l v b j E v V E c g U G F s e W E g K D Q p L 0 N o Y W 5 n Z W Q g V H l w Z S 5 7 M F 8 3 N S w 5 O X 0 m c X V v d D s s J n F 1 b 3 Q 7 U 2 V j d G l v b j E v V E c g U G F s e W E g K D Q p L 0 N o Y W 5 n Z W Q g V H l w Z S 5 7 M F 8 3 O S w x M D R 9 J n F 1 b 3 Q 7 L C Z x d W 9 0 O 1 N l Y 3 R p b 2 4 x L 1 R H I F B h b H l h I C g 0 K S 9 D a G F u Z 2 V k I F R 5 c G U u e z B f O D M s M T A 5 f S Z x d W 9 0 O y w m c X V v d D t T Z W N 0 a W 9 u M S 9 U R y B Q Y W x 5 Y S A o N C k v Q 2 h h b m d l Z C B U e X B l L n s w X z g 3 L D E x N H 0 m c X V v d D s s J n F 1 b 3 Q 7 U 2 V j d G l v b j E v V E c g U G F s e W E g K D Q p L 0 N o Y W 5 n Z W Q g V H l w Z S 5 7 M F 8 5 M S w x M T l 9 J n F 1 b 3 Q 7 L C Z x d W 9 0 O 1 N l Y 3 R p b 2 4 x L 1 R H I F B h b H l h I C g 0 K S 9 D a G F u Z 2 V k I F R 5 c G U u e z B f O T g s M T I 5 f S Z x d W 9 0 O y w m c X V v d D t T Z W N 0 a W 9 u M S 9 U R y B Q Y W x 5 Y S A o N C k v Q 2 h h b m d l Z C B U e X B l L n s w X z E w M i w x M z R 9 J n F 1 b 3 Q 7 L C Z x d W 9 0 O 1 N l Y 3 R p b 2 4 x L 1 R H I F B h b H l h I C g 0 K S 9 D a G F u Z 2 V k I F R 5 c G U u e z B f M T A 2 L D E z O X 0 m c X V v d D s s J n F 1 b 3 Q 7 U 2 V j d G l v b j E v V E c g U G F s e W E g K D Q p L 0 N o Y W 5 n Z W Q g V H l w Z S 5 7 M F 8 x M T A s M T Q 0 f S Z x d W 9 0 O y w m c X V v d D t T Z W N 0 a W 9 u M S 9 U R y B Q Y W x 5 Y S A o N C k v Q 2 h h b m d l Z C B U e X B l L n s w X z E x N C w x N D l 9 J n F 1 b 3 Q 7 L C Z x d W 9 0 O 1 N l Y 3 R p b 2 4 x L 1 R H I F B h b H l h I C g 0 K S 9 D a G F u Z 2 V k I F R 5 c G U u e z B f M T E 4 L D E 1 N H 0 m c X V v d D s s J n F 1 b 3 Q 7 U 2 V j d G l v b j E v V E c g U G F s e W E g K D Q p L 0 N o Y W 5 n Z W Q g V H l w Z S 5 7 M F 8 x M j I s M T U 5 f S Z x d W 9 0 O y w m c X V v d D t T Z W N 0 a W 9 u M S 9 U R y B Q Y W x 5 Y S A o N C k v Q 2 h h b m d l Z C B U e X B l L n s w X z E y N i w x N j R 9 J n F 1 b 3 Q 7 L C Z x d W 9 0 O 1 N l Y 3 R p b 2 4 x L 1 R H I F B h b H l h I C g 0 K S 9 D a G F u Z 2 V k I F R 5 c G U u e z B f M T M w L D E 2 O X 0 m c X V v d D s s J n F 1 b 3 Q 7 U 2 V j d G l v b j E v V E c g U G F s e W E g K D Q p L 0 N o Y W 5 n Z W Q g V H l w Z S 5 7 M F 8 x M z Q s M T c 0 f S Z x d W 9 0 O y w m c X V v d D t T Z W N 0 a W 9 u M S 9 U R y B Q Y W x 5 Y S A o N C k v Q 2 h h b m d l Z C B U e X B l L n s w X z E z O C w x N z l 9 J n F 1 b 3 Q 7 L C Z x d W 9 0 O 1 N l Y 3 R p b 2 4 x L 1 R H I F B h b H l h I C g 0 K S 9 D a G F u Z 2 V k I F R 5 c G U u e z B f M T Q y L D E 4 N H 0 m c X V v d D s s J n F 1 b 3 Q 7 U 2 V j d G l v b j E v V E c g U G F s e W E g K D Q p L 0 N o Y W 5 n Z W Q g V H l w Z S 5 7 M F 8 x N D Y s M T g 5 f S Z x d W 9 0 O y w m c X V v d D t T Z W N 0 a W 9 u M S 9 U R y B Q Y W x 5 Y S A o N C k v Q 2 h h b m d l Z C B U e X B l L n s w X z E 1 M C w x O T R 9 J n F 1 b 3 Q 7 L C Z x d W 9 0 O 1 N l Y 3 R p b 2 4 x L 1 R H I F B h b H l h I C g 0 K S 9 D a G F u Z 2 V k I F R 5 c G U u e z B f M T U 0 L D E 5 O X 0 m c X V v d D s s J n F 1 b 3 Q 7 U 2 V j d G l v b j E v V E c g U G F s e W E g K D Q p L 0 N o Y W 5 n Z W Q g V H l w Z S 5 7 M F 8 x N T g s M j A 0 f S Z x d W 9 0 O y w m c X V v d D t T Z W N 0 a W 9 u M S 9 U R y B Q Y W x 5 Y S A o N C k v Q 2 h h b m d l Z C B U e X B l L n s w X z E 2 M i w y M D l 9 J n F 1 b 3 Q 7 L C Z x d W 9 0 O 1 N l Y 3 R p b 2 4 x L 1 R H I F B h b H l h I C g 0 K S 9 D a G F u Z 2 V k I F R 5 c G U u e z B f M T Y 2 L D I x N H 0 m c X V v d D s s J n F 1 b 3 Q 7 U 2 V j d G l v b j E v V E c g U G F s e W E g K D Q p L 0 N o Y W 5 n Z W Q g V H l w Z S 5 7 M F 8 x N z A s M j E 5 f S Z x d W 9 0 O y w m c X V v d D t T Z W N 0 a W 9 u M S 9 U R y B Q Y W x 5 Y S A o N C k v Q 2 h h b m d l Z C B U e X B l L n s w X z E 3 N C w y M j R 9 J n F 1 b 3 Q 7 L C Z x d W 9 0 O 1 N l Y 3 R p b 2 4 x L 1 R H I F B h b H l h I C g 0 K S 9 D a G F u Z 2 V k I F R 5 c G U u e z B f M T c 4 L D I y O X 0 m c X V v d D s s J n F 1 b 3 Q 7 U 2 V j d G l v b j E v V E c g U G F s e W E g K D Q p L 0 N o Y W 5 n Z W Q g V H l w Z S 5 7 M F 8 x O D U s M j M 5 f S Z x d W 9 0 O y w m c X V v d D t T Z W N 0 a W 9 u M S 9 U R y B Q Y W x 5 Y S A o N C k v Q 2 h h b m d l Z C B U e X B l L n t D b 2 x 1 b W 4 y N D U s M j Q 0 f S Z x d W 9 0 O y w m c X V v d D t T Z W N 0 a W 9 u M S 9 U R y B Q Y W x 5 Y S A o N C k v Q 2 h h b m d l Z C B U e X B l L n t D b 2 x 1 b W 4 y N T A s M j Q 5 f S Z x d W 9 0 O y w m c X V v d D t T Z W N 0 a W 9 u M S 9 U R y B Q Y W x 5 Y S A o N C k v Q 2 h h b m d l Z C B U e X B l L n t D b 2 x 1 b W 4 y N T U s M j U 0 f S Z x d W 9 0 O y w m c X V v d D t T Z W N 0 a W 9 u M S 9 U R y B Q Y W x 5 Y S A o N C k v Q 2 h h b m d l Z C B U e X B l L n t D b 2 x 1 b W 4 y N j A s M j U 5 f S Z x d W 9 0 O y w m c X V v d D t T Z W N 0 a W 9 u M S 9 U R y B Q Y W x 5 Y S A o N C k v Q 2 h h b m d l Z C B U e X B l L n t D b 2 x 1 b W 4 y N j U s M j Y 0 f S Z x d W 9 0 O y w m c X V v d D t T Z W N 0 a W 9 u M S 9 U R y B Q Y W x 5 Y S A o N C k v Q 2 h h b m d l Z C B U e X B l L n t D b 2 x 1 b W 4 y N z A s M j Y 5 f S Z x d W 9 0 O y w m c X V v d D t T Z W N 0 a W 9 u M S 9 U R y B Q Y W x 5 Y S A o N C k v Q 2 h h b m d l Z C B U e X B l L n t D b 2 x 1 b W 4 y N z U s M j c 0 f S Z x d W 9 0 O y w m c X V v d D t T Z W N 0 a W 9 u M S 9 U R y B Q Y W x 5 Y S A o N C k v Q 2 h h b m d l Z C B U e X B l L n t D b 2 x 1 b W 4 y O D A s M j c 5 f S Z x d W 9 0 O y w m c X V v d D t T Z W N 0 a W 9 u M S 9 U R y B Q Y W x 5 Y S A o N C k v Q 2 h h b m d l Z C B U e X B l L n t D b 2 x 1 b W 4 y O D U s M j g 0 f S Z x d W 9 0 O y w m c X V v d D t T Z W N 0 a W 9 u M S 9 U R y B Q Y W x 5 Y S A o N C k v Q 2 h h b m d l Z C B U e X B l L n t D b 2 x 1 b W 4 y O T A s M j g 5 f S Z x d W 9 0 O y w m c X V v d D t T Z W N 0 a W 9 u M S 9 U R y B Q Y W x 5 Y S A o N C k v Q 2 h h b m d l Z C B U e X B l L n t D b 2 x 1 b W 4 y O T U s M j k 0 f S Z x d W 9 0 O y w m c X V v d D t T Z W N 0 a W 9 u M S 9 U R y B Q Y W x 5 Y S A o N C k v Q 2 h h b m d l Z C B U e X B l L n t D b 2 x 1 b W 4 z M D A s M j k 5 f S Z x d W 9 0 O y w m c X V v d D t T Z W N 0 a W 9 u M S 9 U R y B Q Y W x 5 Y S A o N C k v Q 2 h h b m d l Z C B U e X B l L n t D b 2 x 1 b W 4 z M D U s M z A 0 f S Z x d W 9 0 O y w m c X V v d D t T Z W N 0 a W 9 u M S 9 U R y B Q Y W x 5 Y S A o N C k v Q 2 h h b m d l Z C B U e X B l L n t D b 2 x 1 b W 4 z M T A s M z A 5 f S Z x d W 9 0 O y w m c X V v d D t T Z W N 0 a W 9 u M S 9 U R y B Q Y W x 5 Y S A o N C k v Q 2 h h b m d l Z C B U e X B l L n t D b 2 x 1 b W 4 z M T U s M z E 0 f S Z x d W 9 0 O y w m c X V v d D t T Z W N 0 a W 9 u M S 9 U R y B Q Y W x 5 Y S A o N C k v Q 2 h h b m d l Z C B U e X B l L n t D b 2 x 1 b W 4 z M j A s M z E 5 f S Z x d W 9 0 O y w m c X V v d D t T Z W N 0 a W 9 u M S 9 U R y B Q Y W x 5 Y S A o N C k v Q 2 h h b m d l Z C B U e X B l L n t D b 2 x 1 b W 4 z M j U s M z I 0 f S Z x d W 9 0 O y w m c X V v d D t T Z W N 0 a W 9 u M S 9 U R y B Q Y W x 5 Y S A o N C k v Q 2 h h b m d l Z C B U e X B l L n t D b 2 x 1 b W 4 z M z A s M z I 5 f S Z x d W 9 0 O y w m c X V v d D t T Z W N 0 a W 9 u M S 9 U R y B Q Y W x 5 Y S A o N C k v Q 2 h h b m d l Z C B U e X B l L n t D b 2 x 1 b W 4 z M z U s M z M 0 f S Z x d W 9 0 O y w m c X V v d D t T Z W N 0 a W 9 u M S 9 U R y B Q Y W x 5 Y S A o N C k v Q 2 h h b m d l Z C B U e X B l L n t D b 2 x 1 b W 4 z N D A s M z M 5 f S Z x d W 9 0 O y w m c X V v d D t T Z W N 0 a W 9 u M S 9 U R y B Q Y W x 5 Y S A o N C k v Q 2 h h b m d l Z C B U e X B l L n t D b 2 x 1 b W 4 z N D U s M z Q 0 f S Z x d W 9 0 O y w m c X V v d D t T Z W N 0 a W 9 u M S 9 U R y B Q Y W x 5 Y S A o N C k v Q 2 h h b m d l Z C B U e X B l L n t D b 2 x 1 b W 4 z N T A s M z Q 5 f S Z x d W 9 0 O y w m c X V v d D t T Z W N 0 a W 9 u M S 9 U R y B Q Y W x 5 Y S A o N C k v Q 2 h h b m d l Z C B U e X B l L n t D b 2 x 1 b W 4 z N T U s M z U 0 f S Z x d W 9 0 O y w m c X V v d D t T Z W N 0 a W 9 u M S 9 U R y B Q Y W x 5 Y S A o N C k v Q 2 h h b m d l Z C B U e X B l L n t D b 2 x 1 b W 4 z N j A s M z U 5 f S Z x d W 9 0 O y w m c X V v d D t T Z W N 0 a W 9 u M S 9 U R y B Q Y W x 5 Y S A o N C k v Q 2 h h b m d l Z C B U e X B l L n t D b 2 x 1 b W 4 z N j U s M z Y 0 f S Z x d W 9 0 O y w m c X V v d D t T Z W N 0 a W 9 u M S 9 U R y B Q Y W x 5 Y S A o N C k v Q 2 h h b m d l Z C B U e X B l L n t D b 2 x 1 b W 4 z N z A s M z Y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c l M j B Q Y W x 5 Y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y U y M F B h b H l h J T I w K D Q p L 1 R H J T I w U G F s e W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y U y M F B h b H l h J T I w K D Q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c l M j B Q Y W x 5 Y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y U y M F B h b H l h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c l M j B Q Y W x 5 Y S U y M C g 0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c l M j B Q Y W x 5 Y S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h M z d i O T M w L W I 3 Y 2 Q t N D V k Z C 1 i O W Q 1 L W E 4 Z m R i N T I y N T E 3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d f U G F s e W F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Z U M T E 6 M z I 6 M T g u N j g 4 N T Y 0 N V o i I C 8 + P E V u d H J 5 I F R 5 c G U 9 I k Z p b G x D b 2 x 1 b W 5 U e X B l c y I g V m F s d W U 9 I n N C Z 0 F B Q U F B Q U F B Q U F B Q U F B Q U F B Q U F B Q U F C U V V G Q l F V R k J R V U Z C U V V G Q l F V R k J R V U Z C U V V G Q l F V R k J R V U Z C U V V E Q l F V R k J R V U Z C U V V G Q l F V R k J R V U Z C U V V G Q l F V R k J R V U Z C U V V G I i A v P j x F b n R y e S B U e X B l P S J G a W x s Q 2 9 s d W 1 u T m F t Z X M i I F Z h b H V l P S J z W y Z x d W 9 0 O 0 Z h Y 3 R v c n k g Z X h w Z W 5 j Z S Z x d W 9 0 O y w m c X V v d D t U T 1 R B T C Z x d W 9 0 O y w m c X V v d D t U T 1 R B T F 8 z J n F 1 b 3 Q 7 L C Z x d W 9 0 O 1 R P V E F M X z c m c X V v d D s s J n F 1 b 3 Q 7 V E 9 U Q U x f M T E m c X V v d D s s J n F 1 b 3 Q 7 V E 9 U Q U x f M T U m c X V v d D s s J n F 1 b 3 Q 7 V E 9 U Q U x f M T k m c X V v d D s s J n F 1 b 3 Q 7 V E 9 U Q U x f M j M m c X V v d D s s J n F 1 b 3 Q 7 V E 9 U Q U x f M j c m c X V v d D s s J n F 1 b 3 Q 7 V E 9 U Q U x f M z E m c X V v d D s s J n F 1 b 3 Q 7 V E 9 U Q U x f M z U m c X V v d D s s J n F 1 b 3 Q 7 V E 9 U Q U x f M z k m c X V v d D s s J n F 1 b 3 Q 7 V E 9 U Q U x f N D M m c X V v d D s s J n F 1 b 3 Q 7 V E 9 U Q U x f N D c m c X V v d D s s J n F 1 b 3 Q 7 V E 9 U Q U x f N T E m c X V v d D s s J n F 1 b 3 Q 7 V E 9 U Q U x f N T U m c X V v d D s s J n F 1 b 3 Q 7 V E 9 U Q U x f N T k m c X V v d D s s J n F 1 b 3 Q 7 V E 9 U Q U x f N j M m c X V v d D s s J n F 1 b 3 Q 7 V E 9 U Q U x f N j c m c X V v d D s s J n F 1 b 3 Q 7 V E 9 U Q U x f N z E m c X V v d D s s J n F 1 b 3 Q 7 V E 9 U Q U x f N z U m c X V v d D s s J n F 1 b 3 Q 7 V E 9 U Q U x f N z k m c X V v d D s s J n F 1 b 3 Q 7 V E 9 U Q U x f O D M m c X V v d D s s J n F 1 b 3 Q 7 V E 9 U Q U x f O D c m c X V v d D s s J n F 1 b 3 Q 7 V E 9 U Q U x f O T E m c X V v d D s s J n F 1 b 3 Q 7 V G 9 0 Y W w u M S Z x d W 9 0 O y w m c X V v d D t U T 1 R B T F 8 5 O C Z x d W 9 0 O y w m c X V v d D t U T 1 R B T F 8 x M D I m c X V v d D s s J n F 1 b 3 Q 7 V E 9 U Q U x f M T A 2 J n F 1 b 3 Q 7 L C Z x d W 9 0 O 1 R P V E F M X z E x M C Z x d W 9 0 O y w m c X V v d D t U T 1 R B T F 8 x M T Q m c X V v d D s s J n F 1 b 3 Q 7 V E 9 U Q U x f M T E 4 J n F 1 b 3 Q 7 L C Z x d W 9 0 O 1 R P V E F M X z E y M i Z x d W 9 0 O y w m c X V v d D t U T 1 R B T F 8 x M j Y m c X V v d D s s J n F 1 b 3 Q 7 V E 9 U Q U x f M T M w J n F 1 b 3 Q 7 L C Z x d W 9 0 O 1 R P V E F M X z E z N C Z x d W 9 0 O y w m c X V v d D t U T 1 R B T F 8 x M z g m c X V v d D s s J n F 1 b 3 Q 7 V E 9 U Q U x f M T Q y J n F 1 b 3 Q 7 L C Z x d W 9 0 O 1 R P V E F M X z E 0 N i Z x d W 9 0 O y w m c X V v d D t U T 1 R B T F 8 x N T A m c X V v d D s s J n F 1 b 3 Q 7 V E 9 U Q U x f M T U 0 J n F 1 b 3 Q 7 L C Z x d W 9 0 O 1 R P V E F M X z E 1 O C Z x d W 9 0 O y w m c X V v d D t U T 1 R B T F 8 x N j I m c X V v d D s s J n F 1 b 3 Q 7 V E 9 U Q U x f M T Y 2 J n F 1 b 3 Q 7 L C Z x d W 9 0 O 1 R P V E F M X z E 3 M C Z x d W 9 0 O y w m c X V v d D t U T 1 R B T F 8 x N z Q m c X V v d D s s J n F 1 b 3 Q 7 V E 9 U Q U x f M T c 4 J n F 1 b 3 Q 7 L C Z x d W 9 0 O 1 R P V E F M X z E 4 M i Z x d W 9 0 O y w m c X V v d D t U T 1 R B T F 8 x O D Y m c X V v d D s s J n F 1 b 3 Q 7 V E 9 U Q U x f M T k w J n F 1 b 3 Q 7 L C Z x d W 9 0 O 1 R P V E F M X z E 5 N C Z x d W 9 0 O y w m c X V v d D t U T 1 R B T F 8 x O T g m c X V v d D s s J n F 1 b 3 Q 7 V E 9 U Q U x f M j A y J n F 1 b 3 Q 7 L C Z x d W 9 0 O 1 R P V E F M X z I w N i Z x d W 9 0 O y w m c X V v d D t U T 1 R B T F 8 y M T A m c X V v d D s s J n F 1 b 3 Q 7 V E 9 U Q U x f M j E 0 J n F 1 b 3 Q 7 L C Z x d W 9 0 O 1 R P V E F M X z I x O C Z x d W 9 0 O y w m c X V v d D t U T 1 R B T F 8 y M j I m c X V v d D s s J n F 1 b 3 Q 7 V E 9 U Q U x f M j I 2 J n F 1 b 3 Q 7 L C Z x d W 9 0 O 1 R P V E F M X z I z M C Z x d W 9 0 O y w m c X V v d D t U T 1 R B T F 8 y M z Q m c X V v d D s s J n F 1 b 3 Q 7 V E 9 U Q U x f M j M 4 J n F 1 b 3 Q 7 L C Z x d W 9 0 O 1 R P V E F M X z I 0 M i Z x d W 9 0 O y w m c X V v d D t U T 1 R B T F 8 y N D Y m c X V v d D s s J n F 1 b 3 Q 7 V E 9 U Q U x f M j U w J n F 1 b 3 Q 7 L C Z x d W 9 0 O 1 R P V E F M X z I 1 N C Z x d W 9 0 O y w m c X V v d D t U T 1 R B T F 8 y N T g m c X V v d D s s J n F 1 b 3 Q 7 V E 9 U Q U x f M j Y y J n F 1 b 3 Q 7 L C Z x d W 9 0 O 1 R P V E F M X z I 2 N i Z x d W 9 0 O y w m c X V v d D t U T 1 R B T F 8 y N z A m c X V v d D s s J n F 1 b 3 Q 7 V E 9 U Q U x f M j c 0 J n F 1 b 3 Q 7 L C Z x d W 9 0 O 1 R P V E F M X z I 3 O C Z x d W 9 0 O y w m c X V v d D t U T 1 R B T F 8 y O D I m c X V v d D s s J n F 1 b 3 Q 7 V E 9 U Q U x f M j g 2 J n F 1 b 3 Q 7 L C Z x d W 9 0 O 1 R P V E F M X z I 5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y B Q Y W x 5 Y S A o N S k v Q 2 h h b m d l Z C B U e X B l L n t G Y W N 0 b 3 J 5 I G V 4 c G V u Y 2 U s M H 0 m c X V v d D s s J n F 1 b 3 Q 7 U 2 V j d G l v b j E v V E c g U G F s e W E g K D U p L 0 N o Y W 5 n Z W Q g V H l w Z S 5 7 V E 9 U Q U w s N H 0 m c X V v d D s s J n F 1 b 3 Q 7 U 2 V j d G l v b j E v V E c g U G F s e W E g K D U p L 0 N o Y W 5 n Z W Q g V H l w Z S 5 7 V E 9 U Q U x f M y w 5 f S Z x d W 9 0 O y w m c X V v d D t T Z W N 0 a W 9 u M S 9 U R y B Q Y W x 5 Y S A o N S k v Q 2 h h b m d l Z C B U e X B l L n t U T 1 R B T F 8 3 L D E 0 f S Z x d W 9 0 O y w m c X V v d D t T Z W N 0 a W 9 u M S 9 U R y B Q Y W x 5 Y S A o N S k v Q 2 h h b m d l Z C B U e X B l L n t U T 1 R B T F 8 x M S w x O X 0 m c X V v d D s s J n F 1 b 3 Q 7 U 2 V j d G l v b j E v V E c g U G F s e W E g K D U p L 0 N o Y W 5 n Z W Q g V H l w Z S 5 7 V E 9 U Q U x f M T U s M j R 9 J n F 1 b 3 Q 7 L C Z x d W 9 0 O 1 N l Y 3 R p b 2 4 x L 1 R H I F B h b H l h I C g 1 K S 9 D a G F u Z 2 V k I F R 5 c G U u e 1 R P V E F M X z E 5 L D I 5 f S Z x d W 9 0 O y w m c X V v d D t T Z W N 0 a W 9 u M S 9 U R y B Q Y W x 5 Y S A o N S k v Q 2 h h b m d l Z C B U e X B l L n t U T 1 R B T F 8 y M y w z N H 0 m c X V v d D s s J n F 1 b 3 Q 7 U 2 V j d G l v b j E v V E c g U G F s e W E g K D U p L 0 N o Y W 5 n Z W Q g V H l w Z S 5 7 V E 9 U Q U x f M j c s M z l 9 J n F 1 b 3 Q 7 L C Z x d W 9 0 O 1 N l Y 3 R p b 2 4 x L 1 R H I F B h b H l h I C g 1 K S 9 D a G F u Z 2 V k I F R 5 c G U u e 1 R P V E F M X z M x L D Q 0 f S Z x d W 9 0 O y w m c X V v d D t T Z W N 0 a W 9 u M S 9 U R y B Q Y W x 5 Y S A o N S k v Q 2 h h b m d l Z C B U e X B l L n t U T 1 R B T F 8 z N S w 0 O X 0 m c X V v d D s s J n F 1 b 3 Q 7 U 2 V j d G l v b j E v V E c g U G F s e W E g K D U p L 0 N o Y W 5 n Z W Q g V H l w Z S 5 7 V E 9 U Q U x f M z k s N T R 9 J n F 1 b 3 Q 7 L C Z x d W 9 0 O 1 N l Y 3 R p b 2 4 x L 1 R H I F B h b H l h I C g 1 K S 9 D a G F u Z 2 V k I F R 5 c G U u e 1 R P V E F M X z Q z L D U 5 f S Z x d W 9 0 O y w m c X V v d D t T Z W N 0 a W 9 u M S 9 U R y B Q Y W x 5 Y S A o N S k v Q 2 h h b m d l Z C B U e X B l L n t U T 1 R B T F 8 0 N y w 2 N H 0 m c X V v d D s s J n F 1 b 3 Q 7 U 2 V j d G l v b j E v V E c g U G F s e W E g K D U p L 0 N o Y W 5 n Z W Q g V H l w Z S 5 7 V E 9 U Q U x f N T E s N j l 9 J n F 1 b 3 Q 7 L C Z x d W 9 0 O 1 N l Y 3 R p b 2 4 x L 1 R H I F B h b H l h I C g 1 K S 9 D a G F u Z 2 V k I F R 5 c G U u e 1 R P V E F M X z U 1 L D c 0 f S Z x d W 9 0 O y w m c X V v d D t T Z W N 0 a W 9 u M S 9 U R y B Q Y W x 5 Y S A o N S k v Q 2 h h b m d l Z C B U e X B l L n t U T 1 R B T F 8 1 O S w 3 O X 0 m c X V v d D s s J n F 1 b 3 Q 7 U 2 V j d G l v b j E v V E c g U G F s e W E g K D U p L 0 N o Y W 5 n Z W Q g V H l w Z S 5 7 V E 9 U Q U x f N j M s O D R 9 J n F 1 b 3 Q 7 L C Z x d W 9 0 O 1 N l Y 3 R p b 2 4 x L 1 R H I F B h b H l h I C g 1 K S 9 D a G F u Z 2 V k I F R 5 c G U u e 1 R P V E F M X z Y 3 L D g 5 f S Z x d W 9 0 O y w m c X V v d D t T Z W N 0 a W 9 u M S 9 U R y B Q Y W x 5 Y S A o N S k v Q 2 h h b m d l Z C B U e X B l L n t U T 1 R B T F 8 3 M S w 5 N H 0 m c X V v d D s s J n F 1 b 3 Q 7 U 2 V j d G l v b j E v V E c g U G F s e W E g K D U p L 0 N o Y W 5 n Z W Q g V H l w Z S 5 7 V E 9 U Q U x f N z U s O T l 9 J n F 1 b 3 Q 7 L C Z x d W 9 0 O 1 N l Y 3 R p b 2 4 x L 1 R H I F B h b H l h I C g 1 K S 9 D a G F u Z 2 V k I F R 5 c G U u e 1 R P V E F M X z c 5 L D E w N H 0 m c X V v d D s s J n F 1 b 3 Q 7 U 2 V j d G l v b j E v V E c g U G F s e W E g K D U p L 0 N o Y W 5 n Z W Q g V H l w Z S 5 7 V E 9 U Q U x f O D M s M T A 5 f S Z x d W 9 0 O y w m c X V v d D t T Z W N 0 a W 9 u M S 9 U R y B Q Y W x 5 Y S A o N S k v Q 2 h h b m d l Z C B U e X B l L n t U T 1 R B T F 8 4 N y w x M T R 9 J n F 1 b 3 Q 7 L C Z x d W 9 0 O 1 N l Y 3 R p b 2 4 x L 1 R H I F B h b H l h I C g 1 K S 9 D a G F u Z 2 V k I F R 5 c G U u e 1 R P V E F M X z k x L D E x O X 0 m c X V v d D s s J n F 1 b 3 Q 7 U 2 V j d G l v b j E v V E c g U G F s e W E g K D U p L 0 N o Y W 5 n Z W Q g V H l w Z S 5 7 V G 9 0 Y W w s M T I z f S Z x d W 9 0 O y w m c X V v d D t T Z W N 0 a W 9 u M S 9 U R y B Q Y W x 5 Y S A o N S k v Q 2 h h b m d l Z C B U e X B l L n t U T 1 R B T F 8 5 O C w x M j l 9 J n F 1 b 3 Q 7 L C Z x d W 9 0 O 1 N l Y 3 R p b 2 4 x L 1 R H I F B h b H l h I C g 1 K S 9 D a G F u Z 2 V k I F R 5 c G U u e 1 R P V E F M X z E w M i w x M z R 9 J n F 1 b 3 Q 7 L C Z x d W 9 0 O 1 N l Y 3 R p b 2 4 x L 1 R H I F B h b H l h I C g 1 K S 9 D a G F u Z 2 V k I F R 5 c G U u e 1 R P V E F M X z E w N i w x M z l 9 J n F 1 b 3 Q 7 L C Z x d W 9 0 O 1 N l Y 3 R p b 2 4 x L 1 R H I F B h b H l h I C g 1 K S 9 D a G F u Z 2 V k I F R 5 c G U u e 1 R P V E F M X z E x M C w x N D R 9 J n F 1 b 3 Q 7 L C Z x d W 9 0 O 1 N l Y 3 R p b 2 4 x L 1 R H I F B h b H l h I C g 1 K S 9 D a G F u Z 2 V k I F R 5 c G U u e 1 R P V E F M X z E x N C w x N D l 9 J n F 1 b 3 Q 7 L C Z x d W 9 0 O 1 N l Y 3 R p b 2 4 x L 1 R H I F B h b H l h I C g 1 K S 9 D a G F u Z 2 V k I F R 5 c G U u e 1 R P V E F M X z E x O C w x N T R 9 J n F 1 b 3 Q 7 L C Z x d W 9 0 O 1 N l Y 3 R p b 2 4 x L 1 R H I F B h b H l h I C g 1 K S 9 D a G F u Z 2 V k I F R 5 c G U u e 1 R P V E F M X z E y M i w x N T l 9 J n F 1 b 3 Q 7 L C Z x d W 9 0 O 1 N l Y 3 R p b 2 4 x L 1 R H I F B h b H l h I C g 1 K S 9 D a G F u Z 2 V k I F R 5 c G U u e 1 R P V E F M X z E y N i w x N j R 9 J n F 1 b 3 Q 7 L C Z x d W 9 0 O 1 N l Y 3 R p b 2 4 x L 1 R H I F B h b H l h I C g 1 K S 9 D a G F u Z 2 V k I F R 5 c G U u e 1 R P V E F M X z E z M C w x N j l 9 J n F 1 b 3 Q 7 L C Z x d W 9 0 O 1 N l Y 3 R p b 2 4 x L 1 R H I F B h b H l h I C g 1 K S 9 D a G F u Z 2 V k I F R 5 c G U u e 1 R P V E F M X z E z N C w x N z R 9 J n F 1 b 3 Q 7 L C Z x d W 9 0 O 1 N l Y 3 R p b 2 4 x L 1 R H I F B h b H l h I C g 1 K S 9 D a G F u Z 2 V k I F R 5 c G U u e 1 R P V E F M X z E z O C w x N z l 9 J n F 1 b 3 Q 7 L C Z x d W 9 0 O 1 N l Y 3 R p b 2 4 x L 1 R H I F B h b H l h I C g 1 K S 9 D a G F u Z 2 V k I F R 5 c G U u e 1 R P V E F M X z E 0 M i w x O D R 9 J n F 1 b 3 Q 7 L C Z x d W 9 0 O 1 N l Y 3 R p b 2 4 x L 1 R H I F B h b H l h I C g 1 K S 9 D a G F u Z 2 V k I F R 5 c G U u e 1 R P V E F M X z E 0 N i w x O D l 9 J n F 1 b 3 Q 7 L C Z x d W 9 0 O 1 N l Y 3 R p b 2 4 x L 1 R H I F B h b H l h I C g 1 K S 9 D a G F u Z 2 V k I F R 5 c G U u e 1 R P V E F M X z E 1 M C w x O T R 9 J n F 1 b 3 Q 7 L C Z x d W 9 0 O 1 N l Y 3 R p b 2 4 x L 1 R H I F B h b H l h I C g 1 K S 9 D a G F u Z 2 V k I F R 5 c G U u e 1 R P V E F M X z E 1 N C w x O T l 9 J n F 1 b 3 Q 7 L C Z x d W 9 0 O 1 N l Y 3 R p b 2 4 x L 1 R H I F B h b H l h I C g 1 K S 9 D a G F u Z 2 V k I F R 5 c G U u e 1 R P V E F M X z E 1 O C w y M D R 9 J n F 1 b 3 Q 7 L C Z x d W 9 0 O 1 N l Y 3 R p b 2 4 x L 1 R H I F B h b H l h I C g 1 K S 9 D a G F u Z 2 V k I F R 5 c G U u e 1 R P V E F M X z E 2 M i w y M D l 9 J n F 1 b 3 Q 7 L C Z x d W 9 0 O 1 N l Y 3 R p b 2 4 x L 1 R H I F B h b H l h I C g 1 K S 9 D a G F u Z 2 V k I F R 5 c G U u e 1 R P V E F M X z E 2 N i w y M T R 9 J n F 1 b 3 Q 7 L C Z x d W 9 0 O 1 N l Y 3 R p b 2 4 x L 1 R H I F B h b H l h I C g 1 K S 9 D a G F u Z 2 V k I F R 5 c G U u e 1 R P V E F M X z E 3 M C w y M T l 9 J n F 1 b 3 Q 7 L C Z x d W 9 0 O 1 N l Y 3 R p b 2 4 x L 1 R H I F B h b H l h I C g 1 K S 9 D a G F u Z 2 V k I F R 5 c G U u e 1 R P V E F M X z E 3 N C w y M j R 9 J n F 1 b 3 Q 7 L C Z x d W 9 0 O 1 N l Y 3 R p b 2 4 x L 1 R H I F B h b H l h I C g 1 K S 9 D a G F u Z 2 V k I F R 5 c G U u e 1 R P V E F M X z E 3 O C w y M j l 9 J n F 1 b 3 Q 7 L C Z x d W 9 0 O 1 N l Y 3 R p b 2 4 x L 1 R H I F B h b H l h I C g 1 K S 9 D a G F u Z 2 V k I F R 5 c G U u e 1 R P V E F M X z E 4 M i w y M z R 9 J n F 1 b 3 Q 7 L C Z x d W 9 0 O 1 N l Y 3 R p b 2 4 x L 1 R H I F B h b H l h I C g 1 K S 9 D a G F u Z 2 V k I F R 5 c G U u e 1 R P V E F M X z E 4 N i w y M z l 9 J n F 1 b 3 Q 7 L C Z x d W 9 0 O 1 N l Y 3 R p b 2 4 x L 1 R H I F B h b H l h I C g 1 K S 9 D a G F u Z 2 V k I F R 5 c G U u e 1 R P V E F M X z E 5 M C w y N D R 9 J n F 1 b 3 Q 7 L C Z x d W 9 0 O 1 N l Y 3 R p b 2 4 x L 1 R H I F B h b H l h I C g 1 K S 9 D a G F u Z 2 V k I F R 5 c G U u e 1 R P V E F M X z E 5 N C w y N D l 9 J n F 1 b 3 Q 7 L C Z x d W 9 0 O 1 N l Y 3 R p b 2 4 x L 1 R H I F B h b H l h I C g 1 K S 9 D a G F u Z 2 V k I F R 5 c G U u e 1 R P V E F M X z E 5 O C w y N T R 9 J n F 1 b 3 Q 7 L C Z x d W 9 0 O 1 N l Y 3 R p b 2 4 x L 1 R H I F B h b H l h I C g 1 K S 9 D a G F u Z 2 V k I F R 5 c G U u e 1 R P V E F M X z I w M i w y N T l 9 J n F 1 b 3 Q 7 L C Z x d W 9 0 O 1 N l Y 3 R p b 2 4 x L 1 R H I F B h b H l h I C g 1 K S 9 D a G F u Z 2 V k I F R 5 c G U u e 1 R P V E F M X z I w N i w y N j R 9 J n F 1 b 3 Q 7 L C Z x d W 9 0 O 1 N l Y 3 R p b 2 4 x L 1 R H I F B h b H l h I C g 1 K S 9 D a G F u Z 2 V k I F R 5 c G U u e 1 R P V E F M X z I x M C w y N j l 9 J n F 1 b 3 Q 7 L C Z x d W 9 0 O 1 N l Y 3 R p b 2 4 x L 1 R H I F B h b H l h I C g 1 K S 9 D a G F u Z 2 V k I F R 5 c G U u e 1 R P V E F M X z I x N C w y N z R 9 J n F 1 b 3 Q 7 L C Z x d W 9 0 O 1 N l Y 3 R p b 2 4 x L 1 R H I F B h b H l h I C g 1 K S 9 D a G F u Z 2 V k I F R 5 c G U u e 1 R P V E F M X z I x O C w y N z l 9 J n F 1 b 3 Q 7 L C Z x d W 9 0 O 1 N l Y 3 R p b 2 4 x L 1 R H I F B h b H l h I C g 1 K S 9 D a G F u Z 2 V k I F R 5 c G U u e 1 R P V E F M X z I y M i w y O D R 9 J n F 1 b 3 Q 7 L C Z x d W 9 0 O 1 N l Y 3 R p b 2 4 x L 1 R H I F B h b H l h I C g 1 K S 9 D a G F u Z 2 V k I F R 5 c G U u e 1 R P V E F M X z I y N i w y O D l 9 J n F 1 b 3 Q 7 L C Z x d W 9 0 O 1 N l Y 3 R p b 2 4 x L 1 R H I F B h b H l h I C g 1 K S 9 D a G F u Z 2 V k I F R 5 c G U u e 1 R P V E F M X z I z M C w y O T R 9 J n F 1 b 3 Q 7 L C Z x d W 9 0 O 1 N l Y 3 R p b 2 4 x L 1 R H I F B h b H l h I C g 1 K S 9 D a G F u Z 2 V k I F R 5 c G U u e 1 R P V E F M X z I z N C w y O T l 9 J n F 1 b 3 Q 7 L C Z x d W 9 0 O 1 N l Y 3 R p b 2 4 x L 1 R H I F B h b H l h I C g 1 K S 9 D a G F u Z 2 V k I F R 5 c G U u e 1 R P V E F M X z I z O C w z M D R 9 J n F 1 b 3 Q 7 L C Z x d W 9 0 O 1 N l Y 3 R p b 2 4 x L 1 R H I F B h b H l h I C g 1 K S 9 D a G F u Z 2 V k I F R 5 c G U u e 1 R P V E F M X z I 0 M i w z M D l 9 J n F 1 b 3 Q 7 L C Z x d W 9 0 O 1 N l Y 3 R p b 2 4 x L 1 R H I F B h b H l h I C g 1 K S 9 D a G F u Z 2 V k I F R 5 c G U u e 1 R P V E F M X z I 0 N i w z M T R 9 J n F 1 b 3 Q 7 L C Z x d W 9 0 O 1 N l Y 3 R p b 2 4 x L 1 R H I F B h b H l h I C g 1 K S 9 D a G F u Z 2 V k I F R 5 c G U u e 1 R P V E F M X z I 1 M C w z M T l 9 J n F 1 b 3 Q 7 L C Z x d W 9 0 O 1 N l Y 3 R p b 2 4 x L 1 R H I F B h b H l h I C g 1 K S 9 D a G F u Z 2 V k I F R 5 c G U u e 1 R P V E F M X z I 1 N C w z M j R 9 J n F 1 b 3 Q 7 L C Z x d W 9 0 O 1 N l Y 3 R p b 2 4 x L 1 R H I F B h b H l h I C g 1 K S 9 D a G F u Z 2 V k I F R 5 c G U u e 1 R P V E F M X z I 1 O C w z M j l 9 J n F 1 b 3 Q 7 L C Z x d W 9 0 O 1 N l Y 3 R p b 2 4 x L 1 R H I F B h b H l h I C g 1 K S 9 D a G F u Z 2 V k I F R 5 c G U u e 1 R P V E F M X z I 2 M i w z M z R 9 J n F 1 b 3 Q 7 L C Z x d W 9 0 O 1 N l Y 3 R p b 2 4 x L 1 R H I F B h b H l h I C g 1 K S 9 D a G F u Z 2 V k I F R 5 c G U u e 1 R P V E F M X z I 2 N i w z M z l 9 J n F 1 b 3 Q 7 L C Z x d W 9 0 O 1 N l Y 3 R p b 2 4 x L 1 R H I F B h b H l h I C g 1 K S 9 D a G F u Z 2 V k I F R 5 c G U u e 1 R P V E F M X z I 3 M C w z N D R 9 J n F 1 b 3 Q 7 L C Z x d W 9 0 O 1 N l Y 3 R p b 2 4 x L 1 R H I F B h b H l h I C g 1 K S 9 D a G F u Z 2 V k I F R 5 c G U u e 1 R P V E F M X z I 3 N C w z N D l 9 J n F 1 b 3 Q 7 L C Z x d W 9 0 O 1 N l Y 3 R p b 2 4 x L 1 R H I F B h b H l h I C g 1 K S 9 D a G F u Z 2 V k I F R 5 c G U u e 1 R P V E F M X z I 3 O C w z N T R 9 J n F 1 b 3 Q 7 L C Z x d W 9 0 O 1 N l Y 3 R p b 2 4 x L 1 R H I F B h b H l h I C g 1 K S 9 D a G F u Z 2 V k I F R 5 c G U u e 1 R P V E F M X z I 4 M i w z N T l 9 J n F 1 b 3 Q 7 L C Z x d W 9 0 O 1 N l Y 3 R p b 2 4 x L 1 R H I F B h b H l h I C g 1 K S 9 D a G F u Z 2 V k I F R 5 c G U u e 1 R P V E F M X z I 4 N i w z N j R 9 J n F 1 b 3 Q 7 L C Z x d W 9 0 O 1 N l Y 3 R p b 2 4 x L 1 R H I F B h b H l h I C g 1 K S 9 D a G F u Z 2 V k I F R 5 c G U u e 1 R P V E F M X z I 5 M C w z N j l 9 J n F 1 b 3 Q 7 X S w m c X V v d D t D b 2 x 1 b W 5 D b 3 V u d C Z x d W 9 0 O z o 3 N S w m c X V v d D t L Z X l D b 2 x 1 b W 5 O Y W 1 l c y Z x d W 9 0 O z p b X S w m c X V v d D t D b 2 x 1 b W 5 J Z G V u d G l 0 a W V z J n F 1 b 3 Q 7 O l s m c X V v d D t T Z W N 0 a W 9 u M S 9 U R y B Q Y W x 5 Y S A o N S k v Q 2 h h b m d l Z C B U e X B l L n t G Y W N 0 b 3 J 5 I G V 4 c G V u Y 2 U s M H 0 m c X V v d D s s J n F 1 b 3 Q 7 U 2 V j d G l v b j E v V E c g U G F s e W E g K D U p L 0 N o Y W 5 n Z W Q g V H l w Z S 5 7 V E 9 U Q U w s N H 0 m c X V v d D s s J n F 1 b 3 Q 7 U 2 V j d G l v b j E v V E c g U G F s e W E g K D U p L 0 N o Y W 5 n Z W Q g V H l w Z S 5 7 V E 9 U Q U x f M y w 5 f S Z x d W 9 0 O y w m c X V v d D t T Z W N 0 a W 9 u M S 9 U R y B Q Y W x 5 Y S A o N S k v Q 2 h h b m d l Z C B U e X B l L n t U T 1 R B T F 8 3 L D E 0 f S Z x d W 9 0 O y w m c X V v d D t T Z W N 0 a W 9 u M S 9 U R y B Q Y W x 5 Y S A o N S k v Q 2 h h b m d l Z C B U e X B l L n t U T 1 R B T F 8 x M S w x O X 0 m c X V v d D s s J n F 1 b 3 Q 7 U 2 V j d G l v b j E v V E c g U G F s e W E g K D U p L 0 N o Y W 5 n Z W Q g V H l w Z S 5 7 V E 9 U Q U x f M T U s M j R 9 J n F 1 b 3 Q 7 L C Z x d W 9 0 O 1 N l Y 3 R p b 2 4 x L 1 R H I F B h b H l h I C g 1 K S 9 D a G F u Z 2 V k I F R 5 c G U u e 1 R P V E F M X z E 5 L D I 5 f S Z x d W 9 0 O y w m c X V v d D t T Z W N 0 a W 9 u M S 9 U R y B Q Y W x 5 Y S A o N S k v Q 2 h h b m d l Z C B U e X B l L n t U T 1 R B T F 8 y M y w z N H 0 m c X V v d D s s J n F 1 b 3 Q 7 U 2 V j d G l v b j E v V E c g U G F s e W E g K D U p L 0 N o Y W 5 n Z W Q g V H l w Z S 5 7 V E 9 U Q U x f M j c s M z l 9 J n F 1 b 3 Q 7 L C Z x d W 9 0 O 1 N l Y 3 R p b 2 4 x L 1 R H I F B h b H l h I C g 1 K S 9 D a G F u Z 2 V k I F R 5 c G U u e 1 R P V E F M X z M x L D Q 0 f S Z x d W 9 0 O y w m c X V v d D t T Z W N 0 a W 9 u M S 9 U R y B Q Y W x 5 Y S A o N S k v Q 2 h h b m d l Z C B U e X B l L n t U T 1 R B T F 8 z N S w 0 O X 0 m c X V v d D s s J n F 1 b 3 Q 7 U 2 V j d G l v b j E v V E c g U G F s e W E g K D U p L 0 N o Y W 5 n Z W Q g V H l w Z S 5 7 V E 9 U Q U x f M z k s N T R 9 J n F 1 b 3 Q 7 L C Z x d W 9 0 O 1 N l Y 3 R p b 2 4 x L 1 R H I F B h b H l h I C g 1 K S 9 D a G F u Z 2 V k I F R 5 c G U u e 1 R P V E F M X z Q z L D U 5 f S Z x d W 9 0 O y w m c X V v d D t T Z W N 0 a W 9 u M S 9 U R y B Q Y W x 5 Y S A o N S k v Q 2 h h b m d l Z C B U e X B l L n t U T 1 R B T F 8 0 N y w 2 N H 0 m c X V v d D s s J n F 1 b 3 Q 7 U 2 V j d G l v b j E v V E c g U G F s e W E g K D U p L 0 N o Y W 5 n Z W Q g V H l w Z S 5 7 V E 9 U Q U x f N T E s N j l 9 J n F 1 b 3 Q 7 L C Z x d W 9 0 O 1 N l Y 3 R p b 2 4 x L 1 R H I F B h b H l h I C g 1 K S 9 D a G F u Z 2 V k I F R 5 c G U u e 1 R P V E F M X z U 1 L D c 0 f S Z x d W 9 0 O y w m c X V v d D t T Z W N 0 a W 9 u M S 9 U R y B Q Y W x 5 Y S A o N S k v Q 2 h h b m d l Z C B U e X B l L n t U T 1 R B T F 8 1 O S w 3 O X 0 m c X V v d D s s J n F 1 b 3 Q 7 U 2 V j d G l v b j E v V E c g U G F s e W E g K D U p L 0 N o Y W 5 n Z W Q g V H l w Z S 5 7 V E 9 U Q U x f N j M s O D R 9 J n F 1 b 3 Q 7 L C Z x d W 9 0 O 1 N l Y 3 R p b 2 4 x L 1 R H I F B h b H l h I C g 1 K S 9 D a G F u Z 2 V k I F R 5 c G U u e 1 R P V E F M X z Y 3 L D g 5 f S Z x d W 9 0 O y w m c X V v d D t T Z W N 0 a W 9 u M S 9 U R y B Q Y W x 5 Y S A o N S k v Q 2 h h b m d l Z C B U e X B l L n t U T 1 R B T F 8 3 M S w 5 N H 0 m c X V v d D s s J n F 1 b 3 Q 7 U 2 V j d G l v b j E v V E c g U G F s e W E g K D U p L 0 N o Y W 5 n Z W Q g V H l w Z S 5 7 V E 9 U Q U x f N z U s O T l 9 J n F 1 b 3 Q 7 L C Z x d W 9 0 O 1 N l Y 3 R p b 2 4 x L 1 R H I F B h b H l h I C g 1 K S 9 D a G F u Z 2 V k I F R 5 c G U u e 1 R P V E F M X z c 5 L D E w N H 0 m c X V v d D s s J n F 1 b 3 Q 7 U 2 V j d G l v b j E v V E c g U G F s e W E g K D U p L 0 N o Y W 5 n Z W Q g V H l w Z S 5 7 V E 9 U Q U x f O D M s M T A 5 f S Z x d W 9 0 O y w m c X V v d D t T Z W N 0 a W 9 u M S 9 U R y B Q Y W x 5 Y S A o N S k v Q 2 h h b m d l Z C B U e X B l L n t U T 1 R B T F 8 4 N y w x M T R 9 J n F 1 b 3 Q 7 L C Z x d W 9 0 O 1 N l Y 3 R p b 2 4 x L 1 R H I F B h b H l h I C g 1 K S 9 D a G F u Z 2 V k I F R 5 c G U u e 1 R P V E F M X z k x L D E x O X 0 m c X V v d D s s J n F 1 b 3 Q 7 U 2 V j d G l v b j E v V E c g U G F s e W E g K D U p L 0 N o Y W 5 n Z W Q g V H l w Z S 5 7 V G 9 0 Y W w s M T I z f S Z x d W 9 0 O y w m c X V v d D t T Z W N 0 a W 9 u M S 9 U R y B Q Y W x 5 Y S A o N S k v Q 2 h h b m d l Z C B U e X B l L n t U T 1 R B T F 8 5 O C w x M j l 9 J n F 1 b 3 Q 7 L C Z x d W 9 0 O 1 N l Y 3 R p b 2 4 x L 1 R H I F B h b H l h I C g 1 K S 9 D a G F u Z 2 V k I F R 5 c G U u e 1 R P V E F M X z E w M i w x M z R 9 J n F 1 b 3 Q 7 L C Z x d W 9 0 O 1 N l Y 3 R p b 2 4 x L 1 R H I F B h b H l h I C g 1 K S 9 D a G F u Z 2 V k I F R 5 c G U u e 1 R P V E F M X z E w N i w x M z l 9 J n F 1 b 3 Q 7 L C Z x d W 9 0 O 1 N l Y 3 R p b 2 4 x L 1 R H I F B h b H l h I C g 1 K S 9 D a G F u Z 2 V k I F R 5 c G U u e 1 R P V E F M X z E x M C w x N D R 9 J n F 1 b 3 Q 7 L C Z x d W 9 0 O 1 N l Y 3 R p b 2 4 x L 1 R H I F B h b H l h I C g 1 K S 9 D a G F u Z 2 V k I F R 5 c G U u e 1 R P V E F M X z E x N C w x N D l 9 J n F 1 b 3 Q 7 L C Z x d W 9 0 O 1 N l Y 3 R p b 2 4 x L 1 R H I F B h b H l h I C g 1 K S 9 D a G F u Z 2 V k I F R 5 c G U u e 1 R P V E F M X z E x O C w x N T R 9 J n F 1 b 3 Q 7 L C Z x d W 9 0 O 1 N l Y 3 R p b 2 4 x L 1 R H I F B h b H l h I C g 1 K S 9 D a G F u Z 2 V k I F R 5 c G U u e 1 R P V E F M X z E y M i w x N T l 9 J n F 1 b 3 Q 7 L C Z x d W 9 0 O 1 N l Y 3 R p b 2 4 x L 1 R H I F B h b H l h I C g 1 K S 9 D a G F u Z 2 V k I F R 5 c G U u e 1 R P V E F M X z E y N i w x N j R 9 J n F 1 b 3 Q 7 L C Z x d W 9 0 O 1 N l Y 3 R p b 2 4 x L 1 R H I F B h b H l h I C g 1 K S 9 D a G F u Z 2 V k I F R 5 c G U u e 1 R P V E F M X z E z M C w x N j l 9 J n F 1 b 3 Q 7 L C Z x d W 9 0 O 1 N l Y 3 R p b 2 4 x L 1 R H I F B h b H l h I C g 1 K S 9 D a G F u Z 2 V k I F R 5 c G U u e 1 R P V E F M X z E z N C w x N z R 9 J n F 1 b 3 Q 7 L C Z x d W 9 0 O 1 N l Y 3 R p b 2 4 x L 1 R H I F B h b H l h I C g 1 K S 9 D a G F u Z 2 V k I F R 5 c G U u e 1 R P V E F M X z E z O C w x N z l 9 J n F 1 b 3 Q 7 L C Z x d W 9 0 O 1 N l Y 3 R p b 2 4 x L 1 R H I F B h b H l h I C g 1 K S 9 D a G F u Z 2 V k I F R 5 c G U u e 1 R P V E F M X z E 0 M i w x O D R 9 J n F 1 b 3 Q 7 L C Z x d W 9 0 O 1 N l Y 3 R p b 2 4 x L 1 R H I F B h b H l h I C g 1 K S 9 D a G F u Z 2 V k I F R 5 c G U u e 1 R P V E F M X z E 0 N i w x O D l 9 J n F 1 b 3 Q 7 L C Z x d W 9 0 O 1 N l Y 3 R p b 2 4 x L 1 R H I F B h b H l h I C g 1 K S 9 D a G F u Z 2 V k I F R 5 c G U u e 1 R P V E F M X z E 1 M C w x O T R 9 J n F 1 b 3 Q 7 L C Z x d W 9 0 O 1 N l Y 3 R p b 2 4 x L 1 R H I F B h b H l h I C g 1 K S 9 D a G F u Z 2 V k I F R 5 c G U u e 1 R P V E F M X z E 1 N C w x O T l 9 J n F 1 b 3 Q 7 L C Z x d W 9 0 O 1 N l Y 3 R p b 2 4 x L 1 R H I F B h b H l h I C g 1 K S 9 D a G F u Z 2 V k I F R 5 c G U u e 1 R P V E F M X z E 1 O C w y M D R 9 J n F 1 b 3 Q 7 L C Z x d W 9 0 O 1 N l Y 3 R p b 2 4 x L 1 R H I F B h b H l h I C g 1 K S 9 D a G F u Z 2 V k I F R 5 c G U u e 1 R P V E F M X z E 2 M i w y M D l 9 J n F 1 b 3 Q 7 L C Z x d W 9 0 O 1 N l Y 3 R p b 2 4 x L 1 R H I F B h b H l h I C g 1 K S 9 D a G F u Z 2 V k I F R 5 c G U u e 1 R P V E F M X z E 2 N i w y M T R 9 J n F 1 b 3 Q 7 L C Z x d W 9 0 O 1 N l Y 3 R p b 2 4 x L 1 R H I F B h b H l h I C g 1 K S 9 D a G F u Z 2 V k I F R 5 c G U u e 1 R P V E F M X z E 3 M C w y M T l 9 J n F 1 b 3 Q 7 L C Z x d W 9 0 O 1 N l Y 3 R p b 2 4 x L 1 R H I F B h b H l h I C g 1 K S 9 D a G F u Z 2 V k I F R 5 c G U u e 1 R P V E F M X z E 3 N C w y M j R 9 J n F 1 b 3 Q 7 L C Z x d W 9 0 O 1 N l Y 3 R p b 2 4 x L 1 R H I F B h b H l h I C g 1 K S 9 D a G F u Z 2 V k I F R 5 c G U u e 1 R P V E F M X z E 3 O C w y M j l 9 J n F 1 b 3 Q 7 L C Z x d W 9 0 O 1 N l Y 3 R p b 2 4 x L 1 R H I F B h b H l h I C g 1 K S 9 D a G F u Z 2 V k I F R 5 c G U u e 1 R P V E F M X z E 4 M i w y M z R 9 J n F 1 b 3 Q 7 L C Z x d W 9 0 O 1 N l Y 3 R p b 2 4 x L 1 R H I F B h b H l h I C g 1 K S 9 D a G F u Z 2 V k I F R 5 c G U u e 1 R P V E F M X z E 4 N i w y M z l 9 J n F 1 b 3 Q 7 L C Z x d W 9 0 O 1 N l Y 3 R p b 2 4 x L 1 R H I F B h b H l h I C g 1 K S 9 D a G F u Z 2 V k I F R 5 c G U u e 1 R P V E F M X z E 5 M C w y N D R 9 J n F 1 b 3 Q 7 L C Z x d W 9 0 O 1 N l Y 3 R p b 2 4 x L 1 R H I F B h b H l h I C g 1 K S 9 D a G F u Z 2 V k I F R 5 c G U u e 1 R P V E F M X z E 5 N C w y N D l 9 J n F 1 b 3 Q 7 L C Z x d W 9 0 O 1 N l Y 3 R p b 2 4 x L 1 R H I F B h b H l h I C g 1 K S 9 D a G F u Z 2 V k I F R 5 c G U u e 1 R P V E F M X z E 5 O C w y N T R 9 J n F 1 b 3 Q 7 L C Z x d W 9 0 O 1 N l Y 3 R p b 2 4 x L 1 R H I F B h b H l h I C g 1 K S 9 D a G F u Z 2 V k I F R 5 c G U u e 1 R P V E F M X z I w M i w y N T l 9 J n F 1 b 3 Q 7 L C Z x d W 9 0 O 1 N l Y 3 R p b 2 4 x L 1 R H I F B h b H l h I C g 1 K S 9 D a G F u Z 2 V k I F R 5 c G U u e 1 R P V E F M X z I w N i w y N j R 9 J n F 1 b 3 Q 7 L C Z x d W 9 0 O 1 N l Y 3 R p b 2 4 x L 1 R H I F B h b H l h I C g 1 K S 9 D a G F u Z 2 V k I F R 5 c G U u e 1 R P V E F M X z I x M C w y N j l 9 J n F 1 b 3 Q 7 L C Z x d W 9 0 O 1 N l Y 3 R p b 2 4 x L 1 R H I F B h b H l h I C g 1 K S 9 D a G F u Z 2 V k I F R 5 c G U u e 1 R P V E F M X z I x N C w y N z R 9 J n F 1 b 3 Q 7 L C Z x d W 9 0 O 1 N l Y 3 R p b 2 4 x L 1 R H I F B h b H l h I C g 1 K S 9 D a G F u Z 2 V k I F R 5 c G U u e 1 R P V E F M X z I x O C w y N z l 9 J n F 1 b 3 Q 7 L C Z x d W 9 0 O 1 N l Y 3 R p b 2 4 x L 1 R H I F B h b H l h I C g 1 K S 9 D a G F u Z 2 V k I F R 5 c G U u e 1 R P V E F M X z I y M i w y O D R 9 J n F 1 b 3 Q 7 L C Z x d W 9 0 O 1 N l Y 3 R p b 2 4 x L 1 R H I F B h b H l h I C g 1 K S 9 D a G F u Z 2 V k I F R 5 c G U u e 1 R P V E F M X z I y N i w y O D l 9 J n F 1 b 3 Q 7 L C Z x d W 9 0 O 1 N l Y 3 R p b 2 4 x L 1 R H I F B h b H l h I C g 1 K S 9 D a G F u Z 2 V k I F R 5 c G U u e 1 R P V E F M X z I z M C w y O T R 9 J n F 1 b 3 Q 7 L C Z x d W 9 0 O 1 N l Y 3 R p b 2 4 x L 1 R H I F B h b H l h I C g 1 K S 9 D a G F u Z 2 V k I F R 5 c G U u e 1 R P V E F M X z I z N C w y O T l 9 J n F 1 b 3 Q 7 L C Z x d W 9 0 O 1 N l Y 3 R p b 2 4 x L 1 R H I F B h b H l h I C g 1 K S 9 D a G F u Z 2 V k I F R 5 c G U u e 1 R P V E F M X z I z O C w z M D R 9 J n F 1 b 3 Q 7 L C Z x d W 9 0 O 1 N l Y 3 R p b 2 4 x L 1 R H I F B h b H l h I C g 1 K S 9 D a G F u Z 2 V k I F R 5 c G U u e 1 R P V E F M X z I 0 M i w z M D l 9 J n F 1 b 3 Q 7 L C Z x d W 9 0 O 1 N l Y 3 R p b 2 4 x L 1 R H I F B h b H l h I C g 1 K S 9 D a G F u Z 2 V k I F R 5 c G U u e 1 R P V E F M X z I 0 N i w z M T R 9 J n F 1 b 3 Q 7 L C Z x d W 9 0 O 1 N l Y 3 R p b 2 4 x L 1 R H I F B h b H l h I C g 1 K S 9 D a G F u Z 2 V k I F R 5 c G U u e 1 R P V E F M X z I 1 M C w z M T l 9 J n F 1 b 3 Q 7 L C Z x d W 9 0 O 1 N l Y 3 R p b 2 4 x L 1 R H I F B h b H l h I C g 1 K S 9 D a G F u Z 2 V k I F R 5 c G U u e 1 R P V E F M X z I 1 N C w z M j R 9 J n F 1 b 3 Q 7 L C Z x d W 9 0 O 1 N l Y 3 R p b 2 4 x L 1 R H I F B h b H l h I C g 1 K S 9 D a G F u Z 2 V k I F R 5 c G U u e 1 R P V E F M X z I 1 O C w z M j l 9 J n F 1 b 3 Q 7 L C Z x d W 9 0 O 1 N l Y 3 R p b 2 4 x L 1 R H I F B h b H l h I C g 1 K S 9 D a G F u Z 2 V k I F R 5 c G U u e 1 R P V E F M X z I 2 M i w z M z R 9 J n F 1 b 3 Q 7 L C Z x d W 9 0 O 1 N l Y 3 R p b 2 4 x L 1 R H I F B h b H l h I C g 1 K S 9 D a G F u Z 2 V k I F R 5 c G U u e 1 R P V E F M X z I 2 N i w z M z l 9 J n F 1 b 3 Q 7 L C Z x d W 9 0 O 1 N l Y 3 R p b 2 4 x L 1 R H I F B h b H l h I C g 1 K S 9 D a G F u Z 2 V k I F R 5 c G U u e 1 R P V E F M X z I 3 M C w z N D R 9 J n F 1 b 3 Q 7 L C Z x d W 9 0 O 1 N l Y 3 R p b 2 4 x L 1 R H I F B h b H l h I C g 1 K S 9 D a G F u Z 2 V k I F R 5 c G U u e 1 R P V E F M X z I 3 N C w z N D l 9 J n F 1 b 3 Q 7 L C Z x d W 9 0 O 1 N l Y 3 R p b 2 4 x L 1 R H I F B h b H l h I C g 1 K S 9 D a G F u Z 2 V k I F R 5 c G U u e 1 R P V E F M X z I 3 O C w z N T R 9 J n F 1 b 3 Q 7 L C Z x d W 9 0 O 1 N l Y 3 R p b 2 4 x L 1 R H I F B h b H l h I C g 1 K S 9 D a G F u Z 2 V k I F R 5 c G U u e 1 R P V E F M X z I 4 M i w z N T l 9 J n F 1 b 3 Q 7 L C Z x d W 9 0 O 1 N l Y 3 R p b 2 4 x L 1 R H I F B h b H l h I C g 1 K S 9 D a G F u Z 2 V k I F R 5 c G U u e 1 R P V E F M X z I 4 N i w z N j R 9 J n F 1 b 3 Q 7 L C Z x d W 9 0 O 1 N l Y 3 R p b 2 4 x L 1 R H I F B h b H l h I C g 1 K S 9 D a G F u Z 2 V k I F R 5 c G U u e 1 R P V E F M X z I 5 M C w z N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y U y M F B h b H l h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J T I w U G F s e W E l M j A o N S k v V E c l M j B Q Y W x 5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J T I w U G F s e W E l M j A o N S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y U y M F B h b H l h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J T I w U G F s e W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y U y M F B h b H l h J T I w K D U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c l M j B Q Y W x 5 Y S U y M C g 1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V t a 3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Q x Y T Q 0 Z G I t Y j E 1 N i 0 0 Y z Y 4 L W J m M D k t Y m M w N D F l M W J k M j N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d W 1 r d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2 V D E x O j M 0 O j Q 2 L j Q 1 N j E 1 O T d a I i A v P j x F b n R y e S B U e X B l P S J G a W x s Q 2 9 s d W 1 u V H l w Z X M i I F Z h b H V l P S J z Q m d V R k J R V U Z C U V V G Q l F V R k J R V U Z C U V V G Q l F V R k J R V U Z C U V V G Q l F V R k J R V U Z C U V V G Q l F V R k J R V U Z C U V V G Q l F V R k J R V U Z C U V V G Q l F V R k J R V U Z C U V V G Q l F V R k J R V U Z C U V V G Q l F V R i I g L z 4 8 R W 5 0 c n k g V H l w Z T 0 i R m l s b E N v b H V t b k 5 h b W V z I i B W Y W x 1 Z T 0 i c 1 s m c X V v d D t G Y W N 0 b 3 J 5 I G V 4 c G V u Y 2 U m c X V v d D s s J n F 1 b 3 Q 7 R m 9 y I E N N V C Z x d W 9 0 O y w m c X V v d D t G b 3 I g Q 0 1 U X z E m c X V v d D s s J n F 1 b 3 Q 7 R m 9 y I E N N V F 8 1 J n F 1 b 3 Q 7 L C Z x d W 9 0 O 0 Z v c i B D T V R f O S Z x d W 9 0 O y w m c X V v d D t G b 3 I g Q 0 1 U X z E z J n F 1 b 3 Q 7 L C Z x d W 9 0 O 0 Z v c i B D T V R f M T c m c X V v d D s s J n F 1 b 3 Q 7 R m 9 y I E N N V F 8 y M S Z x d W 9 0 O y w m c X V v d D t G b 3 I g Q 0 1 U X z I 1 J n F 1 b 3 Q 7 L C Z x d W 9 0 O 0 Z v c i B D T V R f M j k m c X V v d D s s J n F 1 b 3 Q 7 R m 9 y I E N N V F 8 z M y Z x d W 9 0 O y w m c X V v d D t G b 3 I g Q 0 1 U X z M 3 J n F 1 b 3 Q 7 L C Z x d W 9 0 O 0 Z v c i B D T V R f N D E m c X V v d D s s J n F 1 b 3 Q 7 R m 9 y I E N N V F 8 0 N S Z x d W 9 0 O y w m c X V v d D t G b 3 I g Q 0 1 U X z Q 5 J n F 1 b 3 Q 7 L C Z x d W 9 0 O 0 Z v c i B D T V R f N T M m c X V v d D s s J n F 1 b 3 Q 7 R m 9 y I E N N V F 8 1 N y Z x d W 9 0 O y w m c X V v d D t G b 3 I g Q 0 1 U X z Y x J n F 1 b 3 Q 7 L C Z x d W 9 0 O 0 Z v c i B D T V R f N j U m c X V v d D s s J n F 1 b 3 Q 7 R m 9 y I E N N V F 8 2 O C Z x d W 9 0 O y w m c X V v d D t G b 3 I g Q 0 1 U X z c x J n F 1 b 3 Q 7 L C Z x d W 9 0 O 0 Z v c i B D T V R f N z Q m c X V v d D s s J n F 1 b 3 Q 7 R m 9 y I E N N V F 8 3 N y Z x d W 9 0 O y w m c X V v d D t G b 3 I g Q 0 1 U X z g w J n F 1 b 3 Q 7 L C Z x d W 9 0 O 0 Z v c i B D T V R f O D M m c X V v d D s s J n F 1 b 3 Q 7 R m 9 y I E N N V F 8 4 N i Z x d W 9 0 O y w m c X V v d D t G b 3 I g Q 0 1 U X z g 5 J n F 1 b 3 Q 7 L C Z x d W 9 0 O 0 Z v c i B D T V R f O T I m c X V v d D s s J n F 1 b 3 Q 7 R m 9 y I E N N V F 8 5 N S Z x d W 9 0 O y w m c X V v d D t G b 3 I g Q 0 1 U X z k 4 J n F 1 b 3 Q 7 L C Z x d W 9 0 O 0 Z v c i B D T V R f M T A x J n F 1 b 3 Q 7 L C Z x d W 9 0 O 0 Z v c i B D T V R f M T A 0 J n F 1 b 3 Q 7 L C Z x d W 9 0 O 0 Z v c i B D T V R f M T A 3 J n F 1 b 3 Q 7 L C Z x d W 9 0 O 0 Z v c i B D T V R f M T E w J n F 1 b 3 Q 7 L C Z x d W 9 0 O 0 Z v c i B D T V R f M T E z J n F 1 b 3 Q 7 L C Z x d W 9 0 O 0 Z v c i B D T V R f M T E 2 J n F 1 b 3 Q 7 L C Z x d W 9 0 O 0 Z v c i B D T V R f M T E 5 J n F 1 b 3 Q 7 L C Z x d W 9 0 O 0 Z v c i B D T V R f M T I y J n F 1 b 3 Q 7 L C Z x d W 9 0 O 0 Z v c i B D T V R f M T I 1 J n F 1 b 3 Q 7 L C Z x d W 9 0 O 0 Z v c i B D T V R f M T I 4 J n F 1 b 3 Q 7 L C Z x d W 9 0 O 0 Z v c i B D T V R f M T M x J n F 1 b 3 Q 7 L C Z x d W 9 0 O 0 Z v c i B D T V R f M T M 0 J n F 1 b 3 Q 7 L C Z x d W 9 0 O 0 Z v c i B D T V R f M T M 3 J n F 1 b 3 Q 7 L C Z x d W 9 0 O 0 Z v c i B D T V R f M T Q w J n F 1 b 3 Q 7 L C Z x d W 9 0 O 0 Z v c i B D T V R f M T Q z J n F 1 b 3 Q 7 L C Z x d W 9 0 O 0 Z v c i B D T V R f M T Q 2 J n F 1 b 3 Q 7 L C Z x d W 9 0 O 0 Z v c i B D T V R f M T Q 5 J n F 1 b 3 Q 7 L C Z x d W 9 0 O 0 Z v c i B D T V R f M T U y J n F 1 b 3 Q 7 L C Z x d W 9 0 O 0 Z v c i B D T V R f M T U 1 J n F 1 b 3 Q 7 L C Z x d W 9 0 O 0 Z v c i B D T V R f M T U 4 J n F 1 b 3 Q 7 L C Z x d W 9 0 O 0 Z v c i B D T V R f M T Y x J n F 1 b 3 Q 7 L C Z x d W 9 0 O 0 Z v c i B D T V R f M T Y 0 J n F 1 b 3 Q 7 L C Z x d W 9 0 O 0 Z v c i B D T V R f M T Y 3 J n F 1 b 3 Q 7 L C Z x d W 9 0 O 0 Z v c i B D T V R f M T c w J n F 1 b 3 Q 7 L C Z x d W 9 0 O 0 Z v c i B D T V R f M T c z J n F 1 b 3 Q 7 L C Z x d W 9 0 O 0 Z v c i B D T V R f M T c 2 J n F 1 b 3 Q 7 L C Z x d W 9 0 O 0 Z v c i B D T V R f M T c 5 J n F 1 b 3 Q 7 L C Z x d W 9 0 O 0 Z v c i B D T V R f M T g y J n F 1 b 3 Q 7 L C Z x d W 9 0 O 0 Z v c i B D T V R f M T g 1 J n F 1 b 3 Q 7 L C Z x d W 9 0 O 0 Z v c i B D T V R f M T g 4 J n F 1 b 3 Q 7 L C Z x d W 9 0 O 0 Z v c i B D T V R f M T k x J n F 1 b 3 Q 7 L C Z x d W 9 0 O 0 Z v c i B D T V R f M T k 0 J n F 1 b 3 Q 7 L C Z x d W 9 0 O 0 Z v c i B D T V R f M T k 3 J n F 1 b 3 Q 7 L C Z x d W 9 0 O 0 Z v c i B D T V R f M j A w J n F 1 b 3 Q 7 L C Z x d W 9 0 O 0 Z v c i B D T V R f M j A z J n F 1 b 3 Q 7 L C Z x d W 9 0 O 0 Z v c i B D T V R f M j A 2 J n F 1 b 3 Q 7 L C Z x d W 9 0 O 0 Z v c i B D T V R f M j A 5 J n F 1 b 3 Q 7 L C Z x d W 9 0 O 0 Z v c i B D T V R f M j E y J n F 1 b 3 Q 7 L C Z x d W 9 0 O 0 Z v c i B D T V R f M j E 1 J n F 1 b 3 Q 7 L C Z x d W 9 0 O 0 Z v c i B D T V R f M j E 4 J n F 1 b 3 Q 7 L C Z x d W 9 0 O 0 Z v c i B D T V R f M j I x J n F 1 b 3 Q 7 L C Z x d W 9 0 O 0 Z v c i B D T V R f M j I 1 J n F 1 b 3 Q 7 L C Z x d W 9 0 O 0 Z v c i B D T V R f M j I 4 J n F 1 b 3 Q 7 L C Z x d W 9 0 O 0 Z v c i B D T V R f M j M x J n F 1 b 3 Q 7 L C Z x d W 9 0 O 0 Z v c i B D T V R f M j M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1 b W t 1 c i 9 D a G F u Z 2 V k I F R 5 c G U u e 0 Z h Y 3 R v c n k g Z X h w Z W 5 j Z S w w f S Z x d W 9 0 O y w m c X V v d D t T Z W N 0 a W 9 u M S 9 U d W 1 r d X I v Q 2 h h b m d l Z C B U e X B l L n t G b 3 I g Q 0 1 U L D F 9 J n F 1 b 3 Q 7 L C Z x d W 9 0 O 1 N l Y 3 R p b 2 4 x L 1 R 1 b W t 1 c i 9 D a G F u Z 2 V k I F R 5 c G U u e 0 Z v c i B D T V R f M S w 2 f S Z x d W 9 0 O y w m c X V v d D t T Z W N 0 a W 9 u M S 9 U d W 1 r d X I v Q 2 h h b m d l Z C B U e X B l L n t G b 3 I g Q 0 1 U X z U s M T F 9 J n F 1 b 3 Q 7 L C Z x d W 9 0 O 1 N l Y 3 R p b 2 4 x L 1 R 1 b W t 1 c i 9 D a G F u Z 2 V k I F R 5 c G U u e 0 Z v c i B D T V R f O S w x N n 0 m c X V v d D s s J n F 1 b 3 Q 7 U 2 V j d G l v b j E v V H V t a 3 V y L 0 N o Y W 5 n Z W Q g V H l w Z S 5 7 R m 9 y I E N N V F 8 x M y w y M X 0 m c X V v d D s s J n F 1 b 3 Q 7 U 2 V j d G l v b j E v V H V t a 3 V y L 0 N o Y W 5 n Z W Q g V H l w Z S 5 7 R m 9 y I E N N V F 8 x N y w y N n 0 m c X V v d D s s J n F 1 b 3 Q 7 U 2 V j d G l v b j E v V H V t a 3 V y L 0 N o Y W 5 n Z W Q g V H l w Z S 5 7 R m 9 y I E N N V F 8 y M S w z M X 0 m c X V v d D s s J n F 1 b 3 Q 7 U 2 V j d G l v b j E v V H V t a 3 V y L 0 N o Y W 5 n Z W Q g V H l w Z S 5 7 R m 9 y I E N N V F 8 y N S w z N n 0 m c X V v d D s s J n F 1 b 3 Q 7 U 2 V j d G l v b j E v V H V t a 3 V y L 0 N o Y W 5 n Z W Q g V H l w Z S 5 7 R m 9 y I E N N V F 8 y O S w 0 M X 0 m c X V v d D s s J n F 1 b 3 Q 7 U 2 V j d G l v b j E v V H V t a 3 V y L 0 N o Y W 5 n Z W Q g V H l w Z S 5 7 R m 9 y I E N N V F 8 z M y w 0 N n 0 m c X V v d D s s J n F 1 b 3 Q 7 U 2 V j d G l v b j E v V H V t a 3 V y L 0 N o Y W 5 n Z W Q g V H l w Z S 5 7 R m 9 y I E N N V F 8 z N y w 1 M X 0 m c X V v d D s s J n F 1 b 3 Q 7 U 2 V j d G l v b j E v V H V t a 3 V y L 0 N o Y W 5 n Z W Q g V H l w Z S 5 7 R m 9 y I E N N V F 8 0 M S w 1 N n 0 m c X V v d D s s J n F 1 b 3 Q 7 U 2 V j d G l v b j E v V H V t a 3 V y L 0 N o Y W 5 n Z W Q g V H l w Z S 5 7 R m 9 y I E N N V F 8 0 N S w 2 M X 0 m c X V v d D s s J n F 1 b 3 Q 7 U 2 V j d G l v b j E v V H V t a 3 V y L 0 N o Y W 5 n Z W Q g V H l w Z S 5 7 R m 9 y I E N N V F 8 0 O S w 2 N n 0 m c X V v d D s s J n F 1 b 3 Q 7 U 2 V j d G l v b j E v V H V t a 3 V y L 0 N o Y W 5 n Z W Q g V H l w Z S 5 7 R m 9 y I E N N V F 8 1 M y w 3 M X 0 m c X V v d D s s J n F 1 b 3 Q 7 U 2 V j d G l v b j E v V H V t a 3 V y L 0 N o Y W 5 n Z W Q g V H l w Z S 5 7 R m 9 y I E N N V F 8 1 N y w 3 N n 0 m c X V v d D s s J n F 1 b 3 Q 7 U 2 V j d G l v b j E v V H V t a 3 V y L 0 N o Y W 5 n Z W Q g V H l w Z S 5 7 R m 9 y I E N N V F 8 2 M S w 4 M X 0 m c X V v d D s s J n F 1 b 3 Q 7 U 2 V j d G l v b j E v V H V t a 3 V y L 0 N o Y W 5 n Z W Q g V H l w Z S 5 7 R m 9 y I E N N V F 8 2 N S w 4 N n 0 m c X V v d D s s J n F 1 b 3 Q 7 U 2 V j d G l v b j E v V H V t a 3 V y L 0 N o Y W 5 n Z W Q g V H l w Z S 5 7 R m 9 y I E N N V F 8 2 O C w 5 M H 0 m c X V v d D s s J n F 1 b 3 Q 7 U 2 V j d G l v b j E v V H V t a 3 V y L 0 N o Y W 5 n Z W Q g V H l w Z S 5 7 R m 9 y I E N N V F 8 3 M S w 5 N H 0 m c X V v d D s s J n F 1 b 3 Q 7 U 2 V j d G l v b j E v V H V t a 3 V y L 0 N o Y W 5 n Z W Q g V H l w Z S 5 7 R m 9 y I E N N V F 8 3 N C w 5 O H 0 m c X V v d D s s J n F 1 b 3 Q 7 U 2 V j d G l v b j E v V H V t a 3 V y L 0 N o Y W 5 n Z W Q g V H l w Z S 5 7 R m 9 y I E N N V F 8 3 N y w x M D J 9 J n F 1 b 3 Q 7 L C Z x d W 9 0 O 1 N l Y 3 R p b 2 4 x L 1 R 1 b W t 1 c i 9 D a G F u Z 2 V k I F R 5 c G U u e 0 Z v c i B D T V R f O D A s M T A 2 f S Z x d W 9 0 O y w m c X V v d D t T Z W N 0 a W 9 u M S 9 U d W 1 r d X I v Q 2 h h b m d l Z C B U e X B l L n t G b 3 I g Q 0 1 U X z g z L D E x M H 0 m c X V v d D s s J n F 1 b 3 Q 7 U 2 V j d G l v b j E v V H V t a 3 V y L 0 N o Y W 5 n Z W Q g V H l w Z S 5 7 R m 9 y I E N N V F 8 4 N i w x M T R 9 J n F 1 b 3 Q 7 L C Z x d W 9 0 O 1 N l Y 3 R p b 2 4 x L 1 R 1 b W t 1 c i 9 D a G F u Z 2 V k I F R 5 c G U u e 0 Z v c i B D T V R f O D k s M T E 4 f S Z x d W 9 0 O y w m c X V v d D t T Z W N 0 a W 9 u M S 9 U d W 1 r d X I v Q 2 h h b m d l Z C B U e X B l L n t G b 3 I g Q 0 1 U X z k y L D E y M n 0 m c X V v d D s s J n F 1 b 3 Q 7 U 2 V j d G l v b j E v V H V t a 3 V y L 0 N o Y W 5 n Z W Q g V H l w Z S 5 7 R m 9 y I E N N V F 8 5 N S w x M j Z 9 J n F 1 b 3 Q 7 L C Z x d W 9 0 O 1 N l Y 3 R p b 2 4 x L 1 R 1 b W t 1 c i 9 D a G F u Z 2 V k I F R 5 c G U u e 0 Z v c i B D T V R f O T g s M T M w f S Z x d W 9 0 O y w m c X V v d D t T Z W N 0 a W 9 u M S 9 U d W 1 r d X I v Q 2 h h b m d l Z C B U e X B l L n t G b 3 I g Q 0 1 U X z E w M S w x M z R 9 J n F 1 b 3 Q 7 L C Z x d W 9 0 O 1 N l Y 3 R p b 2 4 x L 1 R 1 b W t 1 c i 9 D a G F u Z 2 V k I F R 5 c G U u e 0 Z v c i B D T V R f M T A 0 L D E z O H 0 m c X V v d D s s J n F 1 b 3 Q 7 U 2 V j d G l v b j E v V H V t a 3 V y L 0 N o Y W 5 n Z W Q g V H l w Z S 5 7 R m 9 y I E N N V F 8 x M D c s M T Q y f S Z x d W 9 0 O y w m c X V v d D t T Z W N 0 a W 9 u M S 9 U d W 1 r d X I v Q 2 h h b m d l Z C B U e X B l L n t G b 3 I g Q 0 1 U X z E x M C w x N D Z 9 J n F 1 b 3 Q 7 L C Z x d W 9 0 O 1 N l Y 3 R p b 2 4 x L 1 R 1 b W t 1 c i 9 D a G F u Z 2 V k I F R 5 c G U u e 0 Z v c i B D T V R f M T E z L D E 1 M H 0 m c X V v d D s s J n F 1 b 3 Q 7 U 2 V j d G l v b j E v V H V t a 3 V y L 0 N o Y W 5 n Z W Q g V H l w Z S 5 7 R m 9 y I E N N V F 8 x M T Y s M T U 0 f S Z x d W 9 0 O y w m c X V v d D t T Z W N 0 a W 9 u M S 9 U d W 1 r d X I v Q 2 h h b m d l Z C B U e X B l L n t G b 3 I g Q 0 1 U X z E x O S w x N T h 9 J n F 1 b 3 Q 7 L C Z x d W 9 0 O 1 N l Y 3 R p b 2 4 x L 1 R 1 b W t 1 c i 9 D a G F u Z 2 V k I F R 5 c G U u e 0 Z v c i B D T V R f M T I y L D E 2 M n 0 m c X V v d D s s J n F 1 b 3 Q 7 U 2 V j d G l v b j E v V H V t a 3 V y L 0 N o Y W 5 n Z W Q g V H l w Z S 5 7 R m 9 y I E N N V F 8 x M j U s M T Y 2 f S Z x d W 9 0 O y w m c X V v d D t T Z W N 0 a W 9 u M S 9 U d W 1 r d X I v Q 2 h h b m d l Z C B U e X B l L n t G b 3 I g Q 0 1 U X z E y O C w x N z B 9 J n F 1 b 3 Q 7 L C Z x d W 9 0 O 1 N l Y 3 R p b 2 4 x L 1 R 1 b W t 1 c i 9 D a G F u Z 2 V k I F R 5 c G U u e 0 Z v c i B D T V R f M T M x L D E 3 N H 0 m c X V v d D s s J n F 1 b 3 Q 7 U 2 V j d G l v b j E v V H V t a 3 V y L 0 N o Y W 5 n Z W Q g V H l w Z S 5 7 R m 9 y I E N N V F 8 x M z Q s M T c 4 f S Z x d W 9 0 O y w m c X V v d D t T Z W N 0 a W 9 u M S 9 U d W 1 r d X I v Q 2 h h b m d l Z C B U e X B l L n t G b 3 I g Q 0 1 U X z E z N y w x O D J 9 J n F 1 b 3 Q 7 L C Z x d W 9 0 O 1 N l Y 3 R p b 2 4 x L 1 R 1 b W t 1 c i 9 D a G F u Z 2 V k I F R 5 c G U u e 0 Z v c i B D T V R f M T Q w L D E 4 N n 0 m c X V v d D s s J n F 1 b 3 Q 7 U 2 V j d G l v b j E v V H V t a 3 V y L 0 N o Y W 5 n Z W Q g V H l w Z S 5 7 R m 9 y I E N N V F 8 x N D M s M T k w f S Z x d W 9 0 O y w m c X V v d D t T Z W N 0 a W 9 u M S 9 U d W 1 r d X I v Q 2 h h b m d l Z C B U e X B l L n t G b 3 I g Q 0 1 U X z E 0 N i w x O T R 9 J n F 1 b 3 Q 7 L C Z x d W 9 0 O 1 N l Y 3 R p b 2 4 x L 1 R 1 b W t 1 c i 9 D a G F u Z 2 V k I F R 5 c G U u e 0 Z v c i B D T V R f M T Q 5 L D E 5 O H 0 m c X V v d D s s J n F 1 b 3 Q 7 U 2 V j d G l v b j E v V H V t a 3 V y L 0 N o Y W 5 n Z W Q g V H l w Z S 5 7 R m 9 y I E N N V F 8 x N T I s M j A y f S Z x d W 9 0 O y w m c X V v d D t T Z W N 0 a W 9 u M S 9 U d W 1 r d X I v Q 2 h h b m d l Z C B U e X B l L n t G b 3 I g Q 0 1 U X z E 1 N S w y M D Z 9 J n F 1 b 3 Q 7 L C Z x d W 9 0 O 1 N l Y 3 R p b 2 4 x L 1 R 1 b W t 1 c i 9 D a G F u Z 2 V k I F R 5 c G U u e 0 Z v c i B D T V R f M T U 4 L D I x M H 0 m c X V v d D s s J n F 1 b 3 Q 7 U 2 V j d G l v b j E v V H V t a 3 V y L 0 N o Y W 5 n Z W Q g V H l w Z S 5 7 R m 9 y I E N N V F 8 x N j E s M j E 0 f S Z x d W 9 0 O y w m c X V v d D t T Z W N 0 a W 9 u M S 9 U d W 1 r d X I v Q 2 h h b m d l Z C B U e X B l L n t G b 3 I g Q 0 1 U X z E 2 N C w y M T h 9 J n F 1 b 3 Q 7 L C Z x d W 9 0 O 1 N l Y 3 R p b 2 4 x L 1 R 1 b W t 1 c i 9 D a G F u Z 2 V k I F R 5 c G U u e 0 Z v c i B D T V R f M T Y 3 L D I y M n 0 m c X V v d D s s J n F 1 b 3 Q 7 U 2 V j d G l v b j E v V H V t a 3 V y L 0 N o Y W 5 n Z W Q g V H l w Z S 5 7 R m 9 y I E N N V F 8 x N z A s M j I 2 f S Z x d W 9 0 O y w m c X V v d D t T Z W N 0 a W 9 u M S 9 U d W 1 r d X I v Q 2 h h b m d l Z C B U e X B l L n t G b 3 I g Q 0 1 U X z E 3 M y w y M z B 9 J n F 1 b 3 Q 7 L C Z x d W 9 0 O 1 N l Y 3 R p b 2 4 x L 1 R 1 b W t 1 c i 9 D a G F u Z 2 V k I F R 5 c G U u e 0 Z v c i B D T V R f M T c 2 L D I z N H 0 m c X V v d D s s J n F 1 b 3 Q 7 U 2 V j d G l v b j E v V H V t a 3 V y L 0 N o Y W 5 n Z W Q g V H l w Z S 5 7 R m 9 y I E N N V F 8 x N z k s M j M 4 f S Z x d W 9 0 O y w m c X V v d D t T Z W N 0 a W 9 u M S 9 U d W 1 r d X I v Q 2 h h b m d l Z C B U e X B l L n t G b 3 I g Q 0 1 U X z E 4 M i w y N D J 9 J n F 1 b 3 Q 7 L C Z x d W 9 0 O 1 N l Y 3 R p b 2 4 x L 1 R 1 b W t 1 c i 9 D a G F u Z 2 V k I F R 5 c G U u e 0 Z v c i B D T V R f M T g 1 L D I 0 N n 0 m c X V v d D s s J n F 1 b 3 Q 7 U 2 V j d G l v b j E v V H V t a 3 V y L 0 N o Y W 5 n Z W Q g V H l w Z S 5 7 R m 9 y I E N N V F 8 x O D g s M j U w f S Z x d W 9 0 O y w m c X V v d D t T Z W N 0 a W 9 u M S 9 U d W 1 r d X I v Q 2 h h b m d l Z C B U e X B l L n t G b 3 I g Q 0 1 U X z E 5 M S w y N T R 9 J n F 1 b 3 Q 7 L C Z x d W 9 0 O 1 N l Y 3 R p b 2 4 x L 1 R 1 b W t 1 c i 9 D a G F u Z 2 V k I F R 5 c G U u e 0 Z v c i B D T V R f M T k 0 L D I 1 O H 0 m c X V v d D s s J n F 1 b 3 Q 7 U 2 V j d G l v b j E v V H V t a 3 V y L 0 N o Y W 5 n Z W Q g V H l w Z S 5 7 R m 9 y I E N N V F 8 x O T c s M j Y y f S Z x d W 9 0 O y w m c X V v d D t T Z W N 0 a W 9 u M S 9 U d W 1 r d X I v Q 2 h h b m d l Z C B U e X B l L n t G b 3 I g Q 0 1 U X z I w M C w y N j Z 9 J n F 1 b 3 Q 7 L C Z x d W 9 0 O 1 N l Y 3 R p b 2 4 x L 1 R 1 b W t 1 c i 9 D a G F u Z 2 V k I F R 5 c G U u e 0 Z v c i B D T V R f M j A z L D I 3 M H 0 m c X V v d D s s J n F 1 b 3 Q 7 U 2 V j d G l v b j E v V H V t a 3 V y L 0 N o Y W 5 n Z W Q g V H l w Z S 5 7 R m 9 y I E N N V F 8 y M D Y s M j c 0 f S Z x d W 9 0 O y w m c X V v d D t T Z W N 0 a W 9 u M S 9 U d W 1 r d X I v Q 2 h h b m d l Z C B U e X B l L n t G b 3 I g Q 0 1 U X z I w O S w y N z h 9 J n F 1 b 3 Q 7 L C Z x d W 9 0 O 1 N l Y 3 R p b 2 4 x L 1 R 1 b W t 1 c i 9 D a G F u Z 2 V k I F R 5 c G U u e 0 Z v c i B D T V R f M j E y L D I 4 M n 0 m c X V v d D s s J n F 1 b 3 Q 7 U 2 V j d G l v b j E v V H V t a 3 V y L 0 N o Y W 5 n Z W Q g V H l w Z S 5 7 R m 9 y I E N N V F 8 y M T U s M j g 2 f S Z x d W 9 0 O y w m c X V v d D t T Z W N 0 a W 9 u M S 9 U d W 1 r d X I v Q 2 h h b m d l Z C B U e X B l L n t G b 3 I g Q 0 1 U X z I x O C w y O T B 9 J n F 1 b 3 Q 7 L C Z x d W 9 0 O 1 N l Y 3 R p b 2 4 x L 1 R 1 b W t 1 c i 9 D a G F u Z 2 V k I F R 5 c G U u e 0 Z v c i B D T V R f M j I x L D I 5 N H 0 m c X V v d D s s J n F 1 b 3 Q 7 U 2 V j d G l v b j E v V H V t a 3 V y L 0 N o Y W 5 n Z W Q g V H l w Z S 5 7 R m 9 y I E N N V F 8 y M j U s M j k 4 f S Z x d W 9 0 O y w m c X V v d D t T Z W N 0 a W 9 u M S 9 U d W 1 r d X I v Q 2 h h b m d l Z C B U e X B l L n t G b 3 I g Q 0 1 U X z I y O C w z M D J 9 J n F 1 b 3 Q 7 L C Z x d W 9 0 O 1 N l Y 3 R p b 2 4 x L 1 R 1 b W t 1 c i 9 D a G F u Z 2 V k I F R 5 c G U u e 0 Z v c i B D T V R f M j M x L D M w N n 0 m c X V v d D s s J n F 1 b 3 Q 7 U 2 V j d G l v b j E v V H V t a 3 V y L 0 N o Y W 5 n Z W Q g V H l w Z S 5 7 R m 9 y I E N N V F 8 y M z Q s M z E w f S Z x d W 9 0 O 1 0 s J n F 1 b 3 Q 7 Q 2 9 s d W 1 u Q 2 9 1 b n Q m c X V v d D s 6 N z U s J n F 1 b 3 Q 7 S 2 V 5 Q 2 9 s d W 1 u T m F t Z X M m c X V v d D s 6 W 1 0 s J n F 1 b 3 Q 7 Q 2 9 s d W 1 u S W R l b n R p d G l l c y Z x d W 9 0 O z p b J n F 1 b 3 Q 7 U 2 V j d G l v b j E v V H V t a 3 V y L 0 N o Y W 5 n Z W Q g V H l w Z S 5 7 R m F j d G 9 y e S B l e H B l b m N l L D B 9 J n F 1 b 3 Q 7 L C Z x d W 9 0 O 1 N l Y 3 R p b 2 4 x L 1 R 1 b W t 1 c i 9 D a G F u Z 2 V k I F R 5 c G U u e 0 Z v c i B D T V Q s M X 0 m c X V v d D s s J n F 1 b 3 Q 7 U 2 V j d G l v b j E v V H V t a 3 V y L 0 N o Y W 5 n Z W Q g V H l w Z S 5 7 R m 9 y I E N N V F 8 x L D Z 9 J n F 1 b 3 Q 7 L C Z x d W 9 0 O 1 N l Y 3 R p b 2 4 x L 1 R 1 b W t 1 c i 9 D a G F u Z 2 V k I F R 5 c G U u e 0 Z v c i B D T V R f N S w x M X 0 m c X V v d D s s J n F 1 b 3 Q 7 U 2 V j d G l v b j E v V H V t a 3 V y L 0 N o Y W 5 n Z W Q g V H l w Z S 5 7 R m 9 y I E N N V F 8 5 L D E 2 f S Z x d W 9 0 O y w m c X V v d D t T Z W N 0 a W 9 u M S 9 U d W 1 r d X I v Q 2 h h b m d l Z C B U e X B l L n t G b 3 I g Q 0 1 U X z E z L D I x f S Z x d W 9 0 O y w m c X V v d D t T Z W N 0 a W 9 u M S 9 U d W 1 r d X I v Q 2 h h b m d l Z C B U e X B l L n t G b 3 I g Q 0 1 U X z E 3 L D I 2 f S Z x d W 9 0 O y w m c X V v d D t T Z W N 0 a W 9 u M S 9 U d W 1 r d X I v Q 2 h h b m d l Z C B U e X B l L n t G b 3 I g Q 0 1 U X z I x L D M x f S Z x d W 9 0 O y w m c X V v d D t T Z W N 0 a W 9 u M S 9 U d W 1 r d X I v Q 2 h h b m d l Z C B U e X B l L n t G b 3 I g Q 0 1 U X z I 1 L D M 2 f S Z x d W 9 0 O y w m c X V v d D t T Z W N 0 a W 9 u M S 9 U d W 1 r d X I v Q 2 h h b m d l Z C B U e X B l L n t G b 3 I g Q 0 1 U X z I 5 L D Q x f S Z x d W 9 0 O y w m c X V v d D t T Z W N 0 a W 9 u M S 9 U d W 1 r d X I v Q 2 h h b m d l Z C B U e X B l L n t G b 3 I g Q 0 1 U X z M z L D Q 2 f S Z x d W 9 0 O y w m c X V v d D t T Z W N 0 a W 9 u M S 9 U d W 1 r d X I v Q 2 h h b m d l Z C B U e X B l L n t G b 3 I g Q 0 1 U X z M 3 L D U x f S Z x d W 9 0 O y w m c X V v d D t T Z W N 0 a W 9 u M S 9 U d W 1 r d X I v Q 2 h h b m d l Z C B U e X B l L n t G b 3 I g Q 0 1 U X z Q x L D U 2 f S Z x d W 9 0 O y w m c X V v d D t T Z W N 0 a W 9 u M S 9 U d W 1 r d X I v Q 2 h h b m d l Z C B U e X B l L n t G b 3 I g Q 0 1 U X z Q 1 L D Y x f S Z x d W 9 0 O y w m c X V v d D t T Z W N 0 a W 9 u M S 9 U d W 1 r d X I v Q 2 h h b m d l Z C B U e X B l L n t G b 3 I g Q 0 1 U X z Q 5 L D Y 2 f S Z x d W 9 0 O y w m c X V v d D t T Z W N 0 a W 9 u M S 9 U d W 1 r d X I v Q 2 h h b m d l Z C B U e X B l L n t G b 3 I g Q 0 1 U X z U z L D c x f S Z x d W 9 0 O y w m c X V v d D t T Z W N 0 a W 9 u M S 9 U d W 1 r d X I v Q 2 h h b m d l Z C B U e X B l L n t G b 3 I g Q 0 1 U X z U 3 L D c 2 f S Z x d W 9 0 O y w m c X V v d D t T Z W N 0 a W 9 u M S 9 U d W 1 r d X I v Q 2 h h b m d l Z C B U e X B l L n t G b 3 I g Q 0 1 U X z Y x L D g x f S Z x d W 9 0 O y w m c X V v d D t T Z W N 0 a W 9 u M S 9 U d W 1 r d X I v Q 2 h h b m d l Z C B U e X B l L n t G b 3 I g Q 0 1 U X z Y 1 L D g 2 f S Z x d W 9 0 O y w m c X V v d D t T Z W N 0 a W 9 u M S 9 U d W 1 r d X I v Q 2 h h b m d l Z C B U e X B l L n t G b 3 I g Q 0 1 U X z Y 4 L D k w f S Z x d W 9 0 O y w m c X V v d D t T Z W N 0 a W 9 u M S 9 U d W 1 r d X I v Q 2 h h b m d l Z C B U e X B l L n t G b 3 I g Q 0 1 U X z c x L D k 0 f S Z x d W 9 0 O y w m c X V v d D t T Z W N 0 a W 9 u M S 9 U d W 1 r d X I v Q 2 h h b m d l Z C B U e X B l L n t G b 3 I g Q 0 1 U X z c 0 L D k 4 f S Z x d W 9 0 O y w m c X V v d D t T Z W N 0 a W 9 u M S 9 U d W 1 r d X I v Q 2 h h b m d l Z C B U e X B l L n t G b 3 I g Q 0 1 U X z c 3 L D E w M n 0 m c X V v d D s s J n F 1 b 3 Q 7 U 2 V j d G l v b j E v V H V t a 3 V y L 0 N o Y W 5 n Z W Q g V H l w Z S 5 7 R m 9 y I E N N V F 8 4 M C w x M D Z 9 J n F 1 b 3 Q 7 L C Z x d W 9 0 O 1 N l Y 3 R p b 2 4 x L 1 R 1 b W t 1 c i 9 D a G F u Z 2 V k I F R 5 c G U u e 0 Z v c i B D T V R f O D M s M T E w f S Z x d W 9 0 O y w m c X V v d D t T Z W N 0 a W 9 u M S 9 U d W 1 r d X I v Q 2 h h b m d l Z C B U e X B l L n t G b 3 I g Q 0 1 U X z g 2 L D E x N H 0 m c X V v d D s s J n F 1 b 3 Q 7 U 2 V j d G l v b j E v V H V t a 3 V y L 0 N o Y W 5 n Z W Q g V H l w Z S 5 7 R m 9 y I E N N V F 8 4 O S w x M T h 9 J n F 1 b 3 Q 7 L C Z x d W 9 0 O 1 N l Y 3 R p b 2 4 x L 1 R 1 b W t 1 c i 9 D a G F u Z 2 V k I F R 5 c G U u e 0 Z v c i B D T V R f O T I s M T I y f S Z x d W 9 0 O y w m c X V v d D t T Z W N 0 a W 9 u M S 9 U d W 1 r d X I v Q 2 h h b m d l Z C B U e X B l L n t G b 3 I g Q 0 1 U X z k 1 L D E y N n 0 m c X V v d D s s J n F 1 b 3 Q 7 U 2 V j d G l v b j E v V H V t a 3 V y L 0 N o Y W 5 n Z W Q g V H l w Z S 5 7 R m 9 y I E N N V F 8 5 O C w x M z B 9 J n F 1 b 3 Q 7 L C Z x d W 9 0 O 1 N l Y 3 R p b 2 4 x L 1 R 1 b W t 1 c i 9 D a G F u Z 2 V k I F R 5 c G U u e 0 Z v c i B D T V R f M T A x L D E z N H 0 m c X V v d D s s J n F 1 b 3 Q 7 U 2 V j d G l v b j E v V H V t a 3 V y L 0 N o Y W 5 n Z W Q g V H l w Z S 5 7 R m 9 y I E N N V F 8 x M D Q s M T M 4 f S Z x d W 9 0 O y w m c X V v d D t T Z W N 0 a W 9 u M S 9 U d W 1 r d X I v Q 2 h h b m d l Z C B U e X B l L n t G b 3 I g Q 0 1 U X z E w N y w x N D J 9 J n F 1 b 3 Q 7 L C Z x d W 9 0 O 1 N l Y 3 R p b 2 4 x L 1 R 1 b W t 1 c i 9 D a G F u Z 2 V k I F R 5 c G U u e 0 Z v c i B D T V R f M T E w L D E 0 N n 0 m c X V v d D s s J n F 1 b 3 Q 7 U 2 V j d G l v b j E v V H V t a 3 V y L 0 N o Y W 5 n Z W Q g V H l w Z S 5 7 R m 9 y I E N N V F 8 x M T M s M T U w f S Z x d W 9 0 O y w m c X V v d D t T Z W N 0 a W 9 u M S 9 U d W 1 r d X I v Q 2 h h b m d l Z C B U e X B l L n t G b 3 I g Q 0 1 U X z E x N i w x N T R 9 J n F 1 b 3 Q 7 L C Z x d W 9 0 O 1 N l Y 3 R p b 2 4 x L 1 R 1 b W t 1 c i 9 D a G F u Z 2 V k I F R 5 c G U u e 0 Z v c i B D T V R f M T E 5 L D E 1 O H 0 m c X V v d D s s J n F 1 b 3 Q 7 U 2 V j d G l v b j E v V H V t a 3 V y L 0 N o Y W 5 n Z W Q g V H l w Z S 5 7 R m 9 y I E N N V F 8 x M j I s M T Y y f S Z x d W 9 0 O y w m c X V v d D t T Z W N 0 a W 9 u M S 9 U d W 1 r d X I v Q 2 h h b m d l Z C B U e X B l L n t G b 3 I g Q 0 1 U X z E y N S w x N j Z 9 J n F 1 b 3 Q 7 L C Z x d W 9 0 O 1 N l Y 3 R p b 2 4 x L 1 R 1 b W t 1 c i 9 D a G F u Z 2 V k I F R 5 c G U u e 0 Z v c i B D T V R f M T I 4 L D E 3 M H 0 m c X V v d D s s J n F 1 b 3 Q 7 U 2 V j d G l v b j E v V H V t a 3 V y L 0 N o Y W 5 n Z W Q g V H l w Z S 5 7 R m 9 y I E N N V F 8 x M z E s M T c 0 f S Z x d W 9 0 O y w m c X V v d D t T Z W N 0 a W 9 u M S 9 U d W 1 r d X I v Q 2 h h b m d l Z C B U e X B l L n t G b 3 I g Q 0 1 U X z E z N C w x N z h 9 J n F 1 b 3 Q 7 L C Z x d W 9 0 O 1 N l Y 3 R p b 2 4 x L 1 R 1 b W t 1 c i 9 D a G F u Z 2 V k I F R 5 c G U u e 0 Z v c i B D T V R f M T M 3 L D E 4 M n 0 m c X V v d D s s J n F 1 b 3 Q 7 U 2 V j d G l v b j E v V H V t a 3 V y L 0 N o Y W 5 n Z W Q g V H l w Z S 5 7 R m 9 y I E N N V F 8 x N D A s M T g 2 f S Z x d W 9 0 O y w m c X V v d D t T Z W N 0 a W 9 u M S 9 U d W 1 r d X I v Q 2 h h b m d l Z C B U e X B l L n t G b 3 I g Q 0 1 U X z E 0 M y w x O T B 9 J n F 1 b 3 Q 7 L C Z x d W 9 0 O 1 N l Y 3 R p b 2 4 x L 1 R 1 b W t 1 c i 9 D a G F u Z 2 V k I F R 5 c G U u e 0 Z v c i B D T V R f M T Q 2 L D E 5 N H 0 m c X V v d D s s J n F 1 b 3 Q 7 U 2 V j d G l v b j E v V H V t a 3 V y L 0 N o Y W 5 n Z W Q g V H l w Z S 5 7 R m 9 y I E N N V F 8 x N D k s M T k 4 f S Z x d W 9 0 O y w m c X V v d D t T Z W N 0 a W 9 u M S 9 U d W 1 r d X I v Q 2 h h b m d l Z C B U e X B l L n t G b 3 I g Q 0 1 U X z E 1 M i w y M D J 9 J n F 1 b 3 Q 7 L C Z x d W 9 0 O 1 N l Y 3 R p b 2 4 x L 1 R 1 b W t 1 c i 9 D a G F u Z 2 V k I F R 5 c G U u e 0 Z v c i B D T V R f M T U 1 L D I w N n 0 m c X V v d D s s J n F 1 b 3 Q 7 U 2 V j d G l v b j E v V H V t a 3 V y L 0 N o Y W 5 n Z W Q g V H l w Z S 5 7 R m 9 y I E N N V F 8 x N T g s M j E w f S Z x d W 9 0 O y w m c X V v d D t T Z W N 0 a W 9 u M S 9 U d W 1 r d X I v Q 2 h h b m d l Z C B U e X B l L n t G b 3 I g Q 0 1 U X z E 2 M S w y M T R 9 J n F 1 b 3 Q 7 L C Z x d W 9 0 O 1 N l Y 3 R p b 2 4 x L 1 R 1 b W t 1 c i 9 D a G F u Z 2 V k I F R 5 c G U u e 0 Z v c i B D T V R f M T Y 0 L D I x O H 0 m c X V v d D s s J n F 1 b 3 Q 7 U 2 V j d G l v b j E v V H V t a 3 V y L 0 N o Y W 5 n Z W Q g V H l w Z S 5 7 R m 9 y I E N N V F 8 x N j c s M j I y f S Z x d W 9 0 O y w m c X V v d D t T Z W N 0 a W 9 u M S 9 U d W 1 r d X I v Q 2 h h b m d l Z C B U e X B l L n t G b 3 I g Q 0 1 U X z E 3 M C w y M j Z 9 J n F 1 b 3 Q 7 L C Z x d W 9 0 O 1 N l Y 3 R p b 2 4 x L 1 R 1 b W t 1 c i 9 D a G F u Z 2 V k I F R 5 c G U u e 0 Z v c i B D T V R f M T c z L D I z M H 0 m c X V v d D s s J n F 1 b 3 Q 7 U 2 V j d G l v b j E v V H V t a 3 V y L 0 N o Y W 5 n Z W Q g V H l w Z S 5 7 R m 9 y I E N N V F 8 x N z Y s M j M 0 f S Z x d W 9 0 O y w m c X V v d D t T Z W N 0 a W 9 u M S 9 U d W 1 r d X I v Q 2 h h b m d l Z C B U e X B l L n t G b 3 I g Q 0 1 U X z E 3 O S w y M z h 9 J n F 1 b 3 Q 7 L C Z x d W 9 0 O 1 N l Y 3 R p b 2 4 x L 1 R 1 b W t 1 c i 9 D a G F u Z 2 V k I F R 5 c G U u e 0 Z v c i B D T V R f M T g y L D I 0 M n 0 m c X V v d D s s J n F 1 b 3 Q 7 U 2 V j d G l v b j E v V H V t a 3 V y L 0 N o Y W 5 n Z W Q g V H l w Z S 5 7 R m 9 y I E N N V F 8 x O D U s M j Q 2 f S Z x d W 9 0 O y w m c X V v d D t T Z W N 0 a W 9 u M S 9 U d W 1 r d X I v Q 2 h h b m d l Z C B U e X B l L n t G b 3 I g Q 0 1 U X z E 4 O C w y N T B 9 J n F 1 b 3 Q 7 L C Z x d W 9 0 O 1 N l Y 3 R p b 2 4 x L 1 R 1 b W t 1 c i 9 D a G F u Z 2 V k I F R 5 c G U u e 0 Z v c i B D T V R f M T k x L D I 1 N H 0 m c X V v d D s s J n F 1 b 3 Q 7 U 2 V j d G l v b j E v V H V t a 3 V y L 0 N o Y W 5 n Z W Q g V H l w Z S 5 7 R m 9 y I E N N V F 8 x O T Q s M j U 4 f S Z x d W 9 0 O y w m c X V v d D t T Z W N 0 a W 9 u M S 9 U d W 1 r d X I v Q 2 h h b m d l Z C B U e X B l L n t G b 3 I g Q 0 1 U X z E 5 N y w y N j J 9 J n F 1 b 3 Q 7 L C Z x d W 9 0 O 1 N l Y 3 R p b 2 4 x L 1 R 1 b W t 1 c i 9 D a G F u Z 2 V k I F R 5 c G U u e 0 Z v c i B D T V R f M j A w L D I 2 N n 0 m c X V v d D s s J n F 1 b 3 Q 7 U 2 V j d G l v b j E v V H V t a 3 V y L 0 N o Y W 5 n Z W Q g V H l w Z S 5 7 R m 9 y I E N N V F 8 y M D M s M j c w f S Z x d W 9 0 O y w m c X V v d D t T Z W N 0 a W 9 u M S 9 U d W 1 r d X I v Q 2 h h b m d l Z C B U e X B l L n t G b 3 I g Q 0 1 U X z I w N i w y N z R 9 J n F 1 b 3 Q 7 L C Z x d W 9 0 O 1 N l Y 3 R p b 2 4 x L 1 R 1 b W t 1 c i 9 D a G F u Z 2 V k I F R 5 c G U u e 0 Z v c i B D T V R f M j A 5 L D I 3 O H 0 m c X V v d D s s J n F 1 b 3 Q 7 U 2 V j d G l v b j E v V H V t a 3 V y L 0 N o Y W 5 n Z W Q g V H l w Z S 5 7 R m 9 y I E N N V F 8 y M T I s M j g y f S Z x d W 9 0 O y w m c X V v d D t T Z W N 0 a W 9 u M S 9 U d W 1 r d X I v Q 2 h h b m d l Z C B U e X B l L n t G b 3 I g Q 0 1 U X z I x N S w y O D Z 9 J n F 1 b 3 Q 7 L C Z x d W 9 0 O 1 N l Y 3 R p b 2 4 x L 1 R 1 b W t 1 c i 9 D a G F u Z 2 V k I F R 5 c G U u e 0 Z v c i B D T V R f M j E 4 L D I 5 M H 0 m c X V v d D s s J n F 1 b 3 Q 7 U 2 V j d G l v b j E v V H V t a 3 V y L 0 N o Y W 5 n Z W Q g V H l w Z S 5 7 R m 9 y I E N N V F 8 y M j E s M j k 0 f S Z x d W 9 0 O y w m c X V v d D t T Z W N 0 a W 9 u M S 9 U d W 1 r d X I v Q 2 h h b m d l Z C B U e X B l L n t G b 3 I g Q 0 1 U X z I y N S w y O T h 9 J n F 1 b 3 Q 7 L C Z x d W 9 0 O 1 N l Y 3 R p b 2 4 x L 1 R 1 b W t 1 c i 9 D a G F u Z 2 V k I F R 5 c G U u e 0 Z v c i B D T V R f M j I 4 L D M w M n 0 m c X V v d D s s J n F 1 b 3 Q 7 U 2 V j d G l v b j E v V H V t a 3 V y L 0 N o Y W 5 n Z W Q g V H l w Z S 5 7 R m 9 y I E N N V F 8 y M z E s M z A 2 f S Z x d W 9 0 O y w m c X V v d D t T Z W N 0 a W 9 u M S 9 U d W 1 r d X I v Q 2 h h b m d l Z C B U e X B l L n t G b 3 I g Q 0 1 U X z I z N C w z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W 1 r d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V t a 3 V y L 1 R 1 b W t 1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b W t 1 c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b W t 1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W 1 r d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W 1 r d X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b W t 1 c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j N m Q 2 N D U 0 L W R i M j I t N D E 3 Y i 0 5 Y j J k L T k x Z W U z N T A 1 O G N l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H V t a 3 V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l Q x M T o z N j o w N S 4 2 N D g z M T k x W i I g L z 4 8 R W 5 0 c n k g V H l w Z T 0 i R m l s b E N v b H V t b l R 5 c G V z I i B W Y W x 1 Z T 0 i c 0 J n V U Z C U V V G Q l F V R k J R V U Z C U V V G Q l F V R k J R V U Z C U V V G Q l F V R k J R V U Z C U V V G Q l F V R k J R V U Z C U V V G Q l F V R k J R V U R C U V V G Q l F V R k J R V U Z C U V V G Q l F V R k J R V U Z C U V V G Q l F V R k J R V U Y i I C 8 + P E V u d H J 5 I F R 5 c G U 9 I k Z p b G x D b 2 x 1 b W 5 O Y W 1 l c y I g V m F s d W U 9 I n N b J n F 1 b 3 Q 7 R m F j d G 9 y e S B l e H B l b m N l J n F 1 b 3 Q 7 L C Z x d W 9 0 O 0 F 2 Z X J h Z 2 U m c X V v d D s s J n F 1 b 3 Q 7 Q X Z l c m F n Z V 8 0 J n F 1 b 3 Q 7 L C Z x d W 9 0 O 0 F 2 Z X J h Z 2 V f O C Z x d W 9 0 O y w m c X V v d D t B d m V y Y W d l X z E y J n F 1 b 3 Q 7 L C Z x d W 9 0 O 0 F 2 Z X J h Z 2 V f M T Y m c X V v d D s s J n F 1 b 3 Q 7 Q X Z l c m F n Z V 8 y M C Z x d W 9 0 O y w m c X V v d D t B d m V y Y W d l X z I 0 J n F 1 b 3 Q 7 L C Z x d W 9 0 O 0 F 2 Z X J h Z 2 V f M j g m c X V v d D s s J n F 1 b 3 Q 7 Q X Z l c m F n Z V 8 z M i Z x d W 9 0 O y w m c X V v d D t B d m V y Y W d l X z M 2 J n F 1 b 3 Q 7 L C Z x d W 9 0 O 0 F 2 Z X J h Z 2 V f N D A m c X V v d D s s J n F 1 b 3 Q 7 Q X Z l c m F n Z V 8 0 N C Z x d W 9 0 O y w m c X V v d D t B d m V y Y W d l X z Q 4 J n F 1 b 3 Q 7 L C Z x d W 9 0 O 0 F 2 Z X J h Z 2 V f N T I m c X V v d D s s J n F 1 b 3 Q 7 Q X Z l c m F n Z V 8 1 N i Z x d W 9 0 O y w m c X V v d D t B d m V y Y W d l X z Y w J n F 1 b 3 Q 7 L C Z x d W 9 0 O 0 F 2 Z X J h Z 2 V f N j Q m c X V v d D s s J n F 1 b 3 Q 7 Q X Z l c m F n Z V 8 2 N y Z x d W 9 0 O y w m c X V v d D t B d m V y Y W d l X z c w J n F 1 b 3 Q 7 L C Z x d W 9 0 O 0 F 2 Z X J h Z 2 V f N z M m c X V v d D s s J n F 1 b 3 Q 7 Q X Z l c m F n Z V 8 3 N i Z x d W 9 0 O y w m c X V v d D t B d m V y Y W d l X z c 5 J n F 1 b 3 Q 7 L C Z x d W 9 0 O 0 F 2 Z X J h Z 2 V f O D I m c X V v d D s s J n F 1 b 3 Q 7 Q X Z l c m F n Z V 8 4 N S Z x d W 9 0 O y w m c X V v d D t B d m V y Y W d l X z g 4 J n F 1 b 3 Q 7 L C Z x d W 9 0 O 0 F 2 Z X J h Z 2 V f O T E m c X V v d D s s J n F 1 b 3 Q 7 Q X Z l c m F n Z V 8 5 N C Z x d W 9 0 O y w m c X V v d D t B d m V y Y W d l X z k 3 J n F 1 b 3 Q 7 L C Z x d W 9 0 O 0 F 2 Z X J h Z 2 V f M T A w J n F 1 b 3 Q 7 L C Z x d W 9 0 O 0 F 2 Z X J h Z 2 V f M T A z J n F 1 b 3 Q 7 L C Z x d W 9 0 O 0 F 2 Z X J h Z 2 V f M T A 2 J n F 1 b 3 Q 7 L C Z x d W 9 0 O 0 F 2 Z X J h Z 2 V f M T A 5 J n F 1 b 3 Q 7 L C Z x d W 9 0 O 0 F 2 Z X J h Z 2 V f M T E y J n F 1 b 3 Q 7 L C Z x d W 9 0 O 0 F 2 Z X J h Z 2 V f M T E 1 J n F 1 b 3 Q 7 L C Z x d W 9 0 O 0 F 2 Z X J h Z 2 V f M T E 4 J n F 1 b 3 Q 7 L C Z x d W 9 0 O 0 F 2 Z X J h Z 2 V f M T I x J n F 1 b 3 Q 7 L C Z x d W 9 0 O 0 F 2 Z X J h Z 2 V f M T I 0 J n F 1 b 3 Q 7 L C Z x d W 9 0 O 0 F 2 Z X J h Z 2 V f M T I 3 J n F 1 b 3 Q 7 L C Z x d W 9 0 O 0 F 2 Z X J h Z 2 V f M T M w J n F 1 b 3 Q 7 L C Z x d W 9 0 O 0 F 2 Z X J h Z 2 V f M T M z J n F 1 b 3 Q 7 L C Z x d W 9 0 O 0 F 2 Z X J h Z 2 V f M T M 2 J n F 1 b 3 Q 7 L C Z x d W 9 0 O 0 F 2 Z X J h Z 2 V f M T M 5 J n F 1 b 3 Q 7 L C Z x d W 9 0 O 0 F 2 Z X J h Z 2 V f M T Q y J n F 1 b 3 Q 7 L C Z x d W 9 0 O 0 F 2 Z X J h Z 2 V f M T Q 1 J n F 1 b 3 Q 7 L C Z x d W 9 0 O 0 F 2 Z X J h Z 2 V f M T Q 4 J n F 1 b 3 Q 7 L C Z x d W 9 0 O 0 F 2 Z X J h Z 2 V f M T U x J n F 1 b 3 Q 7 L C Z x d W 9 0 O 0 F 2 Z X J h Z 2 V f M T U 0 J n F 1 b 3 Q 7 L C Z x d W 9 0 O 0 F 2 Z X J h Z 2 V f M T U 3 J n F 1 b 3 Q 7 L C Z x d W 9 0 O 0 F 2 Z X J h Z 2 V f M T Y w J n F 1 b 3 Q 7 L C Z x d W 9 0 O 0 F 2 Z X J h Z 2 V f M T Y z J n F 1 b 3 Q 7 L C Z x d W 9 0 O 0 F 2 Z X J h Z 2 V f M T Y 2 J n F 1 b 3 Q 7 L C Z x d W 9 0 O 0 F 2 Z X J h Z 2 V f M T Y 5 J n F 1 b 3 Q 7 L C Z x d W 9 0 O 0 F 2 Z X J h Z 2 V f M T c y J n F 1 b 3 Q 7 L C Z x d W 9 0 O 0 F 2 Z X J h Z 2 V f M T c 1 J n F 1 b 3 Q 7 L C Z x d W 9 0 O 0 F 2 Z X J h Z 2 V f M T c 4 J n F 1 b 3 Q 7 L C Z x d W 9 0 O 0 F 2 Z X J h Z 2 V f M T g x J n F 1 b 3 Q 7 L C Z x d W 9 0 O 0 F 2 Z X J h Z 2 V f M T g 0 J n F 1 b 3 Q 7 L C Z x d W 9 0 O 0 F 2 Z X J h Z 2 V f M T g 3 J n F 1 b 3 Q 7 L C Z x d W 9 0 O 0 F 2 Z X J h Z 2 V f M T k w J n F 1 b 3 Q 7 L C Z x d W 9 0 O 0 F 2 Z X J h Z 2 V f M T k z J n F 1 b 3 Q 7 L C Z x d W 9 0 O 0 F 2 Z X J h Z 2 V f M T k 2 J n F 1 b 3 Q 7 L C Z x d W 9 0 O 0 F 2 Z X J h Z 2 V f M T k 5 J n F 1 b 3 Q 7 L C Z x d W 9 0 O 0 F 2 Z X J h Z 2 V f M j A y J n F 1 b 3 Q 7 L C Z x d W 9 0 O 0 F 2 Z X J h Z 2 V f M j A 1 J n F 1 b 3 Q 7 L C Z x d W 9 0 O 0 F 2 Z X J h Z 2 V f M j A 4 J n F 1 b 3 Q 7 L C Z x d W 9 0 O 0 F 2 Z X J h Z 2 V f M j E x J n F 1 b 3 Q 7 L C Z x d W 9 0 O 0 F 2 Z X J h Z 2 V f M j E 0 J n F 1 b 3 Q 7 L C Z x d W 9 0 O 0 F 2 Z X J h Z 2 V f M j E 3 J n F 1 b 3 Q 7 L C Z x d W 9 0 O 0 F 2 Z X J h Z 2 V f M j I w J n F 1 b 3 Q 7 L C Z x d W 9 0 O 0 F 2 Z X J h Z 2 V f M j I 0 J n F 1 b 3 Q 7 L C Z x d W 9 0 O 0 F 2 Z X J h Z 2 V f M j I 3 J n F 1 b 3 Q 7 L C Z x d W 9 0 O 0 F 2 Z X J h Z 2 V f M j M w J n F 1 b 3 Q 7 L C Z x d W 9 0 O 0 F 2 Z X J h Z 2 V f M j M z J n F 1 b 3 Q 7 L C Z x d W 9 0 O 0 F 2 Z X J h Z 2 V f M j M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1 b W t 1 c i A o M i k v Q 2 h h b m d l Z C B U e X B l L n t G Y W N 0 b 3 J 5 I G V 4 c G V u Y 2 U s M H 0 m c X V v d D s s J n F 1 b 3 Q 7 U 2 V j d G l v b j E v V H V t a 3 V y I C g y K S 9 D a G F u Z 2 V k I F R 5 c G U u e 0 F 2 Z X J h Z 2 U s N X 0 m c X V v d D s s J n F 1 b 3 Q 7 U 2 V j d G l v b j E v V H V t a 3 V y I C g y K S 9 D a G F u Z 2 V k I F R 5 c G U u e 0 F 2 Z X J h Z 2 V f N C w x M H 0 m c X V v d D s s J n F 1 b 3 Q 7 U 2 V j d G l v b j E v V H V t a 3 V y I C g y K S 9 D a G F u Z 2 V k I F R 5 c G U u e 0 F 2 Z X J h Z 2 V f O C w x N X 0 m c X V v d D s s J n F 1 b 3 Q 7 U 2 V j d G l v b j E v V H V t a 3 V y I C g y K S 9 D a G F u Z 2 V k I F R 5 c G U u e 0 F 2 Z X J h Z 2 V f M T I s M j B 9 J n F 1 b 3 Q 7 L C Z x d W 9 0 O 1 N l Y 3 R p b 2 4 x L 1 R 1 b W t 1 c i A o M i k v Q 2 h h b m d l Z C B U e X B l L n t B d m V y Y W d l X z E 2 L D I 1 f S Z x d W 9 0 O y w m c X V v d D t T Z W N 0 a W 9 u M S 9 U d W 1 r d X I g K D I p L 0 N o Y W 5 n Z W Q g V H l w Z S 5 7 Q X Z l c m F n Z V 8 y M C w z M H 0 m c X V v d D s s J n F 1 b 3 Q 7 U 2 V j d G l v b j E v V H V t a 3 V y I C g y K S 9 D a G F u Z 2 V k I F R 5 c G U u e 0 F 2 Z X J h Z 2 V f M j Q s M z V 9 J n F 1 b 3 Q 7 L C Z x d W 9 0 O 1 N l Y 3 R p b 2 4 x L 1 R 1 b W t 1 c i A o M i k v Q 2 h h b m d l Z C B U e X B l L n t B d m V y Y W d l X z I 4 L D Q w f S Z x d W 9 0 O y w m c X V v d D t T Z W N 0 a W 9 u M S 9 U d W 1 r d X I g K D I p L 0 N o Y W 5 n Z W Q g V H l w Z S 5 7 Q X Z l c m F n Z V 8 z M i w 0 N X 0 m c X V v d D s s J n F 1 b 3 Q 7 U 2 V j d G l v b j E v V H V t a 3 V y I C g y K S 9 D a G F u Z 2 V k I F R 5 c G U u e 0 F 2 Z X J h Z 2 V f M z Y s N T B 9 J n F 1 b 3 Q 7 L C Z x d W 9 0 O 1 N l Y 3 R p b 2 4 x L 1 R 1 b W t 1 c i A o M i k v Q 2 h h b m d l Z C B U e X B l L n t B d m V y Y W d l X z Q w L D U 1 f S Z x d W 9 0 O y w m c X V v d D t T Z W N 0 a W 9 u M S 9 U d W 1 r d X I g K D I p L 0 N o Y W 5 n Z W Q g V H l w Z S 5 7 Q X Z l c m F n Z V 8 0 N C w 2 M H 0 m c X V v d D s s J n F 1 b 3 Q 7 U 2 V j d G l v b j E v V H V t a 3 V y I C g y K S 9 D a G F u Z 2 V k I F R 5 c G U u e 0 F 2 Z X J h Z 2 V f N D g s N j V 9 J n F 1 b 3 Q 7 L C Z x d W 9 0 O 1 N l Y 3 R p b 2 4 x L 1 R 1 b W t 1 c i A o M i k v Q 2 h h b m d l Z C B U e X B l L n t B d m V y Y W d l X z U y L D c w f S Z x d W 9 0 O y w m c X V v d D t T Z W N 0 a W 9 u M S 9 U d W 1 r d X I g K D I p L 0 N o Y W 5 n Z W Q g V H l w Z S 5 7 Q X Z l c m F n Z V 8 1 N i w 3 N X 0 m c X V v d D s s J n F 1 b 3 Q 7 U 2 V j d G l v b j E v V H V t a 3 V y I C g y K S 9 D a G F u Z 2 V k I F R 5 c G U u e 0 F 2 Z X J h Z 2 V f N j A s O D B 9 J n F 1 b 3 Q 7 L C Z x d W 9 0 O 1 N l Y 3 R p b 2 4 x L 1 R 1 b W t 1 c i A o M i k v Q 2 h h b m d l Z C B U e X B l L n t B d m V y Y W d l X z Y 0 L D g 1 f S Z x d W 9 0 O y w m c X V v d D t T Z W N 0 a W 9 u M S 9 U d W 1 r d X I g K D I p L 0 N o Y W 5 n Z W Q g V H l w Z S 5 7 Q X Z l c m F n Z V 8 2 N y w 4 O X 0 m c X V v d D s s J n F 1 b 3 Q 7 U 2 V j d G l v b j E v V H V t a 3 V y I C g y K S 9 D a G F u Z 2 V k I F R 5 c G U u e 0 F 2 Z X J h Z 2 V f N z A s O T N 9 J n F 1 b 3 Q 7 L C Z x d W 9 0 O 1 N l Y 3 R p b 2 4 x L 1 R 1 b W t 1 c i A o M i k v Q 2 h h b m d l Z C B U e X B l L n t B d m V y Y W d l X z c z L D k 3 f S Z x d W 9 0 O y w m c X V v d D t T Z W N 0 a W 9 u M S 9 U d W 1 r d X I g K D I p L 0 N o Y W 5 n Z W Q g V H l w Z S 5 7 Q X Z l c m F n Z V 8 3 N i w x M D F 9 J n F 1 b 3 Q 7 L C Z x d W 9 0 O 1 N l Y 3 R p b 2 4 x L 1 R 1 b W t 1 c i A o M i k v Q 2 h h b m d l Z C B U e X B l L n t B d m V y Y W d l X z c 5 L D E w N X 0 m c X V v d D s s J n F 1 b 3 Q 7 U 2 V j d G l v b j E v V H V t a 3 V y I C g y K S 9 D a G F u Z 2 V k I F R 5 c G U u e 0 F 2 Z X J h Z 2 V f O D I s M T A 5 f S Z x d W 9 0 O y w m c X V v d D t T Z W N 0 a W 9 u M S 9 U d W 1 r d X I g K D I p L 0 N o Y W 5 n Z W Q g V H l w Z S 5 7 Q X Z l c m F n Z V 8 4 N S w x M T N 9 J n F 1 b 3 Q 7 L C Z x d W 9 0 O 1 N l Y 3 R p b 2 4 x L 1 R 1 b W t 1 c i A o M i k v Q 2 h h b m d l Z C B U e X B l L n t B d m V y Y W d l X z g 4 L D E x N 3 0 m c X V v d D s s J n F 1 b 3 Q 7 U 2 V j d G l v b j E v V H V t a 3 V y I C g y K S 9 D a G F u Z 2 V k I F R 5 c G U u e 0 F 2 Z X J h Z 2 V f O T E s M T I x f S Z x d W 9 0 O y w m c X V v d D t T Z W N 0 a W 9 u M S 9 U d W 1 r d X I g K D I p L 0 N o Y W 5 n Z W Q g V H l w Z S 5 7 Q X Z l c m F n Z V 8 5 N C w x M j V 9 J n F 1 b 3 Q 7 L C Z x d W 9 0 O 1 N l Y 3 R p b 2 4 x L 1 R 1 b W t 1 c i A o M i k v Q 2 h h b m d l Z C B U e X B l L n t B d m V y Y W d l X z k 3 L D E y O X 0 m c X V v d D s s J n F 1 b 3 Q 7 U 2 V j d G l v b j E v V H V t a 3 V y I C g y K S 9 D a G F u Z 2 V k I F R 5 c G U u e 0 F 2 Z X J h Z 2 V f M T A w L D E z M 3 0 m c X V v d D s s J n F 1 b 3 Q 7 U 2 V j d G l v b j E v V H V t a 3 V y I C g y K S 9 D a G F u Z 2 V k I F R 5 c G U u e 0 F 2 Z X J h Z 2 V f M T A z L D E z N 3 0 m c X V v d D s s J n F 1 b 3 Q 7 U 2 V j d G l v b j E v V H V t a 3 V y I C g y K S 9 D a G F u Z 2 V k I F R 5 c G U u e 0 F 2 Z X J h Z 2 V f M T A 2 L D E 0 M X 0 m c X V v d D s s J n F 1 b 3 Q 7 U 2 V j d G l v b j E v V H V t a 3 V y I C g y K S 9 D a G F u Z 2 V k I F R 5 c G U u e 0 F 2 Z X J h Z 2 V f M T A 5 L D E 0 N X 0 m c X V v d D s s J n F 1 b 3 Q 7 U 2 V j d G l v b j E v V H V t a 3 V y I C g y K S 9 D a G F u Z 2 V k I F R 5 c G U u e 0 F 2 Z X J h Z 2 V f M T E y L D E 0 O X 0 m c X V v d D s s J n F 1 b 3 Q 7 U 2 V j d G l v b j E v V H V t a 3 V y I C g y K S 9 D a G F u Z 2 V k I F R 5 c G U u e 0 F 2 Z X J h Z 2 V f M T E 1 L D E 1 M 3 0 m c X V v d D s s J n F 1 b 3 Q 7 U 2 V j d G l v b j E v V H V t a 3 V y I C g y K S 9 D a G F u Z 2 V k I F R 5 c G U u e 0 F 2 Z X J h Z 2 V f M T E 4 L D E 1 N 3 0 m c X V v d D s s J n F 1 b 3 Q 7 U 2 V j d G l v b j E v V H V t a 3 V y I C g y K S 9 D a G F u Z 2 V k I F R 5 c G U u e 0 F 2 Z X J h Z 2 V f M T I x L D E 2 M X 0 m c X V v d D s s J n F 1 b 3 Q 7 U 2 V j d G l v b j E v V H V t a 3 V y I C g y K S 9 D a G F u Z 2 V k I F R 5 c G U u e 0 F 2 Z X J h Z 2 V f M T I 0 L D E 2 N X 0 m c X V v d D s s J n F 1 b 3 Q 7 U 2 V j d G l v b j E v V H V t a 3 V y I C g y K S 9 D a G F u Z 2 V k I F R 5 c G U u e 0 F 2 Z X J h Z 2 V f M T I 3 L D E 2 O X 0 m c X V v d D s s J n F 1 b 3 Q 7 U 2 V j d G l v b j E v V H V t a 3 V y I C g y K S 9 D a G F u Z 2 V k I F R 5 c G U u e 0 F 2 Z X J h Z 2 V f M T M w L D E 3 M 3 0 m c X V v d D s s J n F 1 b 3 Q 7 U 2 V j d G l v b j E v V H V t a 3 V y I C g y K S 9 D a G F u Z 2 V k I F R 5 c G U u e 0 F 2 Z X J h Z 2 V f M T M z L D E 3 N 3 0 m c X V v d D s s J n F 1 b 3 Q 7 U 2 V j d G l v b j E v V H V t a 3 V y I C g y K S 9 D a G F u Z 2 V k I F R 5 c G U u e 0 F 2 Z X J h Z 2 V f M T M 2 L D E 4 M X 0 m c X V v d D s s J n F 1 b 3 Q 7 U 2 V j d G l v b j E v V H V t a 3 V y I C g y K S 9 D a G F u Z 2 V k I F R 5 c G U u e 0 F 2 Z X J h Z 2 V f M T M 5 L D E 4 N X 0 m c X V v d D s s J n F 1 b 3 Q 7 U 2 V j d G l v b j E v V H V t a 3 V y I C g y K S 9 D a G F u Z 2 V k I F R 5 c G U u e 0 F 2 Z X J h Z 2 V f M T Q y L D E 4 O X 0 m c X V v d D s s J n F 1 b 3 Q 7 U 2 V j d G l v b j E v V H V t a 3 V y I C g y K S 9 D a G F u Z 2 V k I F R 5 c G U u e 0 F 2 Z X J h Z 2 V f M T Q 1 L D E 5 M 3 0 m c X V v d D s s J n F 1 b 3 Q 7 U 2 V j d G l v b j E v V H V t a 3 V y I C g y K S 9 D a G F u Z 2 V k I F R 5 c G U u e 0 F 2 Z X J h Z 2 V f M T Q 4 L D E 5 N 3 0 m c X V v d D s s J n F 1 b 3 Q 7 U 2 V j d G l v b j E v V H V t a 3 V y I C g y K S 9 D a G F u Z 2 V k I F R 5 c G U u e 0 F 2 Z X J h Z 2 V f M T U x L D I w M X 0 m c X V v d D s s J n F 1 b 3 Q 7 U 2 V j d G l v b j E v V H V t a 3 V y I C g y K S 9 D a G F u Z 2 V k I F R 5 c G U u e 0 F 2 Z X J h Z 2 V f M T U 0 L D I w N X 0 m c X V v d D s s J n F 1 b 3 Q 7 U 2 V j d G l v b j E v V H V t a 3 V y I C g y K S 9 D a G F u Z 2 V k I F R 5 c G U u e 0 F 2 Z X J h Z 2 V f M T U 3 L D I w O X 0 m c X V v d D s s J n F 1 b 3 Q 7 U 2 V j d G l v b j E v V H V t a 3 V y I C g y K S 9 D a G F u Z 2 V k I F R 5 c G U u e 0 F 2 Z X J h Z 2 V f M T Y w L D I x M 3 0 m c X V v d D s s J n F 1 b 3 Q 7 U 2 V j d G l v b j E v V H V t a 3 V y I C g y K S 9 D a G F u Z 2 V k I F R 5 c G U u e 0 F 2 Z X J h Z 2 V f M T Y z L D I x N 3 0 m c X V v d D s s J n F 1 b 3 Q 7 U 2 V j d G l v b j E v V H V t a 3 V y I C g y K S 9 D a G F u Z 2 V k I F R 5 c G U u e 0 F 2 Z X J h Z 2 V f M T Y 2 L D I y M X 0 m c X V v d D s s J n F 1 b 3 Q 7 U 2 V j d G l v b j E v V H V t a 3 V y I C g y K S 9 D a G F u Z 2 V k I F R 5 c G U u e 0 F 2 Z X J h Z 2 V f M T Y 5 L D I y N X 0 m c X V v d D s s J n F 1 b 3 Q 7 U 2 V j d G l v b j E v V H V t a 3 V y I C g y K S 9 D a G F u Z 2 V k I F R 5 c G U u e 0 F 2 Z X J h Z 2 V f M T c y L D I y O X 0 m c X V v d D s s J n F 1 b 3 Q 7 U 2 V j d G l v b j E v V H V t a 3 V y I C g y K S 9 D a G F u Z 2 V k I F R 5 c G U u e 0 F 2 Z X J h Z 2 V f M T c 1 L D I z M 3 0 m c X V v d D s s J n F 1 b 3 Q 7 U 2 V j d G l v b j E v V H V t a 3 V y I C g y K S 9 D a G F u Z 2 V k I F R 5 c G U u e 0 F 2 Z X J h Z 2 V f M T c 4 L D I z N 3 0 m c X V v d D s s J n F 1 b 3 Q 7 U 2 V j d G l v b j E v V H V t a 3 V y I C g y K S 9 D a G F u Z 2 V k I F R 5 c G U u e 0 F 2 Z X J h Z 2 V f M T g x L D I 0 M X 0 m c X V v d D s s J n F 1 b 3 Q 7 U 2 V j d G l v b j E v V H V t a 3 V y I C g y K S 9 D a G F u Z 2 V k I F R 5 c G U u e 0 F 2 Z X J h Z 2 V f M T g 0 L D I 0 N X 0 m c X V v d D s s J n F 1 b 3 Q 7 U 2 V j d G l v b j E v V H V t a 3 V y I C g y K S 9 D a G F u Z 2 V k I F R 5 c G U u e 0 F 2 Z X J h Z 2 V f M T g 3 L D I 0 O X 0 m c X V v d D s s J n F 1 b 3 Q 7 U 2 V j d G l v b j E v V H V t a 3 V y I C g y K S 9 D a G F u Z 2 V k I F R 5 c G U u e 0 F 2 Z X J h Z 2 V f M T k w L D I 1 M 3 0 m c X V v d D s s J n F 1 b 3 Q 7 U 2 V j d G l v b j E v V H V t a 3 V y I C g y K S 9 D a G F u Z 2 V k I F R 5 c G U u e 0 F 2 Z X J h Z 2 V f M T k z L D I 1 N 3 0 m c X V v d D s s J n F 1 b 3 Q 7 U 2 V j d G l v b j E v V H V t a 3 V y I C g y K S 9 D a G F u Z 2 V k I F R 5 c G U u e 0 F 2 Z X J h Z 2 V f M T k 2 L D I 2 M X 0 m c X V v d D s s J n F 1 b 3 Q 7 U 2 V j d G l v b j E v V H V t a 3 V y I C g y K S 9 D a G F u Z 2 V k I F R 5 c G U u e 0 F 2 Z X J h Z 2 V f M T k 5 L D I 2 N X 0 m c X V v d D s s J n F 1 b 3 Q 7 U 2 V j d G l v b j E v V H V t a 3 V y I C g y K S 9 D a G F u Z 2 V k I F R 5 c G U u e 0 F 2 Z X J h Z 2 V f M j A y L D I 2 O X 0 m c X V v d D s s J n F 1 b 3 Q 7 U 2 V j d G l v b j E v V H V t a 3 V y I C g y K S 9 D a G F u Z 2 V k I F R 5 c G U u e 0 F 2 Z X J h Z 2 V f M j A 1 L D I 3 M 3 0 m c X V v d D s s J n F 1 b 3 Q 7 U 2 V j d G l v b j E v V H V t a 3 V y I C g y K S 9 D a G F u Z 2 V k I F R 5 c G U u e 0 F 2 Z X J h Z 2 V f M j A 4 L D I 3 N 3 0 m c X V v d D s s J n F 1 b 3 Q 7 U 2 V j d G l v b j E v V H V t a 3 V y I C g y K S 9 D a G F u Z 2 V k I F R 5 c G U u e 0 F 2 Z X J h Z 2 V f M j E x L D I 4 M X 0 m c X V v d D s s J n F 1 b 3 Q 7 U 2 V j d G l v b j E v V H V t a 3 V y I C g y K S 9 D a G F u Z 2 V k I F R 5 c G U u e 0 F 2 Z X J h Z 2 V f M j E 0 L D I 4 N X 0 m c X V v d D s s J n F 1 b 3 Q 7 U 2 V j d G l v b j E v V H V t a 3 V y I C g y K S 9 D a G F u Z 2 V k I F R 5 c G U u e 0 F 2 Z X J h Z 2 V f M j E 3 L D I 4 O X 0 m c X V v d D s s J n F 1 b 3 Q 7 U 2 V j d G l v b j E v V H V t a 3 V y I C g y K S 9 D a G F u Z 2 V k I F R 5 c G U u e 0 F 2 Z X J h Z 2 V f M j I w L D I 5 M 3 0 m c X V v d D s s J n F 1 b 3 Q 7 U 2 V j d G l v b j E v V H V t a 3 V y I C g y K S 9 D a G F u Z 2 V k I F R 5 c G U u e 0 F 2 Z X J h Z 2 V f M j I 0 L D I 5 N 3 0 m c X V v d D s s J n F 1 b 3 Q 7 U 2 V j d G l v b j E v V H V t a 3 V y I C g y K S 9 D a G F u Z 2 V k I F R 5 c G U u e 0 F 2 Z X J h Z 2 V f M j I 3 L D M w M X 0 m c X V v d D s s J n F 1 b 3 Q 7 U 2 V j d G l v b j E v V H V t a 3 V y I C g y K S 9 D a G F u Z 2 V k I F R 5 c G U u e 0 F 2 Z X J h Z 2 V f M j M w L D M w N X 0 m c X V v d D s s J n F 1 b 3 Q 7 U 2 V j d G l v b j E v V H V t a 3 V y I C g y K S 9 D a G F u Z 2 V k I F R 5 c G U u e 0 F 2 Z X J h Z 2 V f M j M z L D M w O X 0 m c X V v d D s s J n F 1 b 3 Q 7 U 2 V j d G l v b j E v V H V t a 3 V y I C g y K S 9 D a G F u Z 2 V k I F R 5 c G U u e 0 F 2 Z X J h Z 2 V f M j M 2 L D M x M 3 0 m c X V v d D t d L C Z x d W 9 0 O 0 N v b H V t b k N v d W 5 0 J n F 1 b 3 Q 7 O j c 1 L C Z x d W 9 0 O 0 t l e U N v b H V t b k 5 h b W V z J n F 1 b 3 Q 7 O l t d L C Z x d W 9 0 O 0 N v b H V t b k l k Z W 5 0 a X R p Z X M m c X V v d D s 6 W y Z x d W 9 0 O 1 N l Y 3 R p b 2 4 x L 1 R 1 b W t 1 c i A o M i k v Q 2 h h b m d l Z C B U e X B l L n t G Y W N 0 b 3 J 5 I G V 4 c G V u Y 2 U s M H 0 m c X V v d D s s J n F 1 b 3 Q 7 U 2 V j d G l v b j E v V H V t a 3 V y I C g y K S 9 D a G F u Z 2 V k I F R 5 c G U u e 0 F 2 Z X J h Z 2 U s N X 0 m c X V v d D s s J n F 1 b 3 Q 7 U 2 V j d G l v b j E v V H V t a 3 V y I C g y K S 9 D a G F u Z 2 V k I F R 5 c G U u e 0 F 2 Z X J h Z 2 V f N C w x M H 0 m c X V v d D s s J n F 1 b 3 Q 7 U 2 V j d G l v b j E v V H V t a 3 V y I C g y K S 9 D a G F u Z 2 V k I F R 5 c G U u e 0 F 2 Z X J h Z 2 V f O C w x N X 0 m c X V v d D s s J n F 1 b 3 Q 7 U 2 V j d G l v b j E v V H V t a 3 V y I C g y K S 9 D a G F u Z 2 V k I F R 5 c G U u e 0 F 2 Z X J h Z 2 V f M T I s M j B 9 J n F 1 b 3 Q 7 L C Z x d W 9 0 O 1 N l Y 3 R p b 2 4 x L 1 R 1 b W t 1 c i A o M i k v Q 2 h h b m d l Z C B U e X B l L n t B d m V y Y W d l X z E 2 L D I 1 f S Z x d W 9 0 O y w m c X V v d D t T Z W N 0 a W 9 u M S 9 U d W 1 r d X I g K D I p L 0 N o Y W 5 n Z W Q g V H l w Z S 5 7 Q X Z l c m F n Z V 8 y M C w z M H 0 m c X V v d D s s J n F 1 b 3 Q 7 U 2 V j d G l v b j E v V H V t a 3 V y I C g y K S 9 D a G F u Z 2 V k I F R 5 c G U u e 0 F 2 Z X J h Z 2 V f M j Q s M z V 9 J n F 1 b 3 Q 7 L C Z x d W 9 0 O 1 N l Y 3 R p b 2 4 x L 1 R 1 b W t 1 c i A o M i k v Q 2 h h b m d l Z C B U e X B l L n t B d m V y Y W d l X z I 4 L D Q w f S Z x d W 9 0 O y w m c X V v d D t T Z W N 0 a W 9 u M S 9 U d W 1 r d X I g K D I p L 0 N o Y W 5 n Z W Q g V H l w Z S 5 7 Q X Z l c m F n Z V 8 z M i w 0 N X 0 m c X V v d D s s J n F 1 b 3 Q 7 U 2 V j d G l v b j E v V H V t a 3 V y I C g y K S 9 D a G F u Z 2 V k I F R 5 c G U u e 0 F 2 Z X J h Z 2 V f M z Y s N T B 9 J n F 1 b 3 Q 7 L C Z x d W 9 0 O 1 N l Y 3 R p b 2 4 x L 1 R 1 b W t 1 c i A o M i k v Q 2 h h b m d l Z C B U e X B l L n t B d m V y Y W d l X z Q w L D U 1 f S Z x d W 9 0 O y w m c X V v d D t T Z W N 0 a W 9 u M S 9 U d W 1 r d X I g K D I p L 0 N o Y W 5 n Z W Q g V H l w Z S 5 7 Q X Z l c m F n Z V 8 0 N C w 2 M H 0 m c X V v d D s s J n F 1 b 3 Q 7 U 2 V j d G l v b j E v V H V t a 3 V y I C g y K S 9 D a G F u Z 2 V k I F R 5 c G U u e 0 F 2 Z X J h Z 2 V f N D g s N j V 9 J n F 1 b 3 Q 7 L C Z x d W 9 0 O 1 N l Y 3 R p b 2 4 x L 1 R 1 b W t 1 c i A o M i k v Q 2 h h b m d l Z C B U e X B l L n t B d m V y Y W d l X z U y L D c w f S Z x d W 9 0 O y w m c X V v d D t T Z W N 0 a W 9 u M S 9 U d W 1 r d X I g K D I p L 0 N o Y W 5 n Z W Q g V H l w Z S 5 7 Q X Z l c m F n Z V 8 1 N i w 3 N X 0 m c X V v d D s s J n F 1 b 3 Q 7 U 2 V j d G l v b j E v V H V t a 3 V y I C g y K S 9 D a G F u Z 2 V k I F R 5 c G U u e 0 F 2 Z X J h Z 2 V f N j A s O D B 9 J n F 1 b 3 Q 7 L C Z x d W 9 0 O 1 N l Y 3 R p b 2 4 x L 1 R 1 b W t 1 c i A o M i k v Q 2 h h b m d l Z C B U e X B l L n t B d m V y Y W d l X z Y 0 L D g 1 f S Z x d W 9 0 O y w m c X V v d D t T Z W N 0 a W 9 u M S 9 U d W 1 r d X I g K D I p L 0 N o Y W 5 n Z W Q g V H l w Z S 5 7 Q X Z l c m F n Z V 8 2 N y w 4 O X 0 m c X V v d D s s J n F 1 b 3 Q 7 U 2 V j d G l v b j E v V H V t a 3 V y I C g y K S 9 D a G F u Z 2 V k I F R 5 c G U u e 0 F 2 Z X J h Z 2 V f N z A s O T N 9 J n F 1 b 3 Q 7 L C Z x d W 9 0 O 1 N l Y 3 R p b 2 4 x L 1 R 1 b W t 1 c i A o M i k v Q 2 h h b m d l Z C B U e X B l L n t B d m V y Y W d l X z c z L D k 3 f S Z x d W 9 0 O y w m c X V v d D t T Z W N 0 a W 9 u M S 9 U d W 1 r d X I g K D I p L 0 N o Y W 5 n Z W Q g V H l w Z S 5 7 Q X Z l c m F n Z V 8 3 N i w x M D F 9 J n F 1 b 3 Q 7 L C Z x d W 9 0 O 1 N l Y 3 R p b 2 4 x L 1 R 1 b W t 1 c i A o M i k v Q 2 h h b m d l Z C B U e X B l L n t B d m V y Y W d l X z c 5 L D E w N X 0 m c X V v d D s s J n F 1 b 3 Q 7 U 2 V j d G l v b j E v V H V t a 3 V y I C g y K S 9 D a G F u Z 2 V k I F R 5 c G U u e 0 F 2 Z X J h Z 2 V f O D I s M T A 5 f S Z x d W 9 0 O y w m c X V v d D t T Z W N 0 a W 9 u M S 9 U d W 1 r d X I g K D I p L 0 N o Y W 5 n Z W Q g V H l w Z S 5 7 Q X Z l c m F n Z V 8 4 N S w x M T N 9 J n F 1 b 3 Q 7 L C Z x d W 9 0 O 1 N l Y 3 R p b 2 4 x L 1 R 1 b W t 1 c i A o M i k v Q 2 h h b m d l Z C B U e X B l L n t B d m V y Y W d l X z g 4 L D E x N 3 0 m c X V v d D s s J n F 1 b 3 Q 7 U 2 V j d G l v b j E v V H V t a 3 V y I C g y K S 9 D a G F u Z 2 V k I F R 5 c G U u e 0 F 2 Z X J h Z 2 V f O T E s M T I x f S Z x d W 9 0 O y w m c X V v d D t T Z W N 0 a W 9 u M S 9 U d W 1 r d X I g K D I p L 0 N o Y W 5 n Z W Q g V H l w Z S 5 7 Q X Z l c m F n Z V 8 5 N C w x M j V 9 J n F 1 b 3 Q 7 L C Z x d W 9 0 O 1 N l Y 3 R p b 2 4 x L 1 R 1 b W t 1 c i A o M i k v Q 2 h h b m d l Z C B U e X B l L n t B d m V y Y W d l X z k 3 L D E y O X 0 m c X V v d D s s J n F 1 b 3 Q 7 U 2 V j d G l v b j E v V H V t a 3 V y I C g y K S 9 D a G F u Z 2 V k I F R 5 c G U u e 0 F 2 Z X J h Z 2 V f M T A w L D E z M 3 0 m c X V v d D s s J n F 1 b 3 Q 7 U 2 V j d G l v b j E v V H V t a 3 V y I C g y K S 9 D a G F u Z 2 V k I F R 5 c G U u e 0 F 2 Z X J h Z 2 V f M T A z L D E z N 3 0 m c X V v d D s s J n F 1 b 3 Q 7 U 2 V j d G l v b j E v V H V t a 3 V y I C g y K S 9 D a G F u Z 2 V k I F R 5 c G U u e 0 F 2 Z X J h Z 2 V f M T A 2 L D E 0 M X 0 m c X V v d D s s J n F 1 b 3 Q 7 U 2 V j d G l v b j E v V H V t a 3 V y I C g y K S 9 D a G F u Z 2 V k I F R 5 c G U u e 0 F 2 Z X J h Z 2 V f M T A 5 L D E 0 N X 0 m c X V v d D s s J n F 1 b 3 Q 7 U 2 V j d G l v b j E v V H V t a 3 V y I C g y K S 9 D a G F u Z 2 V k I F R 5 c G U u e 0 F 2 Z X J h Z 2 V f M T E y L D E 0 O X 0 m c X V v d D s s J n F 1 b 3 Q 7 U 2 V j d G l v b j E v V H V t a 3 V y I C g y K S 9 D a G F u Z 2 V k I F R 5 c G U u e 0 F 2 Z X J h Z 2 V f M T E 1 L D E 1 M 3 0 m c X V v d D s s J n F 1 b 3 Q 7 U 2 V j d G l v b j E v V H V t a 3 V y I C g y K S 9 D a G F u Z 2 V k I F R 5 c G U u e 0 F 2 Z X J h Z 2 V f M T E 4 L D E 1 N 3 0 m c X V v d D s s J n F 1 b 3 Q 7 U 2 V j d G l v b j E v V H V t a 3 V y I C g y K S 9 D a G F u Z 2 V k I F R 5 c G U u e 0 F 2 Z X J h Z 2 V f M T I x L D E 2 M X 0 m c X V v d D s s J n F 1 b 3 Q 7 U 2 V j d G l v b j E v V H V t a 3 V y I C g y K S 9 D a G F u Z 2 V k I F R 5 c G U u e 0 F 2 Z X J h Z 2 V f M T I 0 L D E 2 N X 0 m c X V v d D s s J n F 1 b 3 Q 7 U 2 V j d G l v b j E v V H V t a 3 V y I C g y K S 9 D a G F u Z 2 V k I F R 5 c G U u e 0 F 2 Z X J h Z 2 V f M T I 3 L D E 2 O X 0 m c X V v d D s s J n F 1 b 3 Q 7 U 2 V j d G l v b j E v V H V t a 3 V y I C g y K S 9 D a G F u Z 2 V k I F R 5 c G U u e 0 F 2 Z X J h Z 2 V f M T M w L D E 3 M 3 0 m c X V v d D s s J n F 1 b 3 Q 7 U 2 V j d G l v b j E v V H V t a 3 V y I C g y K S 9 D a G F u Z 2 V k I F R 5 c G U u e 0 F 2 Z X J h Z 2 V f M T M z L D E 3 N 3 0 m c X V v d D s s J n F 1 b 3 Q 7 U 2 V j d G l v b j E v V H V t a 3 V y I C g y K S 9 D a G F u Z 2 V k I F R 5 c G U u e 0 F 2 Z X J h Z 2 V f M T M 2 L D E 4 M X 0 m c X V v d D s s J n F 1 b 3 Q 7 U 2 V j d G l v b j E v V H V t a 3 V y I C g y K S 9 D a G F u Z 2 V k I F R 5 c G U u e 0 F 2 Z X J h Z 2 V f M T M 5 L D E 4 N X 0 m c X V v d D s s J n F 1 b 3 Q 7 U 2 V j d G l v b j E v V H V t a 3 V y I C g y K S 9 D a G F u Z 2 V k I F R 5 c G U u e 0 F 2 Z X J h Z 2 V f M T Q y L D E 4 O X 0 m c X V v d D s s J n F 1 b 3 Q 7 U 2 V j d G l v b j E v V H V t a 3 V y I C g y K S 9 D a G F u Z 2 V k I F R 5 c G U u e 0 F 2 Z X J h Z 2 V f M T Q 1 L D E 5 M 3 0 m c X V v d D s s J n F 1 b 3 Q 7 U 2 V j d G l v b j E v V H V t a 3 V y I C g y K S 9 D a G F u Z 2 V k I F R 5 c G U u e 0 F 2 Z X J h Z 2 V f M T Q 4 L D E 5 N 3 0 m c X V v d D s s J n F 1 b 3 Q 7 U 2 V j d G l v b j E v V H V t a 3 V y I C g y K S 9 D a G F u Z 2 V k I F R 5 c G U u e 0 F 2 Z X J h Z 2 V f M T U x L D I w M X 0 m c X V v d D s s J n F 1 b 3 Q 7 U 2 V j d G l v b j E v V H V t a 3 V y I C g y K S 9 D a G F u Z 2 V k I F R 5 c G U u e 0 F 2 Z X J h Z 2 V f M T U 0 L D I w N X 0 m c X V v d D s s J n F 1 b 3 Q 7 U 2 V j d G l v b j E v V H V t a 3 V y I C g y K S 9 D a G F u Z 2 V k I F R 5 c G U u e 0 F 2 Z X J h Z 2 V f M T U 3 L D I w O X 0 m c X V v d D s s J n F 1 b 3 Q 7 U 2 V j d G l v b j E v V H V t a 3 V y I C g y K S 9 D a G F u Z 2 V k I F R 5 c G U u e 0 F 2 Z X J h Z 2 V f M T Y w L D I x M 3 0 m c X V v d D s s J n F 1 b 3 Q 7 U 2 V j d G l v b j E v V H V t a 3 V y I C g y K S 9 D a G F u Z 2 V k I F R 5 c G U u e 0 F 2 Z X J h Z 2 V f M T Y z L D I x N 3 0 m c X V v d D s s J n F 1 b 3 Q 7 U 2 V j d G l v b j E v V H V t a 3 V y I C g y K S 9 D a G F u Z 2 V k I F R 5 c G U u e 0 F 2 Z X J h Z 2 V f M T Y 2 L D I y M X 0 m c X V v d D s s J n F 1 b 3 Q 7 U 2 V j d G l v b j E v V H V t a 3 V y I C g y K S 9 D a G F u Z 2 V k I F R 5 c G U u e 0 F 2 Z X J h Z 2 V f M T Y 5 L D I y N X 0 m c X V v d D s s J n F 1 b 3 Q 7 U 2 V j d G l v b j E v V H V t a 3 V y I C g y K S 9 D a G F u Z 2 V k I F R 5 c G U u e 0 F 2 Z X J h Z 2 V f M T c y L D I y O X 0 m c X V v d D s s J n F 1 b 3 Q 7 U 2 V j d G l v b j E v V H V t a 3 V y I C g y K S 9 D a G F u Z 2 V k I F R 5 c G U u e 0 F 2 Z X J h Z 2 V f M T c 1 L D I z M 3 0 m c X V v d D s s J n F 1 b 3 Q 7 U 2 V j d G l v b j E v V H V t a 3 V y I C g y K S 9 D a G F u Z 2 V k I F R 5 c G U u e 0 F 2 Z X J h Z 2 V f M T c 4 L D I z N 3 0 m c X V v d D s s J n F 1 b 3 Q 7 U 2 V j d G l v b j E v V H V t a 3 V y I C g y K S 9 D a G F u Z 2 V k I F R 5 c G U u e 0 F 2 Z X J h Z 2 V f M T g x L D I 0 M X 0 m c X V v d D s s J n F 1 b 3 Q 7 U 2 V j d G l v b j E v V H V t a 3 V y I C g y K S 9 D a G F u Z 2 V k I F R 5 c G U u e 0 F 2 Z X J h Z 2 V f M T g 0 L D I 0 N X 0 m c X V v d D s s J n F 1 b 3 Q 7 U 2 V j d G l v b j E v V H V t a 3 V y I C g y K S 9 D a G F u Z 2 V k I F R 5 c G U u e 0 F 2 Z X J h Z 2 V f M T g 3 L D I 0 O X 0 m c X V v d D s s J n F 1 b 3 Q 7 U 2 V j d G l v b j E v V H V t a 3 V y I C g y K S 9 D a G F u Z 2 V k I F R 5 c G U u e 0 F 2 Z X J h Z 2 V f M T k w L D I 1 M 3 0 m c X V v d D s s J n F 1 b 3 Q 7 U 2 V j d G l v b j E v V H V t a 3 V y I C g y K S 9 D a G F u Z 2 V k I F R 5 c G U u e 0 F 2 Z X J h Z 2 V f M T k z L D I 1 N 3 0 m c X V v d D s s J n F 1 b 3 Q 7 U 2 V j d G l v b j E v V H V t a 3 V y I C g y K S 9 D a G F u Z 2 V k I F R 5 c G U u e 0 F 2 Z X J h Z 2 V f M T k 2 L D I 2 M X 0 m c X V v d D s s J n F 1 b 3 Q 7 U 2 V j d G l v b j E v V H V t a 3 V y I C g y K S 9 D a G F u Z 2 V k I F R 5 c G U u e 0 F 2 Z X J h Z 2 V f M T k 5 L D I 2 N X 0 m c X V v d D s s J n F 1 b 3 Q 7 U 2 V j d G l v b j E v V H V t a 3 V y I C g y K S 9 D a G F u Z 2 V k I F R 5 c G U u e 0 F 2 Z X J h Z 2 V f M j A y L D I 2 O X 0 m c X V v d D s s J n F 1 b 3 Q 7 U 2 V j d G l v b j E v V H V t a 3 V y I C g y K S 9 D a G F u Z 2 V k I F R 5 c G U u e 0 F 2 Z X J h Z 2 V f M j A 1 L D I 3 M 3 0 m c X V v d D s s J n F 1 b 3 Q 7 U 2 V j d G l v b j E v V H V t a 3 V y I C g y K S 9 D a G F u Z 2 V k I F R 5 c G U u e 0 F 2 Z X J h Z 2 V f M j A 4 L D I 3 N 3 0 m c X V v d D s s J n F 1 b 3 Q 7 U 2 V j d G l v b j E v V H V t a 3 V y I C g y K S 9 D a G F u Z 2 V k I F R 5 c G U u e 0 F 2 Z X J h Z 2 V f M j E x L D I 4 M X 0 m c X V v d D s s J n F 1 b 3 Q 7 U 2 V j d G l v b j E v V H V t a 3 V y I C g y K S 9 D a G F u Z 2 V k I F R 5 c G U u e 0 F 2 Z X J h Z 2 V f M j E 0 L D I 4 N X 0 m c X V v d D s s J n F 1 b 3 Q 7 U 2 V j d G l v b j E v V H V t a 3 V y I C g y K S 9 D a G F u Z 2 V k I F R 5 c G U u e 0 F 2 Z X J h Z 2 V f M j E 3 L D I 4 O X 0 m c X V v d D s s J n F 1 b 3 Q 7 U 2 V j d G l v b j E v V H V t a 3 V y I C g y K S 9 D a G F u Z 2 V k I F R 5 c G U u e 0 F 2 Z X J h Z 2 V f M j I w L D I 5 M 3 0 m c X V v d D s s J n F 1 b 3 Q 7 U 2 V j d G l v b j E v V H V t a 3 V y I C g y K S 9 D a G F u Z 2 V k I F R 5 c G U u e 0 F 2 Z X J h Z 2 V f M j I 0 L D I 5 N 3 0 m c X V v d D s s J n F 1 b 3 Q 7 U 2 V j d G l v b j E v V H V t a 3 V y I C g y K S 9 D a G F u Z 2 V k I F R 5 c G U u e 0 F 2 Z X J h Z 2 V f M j I 3 L D M w M X 0 m c X V v d D s s J n F 1 b 3 Q 7 U 2 V j d G l v b j E v V H V t a 3 V y I C g y K S 9 D a G F u Z 2 V k I F R 5 c G U u e 0 F 2 Z X J h Z 2 V f M j M w L D M w N X 0 m c X V v d D s s J n F 1 b 3 Q 7 U 2 V j d G l v b j E v V H V t a 3 V y I C g y K S 9 D a G F u Z 2 V k I F R 5 c G U u e 0 F 2 Z X J h Z 2 V f M j M z L D M w O X 0 m c X V v d D s s J n F 1 b 3 Q 7 U 2 V j d G l v b j E v V H V t a 3 V y I C g y K S 9 D a G F u Z 2 V k I F R 5 c G U u e 0 F 2 Z X J h Z 2 V f M j M 2 L D M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1 b W t 1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W 1 r d X I l M j A o M i k v V H V t a 3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V t a 3 V y J T I w K D I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V t a 3 V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b W t 1 c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b W t 1 c i U y M C g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V t a 3 V y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V j N D A 0 Z j g t M T Y y M S 0 0 N z U 5 L W I 5 O D U t Z m Y w O G N h Y W E x N D d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d W 1 r d X J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2 V D E x O j M 3 O j M 5 L j Q 3 M z c 2 M T d a I i A v P j x F b n R y e S B U e X B l P S J G a W x s Q 2 9 s d W 1 u V H l w Z X M i I F Z h b H V l P S J z Q m d V R k J R V U Z C U V V G Q l F V R k J R V U Z C U V V G Q l F V R k J R V U Z C U V V G Q l F V R k J R V U Z C U V V G Q l F V R k J R V U Z C U V V G Q l F V R E J R V U Z C U V V G Q l F V R k J R V U Z C U V V G Q l F V R k J R V U Z C U V V G Q l F V R i I g L z 4 8 R W 5 0 c n k g V H l w Z T 0 i R m l s b E N v b H V t b k 5 h b W V z I i B W Y W x 1 Z T 0 i c 1 s m c X V v d D t G Y W N 0 b 3 J 5 I G V 4 c G V u Y 2 U m c X V v d D s s J n F 1 b 3 Q 7 M D E t M D I t M j A y N C Z x d W 9 0 O y w m c X V v d D s w M S 0 w M S 0 y M D I 0 J n F 1 b 3 Q 7 L C Z x d W 9 0 O z A x L T E y L T I w M j M m c X V v d D s s J n F 1 b 3 Q 7 M D E t M T E t M j A y M y Z x d W 9 0 O y w m c X V v d D s w M S 0 x M C 0 y M D I z J n F 1 b 3 Q 7 L C Z x d W 9 0 O z A x L T A 5 L T I w M j M m c X V v d D s s J n F 1 b 3 Q 7 M D E t M D g t M j A y M y Z x d W 9 0 O y w m c X V v d D s w M S 0 w N y 0 y M D I z J n F 1 b 3 Q 7 L C Z x d W 9 0 O z A x L T A 2 L T I w M j M m c X V v d D s s J n F 1 b 3 Q 7 M D E t M D U t M j A y M y Z x d W 9 0 O y w m c X V v d D s w M S 0 w N C 0 y M D I z J n F 1 b 3 Q 7 L C Z x d W 9 0 O z A x L T A z L T I w M j M m c X V v d D s s J n F 1 b 3 Q 7 M D E t M D I t M j A y M y Z x d W 9 0 O y w m c X V v d D s w M S 0 w M S 0 y M D I z J n F 1 b 3 Q 7 L C Z x d W 9 0 O z A x L T E y L T I w M j I m c X V v d D s s J n F 1 b 3 Q 7 M D E t M T E t M j A y M i Z x d W 9 0 O y w m c X V v d D s w M S 0 x M C 0 y M D I y J n F 1 b 3 Q 7 L C Z x d W 9 0 O z A x L T A 5 L T I w M j I m c X V v d D s s J n F 1 b 3 Q 7 M D E t M D g t M j A y M i Z x d W 9 0 O y w m c X V v d D s w M S 0 w N y 0 y M D I y J n F 1 b 3 Q 7 L C Z x d W 9 0 O z A x L T A 2 L T I w M j I m c X V v d D s s J n F 1 b 3 Q 7 M D E t M D U t M j A y M i Z x d W 9 0 O y w m c X V v d D s w M S 0 w N C 0 y M D I y J n F 1 b 3 Q 7 L C Z x d W 9 0 O z A x L T A z L T I w M j I m c X V v d D s s J n F 1 b 3 Q 7 M D E t M D I t M j A y M i Z x d W 9 0 O y w m c X V v d D s w M S 0 w M S 0 y M D I y J n F 1 b 3 Q 7 L C Z x d W 9 0 O z A x L T E y L T I w M j E m c X V v d D s s J n F 1 b 3 Q 7 M D E t M T E t M j A y M S Z x d W 9 0 O y w m c X V v d D s w M S 0 x M C 0 y M D I x J n F 1 b 3 Q 7 L C Z x d W 9 0 O z A x L T A 5 L T I w M j E m c X V v d D s s J n F 1 b 3 Q 7 M D E t M D g t M j A y M S Z x d W 9 0 O y w m c X V v d D s w M S 0 w N y 0 y M D I x J n F 1 b 3 Q 7 L C Z x d W 9 0 O z A x L T A 2 L T I w M j E m c X V v d D s s J n F 1 b 3 Q 7 M D E t M D U t M j A y M S Z x d W 9 0 O y w m c X V v d D s w M S 0 w N C 0 y M D I x J n F 1 b 3 Q 7 L C Z x d W 9 0 O z A x L T A z L T I w M j E m c X V v d D s s J n F 1 b 3 Q 7 M D E t M D I t M j A y M S Z x d W 9 0 O y w m c X V v d D s w M S 0 w M S 0 y M D I x J n F 1 b 3 Q 7 L C Z x d W 9 0 O z A x L T E y L T I w M j A m c X V v d D s s J n F 1 b 3 Q 7 M D E t M T E t M j A y M C Z x d W 9 0 O y w m c X V v d D s w M S 0 x M C 0 y M D I w J n F 1 b 3 Q 7 L C Z x d W 9 0 O z A x L T A 5 L T I w M j A m c X V v d D s s J n F 1 b 3 Q 7 M D E t M D g t M j A y M C Z x d W 9 0 O y w m c X V v d D s w M S 0 w N y 0 y M D I w J n F 1 b 3 Q 7 L C Z x d W 9 0 O z A x L T A 2 L T I w M j A m c X V v d D s s J n F 1 b 3 Q 7 M D E t M D U t M j A y M C Z x d W 9 0 O y w m c X V v d D s w M S 0 w N C 0 y M D I w J n F 1 b 3 Q 7 L C Z x d W 9 0 O z A x L T A z L T I w M j A m c X V v d D s s J n F 1 b 3 Q 7 M D E t M D I t M j A y M C Z x d W 9 0 O y w m c X V v d D s w M S 0 w M S 0 y M D I w J n F 1 b 3 Q 7 L C Z x d W 9 0 O z A x L T E y L T I w M T k m c X V v d D s s J n F 1 b 3 Q 7 M D E t M T E t M j A x O S Z x d W 9 0 O y w m c X V v d D s w M S 0 x M C 0 y M D E 5 J n F 1 b 3 Q 7 L C Z x d W 9 0 O z A x L T A 5 L T I w M T k m c X V v d D s s J n F 1 b 3 Q 7 M D E t M D g t M j A x O S Z x d W 9 0 O y w m c X V v d D s w M S 0 w N y 0 y M D E 5 J n F 1 b 3 Q 7 L C Z x d W 9 0 O z A x L T A 2 L T I w M T k m c X V v d D s s J n F 1 b 3 Q 7 M D E t M D U t M j A x O C Z x d W 9 0 O y w m c X V v d D s w M S 0 w N C 0 y M D E 5 J n F 1 b 3 Q 7 L C Z x d W 9 0 O z A x L T A z L T I w M T k m c X V v d D s s J n F 1 b 3 Q 7 M D E t M D I t M j A x O S Z x d W 9 0 O y w m c X V v d D s w M S 0 w M S 0 y M D E 5 J n F 1 b 3 Q 7 L C Z x d W 9 0 O z A x L T E y L T I w M T g m c X V v d D s s J n F 1 b 3 Q 7 M D E t M T E t M j A x O C Z x d W 9 0 O y w m c X V v d D s w M S 0 x M C 0 y M D E 4 J n F 1 b 3 Q 7 L C Z x d W 9 0 O z A x L T A 5 L T I w M T g m c X V v d D s s J n F 1 b 3 Q 7 M D E t M D g t M j A x O C Z x d W 9 0 O y w m c X V v d D s w M S 0 w N y 0 y M D E 4 J n F 1 b 3 Q 7 L C Z x d W 9 0 O z A x L T A 2 L T I w M T g m c X V v d D s s J n F 1 b 3 Q 7 M D E t M D U t M j A x O F 8 y M j I m c X V v d D s s J n F 1 b 3 Q 7 M D E t M D Q t M j A x O C Z x d W 9 0 O y w m c X V v d D s w M S 0 w M y 0 y M D E 4 J n F 1 b 3 Q 7 L C Z x d W 9 0 O z A x L T A y L T I w M T g m c X V v d D s s J n F 1 b 3 Q 7 M D E t M D E t M j A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W 1 r d X I g K D M p L 0 N o Y W 5 n Z W Q g V H l w Z S 5 7 R m F j d G 9 y e S B l e H B l b m N l L D B 9 J n F 1 b 3 Q 7 L C Z x d W 9 0 O 1 N l Y 3 R p b 2 4 x L 1 R 1 b W t 1 c i A o M y k v Q 2 h h b m d l Z C B U e X B l L n s w M S 0 w M i 0 y M D I 0 L D J 9 J n F 1 b 3 Q 7 L C Z x d W 9 0 O 1 N l Y 3 R p b 2 4 x L 1 R 1 b W t 1 c i A o M y k v Q 2 h h b m d l Z C B U e X B l L n s w M S 0 w M S 0 y M D I 0 L D d 9 J n F 1 b 3 Q 7 L C Z x d W 9 0 O 1 N l Y 3 R p b 2 4 x L 1 R 1 b W t 1 c i A o M y k v Q 2 h h b m d l Z C B U e X B l L n s w M S 0 x M i 0 y M D I z L D E y f S Z x d W 9 0 O y w m c X V v d D t T Z W N 0 a W 9 u M S 9 U d W 1 r d X I g K D M p L 0 N o Y W 5 n Z W Q g V H l w Z S 5 7 M D E t M T E t M j A y M y w x N 3 0 m c X V v d D s s J n F 1 b 3 Q 7 U 2 V j d G l v b j E v V H V t a 3 V y I C g z K S 9 D a G F u Z 2 V k I F R 5 c G U u e z A x L T E w L T I w M j M s M j J 9 J n F 1 b 3 Q 7 L C Z x d W 9 0 O 1 N l Y 3 R p b 2 4 x L 1 R 1 b W t 1 c i A o M y k v Q 2 h h b m d l Z C B U e X B l L n s w M S 0 w O S 0 y M D I z L D I 3 f S Z x d W 9 0 O y w m c X V v d D t T Z W N 0 a W 9 u M S 9 U d W 1 r d X I g K D M p L 0 N o Y W 5 n Z W Q g V H l w Z S 5 7 M D E t M D g t M j A y M y w z M n 0 m c X V v d D s s J n F 1 b 3 Q 7 U 2 V j d G l v b j E v V H V t a 3 V y I C g z K S 9 D a G F u Z 2 V k I F R 5 c G U u e z A x L T A 3 L T I w M j M s M z d 9 J n F 1 b 3 Q 7 L C Z x d W 9 0 O 1 N l Y 3 R p b 2 4 x L 1 R 1 b W t 1 c i A o M y k v Q 2 h h b m d l Z C B U e X B l L n s w M S 0 w N i 0 y M D I z L D Q y f S Z x d W 9 0 O y w m c X V v d D t T Z W N 0 a W 9 u M S 9 U d W 1 r d X I g K D M p L 0 N o Y W 5 n Z W Q g V H l w Z S 5 7 M D E t M D U t M j A y M y w 0 N 3 0 m c X V v d D s s J n F 1 b 3 Q 7 U 2 V j d G l v b j E v V H V t a 3 V y I C g z K S 9 D a G F u Z 2 V k I F R 5 c G U u e z A x L T A 0 L T I w M j M s N T J 9 J n F 1 b 3 Q 7 L C Z x d W 9 0 O 1 N l Y 3 R p b 2 4 x L 1 R 1 b W t 1 c i A o M y k v Q 2 h h b m d l Z C B U e X B l L n s w M S 0 w M y 0 y M D I z L D U 3 f S Z x d W 9 0 O y w m c X V v d D t T Z W N 0 a W 9 u M S 9 U d W 1 r d X I g K D M p L 0 N o Y W 5 n Z W Q g V H l w Z S 5 7 M D E t M D I t M j A y M y w 2 M n 0 m c X V v d D s s J n F 1 b 3 Q 7 U 2 V j d G l v b j E v V H V t a 3 V y I C g z K S 9 D a G F u Z 2 V k I F R 5 c G U u e z A x L T A x L T I w M j M s N j d 9 J n F 1 b 3 Q 7 L C Z x d W 9 0 O 1 N l Y 3 R p b 2 4 x L 1 R 1 b W t 1 c i A o M y k v Q 2 h h b m d l Z C B U e X B l L n s w M S 0 x M i 0 y M D I y L D c y f S Z x d W 9 0 O y w m c X V v d D t T Z W N 0 a W 9 u M S 9 U d W 1 r d X I g K D M p L 0 N o Y W 5 n Z W Q g V H l w Z S 5 7 M D E t M T E t M j A y M i w 3 N 3 0 m c X V v d D s s J n F 1 b 3 Q 7 U 2 V j d G l v b j E v V H V t a 3 V y I C g z K S 9 D a G F u Z 2 V k I F R 5 c G U u e z A x L T E w L T I w M j I s O D J 9 J n F 1 b 3 Q 7 L C Z x d W 9 0 O 1 N l Y 3 R p b 2 4 x L 1 R 1 b W t 1 c i A o M y k v Q 2 h h b m d l Z C B U e X B l L n s w M S 0 w O S 0 y M D I y L D g 3 f S Z x d W 9 0 O y w m c X V v d D t T Z W N 0 a W 9 u M S 9 U d W 1 r d X I g K D M p L 0 N o Y W 5 n Z W Q g V H l w Z S 5 7 M D E t M D g t M j A y M i w 5 M X 0 m c X V v d D s s J n F 1 b 3 Q 7 U 2 V j d G l v b j E v V H V t a 3 V y I C g z K S 9 D a G F u Z 2 V k I F R 5 c G U u e z A x L T A 3 L T I w M j I s O T V 9 J n F 1 b 3 Q 7 L C Z x d W 9 0 O 1 N l Y 3 R p b 2 4 x L 1 R 1 b W t 1 c i A o M y k v Q 2 h h b m d l Z C B U e X B l L n s w M S 0 w N i 0 y M D I y L D k 5 f S Z x d W 9 0 O y w m c X V v d D t T Z W N 0 a W 9 u M S 9 U d W 1 r d X I g K D M p L 0 N o Y W 5 n Z W Q g V H l w Z S 5 7 M D E t M D U t M j A y M i w x M D N 9 J n F 1 b 3 Q 7 L C Z x d W 9 0 O 1 N l Y 3 R p b 2 4 x L 1 R 1 b W t 1 c i A o M y k v Q 2 h h b m d l Z C B U e X B l L n s w M S 0 w N C 0 y M D I y L D E w N 3 0 m c X V v d D s s J n F 1 b 3 Q 7 U 2 V j d G l v b j E v V H V t a 3 V y I C g z K S 9 D a G F u Z 2 V k I F R 5 c G U u e z A x L T A z L T I w M j I s M T E x f S Z x d W 9 0 O y w m c X V v d D t T Z W N 0 a W 9 u M S 9 U d W 1 r d X I g K D M p L 0 N o Y W 5 n Z W Q g V H l w Z S 5 7 M D E t M D I t M j A y M i w x M T V 9 J n F 1 b 3 Q 7 L C Z x d W 9 0 O 1 N l Y 3 R p b 2 4 x L 1 R 1 b W t 1 c i A o M y k v Q 2 h h b m d l Z C B U e X B l L n s w M S 0 w M S 0 y M D I y L D E x O X 0 m c X V v d D s s J n F 1 b 3 Q 7 U 2 V j d G l v b j E v V H V t a 3 V y I C g z K S 9 D a G F u Z 2 V k I F R 5 c G U u e z A x L T E y L T I w M j E s M T I z f S Z x d W 9 0 O y w m c X V v d D t T Z W N 0 a W 9 u M S 9 U d W 1 r d X I g K D M p L 0 N o Y W 5 n Z W Q g V H l w Z S 5 7 M D E t M T E t M j A y M S w x M j d 9 J n F 1 b 3 Q 7 L C Z x d W 9 0 O 1 N l Y 3 R p b 2 4 x L 1 R 1 b W t 1 c i A o M y k v Q 2 h h b m d l Z C B U e X B l L n s w M S 0 x M C 0 y M D I x L D E z M X 0 m c X V v d D s s J n F 1 b 3 Q 7 U 2 V j d G l v b j E v V H V t a 3 V y I C g z K S 9 D a G F u Z 2 V k I F R 5 c G U u e z A x L T A 5 L T I w M j E s M T M 1 f S Z x d W 9 0 O y w m c X V v d D t T Z W N 0 a W 9 u M S 9 U d W 1 r d X I g K D M p L 0 N o Y W 5 n Z W Q g V H l w Z S 5 7 M D E t M D g t M j A y M S w x M z l 9 J n F 1 b 3 Q 7 L C Z x d W 9 0 O 1 N l Y 3 R p b 2 4 x L 1 R 1 b W t 1 c i A o M y k v Q 2 h h b m d l Z C B U e X B l L n s w M S 0 w N y 0 y M D I x L D E 0 M 3 0 m c X V v d D s s J n F 1 b 3 Q 7 U 2 V j d G l v b j E v V H V t a 3 V y I C g z K S 9 D a G F u Z 2 V k I F R 5 c G U u e z A x L T A 2 L T I w M j E s M T Q 3 f S Z x d W 9 0 O y w m c X V v d D t T Z W N 0 a W 9 u M S 9 U d W 1 r d X I g K D M p L 0 N o Y W 5 n Z W Q g V H l w Z S 5 7 M D E t M D U t M j A y M S w x N T F 9 J n F 1 b 3 Q 7 L C Z x d W 9 0 O 1 N l Y 3 R p b 2 4 x L 1 R 1 b W t 1 c i A o M y k v Q 2 h h b m d l Z C B U e X B l L n s w M S 0 w N C 0 y M D I x L D E 1 N X 0 m c X V v d D s s J n F 1 b 3 Q 7 U 2 V j d G l v b j E v V H V t a 3 V y I C g z K S 9 D a G F u Z 2 V k I F R 5 c G U u e z A x L T A z L T I w M j E s M T U 5 f S Z x d W 9 0 O y w m c X V v d D t T Z W N 0 a W 9 u M S 9 U d W 1 r d X I g K D M p L 0 N o Y W 5 n Z W Q g V H l w Z S 5 7 M D E t M D I t M j A y M S w x N j N 9 J n F 1 b 3 Q 7 L C Z x d W 9 0 O 1 N l Y 3 R p b 2 4 x L 1 R 1 b W t 1 c i A o M y k v Q 2 h h b m d l Z C B U e X B l L n s w M S 0 w M S 0 y M D I x L D E 2 N 3 0 m c X V v d D s s J n F 1 b 3 Q 7 U 2 V j d G l v b j E v V H V t a 3 V y I C g z K S 9 D a G F u Z 2 V k I F R 5 c G U u e z A x L T E y L T I w M j A s M T c x f S Z x d W 9 0 O y w m c X V v d D t T Z W N 0 a W 9 u M S 9 U d W 1 r d X I g K D M p L 0 N o Y W 5 n Z W Q g V H l w Z S 5 7 M D E t M T E t M j A y M C w x N z V 9 J n F 1 b 3 Q 7 L C Z x d W 9 0 O 1 N l Y 3 R p b 2 4 x L 1 R 1 b W t 1 c i A o M y k v Q 2 h h b m d l Z C B U e X B l L n s w M S 0 x M C 0 y M D I w L D E 3 O X 0 m c X V v d D s s J n F 1 b 3 Q 7 U 2 V j d G l v b j E v V H V t a 3 V y I C g z K S 9 D a G F u Z 2 V k I F R 5 c G U u e z A x L T A 5 L T I w M j A s M T g z f S Z x d W 9 0 O y w m c X V v d D t T Z W N 0 a W 9 u M S 9 U d W 1 r d X I g K D M p L 0 N o Y W 5 n Z W Q g V H l w Z S 5 7 M D E t M D g t M j A y M C w x O D d 9 J n F 1 b 3 Q 7 L C Z x d W 9 0 O 1 N l Y 3 R p b 2 4 x L 1 R 1 b W t 1 c i A o M y k v Q 2 h h b m d l Z C B U e X B l L n s w M S 0 w N y 0 y M D I w L D E 5 M X 0 m c X V v d D s s J n F 1 b 3 Q 7 U 2 V j d G l v b j E v V H V t a 3 V y I C g z K S 9 D a G F u Z 2 V k I F R 5 c G U u e z A x L T A 2 L T I w M j A s M T k 1 f S Z x d W 9 0 O y w m c X V v d D t T Z W N 0 a W 9 u M S 9 U d W 1 r d X I g K D M p L 0 N o Y W 5 n Z W Q g V H l w Z S 5 7 M D E t M D U t M j A y M C w x O T l 9 J n F 1 b 3 Q 7 L C Z x d W 9 0 O 1 N l Y 3 R p b 2 4 x L 1 R 1 b W t 1 c i A o M y k v Q 2 h h b m d l Z C B U e X B l L n s w M S 0 w N C 0 y M D I w L D I w M 3 0 m c X V v d D s s J n F 1 b 3 Q 7 U 2 V j d G l v b j E v V H V t a 3 V y I C g z K S 9 D a G F u Z 2 V k I F R 5 c G U u e z A x L T A z L T I w M j A s M j A 3 f S Z x d W 9 0 O y w m c X V v d D t T Z W N 0 a W 9 u M S 9 U d W 1 r d X I g K D M p L 0 N o Y W 5 n Z W Q g V H l w Z S 5 7 M D E t M D I t M j A y M C w y M T F 9 J n F 1 b 3 Q 7 L C Z x d W 9 0 O 1 N l Y 3 R p b 2 4 x L 1 R 1 b W t 1 c i A o M y k v Q 2 h h b m d l Z C B U e X B l L n s w M S 0 w M S 0 y M D I w L D I x N X 0 m c X V v d D s s J n F 1 b 3 Q 7 U 2 V j d G l v b j E v V H V t a 3 V y I C g z K S 9 D a G F u Z 2 V k I F R 5 c G U u e z A x L T E y L T I w M T k s M j E 5 f S Z x d W 9 0 O y w m c X V v d D t T Z W N 0 a W 9 u M S 9 U d W 1 r d X I g K D M p L 0 N o Y W 5 n Z W Q g V H l w Z S 5 7 M D E t M T E t M j A x O S w y M j N 9 J n F 1 b 3 Q 7 L C Z x d W 9 0 O 1 N l Y 3 R p b 2 4 x L 1 R 1 b W t 1 c i A o M y k v Q 2 h h b m d l Z C B U e X B l L n s w M S 0 x M C 0 y M D E 5 L D I y N 3 0 m c X V v d D s s J n F 1 b 3 Q 7 U 2 V j d G l v b j E v V H V t a 3 V y I C g z K S 9 D a G F u Z 2 V k I F R 5 c G U u e z A x L T A 5 L T I w M T k s M j M x f S Z x d W 9 0 O y w m c X V v d D t T Z W N 0 a W 9 u M S 9 U d W 1 r d X I g K D M p L 0 N o Y W 5 n Z W Q g V H l w Z S 5 7 M D E t M D g t M j A x O S w y M z V 9 J n F 1 b 3 Q 7 L C Z x d W 9 0 O 1 N l Y 3 R p b 2 4 x L 1 R 1 b W t 1 c i A o M y k v Q 2 h h b m d l Z C B U e X B l L n s w M S 0 w N y 0 y M D E 5 L D I z O X 0 m c X V v d D s s J n F 1 b 3 Q 7 U 2 V j d G l v b j E v V H V t a 3 V y I C g z K S 9 D a G F u Z 2 V k I F R 5 c G U u e z A x L T A 2 L T I w M T k s M j Q z f S Z x d W 9 0 O y w m c X V v d D t T Z W N 0 a W 9 u M S 9 U d W 1 r d X I g K D M p L 0 N o Y W 5 n Z W Q g V H l w Z S 5 7 M D E t M D U t M j A x O C w y N D d 9 J n F 1 b 3 Q 7 L C Z x d W 9 0 O 1 N l Y 3 R p b 2 4 x L 1 R 1 b W t 1 c i A o M y k v Q 2 h h b m d l Z C B U e X B l L n s w M S 0 w N C 0 y M D E 5 L D I 1 M X 0 m c X V v d D s s J n F 1 b 3 Q 7 U 2 V j d G l v b j E v V H V t a 3 V y I C g z K S 9 D a G F u Z 2 V k I F R 5 c G U u e z A x L T A z L T I w M T k s M j U 1 f S Z x d W 9 0 O y w m c X V v d D t T Z W N 0 a W 9 u M S 9 U d W 1 r d X I g K D M p L 0 N o Y W 5 n Z W Q g V H l w Z S 5 7 M D E t M D I t M j A x O S w y N T l 9 J n F 1 b 3 Q 7 L C Z x d W 9 0 O 1 N l Y 3 R p b 2 4 x L 1 R 1 b W t 1 c i A o M y k v Q 2 h h b m d l Z C B U e X B l L n s w M S 0 w M S 0 y M D E 5 L D I 2 M 3 0 m c X V v d D s s J n F 1 b 3 Q 7 U 2 V j d G l v b j E v V H V t a 3 V y I C g z K S 9 D a G F u Z 2 V k I F R 5 c G U u e z A x L T E y L T I w M T g s M j Y 3 f S Z x d W 9 0 O y w m c X V v d D t T Z W N 0 a W 9 u M S 9 U d W 1 r d X I g K D M p L 0 N o Y W 5 n Z W Q g V H l w Z S 5 7 M D E t M T E t M j A x O C w y N z F 9 J n F 1 b 3 Q 7 L C Z x d W 9 0 O 1 N l Y 3 R p b 2 4 x L 1 R 1 b W t 1 c i A o M y k v Q 2 h h b m d l Z C B U e X B l L n s w M S 0 x M C 0 y M D E 4 L D I 3 N X 0 m c X V v d D s s J n F 1 b 3 Q 7 U 2 V j d G l v b j E v V H V t a 3 V y I C g z K S 9 D a G F u Z 2 V k I F R 5 c G U u e z A x L T A 5 L T I w M T g s M j c 5 f S Z x d W 9 0 O y w m c X V v d D t T Z W N 0 a W 9 u M S 9 U d W 1 r d X I g K D M p L 0 N o Y W 5 n Z W Q g V H l w Z S 5 7 M D E t M D g t M j A x O C w y O D N 9 J n F 1 b 3 Q 7 L C Z x d W 9 0 O 1 N l Y 3 R p b 2 4 x L 1 R 1 b W t 1 c i A o M y k v Q 2 h h b m d l Z C B U e X B l L n s w M S 0 w N y 0 y M D E 4 L D I 4 N 3 0 m c X V v d D s s J n F 1 b 3 Q 7 U 2 V j d G l v b j E v V H V t a 3 V y I C g z K S 9 D a G F u Z 2 V k I F R 5 c G U u e z A x L T A 2 L T I w M T g s M j k x f S Z x d W 9 0 O y w m c X V v d D t T Z W N 0 a W 9 u M S 9 U d W 1 r d X I g K D M p L 0 N o Y W 5 n Z W Q g V H l w Z S 5 7 M D E t M D U t M j A x O F 8 y M j I s M j k 1 f S Z x d W 9 0 O y w m c X V v d D t T Z W N 0 a W 9 u M S 9 U d W 1 r d X I g K D M p L 0 N o Y W 5 n Z W Q g V H l w Z S 5 7 M D E t M D Q t M j A x O C w y O T l 9 J n F 1 b 3 Q 7 L C Z x d W 9 0 O 1 N l Y 3 R p b 2 4 x L 1 R 1 b W t 1 c i A o M y k v Q 2 h h b m d l Z C B U e X B l L n s w M S 0 w M y 0 y M D E 4 L D M w M 3 0 m c X V v d D s s J n F 1 b 3 Q 7 U 2 V j d G l v b j E v V H V t a 3 V y I C g z K S 9 D a G F u Z 2 V k I F R 5 c G U u e z A x L T A y L T I w M T g s M z A 3 f S Z x d W 9 0 O y w m c X V v d D t T Z W N 0 a W 9 u M S 9 U d W 1 r d X I g K D M p L 0 N o Y W 5 n Z W Q g V H l w Z S 5 7 M D E t M D E t M j A x O C w z M T F 9 J n F 1 b 3 Q 7 X S w m c X V v d D t D b 2 x 1 b W 5 D b 3 V u d C Z x d W 9 0 O z o 3 N S w m c X V v d D t L Z X l D b 2 x 1 b W 5 O Y W 1 l c y Z x d W 9 0 O z p b X S w m c X V v d D t D b 2 x 1 b W 5 J Z G V u d G l 0 a W V z J n F 1 b 3 Q 7 O l s m c X V v d D t T Z W N 0 a W 9 u M S 9 U d W 1 r d X I g K D M p L 0 N o Y W 5 n Z W Q g V H l w Z S 5 7 R m F j d G 9 y e S B l e H B l b m N l L D B 9 J n F 1 b 3 Q 7 L C Z x d W 9 0 O 1 N l Y 3 R p b 2 4 x L 1 R 1 b W t 1 c i A o M y k v Q 2 h h b m d l Z C B U e X B l L n s w M S 0 w M i 0 y M D I 0 L D J 9 J n F 1 b 3 Q 7 L C Z x d W 9 0 O 1 N l Y 3 R p b 2 4 x L 1 R 1 b W t 1 c i A o M y k v Q 2 h h b m d l Z C B U e X B l L n s w M S 0 w M S 0 y M D I 0 L D d 9 J n F 1 b 3 Q 7 L C Z x d W 9 0 O 1 N l Y 3 R p b 2 4 x L 1 R 1 b W t 1 c i A o M y k v Q 2 h h b m d l Z C B U e X B l L n s w M S 0 x M i 0 y M D I z L D E y f S Z x d W 9 0 O y w m c X V v d D t T Z W N 0 a W 9 u M S 9 U d W 1 r d X I g K D M p L 0 N o Y W 5 n Z W Q g V H l w Z S 5 7 M D E t M T E t M j A y M y w x N 3 0 m c X V v d D s s J n F 1 b 3 Q 7 U 2 V j d G l v b j E v V H V t a 3 V y I C g z K S 9 D a G F u Z 2 V k I F R 5 c G U u e z A x L T E w L T I w M j M s M j J 9 J n F 1 b 3 Q 7 L C Z x d W 9 0 O 1 N l Y 3 R p b 2 4 x L 1 R 1 b W t 1 c i A o M y k v Q 2 h h b m d l Z C B U e X B l L n s w M S 0 w O S 0 y M D I z L D I 3 f S Z x d W 9 0 O y w m c X V v d D t T Z W N 0 a W 9 u M S 9 U d W 1 r d X I g K D M p L 0 N o Y W 5 n Z W Q g V H l w Z S 5 7 M D E t M D g t M j A y M y w z M n 0 m c X V v d D s s J n F 1 b 3 Q 7 U 2 V j d G l v b j E v V H V t a 3 V y I C g z K S 9 D a G F u Z 2 V k I F R 5 c G U u e z A x L T A 3 L T I w M j M s M z d 9 J n F 1 b 3 Q 7 L C Z x d W 9 0 O 1 N l Y 3 R p b 2 4 x L 1 R 1 b W t 1 c i A o M y k v Q 2 h h b m d l Z C B U e X B l L n s w M S 0 w N i 0 y M D I z L D Q y f S Z x d W 9 0 O y w m c X V v d D t T Z W N 0 a W 9 u M S 9 U d W 1 r d X I g K D M p L 0 N o Y W 5 n Z W Q g V H l w Z S 5 7 M D E t M D U t M j A y M y w 0 N 3 0 m c X V v d D s s J n F 1 b 3 Q 7 U 2 V j d G l v b j E v V H V t a 3 V y I C g z K S 9 D a G F u Z 2 V k I F R 5 c G U u e z A x L T A 0 L T I w M j M s N T J 9 J n F 1 b 3 Q 7 L C Z x d W 9 0 O 1 N l Y 3 R p b 2 4 x L 1 R 1 b W t 1 c i A o M y k v Q 2 h h b m d l Z C B U e X B l L n s w M S 0 w M y 0 y M D I z L D U 3 f S Z x d W 9 0 O y w m c X V v d D t T Z W N 0 a W 9 u M S 9 U d W 1 r d X I g K D M p L 0 N o Y W 5 n Z W Q g V H l w Z S 5 7 M D E t M D I t M j A y M y w 2 M n 0 m c X V v d D s s J n F 1 b 3 Q 7 U 2 V j d G l v b j E v V H V t a 3 V y I C g z K S 9 D a G F u Z 2 V k I F R 5 c G U u e z A x L T A x L T I w M j M s N j d 9 J n F 1 b 3 Q 7 L C Z x d W 9 0 O 1 N l Y 3 R p b 2 4 x L 1 R 1 b W t 1 c i A o M y k v Q 2 h h b m d l Z C B U e X B l L n s w M S 0 x M i 0 y M D I y L D c y f S Z x d W 9 0 O y w m c X V v d D t T Z W N 0 a W 9 u M S 9 U d W 1 r d X I g K D M p L 0 N o Y W 5 n Z W Q g V H l w Z S 5 7 M D E t M T E t M j A y M i w 3 N 3 0 m c X V v d D s s J n F 1 b 3 Q 7 U 2 V j d G l v b j E v V H V t a 3 V y I C g z K S 9 D a G F u Z 2 V k I F R 5 c G U u e z A x L T E w L T I w M j I s O D J 9 J n F 1 b 3 Q 7 L C Z x d W 9 0 O 1 N l Y 3 R p b 2 4 x L 1 R 1 b W t 1 c i A o M y k v Q 2 h h b m d l Z C B U e X B l L n s w M S 0 w O S 0 y M D I y L D g 3 f S Z x d W 9 0 O y w m c X V v d D t T Z W N 0 a W 9 u M S 9 U d W 1 r d X I g K D M p L 0 N o Y W 5 n Z W Q g V H l w Z S 5 7 M D E t M D g t M j A y M i w 5 M X 0 m c X V v d D s s J n F 1 b 3 Q 7 U 2 V j d G l v b j E v V H V t a 3 V y I C g z K S 9 D a G F u Z 2 V k I F R 5 c G U u e z A x L T A 3 L T I w M j I s O T V 9 J n F 1 b 3 Q 7 L C Z x d W 9 0 O 1 N l Y 3 R p b 2 4 x L 1 R 1 b W t 1 c i A o M y k v Q 2 h h b m d l Z C B U e X B l L n s w M S 0 w N i 0 y M D I y L D k 5 f S Z x d W 9 0 O y w m c X V v d D t T Z W N 0 a W 9 u M S 9 U d W 1 r d X I g K D M p L 0 N o Y W 5 n Z W Q g V H l w Z S 5 7 M D E t M D U t M j A y M i w x M D N 9 J n F 1 b 3 Q 7 L C Z x d W 9 0 O 1 N l Y 3 R p b 2 4 x L 1 R 1 b W t 1 c i A o M y k v Q 2 h h b m d l Z C B U e X B l L n s w M S 0 w N C 0 y M D I y L D E w N 3 0 m c X V v d D s s J n F 1 b 3 Q 7 U 2 V j d G l v b j E v V H V t a 3 V y I C g z K S 9 D a G F u Z 2 V k I F R 5 c G U u e z A x L T A z L T I w M j I s M T E x f S Z x d W 9 0 O y w m c X V v d D t T Z W N 0 a W 9 u M S 9 U d W 1 r d X I g K D M p L 0 N o Y W 5 n Z W Q g V H l w Z S 5 7 M D E t M D I t M j A y M i w x M T V 9 J n F 1 b 3 Q 7 L C Z x d W 9 0 O 1 N l Y 3 R p b 2 4 x L 1 R 1 b W t 1 c i A o M y k v Q 2 h h b m d l Z C B U e X B l L n s w M S 0 w M S 0 y M D I y L D E x O X 0 m c X V v d D s s J n F 1 b 3 Q 7 U 2 V j d G l v b j E v V H V t a 3 V y I C g z K S 9 D a G F u Z 2 V k I F R 5 c G U u e z A x L T E y L T I w M j E s M T I z f S Z x d W 9 0 O y w m c X V v d D t T Z W N 0 a W 9 u M S 9 U d W 1 r d X I g K D M p L 0 N o Y W 5 n Z W Q g V H l w Z S 5 7 M D E t M T E t M j A y M S w x M j d 9 J n F 1 b 3 Q 7 L C Z x d W 9 0 O 1 N l Y 3 R p b 2 4 x L 1 R 1 b W t 1 c i A o M y k v Q 2 h h b m d l Z C B U e X B l L n s w M S 0 x M C 0 y M D I x L D E z M X 0 m c X V v d D s s J n F 1 b 3 Q 7 U 2 V j d G l v b j E v V H V t a 3 V y I C g z K S 9 D a G F u Z 2 V k I F R 5 c G U u e z A x L T A 5 L T I w M j E s M T M 1 f S Z x d W 9 0 O y w m c X V v d D t T Z W N 0 a W 9 u M S 9 U d W 1 r d X I g K D M p L 0 N o Y W 5 n Z W Q g V H l w Z S 5 7 M D E t M D g t M j A y M S w x M z l 9 J n F 1 b 3 Q 7 L C Z x d W 9 0 O 1 N l Y 3 R p b 2 4 x L 1 R 1 b W t 1 c i A o M y k v Q 2 h h b m d l Z C B U e X B l L n s w M S 0 w N y 0 y M D I x L D E 0 M 3 0 m c X V v d D s s J n F 1 b 3 Q 7 U 2 V j d G l v b j E v V H V t a 3 V y I C g z K S 9 D a G F u Z 2 V k I F R 5 c G U u e z A x L T A 2 L T I w M j E s M T Q 3 f S Z x d W 9 0 O y w m c X V v d D t T Z W N 0 a W 9 u M S 9 U d W 1 r d X I g K D M p L 0 N o Y W 5 n Z W Q g V H l w Z S 5 7 M D E t M D U t M j A y M S w x N T F 9 J n F 1 b 3 Q 7 L C Z x d W 9 0 O 1 N l Y 3 R p b 2 4 x L 1 R 1 b W t 1 c i A o M y k v Q 2 h h b m d l Z C B U e X B l L n s w M S 0 w N C 0 y M D I x L D E 1 N X 0 m c X V v d D s s J n F 1 b 3 Q 7 U 2 V j d G l v b j E v V H V t a 3 V y I C g z K S 9 D a G F u Z 2 V k I F R 5 c G U u e z A x L T A z L T I w M j E s M T U 5 f S Z x d W 9 0 O y w m c X V v d D t T Z W N 0 a W 9 u M S 9 U d W 1 r d X I g K D M p L 0 N o Y W 5 n Z W Q g V H l w Z S 5 7 M D E t M D I t M j A y M S w x N j N 9 J n F 1 b 3 Q 7 L C Z x d W 9 0 O 1 N l Y 3 R p b 2 4 x L 1 R 1 b W t 1 c i A o M y k v Q 2 h h b m d l Z C B U e X B l L n s w M S 0 w M S 0 y M D I x L D E 2 N 3 0 m c X V v d D s s J n F 1 b 3 Q 7 U 2 V j d G l v b j E v V H V t a 3 V y I C g z K S 9 D a G F u Z 2 V k I F R 5 c G U u e z A x L T E y L T I w M j A s M T c x f S Z x d W 9 0 O y w m c X V v d D t T Z W N 0 a W 9 u M S 9 U d W 1 r d X I g K D M p L 0 N o Y W 5 n Z W Q g V H l w Z S 5 7 M D E t M T E t M j A y M C w x N z V 9 J n F 1 b 3 Q 7 L C Z x d W 9 0 O 1 N l Y 3 R p b 2 4 x L 1 R 1 b W t 1 c i A o M y k v Q 2 h h b m d l Z C B U e X B l L n s w M S 0 x M C 0 y M D I w L D E 3 O X 0 m c X V v d D s s J n F 1 b 3 Q 7 U 2 V j d G l v b j E v V H V t a 3 V y I C g z K S 9 D a G F u Z 2 V k I F R 5 c G U u e z A x L T A 5 L T I w M j A s M T g z f S Z x d W 9 0 O y w m c X V v d D t T Z W N 0 a W 9 u M S 9 U d W 1 r d X I g K D M p L 0 N o Y W 5 n Z W Q g V H l w Z S 5 7 M D E t M D g t M j A y M C w x O D d 9 J n F 1 b 3 Q 7 L C Z x d W 9 0 O 1 N l Y 3 R p b 2 4 x L 1 R 1 b W t 1 c i A o M y k v Q 2 h h b m d l Z C B U e X B l L n s w M S 0 w N y 0 y M D I w L D E 5 M X 0 m c X V v d D s s J n F 1 b 3 Q 7 U 2 V j d G l v b j E v V H V t a 3 V y I C g z K S 9 D a G F u Z 2 V k I F R 5 c G U u e z A x L T A 2 L T I w M j A s M T k 1 f S Z x d W 9 0 O y w m c X V v d D t T Z W N 0 a W 9 u M S 9 U d W 1 r d X I g K D M p L 0 N o Y W 5 n Z W Q g V H l w Z S 5 7 M D E t M D U t M j A y M C w x O T l 9 J n F 1 b 3 Q 7 L C Z x d W 9 0 O 1 N l Y 3 R p b 2 4 x L 1 R 1 b W t 1 c i A o M y k v Q 2 h h b m d l Z C B U e X B l L n s w M S 0 w N C 0 y M D I w L D I w M 3 0 m c X V v d D s s J n F 1 b 3 Q 7 U 2 V j d G l v b j E v V H V t a 3 V y I C g z K S 9 D a G F u Z 2 V k I F R 5 c G U u e z A x L T A z L T I w M j A s M j A 3 f S Z x d W 9 0 O y w m c X V v d D t T Z W N 0 a W 9 u M S 9 U d W 1 r d X I g K D M p L 0 N o Y W 5 n Z W Q g V H l w Z S 5 7 M D E t M D I t M j A y M C w y M T F 9 J n F 1 b 3 Q 7 L C Z x d W 9 0 O 1 N l Y 3 R p b 2 4 x L 1 R 1 b W t 1 c i A o M y k v Q 2 h h b m d l Z C B U e X B l L n s w M S 0 w M S 0 y M D I w L D I x N X 0 m c X V v d D s s J n F 1 b 3 Q 7 U 2 V j d G l v b j E v V H V t a 3 V y I C g z K S 9 D a G F u Z 2 V k I F R 5 c G U u e z A x L T E y L T I w M T k s M j E 5 f S Z x d W 9 0 O y w m c X V v d D t T Z W N 0 a W 9 u M S 9 U d W 1 r d X I g K D M p L 0 N o Y W 5 n Z W Q g V H l w Z S 5 7 M D E t M T E t M j A x O S w y M j N 9 J n F 1 b 3 Q 7 L C Z x d W 9 0 O 1 N l Y 3 R p b 2 4 x L 1 R 1 b W t 1 c i A o M y k v Q 2 h h b m d l Z C B U e X B l L n s w M S 0 x M C 0 y M D E 5 L D I y N 3 0 m c X V v d D s s J n F 1 b 3 Q 7 U 2 V j d G l v b j E v V H V t a 3 V y I C g z K S 9 D a G F u Z 2 V k I F R 5 c G U u e z A x L T A 5 L T I w M T k s M j M x f S Z x d W 9 0 O y w m c X V v d D t T Z W N 0 a W 9 u M S 9 U d W 1 r d X I g K D M p L 0 N o Y W 5 n Z W Q g V H l w Z S 5 7 M D E t M D g t M j A x O S w y M z V 9 J n F 1 b 3 Q 7 L C Z x d W 9 0 O 1 N l Y 3 R p b 2 4 x L 1 R 1 b W t 1 c i A o M y k v Q 2 h h b m d l Z C B U e X B l L n s w M S 0 w N y 0 y M D E 5 L D I z O X 0 m c X V v d D s s J n F 1 b 3 Q 7 U 2 V j d G l v b j E v V H V t a 3 V y I C g z K S 9 D a G F u Z 2 V k I F R 5 c G U u e z A x L T A 2 L T I w M T k s M j Q z f S Z x d W 9 0 O y w m c X V v d D t T Z W N 0 a W 9 u M S 9 U d W 1 r d X I g K D M p L 0 N o Y W 5 n Z W Q g V H l w Z S 5 7 M D E t M D U t M j A x O C w y N D d 9 J n F 1 b 3 Q 7 L C Z x d W 9 0 O 1 N l Y 3 R p b 2 4 x L 1 R 1 b W t 1 c i A o M y k v Q 2 h h b m d l Z C B U e X B l L n s w M S 0 w N C 0 y M D E 5 L D I 1 M X 0 m c X V v d D s s J n F 1 b 3 Q 7 U 2 V j d G l v b j E v V H V t a 3 V y I C g z K S 9 D a G F u Z 2 V k I F R 5 c G U u e z A x L T A z L T I w M T k s M j U 1 f S Z x d W 9 0 O y w m c X V v d D t T Z W N 0 a W 9 u M S 9 U d W 1 r d X I g K D M p L 0 N o Y W 5 n Z W Q g V H l w Z S 5 7 M D E t M D I t M j A x O S w y N T l 9 J n F 1 b 3 Q 7 L C Z x d W 9 0 O 1 N l Y 3 R p b 2 4 x L 1 R 1 b W t 1 c i A o M y k v Q 2 h h b m d l Z C B U e X B l L n s w M S 0 w M S 0 y M D E 5 L D I 2 M 3 0 m c X V v d D s s J n F 1 b 3 Q 7 U 2 V j d G l v b j E v V H V t a 3 V y I C g z K S 9 D a G F u Z 2 V k I F R 5 c G U u e z A x L T E y L T I w M T g s M j Y 3 f S Z x d W 9 0 O y w m c X V v d D t T Z W N 0 a W 9 u M S 9 U d W 1 r d X I g K D M p L 0 N o Y W 5 n Z W Q g V H l w Z S 5 7 M D E t M T E t M j A x O C w y N z F 9 J n F 1 b 3 Q 7 L C Z x d W 9 0 O 1 N l Y 3 R p b 2 4 x L 1 R 1 b W t 1 c i A o M y k v Q 2 h h b m d l Z C B U e X B l L n s w M S 0 x M C 0 y M D E 4 L D I 3 N X 0 m c X V v d D s s J n F 1 b 3 Q 7 U 2 V j d G l v b j E v V H V t a 3 V y I C g z K S 9 D a G F u Z 2 V k I F R 5 c G U u e z A x L T A 5 L T I w M T g s M j c 5 f S Z x d W 9 0 O y w m c X V v d D t T Z W N 0 a W 9 u M S 9 U d W 1 r d X I g K D M p L 0 N o Y W 5 n Z W Q g V H l w Z S 5 7 M D E t M D g t M j A x O C w y O D N 9 J n F 1 b 3 Q 7 L C Z x d W 9 0 O 1 N l Y 3 R p b 2 4 x L 1 R 1 b W t 1 c i A o M y k v Q 2 h h b m d l Z C B U e X B l L n s w M S 0 w N y 0 y M D E 4 L D I 4 N 3 0 m c X V v d D s s J n F 1 b 3 Q 7 U 2 V j d G l v b j E v V H V t a 3 V y I C g z K S 9 D a G F u Z 2 V k I F R 5 c G U u e z A x L T A 2 L T I w M T g s M j k x f S Z x d W 9 0 O y w m c X V v d D t T Z W N 0 a W 9 u M S 9 U d W 1 r d X I g K D M p L 0 N o Y W 5 n Z W Q g V H l w Z S 5 7 M D E t M D U t M j A x O F 8 y M j I s M j k 1 f S Z x d W 9 0 O y w m c X V v d D t T Z W N 0 a W 9 u M S 9 U d W 1 r d X I g K D M p L 0 N o Y W 5 n Z W Q g V H l w Z S 5 7 M D E t M D Q t M j A x O C w y O T l 9 J n F 1 b 3 Q 7 L C Z x d W 9 0 O 1 N l Y 3 R p b 2 4 x L 1 R 1 b W t 1 c i A o M y k v Q 2 h h b m d l Z C B U e X B l L n s w M S 0 w M y 0 y M D E 4 L D M w M 3 0 m c X V v d D s s J n F 1 b 3 Q 7 U 2 V j d G l v b j E v V H V t a 3 V y I C g z K S 9 D a G F u Z 2 V k I F R 5 c G U u e z A x L T A y L T I w M T g s M z A 3 f S Z x d W 9 0 O y w m c X V v d D t T Z W N 0 a W 9 u M S 9 U d W 1 r d X I g K D M p L 0 N o Y W 5 n Z W Q g V H l w Z S 5 7 M D E t M D E t M j A x O C w z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W 1 r d X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V t a 3 V y J T I w K D M p L 1 R 1 b W t 1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b W t 1 c i U y M C g z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b W t 1 c i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W 1 r d X I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W 1 r d X I l M j A o M y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b W t 1 c i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3 Z j Q y Z W Q 0 L T B j Z m Q t N D V l N y 0 5 M z d h L T U 2 Y 2 E 4 M m R h N z M y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H V t a 3 V y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l Q x M T o z O T o x N i 4 0 N j M 0 N z U 0 W i I g L z 4 8 R W 5 0 c n k g V H l w Z T 0 i R m l s b E N v b H V t b l R 5 c G V z I i B W Y W x 1 Z T 0 i c 0 J n V U Z C U V V G Q l F V R k J R V U Z C U V V G Q l F V R k J R V U Z C U V V G Q l F V R k J R V U Z C U V V G Q l F V R k J R V U Z C U V V G Q l F V R k J R V U R C U V V G Q l F V R k J R V U Z C U V V G Q l F V R k J R V U Z C U V V G Q l F V R k J R V U Y i I C 8 + P E V u d H J 5 I F R 5 c G U 9 I k Z p b G x D b 2 x 1 b W 5 O Y W 1 l c y I g V m F s d W U 9 I n N b J n F 1 b 3 Q 7 R m F j d G 9 y e S B l e H B l b m N l J n F 1 b 3 Q 7 L C Z x d W 9 0 O 1 R v d G F s J n F 1 b 3 Q 7 L C Z x d W 9 0 O 1 R v d G F s X z I m c X V v d D s s J n F 1 b 3 Q 7 V G 9 0 Y W x f N i Z x d W 9 0 O y w m c X V v d D t U b 3 R h b F 8 x M C Z x d W 9 0 O y w m c X V v d D t U b 3 R h b F 8 x N C Z x d W 9 0 O y w m c X V v d D t U b 3 R h b F 8 x O C Z x d W 9 0 O y w m c X V v d D t U b 3 R h b F 8 y M i Z x d W 9 0 O y w m c X V v d D t U b 3 R h b F 8 y N i Z x d W 9 0 O y w m c X V v d D t U b 3 R h b F 8 z M C Z x d W 9 0 O y w m c X V v d D t U b 3 R h b F 8 z N C Z x d W 9 0 O y w m c X V v d D t U b 3 R h b F 8 z O C Z x d W 9 0 O y w m c X V v d D t U b 3 R h b F 8 0 M i Z x d W 9 0 O y w m c X V v d D t U b 3 R h b F 8 0 N i Z x d W 9 0 O y w m c X V v d D t U b 3 R h b F 8 1 M C Z x d W 9 0 O y w m c X V v d D t U b 3 R h b F 8 1 N C Z x d W 9 0 O y w m c X V v d D t U b 3 R h b F 8 1 O C Z x d W 9 0 O y w m c X V v d D t U b 3 R h b F 8 2 M i Z x d W 9 0 O y w m c X V v d D t U b 3 R h b F 8 2 N i Z x d W 9 0 O y w m c X V v d D t U b 3 R h b F 8 2 O S Z x d W 9 0 O y w m c X V v d D t U b 3 R h b F 8 3 M i Z x d W 9 0 O y w m c X V v d D t U b 3 R h b F 8 3 N S Z x d W 9 0 O y w m c X V v d D t U b 3 R h b F 8 3 O C Z x d W 9 0 O y w m c X V v d D t U b 3 R h b F 8 4 M S Z x d W 9 0 O y w m c X V v d D t U b 3 R h b F 8 4 N C Z x d W 9 0 O y w m c X V v d D t U b 3 R h b F 8 4 N y Z x d W 9 0 O y w m c X V v d D t U b 3 R h b F 8 5 M C Z x d W 9 0 O y w m c X V v d D t U b 3 R h b F 8 5 M y Z x d W 9 0 O y w m c X V v d D t U b 3 R h b F 8 5 N i Z x d W 9 0 O y w m c X V v d D t U b 3 R h b F 8 5 O S Z x d W 9 0 O y w m c X V v d D t U b 3 R h b F 8 x M D I m c X V v d D s s J n F 1 b 3 Q 7 V G 9 0 Y W x f M T A 1 J n F 1 b 3 Q 7 L C Z x d W 9 0 O 1 R v d G F s X z E w O C Z x d W 9 0 O y w m c X V v d D t U b 3 R h b F 8 x M T E m c X V v d D s s J n F 1 b 3 Q 7 V G 9 0 Y W x f M T E 0 J n F 1 b 3 Q 7 L C Z x d W 9 0 O 1 R v d G F s X z E x N y Z x d W 9 0 O y w m c X V v d D t U b 3 R h b F 8 x M j A m c X V v d D s s J n F 1 b 3 Q 7 V G 9 0 Y W x f M T I z J n F 1 b 3 Q 7 L C Z x d W 9 0 O 1 R v d G F s X z E y N i Z x d W 9 0 O y w m c X V v d D t U b 3 R h b F 8 x M j k m c X V v d D s s J n F 1 b 3 Q 7 V G 9 0 Y W x f M T M y J n F 1 b 3 Q 7 L C Z x d W 9 0 O 1 R v d G F s X z E z N S Z x d W 9 0 O y w m c X V v d D t U b 3 R h b F 8 x M z g m c X V v d D s s J n F 1 b 3 Q 7 V G 9 0 Y W x f M T Q x J n F 1 b 3 Q 7 L C Z x d W 9 0 O 1 R v d G F s X z E 0 N C Z x d W 9 0 O y w m c X V v d D t U b 3 R h b F 8 x N D c m c X V v d D s s J n F 1 b 3 Q 7 V G 9 0 Y W x f M T U w J n F 1 b 3 Q 7 L C Z x d W 9 0 O 1 R v d G F s X z E 1 M y Z x d W 9 0 O y w m c X V v d D t U b 3 R h b F 8 x N T Y m c X V v d D s s J n F 1 b 3 Q 7 V G 9 0 Y W x f M T U 5 J n F 1 b 3 Q 7 L C Z x d W 9 0 O 1 R v d G F s X z E 2 M i Z x d W 9 0 O y w m c X V v d D t U b 3 R h b F 8 x N j U m c X V v d D s s J n F 1 b 3 Q 7 V G 9 0 Y W x f M T Y 4 J n F 1 b 3 Q 7 L C Z x d W 9 0 O 1 R v d G F s X z E 3 M S Z x d W 9 0 O y w m c X V v d D t U b 3 R h b F 8 x N z Q m c X V v d D s s J n F 1 b 3 Q 7 V G 9 0 Y W x f M T c 3 J n F 1 b 3 Q 7 L C Z x d W 9 0 O 1 R v d G F s X z E 4 M C Z x d W 9 0 O y w m c X V v d D t U b 3 R h b F 8 x O D M m c X V v d D s s J n F 1 b 3 Q 7 V G 9 0 Y W x f M T g 2 J n F 1 b 3 Q 7 L C Z x d W 9 0 O 1 R v d G F s X z E 4 O S Z x d W 9 0 O y w m c X V v d D t U b 3 R h b F 8 x O T I m c X V v d D s s J n F 1 b 3 Q 7 V G 9 0 Y W x f M T k 1 J n F 1 b 3 Q 7 L C Z x d W 9 0 O 1 R v d G F s X z E 5 O C Z x d W 9 0 O y w m c X V v d D t U b 3 R h b F 8 y M D E m c X V v d D s s J n F 1 b 3 Q 7 V G 9 0 Y W x f M j A 0 J n F 1 b 3 Q 7 L C Z x d W 9 0 O 1 R v d G F s X z I w N y Z x d W 9 0 O y w m c X V v d D t U b 3 R h b F 8 y M T A m c X V v d D s s J n F 1 b 3 Q 7 V G 9 0 Y W x f M j E z J n F 1 b 3 Q 7 L C Z x d W 9 0 O 1 R v d G F s X z I x N i Z x d W 9 0 O y w m c X V v d D t U b 3 R h b F 8 y M T k m c X V v d D s s J n F 1 b 3 Q 7 V G 9 0 Y W x f M j I z J n F 1 b 3 Q 7 L C Z x d W 9 0 O 1 R v d G F s X z I y N i Z x d W 9 0 O y w m c X V v d D t U b 3 R h b F 8 y M j k m c X V v d D s s J n F 1 b 3 Q 7 V G 9 0 Y W x f M j M y J n F 1 b 3 Q 7 L C Z x d W 9 0 O 1 R v d G F s X z I z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W 1 r d X I g K D Q p L 0 N o Y W 5 n Z W Q g V H l w Z S 5 7 R m F j d G 9 y e S B l e H B l b m N l L D B 9 J n F 1 b 3 Q 7 L C Z x d W 9 0 O 1 N l Y 3 R p b 2 4 x L 1 R 1 b W t 1 c i A o N C k v Q 2 h h b m d l Z C B U e X B l L n t U b 3 R h b C w z f S Z x d W 9 0 O y w m c X V v d D t T Z W N 0 a W 9 u M S 9 U d W 1 r d X I g K D Q p L 0 N o Y W 5 n Z W Q g V H l w Z S 5 7 V G 9 0 Y W x f M i w 4 f S Z x d W 9 0 O y w m c X V v d D t T Z W N 0 a W 9 u M S 9 U d W 1 r d X I g K D Q p L 0 N o Y W 5 n Z W Q g V H l w Z S 5 7 V G 9 0 Y W x f N i w x M 3 0 m c X V v d D s s J n F 1 b 3 Q 7 U 2 V j d G l v b j E v V H V t a 3 V y I C g 0 K S 9 D a G F u Z 2 V k I F R 5 c G U u e 1 R v d G F s X z E w L D E 4 f S Z x d W 9 0 O y w m c X V v d D t T Z W N 0 a W 9 u M S 9 U d W 1 r d X I g K D Q p L 0 N o Y W 5 n Z W Q g V H l w Z S 5 7 V G 9 0 Y W x f M T Q s M j N 9 J n F 1 b 3 Q 7 L C Z x d W 9 0 O 1 N l Y 3 R p b 2 4 x L 1 R 1 b W t 1 c i A o N C k v Q 2 h h b m d l Z C B U e X B l L n t U b 3 R h b F 8 x O C w y O H 0 m c X V v d D s s J n F 1 b 3 Q 7 U 2 V j d G l v b j E v V H V t a 3 V y I C g 0 K S 9 D a G F u Z 2 V k I F R 5 c G U u e 1 R v d G F s X z I y L D M z f S Z x d W 9 0 O y w m c X V v d D t T Z W N 0 a W 9 u M S 9 U d W 1 r d X I g K D Q p L 0 N o Y W 5 n Z W Q g V H l w Z S 5 7 V G 9 0 Y W x f M j Y s M z h 9 J n F 1 b 3 Q 7 L C Z x d W 9 0 O 1 N l Y 3 R p b 2 4 x L 1 R 1 b W t 1 c i A o N C k v Q 2 h h b m d l Z C B U e X B l L n t U b 3 R h b F 8 z M C w 0 M 3 0 m c X V v d D s s J n F 1 b 3 Q 7 U 2 V j d G l v b j E v V H V t a 3 V y I C g 0 K S 9 D a G F u Z 2 V k I F R 5 c G U u e 1 R v d G F s X z M 0 L D Q 4 f S Z x d W 9 0 O y w m c X V v d D t T Z W N 0 a W 9 u M S 9 U d W 1 r d X I g K D Q p L 0 N o Y W 5 n Z W Q g V H l w Z S 5 7 V G 9 0 Y W x f M z g s N T N 9 J n F 1 b 3 Q 7 L C Z x d W 9 0 O 1 N l Y 3 R p b 2 4 x L 1 R 1 b W t 1 c i A o N C k v Q 2 h h b m d l Z C B U e X B l L n t U b 3 R h b F 8 0 M i w 1 O H 0 m c X V v d D s s J n F 1 b 3 Q 7 U 2 V j d G l v b j E v V H V t a 3 V y I C g 0 K S 9 D a G F u Z 2 V k I F R 5 c G U u e 1 R v d G F s X z Q 2 L D Y z f S Z x d W 9 0 O y w m c X V v d D t T Z W N 0 a W 9 u M S 9 U d W 1 r d X I g K D Q p L 0 N o Y W 5 n Z W Q g V H l w Z S 5 7 V G 9 0 Y W x f N T A s N j h 9 J n F 1 b 3 Q 7 L C Z x d W 9 0 O 1 N l Y 3 R p b 2 4 x L 1 R 1 b W t 1 c i A o N C k v Q 2 h h b m d l Z C B U e X B l L n t U b 3 R h b F 8 1 N C w 3 M 3 0 m c X V v d D s s J n F 1 b 3 Q 7 U 2 V j d G l v b j E v V H V t a 3 V y I C g 0 K S 9 D a G F u Z 2 V k I F R 5 c G U u e 1 R v d G F s X z U 4 L D c 4 f S Z x d W 9 0 O y w m c X V v d D t T Z W N 0 a W 9 u M S 9 U d W 1 r d X I g K D Q p L 0 N o Y W 5 n Z W Q g V H l w Z S 5 7 V G 9 0 Y W x f N j I s O D N 9 J n F 1 b 3 Q 7 L C Z x d W 9 0 O 1 N l Y 3 R p b 2 4 x L 1 R 1 b W t 1 c i A o N C k v Q 2 h h b m d l Z C B U e X B l L n t U b 3 R h b F 8 2 N i w 4 O H 0 m c X V v d D s s J n F 1 b 3 Q 7 U 2 V j d G l v b j E v V H V t a 3 V y I C g 0 K S 9 D a G F u Z 2 V k I F R 5 c G U u e 1 R v d G F s X z Y 5 L D k y f S Z x d W 9 0 O y w m c X V v d D t T Z W N 0 a W 9 u M S 9 U d W 1 r d X I g K D Q p L 0 N o Y W 5 n Z W Q g V H l w Z S 5 7 V G 9 0 Y W x f N z I s O T Z 9 J n F 1 b 3 Q 7 L C Z x d W 9 0 O 1 N l Y 3 R p b 2 4 x L 1 R 1 b W t 1 c i A o N C k v Q 2 h h b m d l Z C B U e X B l L n t U b 3 R h b F 8 3 N S w x M D B 9 J n F 1 b 3 Q 7 L C Z x d W 9 0 O 1 N l Y 3 R p b 2 4 x L 1 R 1 b W t 1 c i A o N C k v Q 2 h h b m d l Z C B U e X B l L n t U b 3 R h b F 8 3 O C w x M D R 9 J n F 1 b 3 Q 7 L C Z x d W 9 0 O 1 N l Y 3 R p b 2 4 x L 1 R 1 b W t 1 c i A o N C k v Q 2 h h b m d l Z C B U e X B l L n t U b 3 R h b F 8 4 M S w x M D h 9 J n F 1 b 3 Q 7 L C Z x d W 9 0 O 1 N l Y 3 R p b 2 4 x L 1 R 1 b W t 1 c i A o N C k v Q 2 h h b m d l Z C B U e X B l L n t U b 3 R h b F 8 4 N C w x M T J 9 J n F 1 b 3 Q 7 L C Z x d W 9 0 O 1 N l Y 3 R p b 2 4 x L 1 R 1 b W t 1 c i A o N C k v Q 2 h h b m d l Z C B U e X B l L n t U b 3 R h b F 8 4 N y w x M T Z 9 J n F 1 b 3 Q 7 L C Z x d W 9 0 O 1 N l Y 3 R p b 2 4 x L 1 R 1 b W t 1 c i A o N C k v Q 2 h h b m d l Z C B U e X B l L n t U b 3 R h b F 8 5 M C w x M j B 9 J n F 1 b 3 Q 7 L C Z x d W 9 0 O 1 N l Y 3 R p b 2 4 x L 1 R 1 b W t 1 c i A o N C k v Q 2 h h b m d l Z C B U e X B l L n t U b 3 R h b F 8 5 M y w x M j R 9 J n F 1 b 3 Q 7 L C Z x d W 9 0 O 1 N l Y 3 R p b 2 4 x L 1 R 1 b W t 1 c i A o N C k v Q 2 h h b m d l Z C B U e X B l L n t U b 3 R h b F 8 5 N i w x M j h 9 J n F 1 b 3 Q 7 L C Z x d W 9 0 O 1 N l Y 3 R p b 2 4 x L 1 R 1 b W t 1 c i A o N C k v Q 2 h h b m d l Z C B U e X B l L n t U b 3 R h b F 8 5 O S w x M z J 9 J n F 1 b 3 Q 7 L C Z x d W 9 0 O 1 N l Y 3 R p b 2 4 x L 1 R 1 b W t 1 c i A o N C k v Q 2 h h b m d l Z C B U e X B l L n t U b 3 R h b F 8 x M D I s M T M 2 f S Z x d W 9 0 O y w m c X V v d D t T Z W N 0 a W 9 u M S 9 U d W 1 r d X I g K D Q p L 0 N o Y W 5 n Z W Q g V H l w Z S 5 7 V G 9 0 Y W x f M T A 1 L D E 0 M H 0 m c X V v d D s s J n F 1 b 3 Q 7 U 2 V j d G l v b j E v V H V t a 3 V y I C g 0 K S 9 D a G F u Z 2 V k I F R 5 c G U u e 1 R v d G F s X z E w O C w x N D R 9 J n F 1 b 3 Q 7 L C Z x d W 9 0 O 1 N l Y 3 R p b 2 4 x L 1 R 1 b W t 1 c i A o N C k v Q 2 h h b m d l Z C B U e X B l L n t U b 3 R h b F 8 x M T E s M T Q 4 f S Z x d W 9 0 O y w m c X V v d D t T Z W N 0 a W 9 u M S 9 U d W 1 r d X I g K D Q p L 0 N o Y W 5 n Z W Q g V H l w Z S 5 7 V G 9 0 Y W x f M T E 0 L D E 1 M n 0 m c X V v d D s s J n F 1 b 3 Q 7 U 2 V j d G l v b j E v V H V t a 3 V y I C g 0 K S 9 D a G F u Z 2 V k I F R 5 c G U u e 1 R v d G F s X z E x N y w x N T Z 9 J n F 1 b 3 Q 7 L C Z x d W 9 0 O 1 N l Y 3 R p b 2 4 x L 1 R 1 b W t 1 c i A o N C k v Q 2 h h b m d l Z C B U e X B l L n t U b 3 R h b F 8 x M j A s M T Y w f S Z x d W 9 0 O y w m c X V v d D t T Z W N 0 a W 9 u M S 9 U d W 1 r d X I g K D Q p L 0 N o Y W 5 n Z W Q g V H l w Z S 5 7 V G 9 0 Y W x f M T I z L D E 2 N H 0 m c X V v d D s s J n F 1 b 3 Q 7 U 2 V j d G l v b j E v V H V t a 3 V y I C g 0 K S 9 D a G F u Z 2 V k I F R 5 c G U u e 1 R v d G F s X z E y N i w x N j h 9 J n F 1 b 3 Q 7 L C Z x d W 9 0 O 1 N l Y 3 R p b 2 4 x L 1 R 1 b W t 1 c i A o N C k v Q 2 h h b m d l Z C B U e X B l L n t U b 3 R h b F 8 x M j k s M T c y f S Z x d W 9 0 O y w m c X V v d D t T Z W N 0 a W 9 u M S 9 U d W 1 r d X I g K D Q p L 0 N o Y W 5 n Z W Q g V H l w Z S 5 7 V G 9 0 Y W x f M T M y L D E 3 N n 0 m c X V v d D s s J n F 1 b 3 Q 7 U 2 V j d G l v b j E v V H V t a 3 V y I C g 0 K S 9 D a G F u Z 2 V k I F R 5 c G U u e 1 R v d G F s X z E z N S w x O D B 9 J n F 1 b 3 Q 7 L C Z x d W 9 0 O 1 N l Y 3 R p b 2 4 x L 1 R 1 b W t 1 c i A o N C k v Q 2 h h b m d l Z C B U e X B l L n t U b 3 R h b F 8 x M z g s M T g 0 f S Z x d W 9 0 O y w m c X V v d D t T Z W N 0 a W 9 u M S 9 U d W 1 r d X I g K D Q p L 0 N o Y W 5 n Z W Q g V H l w Z S 5 7 V G 9 0 Y W x f M T Q x L D E 4 O H 0 m c X V v d D s s J n F 1 b 3 Q 7 U 2 V j d G l v b j E v V H V t a 3 V y I C g 0 K S 9 D a G F u Z 2 V k I F R 5 c G U u e 1 R v d G F s X z E 0 N C w x O T J 9 J n F 1 b 3 Q 7 L C Z x d W 9 0 O 1 N l Y 3 R p b 2 4 x L 1 R 1 b W t 1 c i A o N C k v Q 2 h h b m d l Z C B U e X B l L n t U b 3 R h b F 8 x N D c s M T k 2 f S Z x d W 9 0 O y w m c X V v d D t T Z W N 0 a W 9 u M S 9 U d W 1 r d X I g K D Q p L 0 N o Y W 5 n Z W Q g V H l w Z S 5 7 V G 9 0 Y W x f M T U w L D I w M H 0 m c X V v d D s s J n F 1 b 3 Q 7 U 2 V j d G l v b j E v V H V t a 3 V y I C g 0 K S 9 D a G F u Z 2 V k I F R 5 c G U u e 1 R v d G F s X z E 1 M y w y M D R 9 J n F 1 b 3 Q 7 L C Z x d W 9 0 O 1 N l Y 3 R p b 2 4 x L 1 R 1 b W t 1 c i A o N C k v Q 2 h h b m d l Z C B U e X B l L n t U b 3 R h b F 8 x N T Y s M j A 4 f S Z x d W 9 0 O y w m c X V v d D t T Z W N 0 a W 9 u M S 9 U d W 1 r d X I g K D Q p L 0 N o Y W 5 n Z W Q g V H l w Z S 5 7 V G 9 0 Y W x f M T U 5 L D I x M n 0 m c X V v d D s s J n F 1 b 3 Q 7 U 2 V j d G l v b j E v V H V t a 3 V y I C g 0 K S 9 D a G F u Z 2 V k I F R 5 c G U u e 1 R v d G F s X z E 2 M i w y M T Z 9 J n F 1 b 3 Q 7 L C Z x d W 9 0 O 1 N l Y 3 R p b 2 4 x L 1 R 1 b W t 1 c i A o N C k v Q 2 h h b m d l Z C B U e X B l L n t U b 3 R h b F 8 x N j U s M j I w f S Z x d W 9 0 O y w m c X V v d D t T Z W N 0 a W 9 u M S 9 U d W 1 r d X I g K D Q p L 0 N o Y W 5 n Z W Q g V H l w Z S 5 7 V G 9 0 Y W x f M T Y 4 L D I y N H 0 m c X V v d D s s J n F 1 b 3 Q 7 U 2 V j d G l v b j E v V H V t a 3 V y I C g 0 K S 9 D a G F u Z 2 V k I F R 5 c G U u e 1 R v d G F s X z E 3 M S w y M j h 9 J n F 1 b 3 Q 7 L C Z x d W 9 0 O 1 N l Y 3 R p b 2 4 x L 1 R 1 b W t 1 c i A o N C k v Q 2 h h b m d l Z C B U e X B l L n t U b 3 R h b F 8 x N z Q s M j M y f S Z x d W 9 0 O y w m c X V v d D t T Z W N 0 a W 9 u M S 9 U d W 1 r d X I g K D Q p L 0 N o Y W 5 n Z W Q g V H l w Z S 5 7 V G 9 0 Y W x f M T c 3 L D I z N n 0 m c X V v d D s s J n F 1 b 3 Q 7 U 2 V j d G l v b j E v V H V t a 3 V y I C g 0 K S 9 D a G F u Z 2 V k I F R 5 c G U u e 1 R v d G F s X z E 4 M C w y N D B 9 J n F 1 b 3 Q 7 L C Z x d W 9 0 O 1 N l Y 3 R p b 2 4 x L 1 R 1 b W t 1 c i A o N C k v Q 2 h h b m d l Z C B U e X B l L n t U b 3 R h b F 8 x O D M s M j Q 0 f S Z x d W 9 0 O y w m c X V v d D t T Z W N 0 a W 9 u M S 9 U d W 1 r d X I g K D Q p L 0 N o Y W 5 n Z W Q g V H l w Z S 5 7 V G 9 0 Y W x f M T g 2 L D I 0 O H 0 m c X V v d D s s J n F 1 b 3 Q 7 U 2 V j d G l v b j E v V H V t a 3 V y I C g 0 K S 9 D a G F u Z 2 V k I F R 5 c G U u e 1 R v d G F s X z E 4 O S w y N T J 9 J n F 1 b 3 Q 7 L C Z x d W 9 0 O 1 N l Y 3 R p b 2 4 x L 1 R 1 b W t 1 c i A o N C k v Q 2 h h b m d l Z C B U e X B l L n t U b 3 R h b F 8 x O T I s M j U 2 f S Z x d W 9 0 O y w m c X V v d D t T Z W N 0 a W 9 u M S 9 U d W 1 r d X I g K D Q p L 0 N o Y W 5 n Z W Q g V H l w Z S 5 7 V G 9 0 Y W x f M T k 1 L D I 2 M H 0 m c X V v d D s s J n F 1 b 3 Q 7 U 2 V j d G l v b j E v V H V t a 3 V y I C g 0 K S 9 D a G F u Z 2 V k I F R 5 c G U u e 1 R v d G F s X z E 5 O C w y N j R 9 J n F 1 b 3 Q 7 L C Z x d W 9 0 O 1 N l Y 3 R p b 2 4 x L 1 R 1 b W t 1 c i A o N C k v Q 2 h h b m d l Z C B U e X B l L n t U b 3 R h b F 8 y M D E s M j Y 4 f S Z x d W 9 0 O y w m c X V v d D t T Z W N 0 a W 9 u M S 9 U d W 1 r d X I g K D Q p L 0 N o Y W 5 n Z W Q g V H l w Z S 5 7 V G 9 0 Y W x f M j A 0 L D I 3 M n 0 m c X V v d D s s J n F 1 b 3 Q 7 U 2 V j d G l v b j E v V H V t a 3 V y I C g 0 K S 9 D a G F u Z 2 V k I F R 5 c G U u e 1 R v d G F s X z I w N y w y N z Z 9 J n F 1 b 3 Q 7 L C Z x d W 9 0 O 1 N l Y 3 R p b 2 4 x L 1 R 1 b W t 1 c i A o N C k v Q 2 h h b m d l Z C B U e X B l L n t U b 3 R h b F 8 y M T A s M j g w f S Z x d W 9 0 O y w m c X V v d D t T Z W N 0 a W 9 u M S 9 U d W 1 r d X I g K D Q p L 0 N o Y W 5 n Z W Q g V H l w Z S 5 7 V G 9 0 Y W x f M j E z L D I 4 N H 0 m c X V v d D s s J n F 1 b 3 Q 7 U 2 V j d G l v b j E v V H V t a 3 V y I C g 0 K S 9 D a G F u Z 2 V k I F R 5 c G U u e 1 R v d G F s X z I x N i w y O D h 9 J n F 1 b 3 Q 7 L C Z x d W 9 0 O 1 N l Y 3 R p b 2 4 x L 1 R 1 b W t 1 c i A o N C k v Q 2 h h b m d l Z C B U e X B l L n t U b 3 R h b F 8 y M T k s M j k y f S Z x d W 9 0 O y w m c X V v d D t T Z W N 0 a W 9 u M S 9 U d W 1 r d X I g K D Q p L 0 N o Y W 5 n Z W Q g V H l w Z S 5 7 V G 9 0 Y W x f M j I z L D I 5 N n 0 m c X V v d D s s J n F 1 b 3 Q 7 U 2 V j d G l v b j E v V H V t a 3 V y I C g 0 K S 9 D a G F u Z 2 V k I F R 5 c G U u e 1 R v d G F s X z I y N i w z M D B 9 J n F 1 b 3 Q 7 L C Z x d W 9 0 O 1 N l Y 3 R p b 2 4 x L 1 R 1 b W t 1 c i A o N C k v Q 2 h h b m d l Z C B U e X B l L n t U b 3 R h b F 8 y M j k s M z A 0 f S Z x d W 9 0 O y w m c X V v d D t T Z W N 0 a W 9 u M S 9 U d W 1 r d X I g K D Q p L 0 N o Y W 5 n Z W Q g V H l w Z S 5 7 V G 9 0 Y W x f M j M y L D M w O H 0 m c X V v d D s s J n F 1 b 3 Q 7 U 2 V j d G l v b j E v V H V t a 3 V y I C g 0 K S 9 D a G F u Z 2 V k I F R 5 c G U u e 1 R v d G F s X z I z N S w z M T J 9 J n F 1 b 3 Q 7 X S w m c X V v d D t D b 2 x 1 b W 5 D b 3 V u d C Z x d W 9 0 O z o 3 N S w m c X V v d D t L Z X l D b 2 x 1 b W 5 O Y W 1 l c y Z x d W 9 0 O z p b X S w m c X V v d D t D b 2 x 1 b W 5 J Z G V u d G l 0 a W V z J n F 1 b 3 Q 7 O l s m c X V v d D t T Z W N 0 a W 9 u M S 9 U d W 1 r d X I g K D Q p L 0 N o Y W 5 n Z W Q g V H l w Z S 5 7 R m F j d G 9 y e S B l e H B l b m N l L D B 9 J n F 1 b 3 Q 7 L C Z x d W 9 0 O 1 N l Y 3 R p b 2 4 x L 1 R 1 b W t 1 c i A o N C k v Q 2 h h b m d l Z C B U e X B l L n t U b 3 R h b C w z f S Z x d W 9 0 O y w m c X V v d D t T Z W N 0 a W 9 u M S 9 U d W 1 r d X I g K D Q p L 0 N o Y W 5 n Z W Q g V H l w Z S 5 7 V G 9 0 Y W x f M i w 4 f S Z x d W 9 0 O y w m c X V v d D t T Z W N 0 a W 9 u M S 9 U d W 1 r d X I g K D Q p L 0 N o Y W 5 n Z W Q g V H l w Z S 5 7 V G 9 0 Y W x f N i w x M 3 0 m c X V v d D s s J n F 1 b 3 Q 7 U 2 V j d G l v b j E v V H V t a 3 V y I C g 0 K S 9 D a G F u Z 2 V k I F R 5 c G U u e 1 R v d G F s X z E w L D E 4 f S Z x d W 9 0 O y w m c X V v d D t T Z W N 0 a W 9 u M S 9 U d W 1 r d X I g K D Q p L 0 N o Y W 5 n Z W Q g V H l w Z S 5 7 V G 9 0 Y W x f M T Q s M j N 9 J n F 1 b 3 Q 7 L C Z x d W 9 0 O 1 N l Y 3 R p b 2 4 x L 1 R 1 b W t 1 c i A o N C k v Q 2 h h b m d l Z C B U e X B l L n t U b 3 R h b F 8 x O C w y O H 0 m c X V v d D s s J n F 1 b 3 Q 7 U 2 V j d G l v b j E v V H V t a 3 V y I C g 0 K S 9 D a G F u Z 2 V k I F R 5 c G U u e 1 R v d G F s X z I y L D M z f S Z x d W 9 0 O y w m c X V v d D t T Z W N 0 a W 9 u M S 9 U d W 1 r d X I g K D Q p L 0 N o Y W 5 n Z W Q g V H l w Z S 5 7 V G 9 0 Y W x f M j Y s M z h 9 J n F 1 b 3 Q 7 L C Z x d W 9 0 O 1 N l Y 3 R p b 2 4 x L 1 R 1 b W t 1 c i A o N C k v Q 2 h h b m d l Z C B U e X B l L n t U b 3 R h b F 8 z M C w 0 M 3 0 m c X V v d D s s J n F 1 b 3 Q 7 U 2 V j d G l v b j E v V H V t a 3 V y I C g 0 K S 9 D a G F u Z 2 V k I F R 5 c G U u e 1 R v d G F s X z M 0 L D Q 4 f S Z x d W 9 0 O y w m c X V v d D t T Z W N 0 a W 9 u M S 9 U d W 1 r d X I g K D Q p L 0 N o Y W 5 n Z W Q g V H l w Z S 5 7 V G 9 0 Y W x f M z g s N T N 9 J n F 1 b 3 Q 7 L C Z x d W 9 0 O 1 N l Y 3 R p b 2 4 x L 1 R 1 b W t 1 c i A o N C k v Q 2 h h b m d l Z C B U e X B l L n t U b 3 R h b F 8 0 M i w 1 O H 0 m c X V v d D s s J n F 1 b 3 Q 7 U 2 V j d G l v b j E v V H V t a 3 V y I C g 0 K S 9 D a G F u Z 2 V k I F R 5 c G U u e 1 R v d G F s X z Q 2 L D Y z f S Z x d W 9 0 O y w m c X V v d D t T Z W N 0 a W 9 u M S 9 U d W 1 r d X I g K D Q p L 0 N o Y W 5 n Z W Q g V H l w Z S 5 7 V G 9 0 Y W x f N T A s N j h 9 J n F 1 b 3 Q 7 L C Z x d W 9 0 O 1 N l Y 3 R p b 2 4 x L 1 R 1 b W t 1 c i A o N C k v Q 2 h h b m d l Z C B U e X B l L n t U b 3 R h b F 8 1 N C w 3 M 3 0 m c X V v d D s s J n F 1 b 3 Q 7 U 2 V j d G l v b j E v V H V t a 3 V y I C g 0 K S 9 D a G F u Z 2 V k I F R 5 c G U u e 1 R v d G F s X z U 4 L D c 4 f S Z x d W 9 0 O y w m c X V v d D t T Z W N 0 a W 9 u M S 9 U d W 1 r d X I g K D Q p L 0 N o Y W 5 n Z W Q g V H l w Z S 5 7 V G 9 0 Y W x f N j I s O D N 9 J n F 1 b 3 Q 7 L C Z x d W 9 0 O 1 N l Y 3 R p b 2 4 x L 1 R 1 b W t 1 c i A o N C k v Q 2 h h b m d l Z C B U e X B l L n t U b 3 R h b F 8 2 N i w 4 O H 0 m c X V v d D s s J n F 1 b 3 Q 7 U 2 V j d G l v b j E v V H V t a 3 V y I C g 0 K S 9 D a G F u Z 2 V k I F R 5 c G U u e 1 R v d G F s X z Y 5 L D k y f S Z x d W 9 0 O y w m c X V v d D t T Z W N 0 a W 9 u M S 9 U d W 1 r d X I g K D Q p L 0 N o Y W 5 n Z W Q g V H l w Z S 5 7 V G 9 0 Y W x f N z I s O T Z 9 J n F 1 b 3 Q 7 L C Z x d W 9 0 O 1 N l Y 3 R p b 2 4 x L 1 R 1 b W t 1 c i A o N C k v Q 2 h h b m d l Z C B U e X B l L n t U b 3 R h b F 8 3 N S w x M D B 9 J n F 1 b 3 Q 7 L C Z x d W 9 0 O 1 N l Y 3 R p b 2 4 x L 1 R 1 b W t 1 c i A o N C k v Q 2 h h b m d l Z C B U e X B l L n t U b 3 R h b F 8 3 O C w x M D R 9 J n F 1 b 3 Q 7 L C Z x d W 9 0 O 1 N l Y 3 R p b 2 4 x L 1 R 1 b W t 1 c i A o N C k v Q 2 h h b m d l Z C B U e X B l L n t U b 3 R h b F 8 4 M S w x M D h 9 J n F 1 b 3 Q 7 L C Z x d W 9 0 O 1 N l Y 3 R p b 2 4 x L 1 R 1 b W t 1 c i A o N C k v Q 2 h h b m d l Z C B U e X B l L n t U b 3 R h b F 8 4 N C w x M T J 9 J n F 1 b 3 Q 7 L C Z x d W 9 0 O 1 N l Y 3 R p b 2 4 x L 1 R 1 b W t 1 c i A o N C k v Q 2 h h b m d l Z C B U e X B l L n t U b 3 R h b F 8 4 N y w x M T Z 9 J n F 1 b 3 Q 7 L C Z x d W 9 0 O 1 N l Y 3 R p b 2 4 x L 1 R 1 b W t 1 c i A o N C k v Q 2 h h b m d l Z C B U e X B l L n t U b 3 R h b F 8 5 M C w x M j B 9 J n F 1 b 3 Q 7 L C Z x d W 9 0 O 1 N l Y 3 R p b 2 4 x L 1 R 1 b W t 1 c i A o N C k v Q 2 h h b m d l Z C B U e X B l L n t U b 3 R h b F 8 5 M y w x M j R 9 J n F 1 b 3 Q 7 L C Z x d W 9 0 O 1 N l Y 3 R p b 2 4 x L 1 R 1 b W t 1 c i A o N C k v Q 2 h h b m d l Z C B U e X B l L n t U b 3 R h b F 8 5 N i w x M j h 9 J n F 1 b 3 Q 7 L C Z x d W 9 0 O 1 N l Y 3 R p b 2 4 x L 1 R 1 b W t 1 c i A o N C k v Q 2 h h b m d l Z C B U e X B l L n t U b 3 R h b F 8 5 O S w x M z J 9 J n F 1 b 3 Q 7 L C Z x d W 9 0 O 1 N l Y 3 R p b 2 4 x L 1 R 1 b W t 1 c i A o N C k v Q 2 h h b m d l Z C B U e X B l L n t U b 3 R h b F 8 x M D I s M T M 2 f S Z x d W 9 0 O y w m c X V v d D t T Z W N 0 a W 9 u M S 9 U d W 1 r d X I g K D Q p L 0 N o Y W 5 n Z W Q g V H l w Z S 5 7 V G 9 0 Y W x f M T A 1 L D E 0 M H 0 m c X V v d D s s J n F 1 b 3 Q 7 U 2 V j d G l v b j E v V H V t a 3 V y I C g 0 K S 9 D a G F u Z 2 V k I F R 5 c G U u e 1 R v d G F s X z E w O C w x N D R 9 J n F 1 b 3 Q 7 L C Z x d W 9 0 O 1 N l Y 3 R p b 2 4 x L 1 R 1 b W t 1 c i A o N C k v Q 2 h h b m d l Z C B U e X B l L n t U b 3 R h b F 8 x M T E s M T Q 4 f S Z x d W 9 0 O y w m c X V v d D t T Z W N 0 a W 9 u M S 9 U d W 1 r d X I g K D Q p L 0 N o Y W 5 n Z W Q g V H l w Z S 5 7 V G 9 0 Y W x f M T E 0 L D E 1 M n 0 m c X V v d D s s J n F 1 b 3 Q 7 U 2 V j d G l v b j E v V H V t a 3 V y I C g 0 K S 9 D a G F u Z 2 V k I F R 5 c G U u e 1 R v d G F s X z E x N y w x N T Z 9 J n F 1 b 3 Q 7 L C Z x d W 9 0 O 1 N l Y 3 R p b 2 4 x L 1 R 1 b W t 1 c i A o N C k v Q 2 h h b m d l Z C B U e X B l L n t U b 3 R h b F 8 x M j A s M T Y w f S Z x d W 9 0 O y w m c X V v d D t T Z W N 0 a W 9 u M S 9 U d W 1 r d X I g K D Q p L 0 N o Y W 5 n Z W Q g V H l w Z S 5 7 V G 9 0 Y W x f M T I z L D E 2 N H 0 m c X V v d D s s J n F 1 b 3 Q 7 U 2 V j d G l v b j E v V H V t a 3 V y I C g 0 K S 9 D a G F u Z 2 V k I F R 5 c G U u e 1 R v d G F s X z E y N i w x N j h 9 J n F 1 b 3 Q 7 L C Z x d W 9 0 O 1 N l Y 3 R p b 2 4 x L 1 R 1 b W t 1 c i A o N C k v Q 2 h h b m d l Z C B U e X B l L n t U b 3 R h b F 8 x M j k s M T c y f S Z x d W 9 0 O y w m c X V v d D t T Z W N 0 a W 9 u M S 9 U d W 1 r d X I g K D Q p L 0 N o Y W 5 n Z W Q g V H l w Z S 5 7 V G 9 0 Y W x f M T M y L D E 3 N n 0 m c X V v d D s s J n F 1 b 3 Q 7 U 2 V j d G l v b j E v V H V t a 3 V y I C g 0 K S 9 D a G F u Z 2 V k I F R 5 c G U u e 1 R v d G F s X z E z N S w x O D B 9 J n F 1 b 3 Q 7 L C Z x d W 9 0 O 1 N l Y 3 R p b 2 4 x L 1 R 1 b W t 1 c i A o N C k v Q 2 h h b m d l Z C B U e X B l L n t U b 3 R h b F 8 x M z g s M T g 0 f S Z x d W 9 0 O y w m c X V v d D t T Z W N 0 a W 9 u M S 9 U d W 1 r d X I g K D Q p L 0 N o Y W 5 n Z W Q g V H l w Z S 5 7 V G 9 0 Y W x f M T Q x L D E 4 O H 0 m c X V v d D s s J n F 1 b 3 Q 7 U 2 V j d G l v b j E v V H V t a 3 V y I C g 0 K S 9 D a G F u Z 2 V k I F R 5 c G U u e 1 R v d G F s X z E 0 N C w x O T J 9 J n F 1 b 3 Q 7 L C Z x d W 9 0 O 1 N l Y 3 R p b 2 4 x L 1 R 1 b W t 1 c i A o N C k v Q 2 h h b m d l Z C B U e X B l L n t U b 3 R h b F 8 x N D c s M T k 2 f S Z x d W 9 0 O y w m c X V v d D t T Z W N 0 a W 9 u M S 9 U d W 1 r d X I g K D Q p L 0 N o Y W 5 n Z W Q g V H l w Z S 5 7 V G 9 0 Y W x f M T U w L D I w M H 0 m c X V v d D s s J n F 1 b 3 Q 7 U 2 V j d G l v b j E v V H V t a 3 V y I C g 0 K S 9 D a G F u Z 2 V k I F R 5 c G U u e 1 R v d G F s X z E 1 M y w y M D R 9 J n F 1 b 3 Q 7 L C Z x d W 9 0 O 1 N l Y 3 R p b 2 4 x L 1 R 1 b W t 1 c i A o N C k v Q 2 h h b m d l Z C B U e X B l L n t U b 3 R h b F 8 x N T Y s M j A 4 f S Z x d W 9 0 O y w m c X V v d D t T Z W N 0 a W 9 u M S 9 U d W 1 r d X I g K D Q p L 0 N o Y W 5 n Z W Q g V H l w Z S 5 7 V G 9 0 Y W x f M T U 5 L D I x M n 0 m c X V v d D s s J n F 1 b 3 Q 7 U 2 V j d G l v b j E v V H V t a 3 V y I C g 0 K S 9 D a G F u Z 2 V k I F R 5 c G U u e 1 R v d G F s X z E 2 M i w y M T Z 9 J n F 1 b 3 Q 7 L C Z x d W 9 0 O 1 N l Y 3 R p b 2 4 x L 1 R 1 b W t 1 c i A o N C k v Q 2 h h b m d l Z C B U e X B l L n t U b 3 R h b F 8 x N j U s M j I w f S Z x d W 9 0 O y w m c X V v d D t T Z W N 0 a W 9 u M S 9 U d W 1 r d X I g K D Q p L 0 N o Y W 5 n Z W Q g V H l w Z S 5 7 V G 9 0 Y W x f M T Y 4 L D I y N H 0 m c X V v d D s s J n F 1 b 3 Q 7 U 2 V j d G l v b j E v V H V t a 3 V y I C g 0 K S 9 D a G F u Z 2 V k I F R 5 c G U u e 1 R v d G F s X z E 3 M S w y M j h 9 J n F 1 b 3 Q 7 L C Z x d W 9 0 O 1 N l Y 3 R p b 2 4 x L 1 R 1 b W t 1 c i A o N C k v Q 2 h h b m d l Z C B U e X B l L n t U b 3 R h b F 8 x N z Q s M j M y f S Z x d W 9 0 O y w m c X V v d D t T Z W N 0 a W 9 u M S 9 U d W 1 r d X I g K D Q p L 0 N o Y W 5 n Z W Q g V H l w Z S 5 7 V G 9 0 Y W x f M T c 3 L D I z N n 0 m c X V v d D s s J n F 1 b 3 Q 7 U 2 V j d G l v b j E v V H V t a 3 V y I C g 0 K S 9 D a G F u Z 2 V k I F R 5 c G U u e 1 R v d G F s X z E 4 M C w y N D B 9 J n F 1 b 3 Q 7 L C Z x d W 9 0 O 1 N l Y 3 R p b 2 4 x L 1 R 1 b W t 1 c i A o N C k v Q 2 h h b m d l Z C B U e X B l L n t U b 3 R h b F 8 x O D M s M j Q 0 f S Z x d W 9 0 O y w m c X V v d D t T Z W N 0 a W 9 u M S 9 U d W 1 r d X I g K D Q p L 0 N o Y W 5 n Z W Q g V H l w Z S 5 7 V G 9 0 Y W x f M T g 2 L D I 0 O H 0 m c X V v d D s s J n F 1 b 3 Q 7 U 2 V j d G l v b j E v V H V t a 3 V y I C g 0 K S 9 D a G F u Z 2 V k I F R 5 c G U u e 1 R v d G F s X z E 4 O S w y N T J 9 J n F 1 b 3 Q 7 L C Z x d W 9 0 O 1 N l Y 3 R p b 2 4 x L 1 R 1 b W t 1 c i A o N C k v Q 2 h h b m d l Z C B U e X B l L n t U b 3 R h b F 8 x O T I s M j U 2 f S Z x d W 9 0 O y w m c X V v d D t T Z W N 0 a W 9 u M S 9 U d W 1 r d X I g K D Q p L 0 N o Y W 5 n Z W Q g V H l w Z S 5 7 V G 9 0 Y W x f M T k 1 L D I 2 M H 0 m c X V v d D s s J n F 1 b 3 Q 7 U 2 V j d G l v b j E v V H V t a 3 V y I C g 0 K S 9 D a G F u Z 2 V k I F R 5 c G U u e 1 R v d G F s X z E 5 O C w y N j R 9 J n F 1 b 3 Q 7 L C Z x d W 9 0 O 1 N l Y 3 R p b 2 4 x L 1 R 1 b W t 1 c i A o N C k v Q 2 h h b m d l Z C B U e X B l L n t U b 3 R h b F 8 y M D E s M j Y 4 f S Z x d W 9 0 O y w m c X V v d D t T Z W N 0 a W 9 u M S 9 U d W 1 r d X I g K D Q p L 0 N o Y W 5 n Z W Q g V H l w Z S 5 7 V G 9 0 Y W x f M j A 0 L D I 3 M n 0 m c X V v d D s s J n F 1 b 3 Q 7 U 2 V j d G l v b j E v V H V t a 3 V y I C g 0 K S 9 D a G F u Z 2 V k I F R 5 c G U u e 1 R v d G F s X z I w N y w y N z Z 9 J n F 1 b 3 Q 7 L C Z x d W 9 0 O 1 N l Y 3 R p b 2 4 x L 1 R 1 b W t 1 c i A o N C k v Q 2 h h b m d l Z C B U e X B l L n t U b 3 R h b F 8 y M T A s M j g w f S Z x d W 9 0 O y w m c X V v d D t T Z W N 0 a W 9 u M S 9 U d W 1 r d X I g K D Q p L 0 N o Y W 5 n Z W Q g V H l w Z S 5 7 V G 9 0 Y W x f M j E z L D I 4 N H 0 m c X V v d D s s J n F 1 b 3 Q 7 U 2 V j d G l v b j E v V H V t a 3 V y I C g 0 K S 9 D a G F u Z 2 V k I F R 5 c G U u e 1 R v d G F s X z I x N i w y O D h 9 J n F 1 b 3 Q 7 L C Z x d W 9 0 O 1 N l Y 3 R p b 2 4 x L 1 R 1 b W t 1 c i A o N C k v Q 2 h h b m d l Z C B U e X B l L n t U b 3 R h b F 8 y M T k s M j k y f S Z x d W 9 0 O y w m c X V v d D t T Z W N 0 a W 9 u M S 9 U d W 1 r d X I g K D Q p L 0 N o Y W 5 n Z W Q g V H l w Z S 5 7 V G 9 0 Y W x f M j I z L D I 5 N n 0 m c X V v d D s s J n F 1 b 3 Q 7 U 2 V j d G l v b j E v V H V t a 3 V y I C g 0 K S 9 D a G F u Z 2 V k I F R 5 c G U u e 1 R v d G F s X z I y N i w z M D B 9 J n F 1 b 3 Q 7 L C Z x d W 9 0 O 1 N l Y 3 R p b 2 4 x L 1 R 1 b W t 1 c i A o N C k v Q 2 h h b m d l Z C B U e X B l L n t U b 3 R h b F 8 y M j k s M z A 0 f S Z x d W 9 0 O y w m c X V v d D t T Z W N 0 a W 9 u M S 9 U d W 1 r d X I g K D Q p L 0 N o Y W 5 n Z W Q g V H l w Z S 5 7 V G 9 0 Y W x f M j M y L D M w O H 0 m c X V v d D s s J n F 1 b 3 Q 7 U 2 V j d G l v b j E v V H V t a 3 V y I C g 0 K S 9 D a G F u Z 2 V k I F R 5 c G U u e 1 R v d G F s X z I z N S w z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W 1 r d X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V t a 3 V y J T I w K D Q p L 1 R 1 b W t 1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b W t 1 c i U y M C g 0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b W t 1 c i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W 1 r d X I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W 1 r d X I l M j A o N C k v U m V t b 3 Z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E T x 1 b q F N S Z 6 H C 7 P H O 5 T p A A A A A A I A A A A A A B B m A A A A A Q A A I A A A A H I 5 r 3 m N q u I m 9 D T f I T h F E E d s Z l 2 V y F A R F j I 7 f L A Q V n v E A A A A A A 6 A A A A A A g A A I A A A A K 7 a A U / F U U A I u b V 6 L C X F m M T 4 c A O U y J C W t V V t V a h + i b g p U A A A A G P + i c V f 7 d J 9 D I f o 1 S H D W R 3 9 k L f a n v R 4 h f O E i 6 o Y R R 1 5 x K 7 s d C E J I h 5 U K L R 7 s 3 Q V g I k J 6 d S r J J P T P y D z U y 0 S 0 P B i 8 J u A n k I S W Z R q o Y + E 2 j Z g Q A A A A M N 5 B 9 r c Q R w O L f U w U f r l 0 f / a O X l Q R 3 h O D J z 2 0 F c K J 8 e v 3 2 V E B q C k 6 a J T G x f i 1 L / / D B M 5 Y j M J l + U O h j f a u 3 X Y E Z k = < / D a t a M a s h u p > 
</file>

<file path=customXml/itemProps1.xml><?xml version="1.0" encoding="utf-8"?>
<ds:datastoreItem xmlns:ds="http://schemas.openxmlformats.org/officeDocument/2006/customXml" ds:itemID="{B08CB45B-9411-4C20-BD76-90461807BB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TG Palya</vt:lpstr>
      <vt:lpstr>Tumkur</vt:lpstr>
      <vt:lpstr>TG Palya_Actuals</vt:lpstr>
      <vt:lpstr>TG Palya_CMT</vt:lpstr>
      <vt:lpstr>TG Palya_Average</vt:lpstr>
      <vt:lpstr>TG Palya_Total</vt:lpstr>
      <vt:lpstr>Tumkur_CMT</vt:lpstr>
      <vt:lpstr>Tumkur_Average</vt:lpstr>
      <vt:lpstr>Tumkur_Actuals</vt:lpstr>
      <vt:lpstr>Tumkur_Total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Upase</dc:creator>
  <cp:lastModifiedBy>Balasubramanian P.G</cp:lastModifiedBy>
  <dcterms:created xsi:type="dcterms:W3CDTF">2024-04-30T03:58:01Z</dcterms:created>
  <dcterms:modified xsi:type="dcterms:W3CDTF">2024-05-25T06:57:04Z</dcterms:modified>
</cp:coreProperties>
</file>