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8_{B543FA87-9665-458A-8839-B822A59C3DA0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NALYSES &gt;&gt;" sheetId="8" r:id="rId1"/>
    <sheet name="Footprint Calculations" sheetId="5" r:id="rId2"/>
    <sheet name="Conversion factors" sheetId="7" r:id="rId3"/>
    <sheet name="DATA &gt;&gt;" sheetId="6" r:id="rId4"/>
    <sheet name="Financing" sheetId="1" r:id="rId5"/>
    <sheet name="Emissions" sheetId="2" r:id="rId6"/>
    <sheet name="Production" sheetId="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7" l="1"/>
  <c r="G15" i="7" s="1"/>
  <c r="J7" i="5"/>
  <c r="J8" i="5"/>
  <c r="J9" i="5"/>
  <c r="J10" i="5"/>
  <c r="J11" i="5"/>
  <c r="C5" i="7" l="1"/>
  <c r="L10" i="5" l="1"/>
  <c r="L9" i="5"/>
  <c r="L8" i="5"/>
  <c r="L7" i="5"/>
  <c r="L11" i="5"/>
  <c r="H7" i="5" l="1"/>
  <c r="I7" i="5"/>
  <c r="H8" i="5"/>
  <c r="I8" i="5"/>
  <c r="H9" i="5"/>
  <c r="I9" i="5"/>
  <c r="H10" i="5"/>
  <c r="I10" i="5"/>
  <c r="H11" i="5"/>
  <c r="I11" i="5"/>
  <c r="G8" i="5"/>
  <c r="G9" i="5"/>
  <c r="G10" i="5"/>
  <c r="G11" i="5"/>
  <c r="G7" i="5"/>
  <c r="F8" i="5"/>
  <c r="F9" i="5"/>
  <c r="F10" i="5"/>
  <c r="F11" i="5"/>
  <c r="F7" i="5"/>
  <c r="E8" i="5"/>
  <c r="E9" i="5"/>
  <c r="E10" i="5"/>
  <c r="E11" i="5"/>
  <c r="E7" i="5"/>
  <c r="D8" i="5"/>
  <c r="D9" i="5"/>
  <c r="D10" i="5"/>
  <c r="D11" i="5"/>
  <c r="D7" i="5"/>
  <c r="M7" i="5" l="1"/>
  <c r="O7" i="5" s="1"/>
  <c r="M11" i="5"/>
  <c r="O11" i="5" s="1"/>
  <c r="M10" i="5"/>
  <c r="O10" i="5" s="1"/>
  <c r="M9" i="5"/>
  <c r="O9" i="5" s="1"/>
  <c r="M8" i="5"/>
  <c r="O8" i="5" s="1"/>
  <c r="R7" i="5"/>
  <c r="S7" i="5"/>
  <c r="Q7" i="5"/>
  <c r="S11" i="5"/>
  <c r="R11" i="5"/>
  <c r="Q11" i="5"/>
  <c r="S10" i="5"/>
  <c r="R10" i="5"/>
  <c r="Q10" i="5"/>
  <c r="S9" i="5"/>
  <c r="R9" i="5"/>
  <c r="Q9" i="5"/>
  <c r="Q8" i="5"/>
  <c r="S8" i="5"/>
  <c r="R8" i="5"/>
  <c r="P7" i="5" l="1"/>
  <c r="P11" i="5"/>
  <c r="P8" i="5"/>
  <c r="P9" i="5"/>
  <c r="P10" i="5"/>
  <c r="F6" i="2" l="1"/>
  <c r="F7" i="2"/>
  <c r="F8" i="2"/>
  <c r="F9" i="2"/>
  <c r="F5" i="2"/>
</calcChain>
</file>

<file path=xl/sharedStrings.xml><?xml version="1.0" encoding="utf-8"?>
<sst xmlns="http://schemas.openxmlformats.org/spreadsheetml/2006/main" count="88" uniqueCount="59">
  <si>
    <t>Client Name</t>
  </si>
  <si>
    <t>Scope 1 Emissions</t>
  </si>
  <si>
    <t>Scope 2 Emissions</t>
  </si>
  <si>
    <t>Scope 3 Emissions</t>
  </si>
  <si>
    <t>Prosperous Petroleum</t>
  </si>
  <si>
    <t>Gas Ship Logistics</t>
  </si>
  <si>
    <t>Upstream</t>
  </si>
  <si>
    <t xml:space="preserve">Integrated </t>
  </si>
  <si>
    <t>Midstream</t>
  </si>
  <si>
    <t>Downstream</t>
  </si>
  <si>
    <t>Octagon</t>
  </si>
  <si>
    <t>Total Oil Production (MBBL)</t>
  </si>
  <si>
    <t>Portfolio Client Name</t>
  </si>
  <si>
    <t>Sector Category</t>
  </si>
  <si>
    <t>20XX Data</t>
  </si>
  <si>
    <t>Total Corporate Lending Financing (USD)</t>
  </si>
  <si>
    <t>EVIC (USD)</t>
  </si>
  <si>
    <t>20XX Production Data</t>
  </si>
  <si>
    <t>This page intentionally blank</t>
  </si>
  <si>
    <t>Physical Emissions Intensity</t>
  </si>
  <si>
    <t>Please populate this page and conduct the analyses here by company</t>
  </si>
  <si>
    <t>Units &gt;&gt;</t>
  </si>
  <si>
    <t>Total Corporate Lending Financing</t>
  </si>
  <si>
    <t>$ USD</t>
  </si>
  <si>
    <t xml:space="preserve">EVIC </t>
  </si>
  <si>
    <t>tCO2e</t>
  </si>
  <si>
    <t>MBBL</t>
  </si>
  <si>
    <t>Total Oil Production</t>
  </si>
  <si>
    <t>gCO2e/MJ</t>
  </si>
  <si>
    <t>Crude oil</t>
  </si>
  <si>
    <t>MJ/MBBL</t>
  </si>
  <si>
    <t>MJ</t>
  </si>
  <si>
    <t>Helper Calculations</t>
  </si>
  <si>
    <t>Outputs</t>
  </si>
  <si>
    <t>20XX data</t>
  </si>
  <si>
    <t>Please research conversion factors, calculate accordingly below add the final conversions factor value in the blue box. US EPA/EIA are good sources to start your search!</t>
  </si>
  <si>
    <t>Total Emissions</t>
  </si>
  <si>
    <t>Assume</t>
  </si>
  <si>
    <t>MJ / 1 MMBtu</t>
  </si>
  <si>
    <t>gallons/BBL</t>
  </si>
  <si>
    <t>Petroleum products</t>
  </si>
  <si>
    <t>(mmBtu / gallon)</t>
  </si>
  <si>
    <t>(MJ / gallon)</t>
  </si>
  <si>
    <t>(MJ / MBBL)</t>
  </si>
  <si>
    <t>Crude Oil</t>
  </si>
  <si>
    <t>Scope 1 PEI</t>
  </si>
  <si>
    <t>Scope 2 PEI</t>
  </si>
  <si>
    <t>Scope 3 PEI</t>
  </si>
  <si>
    <t>Baseline Data</t>
  </si>
  <si>
    <t>Absolute financed emissions</t>
  </si>
  <si>
    <t>mmBtu / gallon Crude Oil</t>
  </si>
  <si>
    <t>Process</t>
  </si>
  <si>
    <t>Source:</t>
  </si>
  <si>
    <t>https://www.epa.gov/system/files/documents/2022-10/Default%20Heat%20Content%20Ratios%20for%20Help%20and%20User%20Guide%20%281%29.pdf</t>
  </si>
  <si>
    <t>Best Oil</t>
  </si>
  <si>
    <t>Pointed Energy</t>
  </si>
  <si>
    <r>
      <t>Scope 1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>e)</t>
    </r>
  </si>
  <si>
    <r>
      <t>Scope 2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>e)</t>
    </r>
  </si>
  <si>
    <r>
      <t>Scope 3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  <family val="2"/>
        <scheme val="minor"/>
      </rPr>
      <t>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</si>
</sst>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A1C1F"/>
      <name val="Calibri"/>
      <family val="2"/>
      <scheme val="minor"/>
    </font>
    <font>
      <sz val="11"/>
      <color rgb="FF275D38"/>
      <name val="Calibri"/>
      <family val="2"/>
      <scheme val="minor"/>
    </font>
    <font>
      <sz val="11"/>
      <color rgb="FF965D00"/>
      <name val="Calibri"/>
      <family val="2"/>
      <scheme val="minor"/>
    </font>
    <font>
      <b/>
      <sz val="11"/>
      <color rgb="FF565656"/>
      <name val="Calibri"/>
      <family val="2"/>
      <scheme val="minor"/>
    </font>
    <font>
      <b/>
      <sz val="11"/>
      <color rgb="FFFF8C00"/>
      <name val="Calibri"/>
      <family val="2"/>
      <scheme val="minor"/>
    </font>
    <font>
      <i/>
      <sz val="11"/>
      <color rgb="FF949494"/>
      <name val="Calibri"/>
      <family val="2"/>
      <scheme val="minor"/>
    </font>
    <font>
      <b/>
      <sz val="15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8C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AEA6"/>
        <bgColor indexed="64"/>
      </patternFill>
    </fill>
    <fill>
      <patternFill patternType="solid">
        <fgColor rgb="FFADDFB3"/>
        <bgColor indexed="64"/>
      </patternFill>
    </fill>
    <fill>
      <patternFill patternType="solid">
        <fgColor rgb="FFFFE580"/>
        <bgColor indexed="64"/>
      </patternFill>
    </fill>
    <fill>
      <patternFill patternType="solid">
        <fgColor rgb="FF57C67A"/>
        <bgColor indexed="64"/>
      </patternFill>
    </fill>
    <fill>
      <patternFill patternType="solid">
        <fgColor rgb="FFC4EAC9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14853D"/>
        <bgColor indexed="64"/>
      </patternFill>
    </fill>
    <fill>
      <patternFill patternType="solid">
        <fgColor rgb="FF00AC41"/>
        <bgColor indexed="64"/>
      </patternFill>
    </fill>
    <fill>
      <patternFill patternType="solid">
        <fgColor rgb="FF0065AC"/>
        <bgColor indexed="64"/>
      </patternFill>
    </fill>
    <fill>
      <patternFill patternType="solid">
        <fgColor rgb="FF009DE0"/>
        <bgColor indexed="64"/>
      </patternFill>
    </fill>
    <fill>
      <patternFill patternType="solid">
        <fgColor rgb="FF3BB8F0"/>
        <bgColor indexed="64"/>
      </patternFill>
    </fill>
    <fill>
      <patternFill patternType="solid">
        <fgColor rgb="FF76D3FF"/>
        <bgColor indexed="64"/>
      </patternFill>
    </fill>
    <fill>
      <patternFill patternType="solid">
        <fgColor rgb="FF9FE0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A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80AAE"/>
        <bgColor indexed="64"/>
      </patternFill>
    </fill>
    <fill>
      <patternFill patternType="solid">
        <fgColor rgb="FFE0E9FD"/>
        <bgColor indexed="64"/>
      </patternFill>
    </fill>
    <fill>
      <patternFill patternType="solid">
        <fgColor rgb="FF7E5D00"/>
        <bgColor indexed="64"/>
      </patternFill>
    </fill>
    <fill>
      <patternFill patternType="solid">
        <fgColor rgb="FFFFE8BA"/>
        <bgColor indexed="64"/>
      </patternFill>
    </fill>
    <fill>
      <patternFill patternType="solid">
        <fgColor rgb="FF00582D"/>
        <bgColor indexed="64"/>
      </patternFill>
    </fill>
    <fill>
      <patternFill patternType="solid">
        <fgColor rgb="FFC5E8C9"/>
        <bgColor indexed="64"/>
      </patternFill>
    </fill>
    <fill>
      <patternFill patternType="solid">
        <fgColor rgb="FF5F34A4"/>
        <bgColor indexed="64"/>
      </patternFill>
    </fill>
    <fill>
      <patternFill patternType="solid">
        <fgColor rgb="FFDCDAEE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thin">
        <color rgb="FF565656"/>
      </bottom>
      <diagonal/>
    </border>
    <border>
      <left style="thick">
        <color rgb="FF565656"/>
      </left>
      <right style="thick">
        <color rgb="FF565656"/>
      </right>
      <top style="thick">
        <color rgb="FF565656"/>
      </top>
      <bottom style="thick">
        <color rgb="FF565656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8C00"/>
      </bottom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2" fillId="0" borderId="7" applyNumberFormat="0" applyFill="0" applyAlignment="0" applyProtection="0"/>
    <xf numFmtId="0" fontId="7" fillId="5" borderId="0" applyNumberFormat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14" fillId="22" borderId="3" applyNumberFormat="0" applyAlignment="0" applyProtection="0"/>
    <xf numFmtId="0" fontId="9" fillId="17" borderId="5" applyNumberFormat="0" applyAlignment="0" applyProtection="0"/>
    <xf numFmtId="0" fontId="10" fillId="17" borderId="5" applyNumberFormat="0" applyAlignment="0" applyProtection="0"/>
    <xf numFmtId="0" fontId="15" fillId="0" borderId="8" applyNumberFormat="0" applyFill="0" applyAlignment="0" applyProtection="0"/>
    <xf numFmtId="0" fontId="3" fillId="18" borderId="6" applyNumberFormat="0" applyAlignment="0" applyProtection="0"/>
    <xf numFmtId="0" fontId="4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11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5" fillId="13" borderId="0" applyNumberFormat="0" applyBorder="0" applyAlignment="0" applyProtection="0"/>
    <xf numFmtId="0" fontId="5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26" borderId="0" applyNumberFormat="0" applyBorder="0">
      <alignment horizontal="left" wrapText="1"/>
    </xf>
    <xf numFmtId="0" fontId="20" fillId="27" borderId="0" applyNumberFormat="0" applyBorder="0"/>
    <xf numFmtId="0" fontId="19" fillId="28" borderId="0" applyNumberFormat="0" applyBorder="0">
      <alignment horizontal="left" wrapText="1"/>
    </xf>
    <xf numFmtId="0" fontId="20" fillId="29" borderId="0" applyNumberFormat="0" applyBorder="0">
      <protection locked="0"/>
    </xf>
    <xf numFmtId="0" fontId="19" fillId="30" borderId="0" applyNumberFormat="0" applyBorder="0">
      <alignment horizontal="left" wrapText="1"/>
    </xf>
    <xf numFmtId="0" fontId="20" fillId="31" borderId="0" applyNumberFormat="0" applyBorder="0">
      <protection locked="0"/>
    </xf>
    <xf numFmtId="0" fontId="19" fillId="32" borderId="0" applyNumberFormat="0" applyBorder="0">
      <alignment horizontal="left" wrapText="1"/>
    </xf>
    <xf numFmtId="0" fontId="20" fillId="33" borderId="0" applyNumberFormat="0" applyBorder="0"/>
    <xf numFmtId="0" fontId="19" fillId="34" borderId="0" applyNumberFormat="0" applyBorder="0">
      <alignment horizontal="left" wrapText="1"/>
    </xf>
    <xf numFmtId="0" fontId="20" fillId="35" borderId="0" applyNumberFormat="0" applyBorder="0"/>
    <xf numFmtId="0" fontId="21" fillId="36" borderId="0" applyNumberFormat="0" applyBorder="0">
      <alignment horizontal="left" wrapText="1"/>
    </xf>
    <xf numFmtId="0" fontId="20" fillId="36" borderId="0" applyNumberFormat="0" applyBorder="0"/>
    <xf numFmtId="0" fontId="22" fillId="28" borderId="0" applyNumberFormat="0">
      <alignment horizontal="left"/>
    </xf>
    <xf numFmtId="0" fontId="22" fillId="30" borderId="0" applyNumberFormat="0">
      <alignment horizontal="left"/>
    </xf>
    <xf numFmtId="0" fontId="22" fillId="32" borderId="0" applyNumberFormat="0">
      <alignment horizontal="left"/>
    </xf>
    <xf numFmtId="0" fontId="22" fillId="26" borderId="0" applyNumberFormat="0">
      <alignment horizontal="left"/>
    </xf>
    <xf numFmtId="0" fontId="22" fillId="34" borderId="0" applyNumberFormat="0">
      <alignment horizontal="left"/>
    </xf>
    <xf numFmtId="0" fontId="23" fillId="36" borderId="0" applyNumberFormat="0">
      <alignment horizontal="left"/>
    </xf>
    <xf numFmtId="0" fontId="24" fillId="0" borderId="0"/>
    <xf numFmtId="43" fontId="24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43" fontId="0" fillId="0" borderId="0" xfId="34" applyFont="1"/>
    <xf numFmtId="164" fontId="0" fillId="0" borderId="0" xfId="34" applyNumberFormat="1" applyFont="1"/>
    <xf numFmtId="43" fontId="4" fillId="0" borderId="0" xfId="34" applyFont="1"/>
    <xf numFmtId="43" fontId="17" fillId="0" borderId="0" xfId="34" applyFont="1"/>
    <xf numFmtId="0" fontId="18" fillId="0" borderId="0" xfId="0" applyFont="1"/>
    <xf numFmtId="0" fontId="18" fillId="23" borderId="0" xfId="0" applyFont="1" applyFill="1"/>
    <xf numFmtId="0" fontId="18" fillId="24" borderId="0" xfId="0" applyFont="1" applyFill="1"/>
    <xf numFmtId="0" fontId="18" fillId="25" borderId="0" xfId="0" applyFont="1" applyFill="1"/>
    <xf numFmtId="43" fontId="0" fillId="0" borderId="0" xfId="0" applyNumberFormat="1"/>
    <xf numFmtId="9" fontId="0" fillId="0" borderId="0" xfId="35" applyFont="1"/>
    <xf numFmtId="43" fontId="0" fillId="23" borderId="0" xfId="0" applyNumberFormat="1" applyFill="1"/>
    <xf numFmtId="43" fontId="0" fillId="0" borderId="0" xfId="34" applyFont="1" applyAlignment="1">
      <alignment horizontal="left"/>
    </xf>
    <xf numFmtId="0" fontId="16" fillId="0" borderId="9" xfId="0" applyFont="1" applyBorder="1"/>
    <xf numFmtId="0" fontId="16" fillId="0" borderId="9" xfId="0" applyFont="1" applyBorder="1" applyAlignment="1">
      <alignment horizontal="left"/>
    </xf>
    <xf numFmtId="0" fontId="0" fillId="37" borderId="0" xfId="0" applyFill="1"/>
    <xf numFmtId="0" fontId="17" fillId="37" borderId="0" xfId="0" applyFont="1" applyFill="1" applyAlignment="1">
      <alignment horizontal="left"/>
    </xf>
    <xf numFmtId="43" fontId="0" fillId="37" borderId="0" xfId="0" applyNumberFormat="1" applyFill="1" applyAlignment="1">
      <alignment horizontal="left"/>
    </xf>
    <xf numFmtId="164" fontId="0" fillId="37" borderId="0" xfId="0" applyNumberFormat="1" applyFill="1" applyAlignment="1">
      <alignment horizontal="left"/>
    </xf>
    <xf numFmtId="164" fontId="0" fillId="0" borderId="0" xfId="0" applyNumberFormat="1"/>
    <xf numFmtId="16" fontId="0" fillId="0" borderId="0" xfId="0" applyNumberFormat="1"/>
    <xf numFmtId="9" fontId="0" fillId="0" borderId="0" xfId="0" applyNumberFormat="1"/>
    <xf numFmtId="164" fontId="0" fillId="0" borderId="0" xfId="34" applyNumberFormat="1" applyFont="1" applyBorder="1"/>
    <xf numFmtId="43" fontId="0" fillId="0" borderId="0" xfId="34" applyFont="1" applyBorder="1"/>
    <xf numFmtId="165" fontId="0" fillId="0" borderId="0" xfId="34" applyNumberFormat="1" applyFont="1"/>
    <xf numFmtId="0" fontId="0" fillId="0" borderId="0" xfId="0" applyAlignment="1">
      <alignment horizontal="right"/>
    </xf>
  </cellXfs>
  <cellStyles count="56">
    <cellStyle name="20% - Accent1" xfId="15" builtinId="30" customBuiltin="1"/>
    <cellStyle name="20% - Accent2" xfId="18" builtinId="34" customBuiltin="1"/>
    <cellStyle name="20% - Accent3" xfId="21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" xfId="17" builtinId="32" customBuiltin="1"/>
    <cellStyle name="60% - Accent2" xfId="20" builtinId="36" customBuiltin="1"/>
    <cellStyle name="60% - Accent3" xfId="23" builtinId="40" customBuiltin="1"/>
    <cellStyle name="60% - Accent4" xfId="27" builtinId="44" customBuiltin="1"/>
    <cellStyle name="60% - Accent5" xfId="30" builtinId="48" customBuiltin="1"/>
    <cellStyle name="60% - Accent6" xfId="33" builtinId="52" customBuiltin="1"/>
    <cellStyle name="Accent4" xfId="24" builtinId="41" customBuiltin="1"/>
    <cellStyle name="Analysis Divider" xfId="52" xr:uid="{D538C480-0AC9-4D34-BF46-FEB7A8A6E5BB}"/>
    <cellStyle name="Analysis Header" xfId="44" xr:uid="{79901E67-01B9-45CB-B0F2-66808BE5C153}"/>
    <cellStyle name="Analysis Row" xfId="45" xr:uid="{0B8E8F70-E003-4AA2-88BD-986B23806E58}"/>
    <cellStyle name="Bad" xfId="5" builtinId="27" customBuiltin="1"/>
    <cellStyle name="Calculation" xfId="9" builtinId="22" customBuiltin="1"/>
    <cellStyle name="Check Cell" xfId="11" builtinId="23" customBuiltin="1"/>
    <cellStyle name="Comma" xfId="34" builtinId="3"/>
    <cellStyle name="Comma 4" xfId="55" xr:uid="{3C58AD22-AECB-4CA7-B46F-2A8B2D13536E}"/>
    <cellStyle name="Data Divider" xfId="50" xr:uid="{359E80F5-F0E0-4CCB-9628-FB69623D933E}"/>
    <cellStyle name="Data Header" xfId="42" xr:uid="{D525239A-20FC-45E8-8C3F-1C6505D23E3D}"/>
    <cellStyle name="Data Row" xfId="43" xr:uid="{5CE91522-E9AC-4B5B-BE4F-33693CDED15E}"/>
    <cellStyle name="Explanatory Text" xfId="14" builtinId="53" customBuiltin="1"/>
    <cellStyle name="Good" xfId="4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Input" xfId="7" builtinId="20" customBuiltin="1"/>
    <cellStyle name="Input Divider" xfId="49" xr:uid="{9AC5F2FD-73F9-48B1-8A9D-4DE24E9FB32D}"/>
    <cellStyle name="Input Header" xfId="40" xr:uid="{B273581C-9895-42AB-9EDB-D658D04620C9}"/>
    <cellStyle name="Input Row" xfId="41" xr:uid="{40194CBA-EA22-499B-8ADE-217F96091113}"/>
    <cellStyle name="Linked Cell" xfId="10" builtinId="24" customBuiltin="1"/>
    <cellStyle name="Neutral" xfId="6" builtinId="28" customBuiltin="1"/>
    <cellStyle name="Normal" xfId="0" builtinId="0"/>
    <cellStyle name="Normal 11" xfId="54" xr:uid="{71B58096-0490-4BA3-80F2-6663FECC0E51}"/>
    <cellStyle name="Normal Divider" xfId="53" xr:uid="{6A43268F-0130-43DF-AC69-A2EC15317D10}"/>
    <cellStyle name="Normal Header" xfId="46" xr:uid="{D7B776C7-5A4E-4E68-8566-20F7E2484A2C}"/>
    <cellStyle name="Normal Row" xfId="47" xr:uid="{EA07C17C-1B39-436A-8506-D0015208FE53}"/>
    <cellStyle name="Note" xfId="13" builtinId="10" customBuiltin="1"/>
    <cellStyle name="Output" xfId="8" builtinId="21" customBuiltin="1"/>
    <cellStyle name="Output Divider" xfId="51" xr:uid="{F430F92D-2818-41BC-84F8-21523786C791}"/>
    <cellStyle name="Output Header" xfId="36" xr:uid="{5F892F18-02E9-4A6D-86AC-F91B4D1192E6}"/>
    <cellStyle name="Output Row" xfId="37" xr:uid="{F3D0F033-3F28-4E48-ADCF-36571C977415}"/>
    <cellStyle name="Percent" xfId="35" builtinId="5"/>
    <cellStyle name="Settings Divider" xfId="48" xr:uid="{FEDDE0F4-246E-4F26-B194-0C7621CBE3AC}"/>
    <cellStyle name="Settings Header" xfId="38" xr:uid="{A89CD58A-F890-41D3-AD74-C6972BC7AF94}"/>
    <cellStyle name="Settings Row" xfId="39" xr:uid="{24F02EBE-3C92-48BB-9A92-CBF13D4A5573}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liver Wyman">
  <a:themeElements>
    <a:clrScheme name="Oliver Wym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Oliver Wyman - Excel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2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blue">
      <a:srgbClr val="002C77"/>
    </a:custClr>
    <a:custClr name="Dark gray">
      <a:srgbClr val="565656"/>
    </a:custClr>
    <a:custClr name="Dark green">
      <a:srgbClr val="275D38"/>
    </a:custClr>
    <a:custClr name="Dark yellow">
      <a:srgbClr val="965D00"/>
    </a:custClr>
    <a:custClr name="Dark orange">
      <a:srgbClr val="A32E00"/>
    </a:custClr>
    <a:custClr name="Dark crimson">
      <a:srgbClr val="9A1C1F"/>
    </a:custClr>
    <a:custClr name="Dark pink">
      <a:srgbClr val="B2025B"/>
    </a:custClr>
    <a:custClr name="Dark purple">
      <a:srgbClr val="463282"/>
    </a:custClr>
    <a:custClr name="Dark blue gray">
      <a:srgbClr val="4E6287"/>
    </a:custClr>
    <a:custClr name="Danger red">
      <a:srgbClr val="C53532"/>
    </a:custClr>
    <a:custClr name="Blue">
      <a:srgbClr val="009DE0"/>
    </a:custClr>
    <a:custClr name="Gray">
      <a:srgbClr val="949494"/>
    </a:custClr>
    <a:custClr name="Green">
      <a:srgbClr val="00AC41"/>
    </a:custClr>
    <a:custClr name="Yellow">
      <a:srgbClr val="FFBE00"/>
    </a:custClr>
    <a:custClr name="Orange">
      <a:srgbClr val="FF8C00"/>
    </a:custClr>
    <a:custClr name="Crimson">
      <a:srgbClr val="EF4E45"/>
    </a:custClr>
    <a:custClr name="Pink">
      <a:srgbClr val="EE3D8B"/>
    </a:custClr>
    <a:custClr name="Purple">
      <a:srgbClr val="8246AF"/>
    </a:custClr>
    <a:custClr name="Blue gray">
      <a:srgbClr val="8096B2"/>
    </a:custClr>
    <a:custClr name="Warning yellow">
      <a:srgbClr val="FFBE00"/>
    </a:custClr>
    <a:custClr name="Light blue">
      <a:srgbClr val="76D3FF"/>
    </a:custClr>
    <a:custClr name="Light gray">
      <a:srgbClr val="DADADA"/>
    </a:custClr>
    <a:custClr name="Light green">
      <a:srgbClr val="ADDFB3"/>
    </a:custClr>
    <a:custClr name="Light yellow">
      <a:srgbClr val="FFE580"/>
    </a:custClr>
    <a:custClr name="Light orange">
      <a:srgbClr val="FFCA94"/>
    </a:custClr>
    <a:custClr name="Light crimson">
      <a:srgbClr val="FFAEA6"/>
    </a:custClr>
    <a:custClr name="Light pink">
      <a:srgbClr val="F8ACBE"/>
    </a:custClr>
    <a:custClr name="Light purple">
      <a:srgbClr val="CCB3E0"/>
    </a:custClr>
    <a:custClr name="Light blue gray">
      <a:srgbClr val="BED3E4"/>
    </a:custClr>
    <a:custClr name="Success green">
      <a:srgbClr val="14853D"/>
    </a:custClr>
    <a:custClr name="Table blue">
      <a:srgbClr val="C7EDFF"/>
    </a:custClr>
    <a:custClr name="Table gray">
      <a:srgbClr val="F0F0F0"/>
    </a:custClr>
  </a:custClrLst>
  <a:extLst>
    <a:ext uri="{05A4C25C-085E-4340-85A3-A5531E510DB2}">
      <thm15:themeFamily xmlns:thm15="http://schemas.microsoft.com/office/thememl/2012/main" name="Classic Print.potx" id="{3BD3F9C2-E0F5-4CEF-8789-E4AB830419DB}" vid="{79E2AB3F-92A5-4A76-BFD1-0EDE0A7B893B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2D61-1703-4DE9-98AE-3F4D88899909}">
  <sheetPr>
    <tabColor theme="4"/>
  </sheetPr>
  <dimension ref="A1"/>
  <sheetViews>
    <sheetView showGridLines="0" workbookViewId="0">
      <selection activeCell="E44" sqref="E44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6DE-AB54-4BA4-B3ED-671AF8964EEA}">
  <sheetPr>
    <tabColor theme="8" tint="0.89999084444715716"/>
  </sheetPr>
  <dimension ref="B2:AL12"/>
  <sheetViews>
    <sheetView showGridLines="0" workbookViewId="0">
      <selection activeCell="J25" sqref="J25"/>
    </sheetView>
  </sheetViews>
  <sheetFormatPr defaultColWidth="8.77734375" defaultRowHeight="14.4" x14ac:dyDescent="0.3"/>
  <cols>
    <col min="3" max="3" width="19.109375" bestFit="1" customWidth="1"/>
    <col min="4" max="4" width="14.77734375" customWidth="1"/>
    <col min="5" max="5" width="30.109375" bestFit="1" customWidth="1"/>
    <col min="6" max="6" width="14.77734375" customWidth="1"/>
    <col min="7" max="9" width="23.33203125" bestFit="1" customWidth="1"/>
    <col min="10" max="10" width="24.6640625" bestFit="1" customWidth="1"/>
    <col min="11" max="11" width="24.6640625" customWidth="1"/>
    <col min="12" max="12" width="22.109375" bestFit="1" customWidth="1"/>
    <col min="13" max="14" width="22.109375" customWidth="1"/>
    <col min="15" max="15" width="25.44140625" bestFit="1" customWidth="1"/>
    <col min="16" max="16" width="24.44140625" bestFit="1" customWidth="1"/>
    <col min="17" max="17" width="14.77734375" customWidth="1"/>
    <col min="18" max="19" width="10.6640625" bestFit="1" customWidth="1"/>
    <col min="21" max="21" width="24.44140625" bestFit="1" customWidth="1"/>
    <col min="22" max="22" width="27.109375" bestFit="1" customWidth="1"/>
    <col min="23" max="24" width="10.6640625" bestFit="1" customWidth="1"/>
    <col min="29" max="29" width="27.109375" bestFit="1" customWidth="1"/>
  </cols>
  <sheetData>
    <row r="2" spans="2:38" x14ac:dyDescent="0.3">
      <c r="C2" s="6" t="s">
        <v>20</v>
      </c>
    </row>
    <row r="3" spans="2:38" x14ac:dyDescent="0.3">
      <c r="C3" s="6"/>
    </row>
    <row r="4" spans="2:38" x14ac:dyDescent="0.3">
      <c r="C4" s="7" t="s">
        <v>48</v>
      </c>
      <c r="D4" s="7"/>
      <c r="E4" s="7"/>
      <c r="F4" s="7"/>
      <c r="G4" s="7"/>
      <c r="H4" s="7"/>
      <c r="I4" s="7"/>
      <c r="J4" s="7"/>
      <c r="L4" s="9" t="s">
        <v>32</v>
      </c>
      <c r="M4" s="9"/>
      <c r="O4" s="8" t="s">
        <v>33</v>
      </c>
      <c r="P4" s="8"/>
      <c r="Q4" s="8"/>
      <c r="R4" s="8"/>
      <c r="S4" s="8"/>
      <c r="V4" s="6"/>
    </row>
    <row r="5" spans="2:38" x14ac:dyDescent="0.3">
      <c r="B5" s="6" t="s">
        <v>21</v>
      </c>
      <c r="C5" s="6"/>
      <c r="E5" s="6" t="s">
        <v>23</v>
      </c>
      <c r="F5" s="6" t="s">
        <v>23</v>
      </c>
      <c r="G5" s="6" t="s">
        <v>25</v>
      </c>
      <c r="H5" s="6" t="s">
        <v>25</v>
      </c>
      <c r="I5" s="6" t="s">
        <v>25</v>
      </c>
      <c r="J5" s="6" t="s">
        <v>26</v>
      </c>
      <c r="L5" s="6" t="s">
        <v>31</v>
      </c>
      <c r="M5" s="6" t="s">
        <v>25</v>
      </c>
      <c r="N5" s="6"/>
      <c r="O5" s="6" t="s">
        <v>25</v>
      </c>
      <c r="P5" s="6" t="s">
        <v>28</v>
      </c>
      <c r="Q5" s="6" t="s">
        <v>28</v>
      </c>
      <c r="R5" s="6" t="s">
        <v>28</v>
      </c>
      <c r="S5" s="6" t="s">
        <v>28</v>
      </c>
      <c r="U5" s="1"/>
      <c r="V5" s="6"/>
      <c r="W5" s="6"/>
      <c r="X5" s="6"/>
      <c r="Y5" s="6"/>
      <c r="Z5" s="6"/>
    </row>
    <row r="6" spans="2:38" x14ac:dyDescent="0.3">
      <c r="C6" s="1" t="s">
        <v>12</v>
      </c>
      <c r="D6" s="1" t="s">
        <v>13</v>
      </c>
      <c r="E6" s="1" t="s">
        <v>22</v>
      </c>
      <c r="F6" s="1" t="s">
        <v>24</v>
      </c>
      <c r="G6" s="1" t="s">
        <v>1</v>
      </c>
      <c r="H6" s="1" t="s">
        <v>2</v>
      </c>
      <c r="I6" s="1" t="s">
        <v>3</v>
      </c>
      <c r="J6" s="1" t="s">
        <v>27</v>
      </c>
      <c r="L6" s="1" t="s">
        <v>27</v>
      </c>
      <c r="M6" s="1" t="s">
        <v>36</v>
      </c>
      <c r="N6" s="1"/>
      <c r="O6" s="1" t="s">
        <v>49</v>
      </c>
      <c r="P6" s="1" t="s">
        <v>19</v>
      </c>
      <c r="Q6" s="1" t="s">
        <v>45</v>
      </c>
      <c r="R6" s="1" t="s">
        <v>46</v>
      </c>
      <c r="S6" s="1" t="s">
        <v>47</v>
      </c>
      <c r="U6" s="1"/>
      <c r="V6" s="1"/>
      <c r="W6" s="1"/>
      <c r="X6" s="1"/>
      <c r="Y6" s="1"/>
      <c r="Z6" s="1"/>
      <c r="AB6" s="1"/>
      <c r="AC6" s="1"/>
      <c r="AD6" s="1"/>
      <c r="AE6" s="1"/>
      <c r="AF6" s="1"/>
      <c r="AH6" s="1"/>
      <c r="AI6" s="1"/>
      <c r="AJ6" s="1"/>
      <c r="AK6" s="1"/>
      <c r="AL6" s="1"/>
    </row>
    <row r="7" spans="2:38" x14ac:dyDescent="0.3">
      <c r="C7" t="s">
        <v>54</v>
      </c>
      <c r="D7" t="str">
        <f>_xlfn.XLOOKUP(C7,Financing!$B$5:$B$10,Financing!$C$5:$C$10)</f>
        <v>Upstream</v>
      </c>
      <c r="E7" s="3">
        <f>_xlfn.XLOOKUP('Footprint Calculations'!C7,Financing!$B$5:$B$10,Financing!$D$5:$D$10)</f>
        <v>123243545</v>
      </c>
      <c r="F7" s="3">
        <f>_xlfn.XLOOKUP(C7,Financing!$B$5:$B$10,Financing!$E$5:$E$10)</f>
        <v>23215122156</v>
      </c>
      <c r="G7" s="3">
        <f>_xlfn.XLOOKUP($C7,Emissions!$B$5:$B$9,Emissions!C$5:C$9)</f>
        <v>10792564</v>
      </c>
      <c r="H7" s="3">
        <f>_xlfn.XLOOKUP($C7,Emissions!$B$5:$B$9,Emissions!D$5:D$9)</f>
        <v>301425</v>
      </c>
      <c r="I7" s="3">
        <f>_xlfn.XLOOKUP($C7,Emissions!$B$5:$B$9,Emissions!E$5:E$9)</f>
        <v>161423442</v>
      </c>
      <c r="J7" s="3">
        <f>_xlfn.XLOOKUP(C7,Production!$B$5:$B$9,Production!$C$5:$C$9)</f>
        <v>209455</v>
      </c>
      <c r="L7" s="20">
        <f>J7*'Conversion factors'!$C$5</f>
        <v>1280831944959</v>
      </c>
      <c r="M7" s="20">
        <f>SUM(G7:I7)</f>
        <v>172517431</v>
      </c>
      <c r="O7" s="10">
        <f>M7*E7/F7</f>
        <v>915853.88299314945</v>
      </c>
      <c r="P7" s="10">
        <f>SUM(Q7:S7)</f>
        <v>134.6916991561468</v>
      </c>
      <c r="Q7" s="2">
        <f t="shared" ref="Q7:S11" si="0">IFERROR(G7/$L7 *10^6, 0)</f>
        <v>8.4262139482674101</v>
      </c>
      <c r="R7" s="2">
        <f t="shared" si="0"/>
        <v>0.23533532340938665</v>
      </c>
      <c r="S7" s="2">
        <f t="shared" si="0"/>
        <v>126.03014988447001</v>
      </c>
      <c r="U7" s="3"/>
      <c r="V7" s="22"/>
      <c r="W7" s="10"/>
      <c r="X7" s="10"/>
      <c r="Y7" s="10"/>
      <c r="Z7" s="10"/>
      <c r="AB7" s="21"/>
    </row>
    <row r="8" spans="2:38" x14ac:dyDescent="0.3">
      <c r="C8" t="s">
        <v>4</v>
      </c>
      <c r="D8" t="str">
        <f>_xlfn.XLOOKUP(C8,Financing!$B$5:$B$10,Financing!$C$5:$C$10)</f>
        <v>Upstream</v>
      </c>
      <c r="E8" s="3">
        <f>_xlfn.XLOOKUP('Footprint Calculations'!C8,Financing!$B$5:$B$10,Financing!$D$5:$D$10)</f>
        <v>89212216</v>
      </c>
      <c r="F8" s="3">
        <f>_xlfn.XLOOKUP(C8,Financing!$B$5:$B$10,Financing!$E$5:$E$10)</f>
        <v>15211684315</v>
      </c>
      <c r="G8" s="3">
        <f>_xlfn.XLOOKUP($C8,Emissions!$B$5:$B$9,Emissions!C$5:C$9)</f>
        <v>941353</v>
      </c>
      <c r="H8" s="3">
        <f>_xlfn.XLOOKUP($C8,Emissions!$B$5:$B$9,Emissions!D$5:D$9)</f>
        <v>98421</v>
      </c>
      <c r="I8" s="3">
        <f>_xlfn.XLOOKUP($C8,Emissions!$B$5:$B$9,Emissions!E$5:E$9)</f>
        <v>47001354</v>
      </c>
      <c r="J8" s="3">
        <f>_xlfn.XLOOKUP(C8,Production!$B$5:$B$9,Production!$C$5:$C$9)</f>
        <v>125481</v>
      </c>
      <c r="L8" s="20">
        <f>J8*'Conversion factors'!$C$5</f>
        <v>767325073573.79993</v>
      </c>
      <c r="M8" s="20">
        <f>SUM(G8:I8)</f>
        <v>48041128</v>
      </c>
      <c r="O8" s="10">
        <f>M8*E8/F8</f>
        <v>281747.59607609228</v>
      </c>
      <c r="P8" s="10">
        <f t="shared" ref="P8:P11" si="1">SUM(Q8:S8)</f>
        <v>62.608573151727583</v>
      </c>
      <c r="Q8" s="2">
        <f t="shared" si="0"/>
        <v>1.2267981751406463</v>
      </c>
      <c r="R8" s="2">
        <f t="shared" si="0"/>
        <v>0.12826506442909044</v>
      </c>
      <c r="S8" s="2">
        <f t="shared" si="0"/>
        <v>61.253509912157845</v>
      </c>
      <c r="U8" s="3"/>
      <c r="V8" s="22"/>
      <c r="W8" s="10"/>
      <c r="X8" s="10"/>
      <c r="Y8" s="10"/>
      <c r="Z8" s="10"/>
    </row>
    <row r="9" spans="2:38" x14ac:dyDescent="0.3">
      <c r="C9" t="s">
        <v>5</v>
      </c>
      <c r="D9" t="str">
        <f>_xlfn.XLOOKUP(C9,Financing!$B$5:$B$10,Financing!$C$5:$C$10)</f>
        <v>Midstream</v>
      </c>
      <c r="E9" s="3">
        <f>_xlfn.XLOOKUP('Footprint Calculations'!C9,Financing!$B$5:$B$10,Financing!$D$5:$D$10)</f>
        <v>53256456</v>
      </c>
      <c r="F9" s="3">
        <f>_xlfn.XLOOKUP(C9,Financing!$B$5:$B$10,Financing!$E$5:$E$10)</f>
        <v>26369523657</v>
      </c>
      <c r="G9" s="3">
        <f>_xlfn.XLOOKUP($C9,Emissions!$B$5:$B$9,Emissions!C$5:C$9)</f>
        <v>7904325</v>
      </c>
      <c r="H9" s="3">
        <f>_xlfn.XLOOKUP($C9,Emissions!$B$5:$B$9,Emissions!D$5:D$9)</f>
        <v>95051</v>
      </c>
      <c r="I9" s="3">
        <f>_xlfn.XLOOKUP($C9,Emissions!$B$5:$B$9,Emissions!E$5:E$9)</f>
        <v>6645227</v>
      </c>
      <c r="J9" s="3">
        <f>_xlfn.XLOOKUP(C9,Production!$B$5:$B$9,Production!$C$5:$C$9)</f>
        <v>0</v>
      </c>
      <c r="L9" s="20">
        <f>J9*'Conversion factors'!$C$5</f>
        <v>0</v>
      </c>
      <c r="M9" s="20">
        <f>SUM(G9:I9)</f>
        <v>14644603</v>
      </c>
      <c r="O9" s="10">
        <f>M9*E9/F9</f>
        <v>29576.554565479688</v>
      </c>
      <c r="P9" s="10">
        <f t="shared" si="1"/>
        <v>0</v>
      </c>
      <c r="Q9" s="2">
        <f t="shared" si="0"/>
        <v>0</v>
      </c>
      <c r="R9" s="2">
        <f t="shared" si="0"/>
        <v>0</v>
      </c>
      <c r="S9" s="2">
        <f t="shared" si="0"/>
        <v>0</v>
      </c>
      <c r="U9" s="2"/>
      <c r="V9" s="2"/>
      <c r="W9" s="10"/>
      <c r="X9" s="10"/>
      <c r="Y9" s="10"/>
      <c r="Z9" s="10"/>
      <c r="AC9" s="22"/>
      <c r="AD9" s="10"/>
      <c r="AE9" s="10"/>
      <c r="AI9" s="22"/>
      <c r="AL9" s="10"/>
    </row>
    <row r="10" spans="2:38" x14ac:dyDescent="0.3">
      <c r="C10" t="s">
        <v>10</v>
      </c>
      <c r="D10" t="str">
        <f>_xlfn.XLOOKUP(C10,Financing!$B$5:$B$10,Financing!$C$5:$C$10)</f>
        <v>Downstream</v>
      </c>
      <c r="E10" s="3">
        <f>_xlfn.XLOOKUP('Footprint Calculations'!C10,Financing!$B$5:$B$10,Financing!$D$5:$D$10)</f>
        <v>246872238</v>
      </c>
      <c r="F10" s="3">
        <f>_xlfn.XLOOKUP(C10,Financing!$B$5:$B$10,Financing!$E$5:$E$10)</f>
        <v>16235714168</v>
      </c>
      <c r="G10" s="3">
        <f>_xlfn.XLOOKUP($C10,Emissions!$B$5:$B$9,Emissions!C$5:C$9)</f>
        <v>13684522</v>
      </c>
      <c r="H10" s="3">
        <f>_xlfn.XLOOKUP($C10,Emissions!$B$5:$B$9,Emissions!D$5:D$9)</f>
        <v>1924865</v>
      </c>
      <c r="I10" s="3">
        <f>_xlfn.XLOOKUP($C10,Emissions!$B$5:$B$9,Emissions!E$5:E$9)</f>
        <v>86552454</v>
      </c>
      <c r="J10" s="3">
        <f>_xlfn.XLOOKUP(C10,Production!$B$5:$B$9,Production!$C$5:$C$9)</f>
        <v>0</v>
      </c>
      <c r="L10" s="20">
        <f>J10*'Conversion factors'!$C$5</f>
        <v>0</v>
      </c>
      <c r="M10" s="20">
        <f>SUM(G10:I10)</f>
        <v>102161841</v>
      </c>
      <c r="O10" s="10">
        <f>M10*E10/F10</f>
        <v>1553422.4158478768</v>
      </c>
      <c r="P10" s="10">
        <f t="shared" si="1"/>
        <v>0</v>
      </c>
      <c r="Q10" s="2">
        <f t="shared" si="0"/>
        <v>0</v>
      </c>
      <c r="R10" s="2">
        <f t="shared" si="0"/>
        <v>0</v>
      </c>
      <c r="S10" s="2">
        <f t="shared" si="0"/>
        <v>0</v>
      </c>
      <c r="U10" s="2"/>
      <c r="V10" s="2"/>
      <c r="W10" s="10"/>
      <c r="X10" s="10"/>
      <c r="Y10" s="10"/>
      <c r="Z10" s="10"/>
      <c r="AC10" s="22"/>
      <c r="AD10" s="10"/>
      <c r="AE10" s="10"/>
      <c r="AI10" s="22"/>
      <c r="AL10" s="10"/>
    </row>
    <row r="11" spans="2:38" x14ac:dyDescent="0.3">
      <c r="C11" t="s">
        <v>55</v>
      </c>
      <c r="D11" t="str">
        <f>_xlfn.XLOOKUP(C11,Financing!$B$5:$B$10,Financing!$C$5:$C$10)</f>
        <v xml:space="preserve">Integrated </v>
      </c>
      <c r="E11" s="23">
        <f>_xlfn.XLOOKUP('Footprint Calculations'!C11,Financing!$B$5:$B$10,Financing!$D$5:$D$10)</f>
        <v>97000342</v>
      </c>
      <c r="F11" s="23">
        <f>_xlfn.XLOOKUP(C11,Financing!$B$5:$B$10,Financing!$E$5:$E$10)</f>
        <v>59112751273</v>
      </c>
      <c r="G11" s="23">
        <f>_xlfn.XLOOKUP($C11,Emissions!$B$5:$B$9,Emissions!C$5:C$9)</f>
        <v>15792532</v>
      </c>
      <c r="H11" s="23">
        <f>_xlfn.XLOOKUP($C11,Emissions!$B$5:$B$9,Emissions!D$5:D$9)</f>
        <v>2035112</v>
      </c>
      <c r="I11" s="23">
        <f>_xlfn.XLOOKUP($C11,Emissions!$B$5:$B$9,Emissions!E$5:E$9)</f>
        <v>165211562</v>
      </c>
      <c r="J11" s="23">
        <f>_xlfn.XLOOKUP(C11,Production!$B$5:$B$9,Production!$C$5:$C$9)</f>
        <v>381524</v>
      </c>
      <c r="L11" s="20">
        <f>J11*'Conversion factors'!$C$5</f>
        <v>2333045890375.1997</v>
      </c>
      <c r="M11" s="20">
        <f>SUM(G11:I11)</f>
        <v>183039206</v>
      </c>
      <c r="O11" s="10">
        <f>M11*E11/F11</f>
        <v>300355.93334864895</v>
      </c>
      <c r="P11" s="10">
        <f t="shared" si="1"/>
        <v>78.45503886362205</v>
      </c>
      <c r="Q11" s="24">
        <f t="shared" si="0"/>
        <v>6.7690618796444895</v>
      </c>
      <c r="R11" s="24">
        <f t="shared" si="0"/>
        <v>0.8722983154320697</v>
      </c>
      <c r="S11" s="24">
        <f t="shared" si="0"/>
        <v>70.813678668545492</v>
      </c>
      <c r="U11" s="2"/>
      <c r="V11" s="2"/>
      <c r="W11" s="10"/>
      <c r="X11" s="10"/>
      <c r="Y11" s="10"/>
      <c r="Z11" s="10"/>
      <c r="AC11" s="22"/>
      <c r="AD11" s="10"/>
      <c r="AE11" s="10"/>
      <c r="AI11" s="22"/>
      <c r="AL11" s="10"/>
    </row>
    <row r="12" spans="2:38" x14ac:dyDescent="0.3">
      <c r="E12" s="20"/>
      <c r="G12" s="20"/>
      <c r="H12" s="20"/>
      <c r="I12" s="20"/>
      <c r="O12" s="20"/>
      <c r="P12" s="20"/>
      <c r="W1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D9F3-B1CD-49D0-A108-296042C9EA6C}">
  <sheetPr>
    <tabColor theme="4" tint="0.79998168889431442"/>
  </sheetPr>
  <dimension ref="B2:G17"/>
  <sheetViews>
    <sheetView showGridLines="0" workbookViewId="0">
      <selection activeCell="J19" sqref="J19"/>
    </sheetView>
  </sheetViews>
  <sheetFormatPr defaultColWidth="8.77734375" defaultRowHeight="14.4" x14ac:dyDescent="0.3"/>
  <cols>
    <col min="2" max="2" width="10.6640625" bestFit="1" customWidth="1"/>
    <col min="3" max="3" width="17.77734375" bestFit="1" customWidth="1"/>
    <col min="4" max="4" width="15.44140625" bestFit="1" customWidth="1"/>
    <col min="5" max="5" width="11.6640625" bestFit="1" customWidth="1"/>
    <col min="6" max="6" width="11.44140625" bestFit="1" customWidth="1"/>
    <col min="7" max="7" width="21.109375" bestFit="1" customWidth="1"/>
  </cols>
  <sheetData>
    <row r="2" spans="2:7" x14ac:dyDescent="0.3">
      <c r="B2" s="6" t="s">
        <v>35</v>
      </c>
    </row>
    <row r="4" spans="2:7" x14ac:dyDescent="0.3">
      <c r="C4" s="1" t="s">
        <v>30</v>
      </c>
    </row>
    <row r="5" spans="2:7" x14ac:dyDescent="0.3">
      <c r="B5" s="1" t="s">
        <v>29</v>
      </c>
      <c r="C5" s="12">
        <f>G15</f>
        <v>6115069.7999999998</v>
      </c>
    </row>
    <row r="7" spans="2:7" x14ac:dyDescent="0.3">
      <c r="C7" s="1" t="s">
        <v>37</v>
      </c>
    </row>
    <row r="8" spans="2:7" x14ac:dyDescent="0.3">
      <c r="C8" s="25">
        <v>0.13800000000000001</v>
      </c>
      <c r="D8" t="s">
        <v>50</v>
      </c>
      <c r="F8" s="26" t="s">
        <v>52</v>
      </c>
      <c r="G8" t="s">
        <v>53</v>
      </c>
    </row>
    <row r="9" spans="2:7" x14ac:dyDescent="0.3">
      <c r="C9">
        <v>42</v>
      </c>
      <c r="D9" t="s">
        <v>39</v>
      </c>
    </row>
    <row r="10" spans="2:7" x14ac:dyDescent="0.3">
      <c r="C10" s="2">
        <v>1055.05</v>
      </c>
      <c r="D10" t="s">
        <v>38</v>
      </c>
    </row>
    <row r="11" spans="2:7" x14ac:dyDescent="0.3">
      <c r="C11" s="13"/>
    </row>
    <row r="13" spans="2:7" x14ac:dyDescent="0.3">
      <c r="C13" s="1" t="s">
        <v>51</v>
      </c>
    </row>
    <row r="14" spans="2:7" x14ac:dyDescent="0.3">
      <c r="D14" s="14" t="s">
        <v>40</v>
      </c>
      <c r="E14" s="15" t="s">
        <v>41</v>
      </c>
      <c r="F14" s="15" t="s">
        <v>42</v>
      </c>
      <c r="G14" s="15" t="s">
        <v>43</v>
      </c>
    </row>
    <row r="15" spans="2:7" x14ac:dyDescent="0.3">
      <c r="D15" s="16" t="s">
        <v>44</v>
      </c>
      <c r="E15" s="17">
        <v>0.13800000000000001</v>
      </c>
      <c r="F15" s="18">
        <f>E15*C10</f>
        <v>145.59690000000001</v>
      </c>
      <c r="G15" s="19">
        <f>F15*C9*1000</f>
        <v>6115069.7999999998</v>
      </c>
    </row>
    <row r="17" spans="3:4" x14ac:dyDescent="0.3">
      <c r="C17" s="2"/>
      <c r="D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001B-F5D1-4DEC-BD4F-D7D40C229AD9}">
  <sheetPr>
    <tabColor theme="6"/>
  </sheetPr>
  <dimension ref="B3"/>
  <sheetViews>
    <sheetView showGridLines="0" workbookViewId="0">
      <selection activeCell="N44" sqref="N44"/>
    </sheetView>
  </sheetViews>
  <sheetFormatPr defaultColWidth="8.77734375" defaultRowHeight="14.4" x14ac:dyDescent="0.3"/>
  <sheetData>
    <row r="3" spans="2:2" x14ac:dyDescent="0.3">
      <c r="B3" s="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J12"/>
  <sheetViews>
    <sheetView showGridLines="0" zoomScale="80" zoomScaleNormal="80" workbookViewId="0"/>
  </sheetViews>
  <sheetFormatPr defaultColWidth="8.77734375" defaultRowHeight="14.4" x14ac:dyDescent="0.3"/>
  <cols>
    <col min="1" max="1" width="14.77734375" customWidth="1"/>
    <col min="2" max="2" width="20.44140625" bestFit="1" customWidth="1"/>
    <col min="3" max="3" width="14.77734375" customWidth="1"/>
    <col min="4" max="4" width="41" bestFit="1" customWidth="1"/>
    <col min="5" max="5" width="17.109375" bestFit="1" customWidth="1"/>
    <col min="6" max="10" width="14.77734375" customWidth="1"/>
  </cols>
  <sheetData>
    <row r="1" spans="1:10" x14ac:dyDescent="0.3">
      <c r="A1" t="s">
        <v>34</v>
      </c>
    </row>
    <row r="2" spans="1:10" x14ac:dyDescent="0.3">
      <c r="J2" s="1"/>
    </row>
    <row r="4" spans="1:10" x14ac:dyDescent="0.3">
      <c r="B4" s="1" t="s">
        <v>0</v>
      </c>
      <c r="C4" s="1" t="s">
        <v>13</v>
      </c>
      <c r="D4" s="1" t="s">
        <v>15</v>
      </c>
      <c r="E4" s="1" t="s">
        <v>16</v>
      </c>
    </row>
    <row r="5" spans="1:10" x14ac:dyDescent="0.3">
      <c r="B5" t="s">
        <v>54</v>
      </c>
      <c r="C5" t="s">
        <v>6</v>
      </c>
      <c r="D5" s="3">
        <v>123243545</v>
      </c>
      <c r="E5" s="3">
        <v>23215122156</v>
      </c>
    </row>
    <row r="6" spans="1:10" x14ac:dyDescent="0.3">
      <c r="B6" t="s">
        <v>4</v>
      </c>
      <c r="C6" t="s">
        <v>6</v>
      </c>
      <c r="D6" s="3">
        <v>89212216</v>
      </c>
      <c r="E6" s="3">
        <v>15211684315</v>
      </c>
    </row>
    <row r="7" spans="1:10" x14ac:dyDescent="0.3">
      <c r="B7" t="s">
        <v>5</v>
      </c>
      <c r="C7" t="s">
        <v>8</v>
      </c>
      <c r="D7" s="3">
        <v>53256456</v>
      </c>
      <c r="E7" s="3">
        <v>26369523657</v>
      </c>
    </row>
    <row r="8" spans="1:10" x14ac:dyDescent="0.3">
      <c r="B8" t="s">
        <v>10</v>
      </c>
      <c r="C8" t="s">
        <v>9</v>
      </c>
      <c r="D8" s="3">
        <v>246872238</v>
      </c>
      <c r="E8" s="3">
        <v>16235714168</v>
      </c>
    </row>
    <row r="9" spans="1:10" x14ac:dyDescent="0.3">
      <c r="B9" t="s">
        <v>55</v>
      </c>
      <c r="C9" t="s">
        <v>7</v>
      </c>
      <c r="D9" s="3">
        <v>97000342</v>
      </c>
      <c r="E9" s="3">
        <v>59112751273</v>
      </c>
    </row>
    <row r="10" spans="1:10" x14ac:dyDescent="0.3">
      <c r="D10" s="3"/>
      <c r="E10" s="3"/>
    </row>
    <row r="12" spans="1:10" x14ac:dyDescent="0.3">
      <c r="E12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64D9-2220-4BF7-A1C2-8241C120149A}">
  <sheetPr>
    <tabColor theme="7"/>
  </sheetPr>
  <dimension ref="A1:J10"/>
  <sheetViews>
    <sheetView showGridLines="0" workbookViewId="0">
      <selection activeCell="E4" sqref="E4"/>
    </sheetView>
  </sheetViews>
  <sheetFormatPr defaultColWidth="8.77734375" defaultRowHeight="14.4" x14ac:dyDescent="0.3"/>
  <cols>
    <col min="1" max="1" width="14.77734375" customWidth="1"/>
    <col min="2" max="4" width="23.33203125" bestFit="1" customWidth="1"/>
    <col min="5" max="5" width="26.77734375" bestFit="1" customWidth="1"/>
    <col min="6" max="6" width="23.109375" bestFit="1" customWidth="1"/>
  </cols>
  <sheetData>
    <row r="1" spans="1:10" x14ac:dyDescent="0.3">
      <c r="A1" t="s">
        <v>14</v>
      </c>
    </row>
    <row r="4" spans="1:10" x14ac:dyDescent="0.3">
      <c r="B4" s="1" t="s">
        <v>0</v>
      </c>
      <c r="C4" s="1" t="s">
        <v>56</v>
      </c>
      <c r="D4" s="1" t="s">
        <v>57</v>
      </c>
      <c r="E4" s="1" t="s">
        <v>58</v>
      </c>
      <c r="F4" s="1" t="s">
        <v>36</v>
      </c>
    </row>
    <row r="5" spans="1:10" x14ac:dyDescent="0.3">
      <c r="B5" t="s">
        <v>54</v>
      </c>
      <c r="C5" s="2">
        <v>10792564</v>
      </c>
      <c r="D5" s="2">
        <v>301425</v>
      </c>
      <c r="E5" s="2">
        <v>161423442</v>
      </c>
      <c r="F5" s="10">
        <f>SUM(C5:E5)</f>
        <v>172517431</v>
      </c>
      <c r="H5" s="11"/>
      <c r="I5" s="11"/>
      <c r="J5" s="11"/>
    </row>
    <row r="6" spans="1:10" x14ac:dyDescent="0.3">
      <c r="B6" t="s">
        <v>4</v>
      </c>
      <c r="C6" s="2">
        <v>941353</v>
      </c>
      <c r="D6" s="2">
        <v>98421</v>
      </c>
      <c r="E6" s="2">
        <v>47001354</v>
      </c>
      <c r="F6" s="10">
        <f t="shared" ref="F6:F9" si="0">SUM(C6:E6)</f>
        <v>48041128</v>
      </c>
      <c r="H6" s="11"/>
      <c r="I6" s="11"/>
      <c r="J6" s="11"/>
    </row>
    <row r="7" spans="1:10" x14ac:dyDescent="0.3">
      <c r="B7" t="s">
        <v>5</v>
      </c>
      <c r="C7" s="2">
        <v>7904325</v>
      </c>
      <c r="D7" s="2">
        <v>95051</v>
      </c>
      <c r="E7" s="2">
        <v>6645227</v>
      </c>
      <c r="F7" s="10">
        <f t="shared" si="0"/>
        <v>14644603</v>
      </c>
      <c r="H7" s="11"/>
      <c r="I7" s="11"/>
      <c r="J7" s="11"/>
    </row>
    <row r="8" spans="1:10" x14ac:dyDescent="0.3">
      <c r="B8" t="s">
        <v>10</v>
      </c>
      <c r="C8" s="5">
        <v>13684522</v>
      </c>
      <c r="D8" s="5">
        <v>1924865</v>
      </c>
      <c r="E8" s="5">
        <v>86552454</v>
      </c>
      <c r="F8" s="10">
        <f t="shared" si="0"/>
        <v>102161841</v>
      </c>
      <c r="H8" s="11"/>
      <c r="I8" s="11"/>
      <c r="J8" s="11"/>
    </row>
    <row r="9" spans="1:10" x14ac:dyDescent="0.3">
      <c r="B9" t="s">
        <v>55</v>
      </c>
      <c r="C9" s="2">
        <v>15792532</v>
      </c>
      <c r="D9" s="2">
        <v>2035112</v>
      </c>
      <c r="E9" s="2">
        <v>165211562</v>
      </c>
      <c r="F9" s="10">
        <f t="shared" si="0"/>
        <v>183039206</v>
      </c>
      <c r="H9" s="11"/>
      <c r="I9" s="11"/>
      <c r="J9" s="11"/>
    </row>
    <row r="10" spans="1:10" x14ac:dyDescent="0.3">
      <c r="C10" s="10"/>
      <c r="D10" s="10"/>
      <c r="E10" s="10"/>
      <c r="F10" s="10"/>
      <c r="H10" s="11"/>
      <c r="I10" s="11"/>
      <c r="J10" s="1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A0CE-12EA-4E69-96B8-E13494997939}">
  <sheetPr>
    <tabColor theme="7"/>
  </sheetPr>
  <dimension ref="A1:D9"/>
  <sheetViews>
    <sheetView showGridLines="0" tabSelected="1" workbookViewId="0"/>
  </sheetViews>
  <sheetFormatPr defaultColWidth="8.77734375" defaultRowHeight="14.4" x14ac:dyDescent="0.3"/>
  <cols>
    <col min="1" max="1" width="19.109375" bestFit="1" customWidth="1"/>
    <col min="2" max="2" width="26.77734375" bestFit="1" customWidth="1"/>
    <col min="3" max="3" width="24.6640625" bestFit="1" customWidth="1"/>
    <col min="4" max="4" width="18.6640625" bestFit="1" customWidth="1"/>
  </cols>
  <sheetData>
    <row r="1" spans="1:4" x14ac:dyDescent="0.3">
      <c r="A1" t="s">
        <v>17</v>
      </c>
      <c r="C1" s="1"/>
    </row>
    <row r="2" spans="1:4" x14ac:dyDescent="0.3">
      <c r="C2" s="2"/>
    </row>
    <row r="3" spans="1:4" x14ac:dyDescent="0.3">
      <c r="C3" s="2"/>
    </row>
    <row r="4" spans="1:4" x14ac:dyDescent="0.3">
      <c r="B4" s="1" t="s">
        <v>0</v>
      </c>
      <c r="C4" s="1" t="s">
        <v>11</v>
      </c>
      <c r="D4" s="1"/>
    </row>
    <row r="5" spans="1:4" x14ac:dyDescent="0.3">
      <c r="B5" t="s">
        <v>54</v>
      </c>
      <c r="C5" s="2">
        <v>209455</v>
      </c>
    </row>
    <row r="6" spans="1:4" x14ac:dyDescent="0.3">
      <c r="B6" t="s">
        <v>4</v>
      </c>
      <c r="C6" s="2">
        <v>125481</v>
      </c>
    </row>
    <row r="7" spans="1:4" x14ac:dyDescent="0.3">
      <c r="B7" t="s">
        <v>5</v>
      </c>
      <c r="C7" s="2">
        <v>0</v>
      </c>
    </row>
    <row r="8" spans="1:4" x14ac:dyDescent="0.3">
      <c r="B8" t="s">
        <v>10</v>
      </c>
      <c r="C8" s="4">
        <v>0</v>
      </c>
    </row>
    <row r="9" spans="1:4" x14ac:dyDescent="0.3">
      <c r="B9" t="s">
        <v>55</v>
      </c>
      <c r="C9" s="2">
        <v>381524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ANALYSES &gt;&gt;</vt:lpstr>
      <vt:lpstr>Footprint Calculations</vt:lpstr>
      <vt:lpstr>Conversion factors</vt:lpstr>
      <vt:lpstr>DATA &gt;&gt;</vt:lpstr>
      <vt:lpstr>Financing</vt:lpstr>
      <vt:lpstr>Emissions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Jennifer</dc:creator>
  <cp:keywords>OW21.BlankWorkbook.20210601.1</cp:keywords>
  <cp:lastModifiedBy>Tessa Lopes</cp:lastModifiedBy>
  <dcterms:created xsi:type="dcterms:W3CDTF">2021-04-12T10:02:32Z</dcterms:created>
  <dcterms:modified xsi:type="dcterms:W3CDTF">2023-07-18T09:44:58Z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  <property fmtid="{D5CDD505-2E9C-101B-9397-08002B2CF9AE}" pid="3" name="MSIP_Label_38f1469a-2c2a-4aee-b92b-090d4c5468ff_Enabled">
    <vt:lpwstr>true</vt:lpwstr>
  </property>
  <property fmtid="{D5CDD505-2E9C-101B-9397-08002B2CF9AE}" pid="4" name="MSIP_Label_38f1469a-2c2a-4aee-b92b-090d4c5468ff_SetDate">
    <vt:lpwstr>2023-06-12T17:07:53Z</vt:lpwstr>
  </property>
  <property fmtid="{D5CDD505-2E9C-101B-9397-08002B2CF9AE}" pid="5" name="MSIP_Label_38f1469a-2c2a-4aee-b92b-090d4c5468ff_Method">
    <vt:lpwstr>Standard</vt:lpwstr>
  </property>
  <property fmtid="{D5CDD505-2E9C-101B-9397-08002B2CF9AE}" pid="6" name="MSIP_Label_38f1469a-2c2a-4aee-b92b-090d4c5468ff_Name">
    <vt:lpwstr>Confidential - Unmarked</vt:lpwstr>
  </property>
  <property fmtid="{D5CDD505-2E9C-101B-9397-08002B2CF9AE}" pid="7" name="MSIP_Label_38f1469a-2c2a-4aee-b92b-090d4c5468ff_SiteId">
    <vt:lpwstr>2a6e6092-73e4-4752-b1a5-477a17f5056d</vt:lpwstr>
  </property>
  <property fmtid="{D5CDD505-2E9C-101B-9397-08002B2CF9AE}" pid="8" name="MSIP_Label_38f1469a-2c2a-4aee-b92b-090d4c5468ff_ActionId">
    <vt:lpwstr>3956a08f-bbd4-464d-ac72-b33a9b744bc3</vt:lpwstr>
  </property>
  <property fmtid="{D5CDD505-2E9C-101B-9397-08002B2CF9AE}" pid="9" name="MSIP_Label_38f1469a-2c2a-4aee-b92b-090d4c5468ff_ContentBits">
    <vt:lpwstr>0</vt:lpwstr>
  </property>
  <property fmtid="{D5CDD505-2E9C-101B-9397-08002B2CF9AE}" pid="10" name="{A44787D4-0540-4523-9961-78E4036D8C6D}">
    <vt:lpwstr>{5F20FFB8-EDAB-4090-A8DF-23CEFEF54EC9}</vt:lpwstr>
  </property>
</Properties>
</file>