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gcforage/Desktop/Oliver Wyman/"/>
    </mc:Choice>
  </mc:AlternateContent>
  <xr:revisionPtr revIDLastSave="0" documentId="13_ncr:1_{6723634F-89A2-A442-A0E0-6059C21780B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arget Lever Calculations" sheetId="1" r:id="rId1"/>
    <sheet name="DATA &gt;&gt;" sheetId="2" r:id="rId2"/>
    <sheet name="Footprint Calculations" sheetId="3" r:id="rId3"/>
    <sheet name="Financing" sheetId="4" r:id="rId4"/>
    <sheet name="Emissions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kMk8RvmyMP+9u9JskpWfSLC2jpHJuedUBjyRCt3RZZI="/>
    </ext>
  </extLst>
</workbook>
</file>

<file path=xl/calcChain.xml><?xml version="1.0" encoding="utf-8"?>
<calcChain xmlns="http://schemas.openxmlformats.org/spreadsheetml/2006/main">
  <c r="F9" i="5" l="1"/>
  <c r="F8" i="5"/>
  <c r="F7" i="5"/>
  <c r="F6" i="5"/>
  <c r="F5" i="5"/>
  <c r="I11" i="3" a="1"/>
  <c r="I11" i="3" s="1"/>
  <c r="S11" i="3" s="1"/>
  <c r="H11" i="3" a="1"/>
  <c r="H11" i="3" s="1"/>
  <c r="R11" i="3" s="1"/>
  <c r="G11" i="3" a="1"/>
  <c r="G11" i="3" s="1"/>
  <c r="F11" i="3" a="1"/>
  <c r="F11" i="3" s="1"/>
  <c r="E11" i="3" a="1"/>
  <c r="E11" i="3" s="1"/>
  <c r="D11" i="3" a="1"/>
  <c r="D11" i="3" s="1"/>
  <c r="I10" i="3" a="1"/>
  <c r="I10" i="3" s="1"/>
  <c r="S10" i="3" s="1"/>
  <c r="H10" i="3" a="1"/>
  <c r="H10" i="3" s="1"/>
  <c r="R10" i="3" s="1"/>
  <c r="G10" i="3" a="1"/>
  <c r="G10" i="3" s="1"/>
  <c r="F10" i="3" a="1"/>
  <c r="F10" i="3" s="1"/>
  <c r="E10" i="3" a="1"/>
  <c r="E10" i="3" s="1"/>
  <c r="D10" i="3" a="1"/>
  <c r="D10" i="3" s="1"/>
  <c r="I9" i="3" a="1"/>
  <c r="I9" i="3" s="1"/>
  <c r="S9" i="3" s="1"/>
  <c r="H9" i="3" a="1"/>
  <c r="H9" i="3" s="1"/>
  <c r="R9" i="3" s="1"/>
  <c r="G9" i="3" a="1"/>
  <c r="G9" i="3" s="1"/>
  <c r="F9" i="3" a="1"/>
  <c r="F9" i="3" s="1"/>
  <c r="E9" i="3" a="1"/>
  <c r="E9" i="3" s="1"/>
  <c r="D9" i="3" a="1"/>
  <c r="D9" i="3" s="1"/>
  <c r="I8" i="3" a="1"/>
  <c r="I8" i="3" s="1"/>
  <c r="S8" i="3" s="1"/>
  <c r="H8" i="3" a="1"/>
  <c r="H8" i="3" s="1"/>
  <c r="R8" i="3" s="1"/>
  <c r="G8" i="3" a="1"/>
  <c r="G8" i="3" s="1"/>
  <c r="F8" i="3" a="1"/>
  <c r="F8" i="3" s="1"/>
  <c r="E8" i="3" a="1"/>
  <c r="E8" i="3" s="1"/>
  <c r="D8" i="3" a="1"/>
  <c r="D8" i="3" s="1"/>
  <c r="I7" i="3" a="1"/>
  <c r="I7" i="3" s="1"/>
  <c r="S7" i="3" s="1"/>
  <c r="H7" i="3" a="1"/>
  <c r="H7" i="3" s="1"/>
  <c r="R7" i="3" s="1"/>
  <c r="G7" i="3" a="1"/>
  <c r="G7" i="3" s="1"/>
  <c r="F7" i="3" a="1"/>
  <c r="F7" i="3" s="1"/>
  <c r="E7" i="3" a="1"/>
  <c r="E7" i="3" s="1"/>
  <c r="D7" i="3" a="1"/>
  <c r="D7" i="3" s="1"/>
  <c r="M8" i="3" l="1"/>
  <c r="O8" i="3" s="1"/>
  <c r="Q8" i="3"/>
  <c r="P8" i="3" s="1"/>
  <c r="M7" i="3"/>
  <c r="O7" i="3" s="1"/>
  <c r="Q7" i="3"/>
  <c r="P7" i="3" s="1"/>
  <c r="M11" i="3"/>
  <c r="O11" i="3" s="1"/>
  <c r="Q11" i="3"/>
  <c r="P11" i="3" s="1"/>
  <c r="Q10" i="3"/>
  <c r="P10" i="3" s="1"/>
  <c r="M10" i="3"/>
  <c r="O10" i="3" s="1"/>
  <c r="Q9" i="3"/>
  <c r="P9" i="3" s="1"/>
  <c r="M9" i="3"/>
  <c r="O9" i="3" s="1"/>
</calcChain>
</file>

<file path=xl/sharedStrings.xml><?xml version="1.0" encoding="utf-8"?>
<sst xmlns="http://schemas.openxmlformats.org/spreadsheetml/2006/main" count="164" uniqueCount="75">
  <si>
    <t>Baseline Data</t>
  </si>
  <si>
    <t>Calculations</t>
  </si>
  <si>
    <t>Financed Emissions and 2030 Targets</t>
  </si>
  <si>
    <t xml:space="preserve">ABC 30% reduction target </t>
  </si>
  <si>
    <t>Lever 1: Companies achieve stated targets - 20% reduction of S1-2 for 1 and 50% reduction of S1-3 for 2</t>
  </si>
  <si>
    <t>Lever 2: Companies without targets match peers scope 1-2 - 100% reduction of S1-2 for 3, 4, and 5</t>
  </si>
  <si>
    <t>Lever 3: Companies without targets match IEA scenario scope 3 - 2% reduction of S3 for 3 and 11% of S3 for 4 and 5</t>
  </si>
  <si>
    <t>tCO2e</t>
  </si>
  <si>
    <t>$</t>
  </si>
  <si>
    <t>%</t>
  </si>
  <si>
    <t>Portfolio Client Name</t>
  </si>
  <si>
    <t>Sector Category</t>
  </si>
  <si>
    <t>Scope 1 Emissions</t>
  </si>
  <si>
    <t>Scope 2 Emissions</t>
  </si>
  <si>
    <t>Scope 3 Emissions</t>
  </si>
  <si>
    <t>Total Emissions</t>
  </si>
  <si>
    <t>Total Corporate Lending Financing</t>
  </si>
  <si>
    <t xml:space="preserve">EVIC </t>
  </si>
  <si>
    <t>S1 Financed emissions</t>
  </si>
  <si>
    <t>S2 Financed emissions</t>
  </si>
  <si>
    <t>S3 Financed emissions</t>
  </si>
  <si>
    <t>Total Absolute financed emissions</t>
  </si>
  <si>
    <t>Target by 2030</t>
  </si>
  <si>
    <t>Scope</t>
  </si>
  <si>
    <t>Reductions</t>
  </si>
  <si>
    <t>S1 Financed emission reduction</t>
  </si>
  <si>
    <t>S2 Financed emission reduction</t>
  </si>
  <si>
    <t>S3 Financed emission reduction</t>
  </si>
  <si>
    <t>Best Oil</t>
  </si>
  <si>
    <t>Upstream</t>
  </si>
  <si>
    <t>S1-2</t>
  </si>
  <si>
    <t>Prosperous Petroleum</t>
  </si>
  <si>
    <t>S1-3</t>
  </si>
  <si>
    <t>Gas Ship Logistics</t>
  </si>
  <si>
    <t>Midstream</t>
  </si>
  <si>
    <t>Octagon</t>
  </si>
  <si>
    <t>Downstream</t>
  </si>
  <si>
    <t>Pointed Energy</t>
  </si>
  <si>
    <t xml:space="preserve">Integrated </t>
  </si>
  <si>
    <t>Total:</t>
  </si>
  <si>
    <t>Baseline</t>
  </si>
  <si>
    <t>Lever 1</t>
  </si>
  <si>
    <t>Lever 2</t>
  </si>
  <si>
    <t>Lever 3</t>
  </si>
  <si>
    <t>Gap remaining</t>
  </si>
  <si>
    <t>Total Absolute Financed Emissions</t>
  </si>
  <si>
    <t>Target</t>
  </si>
  <si>
    <t>Levers 1-3</t>
  </si>
  <si>
    <t>Financed Emissions</t>
  </si>
  <si>
    <t>left to reduce</t>
  </si>
  <si>
    <t xml:space="preserve">2030 Target </t>
  </si>
  <si>
    <t>This page intentionally blank</t>
  </si>
  <si>
    <t>Please populate this page and conduct the analyses here by company</t>
  </si>
  <si>
    <t>Helper Calculations</t>
  </si>
  <si>
    <t>Outputs</t>
  </si>
  <si>
    <t>Units &gt;&gt;</t>
  </si>
  <si>
    <t>$ USD</t>
  </si>
  <si>
    <t>MBBL</t>
  </si>
  <si>
    <t>MJ</t>
  </si>
  <si>
    <t>gCO2e/MJ</t>
  </si>
  <si>
    <t>Total Oil Production</t>
  </si>
  <si>
    <t>Absolute financed emissions</t>
  </si>
  <si>
    <t>Physical Emissions Intensity</t>
  </si>
  <si>
    <t>Scope 1 PEI</t>
  </si>
  <si>
    <t>Scope 2 PEI</t>
  </si>
  <si>
    <t>Scope 3 PEI</t>
  </si>
  <si>
    <t>20XX data</t>
  </si>
  <si>
    <t>Client Name</t>
  </si>
  <si>
    <t>Total Corporate Lending Financing (USD)</t>
  </si>
  <si>
    <t>EVIC (USD)</t>
  </si>
  <si>
    <t>20XX Data</t>
  </si>
  <si>
    <t>Scope 1 Emissions (tCO2e)</t>
  </si>
  <si>
    <t>Scope 2 Emissions (tCO2e)</t>
  </si>
  <si>
    <t>Scope 3 Emissions (tCO2e)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</si>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</sst>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F4FD"/>
        <bgColor rgb="FFCCF4FD"/>
      </patternFill>
    </fill>
    <fill>
      <patternFill patternType="solid">
        <fgColor rgb="FFAAFED5"/>
        <bgColor rgb="FFAAFED5"/>
      </patternFill>
    </fill>
    <fill>
      <patternFill patternType="solid">
        <fgColor rgb="FFA5EEC6"/>
        <bgColor rgb="FFA5EEC6"/>
      </patternFill>
    </fill>
    <fill>
      <patternFill patternType="solid">
        <fgColor rgb="FFC0C0FC"/>
        <bgColor rgb="FFC0C0FC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5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43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2" fillId="0" borderId="0" xfId="0" applyNumberFormat="1" applyFont="1"/>
    <xf numFmtId="9" fontId="2" fillId="0" borderId="0" xfId="0" applyNumberFormat="1" applyFont="1" applyAlignment="1">
      <alignment horizontal="right"/>
    </xf>
    <xf numFmtId="43" fontId="2" fillId="0" borderId="0" xfId="0" applyNumberFormat="1" applyFont="1" applyAlignment="1">
      <alignment horizontal="right"/>
    </xf>
    <xf numFmtId="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2" xfId="0" applyFont="1" applyBorder="1"/>
    <xf numFmtId="9" fontId="2" fillId="0" borderId="2" xfId="0" applyNumberFormat="1" applyFont="1" applyBorder="1" applyAlignment="1">
      <alignment horizontal="right"/>
    </xf>
    <xf numFmtId="43" fontId="2" fillId="0" borderId="2" xfId="0" applyNumberFormat="1" applyFont="1" applyBorder="1" applyAlignment="1">
      <alignment horizontal="right"/>
    </xf>
    <xf numFmtId="4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9" fontId="2" fillId="0" borderId="2" xfId="0" applyNumberFormat="1" applyFont="1" applyBorder="1"/>
    <xf numFmtId="0" fontId="5" fillId="6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8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80AAE"/>
      </a:accent1>
      <a:accent2>
        <a:srgbClr val="06C9F4"/>
      </a:accent2>
      <a:accent3>
        <a:srgbClr val="949494"/>
      </a:accent3>
      <a:accent4>
        <a:srgbClr val="DCDCDC"/>
      </a:accent4>
      <a:accent5>
        <a:srgbClr val="00582D"/>
      </a:accent5>
      <a:accent6>
        <a:srgbClr val="26CF73"/>
      </a:accent6>
      <a:hlink>
        <a:srgbClr val="2C6EF2"/>
      </a:hlink>
      <a:folHlink>
        <a:srgbClr val="2C6EF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E1000"/>
  <sheetViews>
    <sheetView tabSelected="1" workbookViewId="0">
      <selection activeCell="G19" sqref="G19"/>
    </sheetView>
  </sheetViews>
  <sheetFormatPr baseColWidth="10" defaultColWidth="14.5" defaultRowHeight="15" customHeight="1" x14ac:dyDescent="0.2"/>
  <cols>
    <col min="1" max="1" width="8.6640625" customWidth="1"/>
    <col min="2" max="2" width="19.1640625" customWidth="1"/>
    <col min="3" max="3" width="16.5" customWidth="1"/>
    <col min="4" max="6" width="16.1640625" customWidth="1"/>
    <col min="7" max="7" width="13.83203125" customWidth="1"/>
    <col min="8" max="8" width="30.1640625" customWidth="1"/>
    <col min="9" max="9" width="14.5" customWidth="1"/>
    <col min="10" max="12" width="19.83203125" customWidth="1"/>
    <col min="13" max="15" width="25.1640625" customWidth="1"/>
    <col min="16" max="16" width="8.6640625" customWidth="1"/>
    <col min="17" max="17" width="6.1640625" customWidth="1"/>
    <col min="18" max="18" width="10.5" customWidth="1"/>
    <col min="19" max="21" width="26" customWidth="1"/>
    <col min="22" max="22" width="6.1640625" customWidth="1"/>
    <col min="23" max="23" width="10.5" customWidth="1"/>
    <col min="24" max="26" width="28.5" customWidth="1"/>
    <col min="27" max="27" width="6.1640625" customWidth="1"/>
    <col min="28" max="28" width="10.5" customWidth="1"/>
    <col min="29" max="31" width="29" customWidth="1"/>
  </cols>
  <sheetData>
    <row r="1" spans="2:31" ht="14.25" customHeight="1" x14ac:dyDescent="0.2"/>
    <row r="2" spans="2:31" ht="14.2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2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 ht="14.25" customHeight="1" x14ac:dyDescent="0.2">
      <c r="J3" s="3" t="s">
        <v>2</v>
      </c>
      <c r="K3" s="3"/>
      <c r="L3" s="3"/>
      <c r="M3" s="3"/>
      <c r="N3" s="3"/>
      <c r="O3" s="4" t="s">
        <v>3</v>
      </c>
      <c r="P3" s="5"/>
      <c r="Q3" s="6" t="s">
        <v>4</v>
      </c>
      <c r="R3" s="6"/>
      <c r="S3" s="6"/>
      <c r="T3" s="6"/>
      <c r="U3" s="6"/>
      <c r="V3" s="4" t="s">
        <v>5</v>
      </c>
      <c r="W3" s="4"/>
      <c r="X3" s="4"/>
      <c r="Y3" s="4"/>
      <c r="Z3" s="4"/>
      <c r="AA3" s="6" t="s">
        <v>6</v>
      </c>
      <c r="AB3" s="6"/>
      <c r="AC3" s="6"/>
      <c r="AD3" s="6"/>
      <c r="AE3" s="6"/>
    </row>
    <row r="4" spans="2:31" ht="14.25" customHeight="1" x14ac:dyDescent="0.2">
      <c r="D4" s="7" t="s">
        <v>7</v>
      </c>
      <c r="E4" s="7" t="s">
        <v>7</v>
      </c>
      <c r="F4" s="7" t="s">
        <v>7</v>
      </c>
      <c r="G4" s="7" t="s">
        <v>7</v>
      </c>
      <c r="H4" s="7" t="s">
        <v>8</v>
      </c>
      <c r="I4" s="7" t="s">
        <v>8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5"/>
      <c r="Q4" s="5"/>
      <c r="R4" s="7" t="s">
        <v>9</v>
      </c>
      <c r="S4" s="7" t="s">
        <v>7</v>
      </c>
      <c r="T4" s="7" t="s">
        <v>7</v>
      </c>
      <c r="U4" s="7" t="s">
        <v>7</v>
      </c>
      <c r="V4" s="5"/>
      <c r="W4" s="7" t="s">
        <v>9</v>
      </c>
      <c r="X4" s="7" t="s">
        <v>7</v>
      </c>
      <c r="Y4" s="7" t="s">
        <v>7</v>
      </c>
      <c r="Z4" s="7" t="s">
        <v>7</v>
      </c>
      <c r="AA4" s="5"/>
      <c r="AB4" s="7" t="s">
        <v>9</v>
      </c>
      <c r="AC4" s="7" t="s">
        <v>7</v>
      </c>
      <c r="AD4" s="7" t="s">
        <v>7</v>
      </c>
      <c r="AE4" s="7" t="s">
        <v>7</v>
      </c>
    </row>
    <row r="5" spans="2:31" ht="14.25" customHeight="1" x14ac:dyDescent="0.2"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22</v>
      </c>
      <c r="P5" s="5"/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23</v>
      </c>
      <c r="AB5" s="8" t="s">
        <v>24</v>
      </c>
      <c r="AC5" s="8" t="s">
        <v>25</v>
      </c>
      <c r="AD5" s="8" t="s">
        <v>26</v>
      </c>
      <c r="AE5" s="8" t="s">
        <v>27</v>
      </c>
    </row>
    <row r="6" spans="2:31" ht="14.25" customHeight="1" x14ac:dyDescent="0.2">
      <c r="B6" s="9" t="s">
        <v>28</v>
      </c>
      <c r="C6" s="9" t="s">
        <v>29</v>
      </c>
      <c r="D6" s="10">
        <v>10792564</v>
      </c>
      <c r="E6" s="10">
        <v>301425</v>
      </c>
      <c r="F6" s="10">
        <v>161423442</v>
      </c>
      <c r="G6" s="10">
        <v>172517431</v>
      </c>
      <c r="H6" s="10">
        <v>123243545</v>
      </c>
      <c r="I6" s="10">
        <v>23215122156</v>
      </c>
      <c r="J6" s="11">
        <v>57295.147450068842</v>
      </c>
      <c r="K6" s="11">
        <v>1600.1934128106166</v>
      </c>
      <c r="L6" s="11">
        <v>856958.54213026993</v>
      </c>
      <c r="M6" s="11">
        <v>915853.88299314945</v>
      </c>
      <c r="N6" s="11">
        <v>659414.79575506761</v>
      </c>
      <c r="O6" s="12">
        <v>641097.71809520456</v>
      </c>
      <c r="P6" s="5"/>
      <c r="Q6" s="13" t="s">
        <v>30</v>
      </c>
      <c r="R6" s="14">
        <v>0.2</v>
      </c>
      <c r="S6" s="15">
        <v>11459.029490013769</v>
      </c>
      <c r="T6" s="15">
        <v>320.03868256212331</v>
      </c>
      <c r="U6" s="11"/>
      <c r="V6" s="5"/>
      <c r="W6" s="5"/>
      <c r="X6" s="5"/>
      <c r="Y6" s="5"/>
      <c r="Z6" s="5"/>
      <c r="AA6" s="5"/>
      <c r="AB6" s="16"/>
      <c r="AC6" s="16"/>
      <c r="AD6" s="16"/>
      <c r="AE6" s="11"/>
    </row>
    <row r="7" spans="2:31" ht="14.25" customHeight="1" x14ac:dyDescent="0.2">
      <c r="B7" s="9" t="s">
        <v>31</v>
      </c>
      <c r="C7" s="9" t="s">
        <v>29</v>
      </c>
      <c r="D7" s="10">
        <v>941353</v>
      </c>
      <c r="E7" s="10">
        <v>98421</v>
      </c>
      <c r="F7" s="10">
        <v>47001354</v>
      </c>
      <c r="G7" s="10">
        <v>48041128</v>
      </c>
      <c r="H7" s="10">
        <v>89212216</v>
      </c>
      <c r="I7" s="10">
        <v>15211684315</v>
      </c>
      <c r="J7" s="11">
        <v>5520.7684717356688</v>
      </c>
      <c r="K7" s="11">
        <v>577.21126267903355</v>
      </c>
      <c r="L7" s="11">
        <v>275649.61634167755</v>
      </c>
      <c r="M7" s="11">
        <v>281747.59607609228</v>
      </c>
      <c r="N7" s="11">
        <v>202858.26917478643</v>
      </c>
      <c r="O7" s="12">
        <v>197223.31725326457</v>
      </c>
      <c r="P7" s="5"/>
      <c r="Q7" s="5" t="s">
        <v>32</v>
      </c>
      <c r="R7" s="14">
        <v>0.5</v>
      </c>
      <c r="S7" s="15">
        <v>2760.3842358678344</v>
      </c>
      <c r="T7" s="15">
        <v>288.60563133951678</v>
      </c>
      <c r="U7" s="15">
        <v>137824.80817083878</v>
      </c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2:31" ht="14.25" customHeight="1" x14ac:dyDescent="0.2">
      <c r="B8" s="9" t="s">
        <v>33</v>
      </c>
      <c r="C8" s="9" t="s">
        <v>34</v>
      </c>
      <c r="D8" s="10">
        <v>7904325</v>
      </c>
      <c r="E8" s="10">
        <v>95051</v>
      </c>
      <c r="F8" s="10">
        <v>6645227</v>
      </c>
      <c r="G8" s="10">
        <v>14644603</v>
      </c>
      <c r="H8" s="10">
        <v>53256456</v>
      </c>
      <c r="I8" s="10">
        <v>26369523657</v>
      </c>
      <c r="J8" s="11">
        <v>15963.744436485253</v>
      </c>
      <c r="K8" s="11">
        <v>191.96703987150829</v>
      </c>
      <c r="L8" s="11">
        <v>13420.843089122927</v>
      </c>
      <c r="M8" s="11">
        <v>29576.554565479688</v>
      </c>
      <c r="N8" s="11">
        <v>21295.119287145375</v>
      </c>
      <c r="O8" s="12">
        <v>20703.588195835779</v>
      </c>
      <c r="P8" s="5"/>
      <c r="Q8" s="5"/>
      <c r="R8" s="5"/>
      <c r="S8" s="5"/>
      <c r="T8" s="5"/>
      <c r="U8" s="5"/>
      <c r="V8" s="5" t="s">
        <v>30</v>
      </c>
      <c r="W8" s="14">
        <v>1</v>
      </c>
      <c r="X8" s="15">
        <v>15963.744436485253</v>
      </c>
      <c r="Y8" s="15">
        <v>191.96703987150829</v>
      </c>
      <c r="Z8" s="11"/>
      <c r="AA8" s="17">
        <v>3</v>
      </c>
      <c r="AB8" s="14">
        <v>0.02</v>
      </c>
      <c r="AC8" s="16"/>
      <c r="AD8" s="16"/>
      <c r="AE8" s="15">
        <v>268.41686178245857</v>
      </c>
    </row>
    <row r="9" spans="2:31" ht="14.25" customHeight="1" x14ac:dyDescent="0.2">
      <c r="B9" s="9" t="s">
        <v>35</v>
      </c>
      <c r="C9" s="9" t="s">
        <v>36</v>
      </c>
      <c r="D9" s="10">
        <v>13684522</v>
      </c>
      <c r="E9" s="10">
        <v>1924865</v>
      </c>
      <c r="F9" s="10">
        <v>86552454</v>
      </c>
      <c r="G9" s="10">
        <v>102161841</v>
      </c>
      <c r="H9" s="10">
        <v>246872238</v>
      </c>
      <c r="I9" s="10">
        <v>16235714168</v>
      </c>
      <c r="J9" s="11">
        <v>208080.07194157178</v>
      </c>
      <c r="K9" s="11">
        <v>29268.544979343344</v>
      </c>
      <c r="L9" s="11">
        <v>1316073.7989269616</v>
      </c>
      <c r="M9" s="11">
        <v>1553422.4158478768</v>
      </c>
      <c r="N9" s="11">
        <v>1118464.1394104713</v>
      </c>
      <c r="O9" s="12">
        <v>1087395.6910935137</v>
      </c>
      <c r="P9" s="5"/>
      <c r="Q9" s="5"/>
      <c r="R9" s="5"/>
      <c r="S9" s="5"/>
      <c r="T9" s="5"/>
      <c r="U9" s="5"/>
      <c r="V9" s="5" t="s">
        <v>30</v>
      </c>
      <c r="W9" s="14">
        <v>1</v>
      </c>
      <c r="X9" s="15">
        <v>208080.07194157178</v>
      </c>
      <c r="Y9" s="15">
        <v>29268.544979343344</v>
      </c>
      <c r="Z9" s="11"/>
      <c r="AA9" s="17">
        <v>3</v>
      </c>
      <c r="AB9" s="14">
        <v>0.11</v>
      </c>
      <c r="AC9" s="16"/>
      <c r="AD9" s="16"/>
      <c r="AE9" s="15">
        <v>144768.11788196577</v>
      </c>
    </row>
    <row r="10" spans="2:31" ht="14.25" customHeight="1" x14ac:dyDescent="0.2">
      <c r="B10" s="9" t="s">
        <v>37</v>
      </c>
      <c r="C10" s="9" t="s">
        <v>38</v>
      </c>
      <c r="D10" s="10">
        <v>15792532</v>
      </c>
      <c r="E10" s="10">
        <v>2035112</v>
      </c>
      <c r="F10" s="10">
        <v>165211562</v>
      </c>
      <c r="G10" s="10">
        <v>183039206</v>
      </c>
      <c r="H10" s="10">
        <v>97000342</v>
      </c>
      <c r="I10" s="10">
        <v>59112751273</v>
      </c>
      <c r="J10" s="11">
        <v>25914.561106642945</v>
      </c>
      <c r="K10" s="11">
        <v>3339.4920005773829</v>
      </c>
      <c r="L10" s="11">
        <v>271101.88024142862</v>
      </c>
      <c r="M10" s="11">
        <v>300355.93334864895</v>
      </c>
      <c r="N10" s="11">
        <v>216256.27201102723</v>
      </c>
      <c r="O10" s="12">
        <v>210249.15334405424</v>
      </c>
      <c r="P10" s="5"/>
      <c r="Q10" s="18"/>
      <c r="R10" s="18"/>
      <c r="S10" s="18"/>
      <c r="T10" s="18"/>
      <c r="U10" s="18"/>
      <c r="V10" s="18" t="s">
        <v>30</v>
      </c>
      <c r="W10" s="19">
        <v>1</v>
      </c>
      <c r="X10" s="20">
        <v>25914.561106642945</v>
      </c>
      <c r="Y10" s="20">
        <v>3339.4920005773829</v>
      </c>
      <c r="Z10" s="21"/>
      <c r="AA10" s="22">
        <v>3</v>
      </c>
      <c r="AB10" s="19">
        <v>0.11</v>
      </c>
      <c r="AC10" s="23"/>
      <c r="AD10" s="23"/>
      <c r="AE10" s="20">
        <v>29821.206826557147</v>
      </c>
    </row>
    <row r="11" spans="2:31" ht="14.25" customHeight="1" x14ac:dyDescent="0.2"/>
    <row r="12" spans="2:31" ht="14.25" customHeight="1" x14ac:dyDescent="0.2">
      <c r="Q12" s="8" t="s">
        <v>39</v>
      </c>
      <c r="S12" s="11">
        <v>14219.413725881603</v>
      </c>
      <c r="T12" s="11">
        <v>608.64431390164009</v>
      </c>
      <c r="U12" s="11">
        <v>137824.80817083878</v>
      </c>
      <c r="X12" s="11">
        <v>249958.37748469997</v>
      </c>
      <c r="Y12" s="11">
        <v>32800.004019792235</v>
      </c>
      <c r="Z12" s="11"/>
      <c r="AE12" s="11">
        <v>174857.74157030537</v>
      </c>
    </row>
    <row r="13" spans="2:31" ht="14.25" customHeight="1" x14ac:dyDescent="0.2">
      <c r="D13" s="11"/>
    </row>
    <row r="14" spans="2:31" ht="14.25" customHeight="1" x14ac:dyDescent="0.2">
      <c r="D14" s="24" t="s">
        <v>40</v>
      </c>
      <c r="E14" s="25" t="s">
        <v>41</v>
      </c>
    </row>
    <row r="15" spans="2:31" ht="14.25" customHeight="1" x14ac:dyDescent="0.2">
      <c r="D15" s="26"/>
      <c r="F15" s="27" t="s">
        <v>42</v>
      </c>
    </row>
    <row r="16" spans="2:31" ht="14.25" customHeight="1" x14ac:dyDescent="0.2">
      <c r="D16" s="26"/>
      <c r="G16" s="28" t="s">
        <v>43</v>
      </c>
    </row>
    <row r="17" spans="3:15" ht="14.25" customHeight="1" x14ac:dyDescent="0.2">
      <c r="D17" s="26"/>
      <c r="H17" s="29" t="s">
        <v>44</v>
      </c>
      <c r="N17" s="8" t="s">
        <v>45</v>
      </c>
      <c r="O17" s="8" t="s">
        <v>9</v>
      </c>
    </row>
    <row r="18" spans="3:15" ht="14.25" customHeight="1" x14ac:dyDescent="0.2">
      <c r="D18" s="26"/>
      <c r="I18" s="24" t="s">
        <v>46</v>
      </c>
      <c r="M18" s="8" t="s">
        <v>40</v>
      </c>
      <c r="N18" s="11">
        <v>3080956.3828312475</v>
      </c>
    </row>
    <row r="19" spans="3:15" ht="14.25" customHeight="1" x14ac:dyDescent="0.2">
      <c r="M19" s="8" t="s">
        <v>47</v>
      </c>
      <c r="N19" s="11">
        <v>610268.98928541958</v>
      </c>
      <c r="O19" s="16">
        <v>0.19807777633145601</v>
      </c>
    </row>
    <row r="20" spans="3:15" ht="14.25" customHeight="1" x14ac:dyDescent="0.2">
      <c r="C20" s="9" t="s">
        <v>48</v>
      </c>
      <c r="D20" s="11">
        <v>3080956.3828312475</v>
      </c>
      <c r="E20" s="11">
        <v>152652.86621062201</v>
      </c>
      <c r="F20" s="11">
        <v>282758.38150449219</v>
      </c>
      <c r="G20" s="11">
        <v>174857.74157030537</v>
      </c>
      <c r="H20" s="11">
        <v>252398.7979073301</v>
      </c>
      <c r="I20" s="11">
        <v>2218288.5956384977</v>
      </c>
      <c r="M20" s="8" t="s">
        <v>49</v>
      </c>
      <c r="N20" s="11">
        <v>1608019.606353078</v>
      </c>
      <c r="O20" s="16">
        <v>0.52192222366854379</v>
      </c>
    </row>
    <row r="21" spans="3:15" ht="14.25" customHeight="1" x14ac:dyDescent="0.2">
      <c r="E21" s="16">
        <v>4.954723379444325E-2</v>
      </c>
      <c r="F21" s="16">
        <v>9.177617154211419E-2</v>
      </c>
      <c r="G21" s="16">
        <v>5.6754370994898572E-2</v>
      </c>
      <c r="H21" s="16">
        <v>8.1922223668544111E-2</v>
      </c>
      <c r="I21" s="16">
        <v>0.71999999999999986</v>
      </c>
      <c r="M21" s="8" t="s">
        <v>50</v>
      </c>
      <c r="N21" s="11">
        <v>2218288.5956384977</v>
      </c>
      <c r="O21" s="16">
        <v>0.71999999999999986</v>
      </c>
    </row>
    <row r="22" spans="3:15" ht="14.25" customHeight="1" x14ac:dyDescent="0.2"/>
    <row r="23" spans="3:15" ht="14.25" customHeight="1" x14ac:dyDescent="0.2"/>
    <row r="24" spans="3:15" ht="14.25" customHeight="1" x14ac:dyDescent="0.2"/>
    <row r="25" spans="3:15" ht="14.25" customHeight="1" x14ac:dyDescent="0.2"/>
    <row r="26" spans="3:15" ht="14.25" customHeight="1" x14ac:dyDescent="0.2"/>
    <row r="27" spans="3:15" ht="14.25" customHeight="1" x14ac:dyDescent="0.2"/>
    <row r="28" spans="3:15" ht="14.25" customHeight="1" x14ac:dyDescent="0.2"/>
    <row r="29" spans="3:15" ht="14.25" customHeight="1" x14ac:dyDescent="0.2"/>
    <row r="30" spans="3:15" ht="14.25" customHeight="1" x14ac:dyDescent="0.2"/>
    <row r="31" spans="3:15" ht="14.25" customHeight="1" x14ac:dyDescent="0.2"/>
    <row r="32" spans="3:1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1:B1000"/>
  <sheetViews>
    <sheetView showGridLines="0" workbookViewId="0"/>
  </sheetViews>
  <sheetFormatPr baseColWidth="10" defaultColWidth="14.5" defaultRowHeight="15" customHeight="1" x14ac:dyDescent="0.2"/>
  <cols>
    <col min="1" max="26" width="8.6640625" customWidth="1"/>
  </cols>
  <sheetData>
    <row r="1" spans="2:2" ht="14.25" customHeight="1" x14ac:dyDescent="0.2"/>
    <row r="2" spans="2:2" ht="14.25" customHeight="1" x14ac:dyDescent="0.2"/>
    <row r="3" spans="2:2" ht="14.25" customHeight="1" x14ac:dyDescent="0.2">
      <c r="B3" s="7" t="s">
        <v>51</v>
      </c>
    </row>
    <row r="4" spans="2:2" ht="14.25" customHeight="1" x14ac:dyDescent="0.2"/>
    <row r="5" spans="2:2" ht="14.25" customHeight="1" x14ac:dyDescent="0.2"/>
    <row r="6" spans="2:2" ht="14.25" customHeight="1" x14ac:dyDescent="0.2"/>
    <row r="7" spans="2:2" ht="14.25" customHeight="1" x14ac:dyDescent="0.2"/>
    <row r="8" spans="2:2" ht="14.25" customHeight="1" x14ac:dyDescent="0.2"/>
    <row r="9" spans="2:2" ht="14.25" customHeight="1" x14ac:dyDescent="0.2"/>
    <row r="10" spans="2:2" ht="14.25" customHeight="1" x14ac:dyDescent="0.2"/>
    <row r="11" spans="2:2" ht="14.25" customHeight="1" x14ac:dyDescent="0.2"/>
    <row r="12" spans="2:2" ht="14.25" customHeight="1" x14ac:dyDescent="0.2"/>
    <row r="13" spans="2:2" ht="14.25" customHeight="1" x14ac:dyDescent="0.2"/>
    <row r="14" spans="2:2" ht="14.25" customHeight="1" x14ac:dyDescent="0.2"/>
    <row r="15" spans="2:2" ht="14.25" customHeight="1" x14ac:dyDescent="0.2"/>
    <row r="16" spans="2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4FEEA"/>
  </sheetPr>
  <dimension ref="A1:AL1000"/>
  <sheetViews>
    <sheetView showGridLines="0" workbookViewId="0"/>
  </sheetViews>
  <sheetFormatPr baseColWidth="10" defaultColWidth="14.5" defaultRowHeight="15" customHeight="1" x14ac:dyDescent="0.2"/>
  <cols>
    <col min="1" max="2" width="8.6640625" customWidth="1"/>
    <col min="3" max="3" width="19.1640625" customWidth="1"/>
    <col min="4" max="4" width="14.83203125" customWidth="1"/>
    <col min="5" max="5" width="30.1640625" customWidth="1"/>
    <col min="6" max="6" width="14.83203125" customWidth="1"/>
    <col min="7" max="9" width="23.5" customWidth="1"/>
    <col min="10" max="11" width="24.5" customWidth="1"/>
    <col min="12" max="14" width="22.1640625" customWidth="1"/>
    <col min="15" max="15" width="25.5" customWidth="1"/>
    <col min="16" max="16" width="24.5" customWidth="1"/>
    <col min="17" max="17" width="14.83203125" customWidth="1"/>
    <col min="18" max="19" width="10.5" customWidth="1"/>
    <col min="20" max="20" width="8.6640625" customWidth="1"/>
    <col min="21" max="21" width="24.5" customWidth="1"/>
    <col min="22" max="22" width="27.1640625" customWidth="1"/>
    <col min="23" max="24" width="10.5" customWidth="1"/>
    <col min="25" max="28" width="8.6640625" customWidth="1"/>
    <col min="29" max="29" width="27.1640625" customWidth="1"/>
    <col min="30" max="38" width="8.6640625" customWidth="1"/>
  </cols>
  <sheetData>
    <row r="1" spans="1:38" ht="14.25" customHeight="1" x14ac:dyDescent="0.2"/>
    <row r="2" spans="1:38" ht="14.25" customHeight="1" x14ac:dyDescent="0.2">
      <c r="C2" s="7" t="s">
        <v>52</v>
      </c>
    </row>
    <row r="3" spans="1:38" ht="14.25" customHeight="1" x14ac:dyDescent="0.2">
      <c r="C3" s="7"/>
    </row>
    <row r="4" spans="1:38" ht="14.25" customHeight="1" x14ac:dyDescent="0.2">
      <c r="C4" s="1" t="s">
        <v>0</v>
      </c>
      <c r="D4" s="1"/>
      <c r="E4" s="1"/>
      <c r="F4" s="1"/>
      <c r="G4" s="1"/>
      <c r="H4" s="1"/>
      <c r="I4" s="1"/>
      <c r="J4" s="1"/>
      <c r="L4" s="30" t="s">
        <v>53</v>
      </c>
      <c r="M4" s="30"/>
      <c r="O4" s="2" t="s">
        <v>54</v>
      </c>
      <c r="P4" s="2"/>
      <c r="Q4" s="2"/>
      <c r="R4" s="2"/>
      <c r="S4" s="2"/>
      <c r="V4" s="7"/>
    </row>
    <row r="5" spans="1:38" ht="14.25" customHeight="1" x14ac:dyDescent="0.2">
      <c r="B5" s="7" t="s">
        <v>55</v>
      </c>
      <c r="C5" s="7"/>
      <c r="E5" s="7" t="s">
        <v>56</v>
      </c>
      <c r="F5" s="7" t="s">
        <v>56</v>
      </c>
      <c r="G5" s="7" t="s">
        <v>7</v>
      </c>
      <c r="H5" s="7" t="s">
        <v>7</v>
      </c>
      <c r="I5" s="7" t="s">
        <v>7</v>
      </c>
      <c r="J5" s="7" t="s">
        <v>57</v>
      </c>
      <c r="L5" s="7" t="s">
        <v>58</v>
      </c>
      <c r="M5" s="7" t="s">
        <v>7</v>
      </c>
      <c r="N5" s="7"/>
      <c r="O5" s="7" t="s">
        <v>7</v>
      </c>
      <c r="P5" s="7" t="s">
        <v>59</v>
      </c>
      <c r="Q5" s="7" t="s">
        <v>59</v>
      </c>
      <c r="R5" s="7" t="s">
        <v>59</v>
      </c>
      <c r="S5" s="7" t="s">
        <v>59</v>
      </c>
      <c r="U5" s="8"/>
      <c r="V5" s="7"/>
      <c r="W5" s="7"/>
      <c r="X5" s="7"/>
      <c r="Y5" s="7"/>
      <c r="Z5" s="7"/>
    </row>
    <row r="6" spans="1:38" ht="14.25" customHeight="1" x14ac:dyDescent="0.2">
      <c r="C6" s="8" t="s">
        <v>10</v>
      </c>
      <c r="D6" s="8" t="s">
        <v>11</v>
      </c>
      <c r="E6" s="8" t="s">
        <v>16</v>
      </c>
      <c r="F6" s="8" t="s">
        <v>17</v>
      </c>
      <c r="G6" s="8" t="s">
        <v>12</v>
      </c>
      <c r="H6" s="8" t="s">
        <v>13</v>
      </c>
      <c r="I6" s="8" t="s">
        <v>14</v>
      </c>
      <c r="J6" s="8" t="s">
        <v>60</v>
      </c>
      <c r="L6" s="8" t="s">
        <v>60</v>
      </c>
      <c r="M6" s="8" t="s">
        <v>15</v>
      </c>
      <c r="N6" s="8"/>
      <c r="O6" s="8" t="s">
        <v>61</v>
      </c>
      <c r="P6" s="8" t="s">
        <v>62</v>
      </c>
      <c r="Q6" s="8" t="s">
        <v>63</v>
      </c>
      <c r="R6" s="8" t="s">
        <v>64</v>
      </c>
      <c r="S6" s="8" t="s">
        <v>65</v>
      </c>
      <c r="U6" s="8"/>
      <c r="V6" s="8"/>
      <c r="W6" s="8"/>
      <c r="X6" s="8"/>
      <c r="Y6" s="8"/>
      <c r="Z6" s="8"/>
      <c r="AB6" s="8"/>
      <c r="AC6" s="8"/>
      <c r="AD6" s="8"/>
      <c r="AE6" s="8"/>
      <c r="AF6" s="8"/>
      <c r="AH6" s="8"/>
      <c r="AI6" s="8"/>
      <c r="AJ6" s="8"/>
      <c r="AK6" s="8"/>
      <c r="AL6" s="8"/>
    </row>
    <row r="7" spans="1:38" ht="14.25" customHeight="1" x14ac:dyDescent="0.2">
      <c r="C7" s="9" t="s">
        <v>28</v>
      </c>
      <c r="D7" s="9" t="e">
        <f t="array" aca="1" ref="D7" ca="1">_xludf.XLOOKUP(C7,Financing!$B$5:$B$10,Financing!$C$5:$C$10)</f>
        <v>#NAME?</v>
      </c>
      <c r="E7" s="10" t="e">
        <f t="array" aca="1" ref="E7" ca="1">_xludf.XLOOKUP('Footprint Calculations'!C7,Financing!$B$5:$B$10,Financing!$D$5:$D$10)</f>
        <v>#NAME?</v>
      </c>
      <c r="F7" s="10" t="e">
        <f t="array" aca="1" ref="F7" ca="1">_xludf.XLOOKUP(C7,Financing!$B$5:$B$10,Financing!$E$5:$E$10)</f>
        <v>#NAME?</v>
      </c>
      <c r="G7" s="10" t="e">
        <f t="array" aca="1" ref="G7" ca="1">_xludf.XLOOKUP($C7,Emissions!$B$5:$B$9,Emissions!C$5:C$9)</f>
        <v>#NAME?</v>
      </c>
      <c r="H7" s="10" t="e">
        <f t="array" aca="1" ref="H7" ca="1">_xludf.XLOOKUP($C7,Emissions!$B$5:$B$9,Emissions!D$5:D$9)</f>
        <v>#NAME?</v>
      </c>
      <c r="I7" s="10" t="e">
        <f t="array" aca="1" ref="I7" ca="1">_xludf.XLOOKUP($C7,Emissions!$B$5:$B$9,Emissions!E$5:E$9)</f>
        <v>#NAME?</v>
      </c>
      <c r="J7" s="10" t="s">
        <v>74</v>
      </c>
      <c r="L7" s="10" t="s">
        <v>74</v>
      </c>
      <c r="M7" s="10" t="e">
        <f t="shared" ref="M7:M11" ca="1" si="0">SUM(G7:I7)</f>
        <v>#NAME?</v>
      </c>
      <c r="O7" s="11" t="e">
        <f t="shared" ref="O7:O11" ca="1" si="1">M7*E7/F7</f>
        <v>#NAME?</v>
      </c>
      <c r="P7" s="11">
        <f t="shared" ref="P7:P11" ca="1" si="2">SUM(Q7:S7)</f>
        <v>0</v>
      </c>
      <c r="Q7" s="11">
        <f t="shared" ref="Q7:S7" ca="1" si="3">IFERROR(G7/$L7 *10^6, 0)</f>
        <v>0</v>
      </c>
      <c r="R7" s="11">
        <f t="shared" ca="1" si="3"/>
        <v>0</v>
      </c>
      <c r="S7" s="11">
        <f t="shared" ca="1" si="3"/>
        <v>0</v>
      </c>
      <c r="U7" s="10"/>
      <c r="V7" s="16"/>
      <c r="W7" s="11"/>
      <c r="X7" s="11"/>
      <c r="Y7" s="11"/>
      <c r="Z7" s="11"/>
      <c r="AB7" s="13"/>
    </row>
    <row r="8" spans="1:38" ht="14.25" customHeight="1" x14ac:dyDescent="0.2">
      <c r="C8" s="9" t="s">
        <v>31</v>
      </c>
      <c r="D8" s="9" t="e">
        <f t="array" aca="1" ref="D8" ca="1">_xludf.XLOOKUP(C8,Financing!$B$5:$B$10,Financing!$C$5:$C$10)</f>
        <v>#NAME?</v>
      </c>
      <c r="E8" s="10" t="e">
        <f t="array" aca="1" ref="E8" ca="1">_xludf.XLOOKUP('Footprint Calculations'!C8,Financing!$B$5:$B$10,Financing!$D$5:$D$10)</f>
        <v>#NAME?</v>
      </c>
      <c r="F8" s="10" t="e">
        <f t="array" aca="1" ref="F8" ca="1">_xludf.XLOOKUP(C8,Financing!$B$5:$B$10,Financing!$E$5:$E$10)</f>
        <v>#NAME?</v>
      </c>
      <c r="G8" s="10" t="e">
        <f t="array" aca="1" ref="G8" ca="1">_xludf.XLOOKUP($C8,Emissions!$B$5:$B$9,Emissions!C$5:C$9)</f>
        <v>#NAME?</v>
      </c>
      <c r="H8" s="10" t="e">
        <f t="array" aca="1" ref="H8" ca="1">_xludf.XLOOKUP($C8,Emissions!$B$5:$B$9,Emissions!D$5:D$9)</f>
        <v>#NAME?</v>
      </c>
      <c r="I8" s="10" t="e">
        <f t="array" aca="1" ref="I8" ca="1">_xludf.XLOOKUP($C8,Emissions!$B$5:$B$9,Emissions!E$5:E$9)</f>
        <v>#NAME?</v>
      </c>
      <c r="J8" s="10" t="s">
        <v>74</v>
      </c>
      <c r="L8" s="10" t="s">
        <v>74</v>
      </c>
      <c r="M8" s="10" t="e">
        <f t="shared" ca="1" si="0"/>
        <v>#NAME?</v>
      </c>
      <c r="O8" s="11" t="e">
        <f t="shared" ca="1" si="1"/>
        <v>#NAME?</v>
      </c>
      <c r="P8" s="11">
        <f t="shared" ca="1" si="2"/>
        <v>0</v>
      </c>
      <c r="Q8" s="11">
        <f t="shared" ref="Q8:S8" ca="1" si="4">IFERROR(G8/$L8 *10^6, 0)</f>
        <v>0</v>
      </c>
      <c r="R8" s="11">
        <f t="shared" ca="1" si="4"/>
        <v>0</v>
      </c>
      <c r="S8" s="11">
        <f t="shared" ca="1" si="4"/>
        <v>0</v>
      </c>
      <c r="U8" s="10"/>
      <c r="V8" s="16"/>
      <c r="W8" s="11"/>
      <c r="X8" s="11"/>
      <c r="Y8" s="11"/>
      <c r="Z8" s="11"/>
    </row>
    <row r="9" spans="1:38" ht="14.25" customHeight="1" x14ac:dyDescent="0.2">
      <c r="C9" s="9" t="s">
        <v>33</v>
      </c>
      <c r="D9" s="9" t="e">
        <f t="array" aca="1" ref="D9" ca="1">_xludf.XLOOKUP(C9,Financing!$B$5:$B$10,Financing!$C$5:$C$10)</f>
        <v>#NAME?</v>
      </c>
      <c r="E9" s="10" t="e">
        <f t="array" aca="1" ref="E9" ca="1">_xludf.XLOOKUP('Footprint Calculations'!C9,Financing!$B$5:$B$10,Financing!$D$5:$D$10)</f>
        <v>#NAME?</v>
      </c>
      <c r="F9" s="10" t="e">
        <f t="array" aca="1" ref="F9" ca="1">_xludf.XLOOKUP(C9,Financing!$B$5:$B$10,Financing!$E$5:$E$10)</f>
        <v>#NAME?</v>
      </c>
      <c r="G9" s="10" t="e">
        <f t="array" aca="1" ref="G9" ca="1">_xludf.XLOOKUP($C9,Emissions!$B$5:$B$9,Emissions!C$5:C$9)</f>
        <v>#NAME?</v>
      </c>
      <c r="H9" s="10" t="e">
        <f t="array" aca="1" ref="H9" ca="1">_xludf.XLOOKUP($C9,Emissions!$B$5:$B$9,Emissions!D$5:D$9)</f>
        <v>#NAME?</v>
      </c>
      <c r="I9" s="10" t="e">
        <f t="array" aca="1" ref="I9" ca="1">_xludf.XLOOKUP($C9,Emissions!$B$5:$B$9,Emissions!E$5:E$9)</f>
        <v>#NAME?</v>
      </c>
      <c r="J9" s="10" t="s">
        <v>74</v>
      </c>
      <c r="L9" s="10" t="s">
        <v>74</v>
      </c>
      <c r="M9" s="10" t="e">
        <f t="shared" ca="1" si="0"/>
        <v>#NAME?</v>
      </c>
      <c r="O9" s="11" t="e">
        <f t="shared" ca="1" si="1"/>
        <v>#NAME?</v>
      </c>
      <c r="P9" s="11">
        <f t="shared" ca="1" si="2"/>
        <v>0</v>
      </c>
      <c r="Q9" s="11">
        <f t="shared" ref="Q9:S9" ca="1" si="5">IFERROR(G9/$L9 *10^6, 0)</f>
        <v>0</v>
      </c>
      <c r="R9" s="11">
        <f t="shared" ca="1" si="5"/>
        <v>0</v>
      </c>
      <c r="S9" s="11">
        <f t="shared" ca="1" si="5"/>
        <v>0</v>
      </c>
      <c r="U9" s="11"/>
      <c r="V9" s="11"/>
      <c r="W9" s="11"/>
      <c r="X9" s="11"/>
      <c r="Y9" s="11"/>
      <c r="Z9" s="11"/>
      <c r="AC9" s="16"/>
      <c r="AD9" s="11"/>
      <c r="AE9" s="11"/>
      <c r="AI9" s="16"/>
      <c r="AL9" s="11"/>
    </row>
    <row r="10" spans="1:38" ht="14.25" customHeight="1" x14ac:dyDescent="0.2">
      <c r="C10" s="9" t="s">
        <v>35</v>
      </c>
      <c r="D10" s="9" t="e">
        <f t="array" aca="1" ref="D10" ca="1">_xludf.XLOOKUP(C10,Financing!$B$5:$B$10,Financing!$C$5:$C$10)</f>
        <v>#NAME?</v>
      </c>
      <c r="E10" s="10" t="e">
        <f t="array" aca="1" ref="E10" ca="1">_xludf.XLOOKUP('Footprint Calculations'!C10,Financing!$B$5:$B$10,Financing!$D$5:$D$10)</f>
        <v>#NAME?</v>
      </c>
      <c r="F10" s="10" t="e">
        <f t="array" aca="1" ref="F10" ca="1">_xludf.XLOOKUP(C10,Financing!$B$5:$B$10,Financing!$E$5:$E$10)</f>
        <v>#NAME?</v>
      </c>
      <c r="G10" s="10" t="e">
        <f t="array" aca="1" ref="G10" ca="1">_xludf.XLOOKUP($C10,Emissions!$B$5:$B$9,Emissions!C$5:C$9)</f>
        <v>#NAME?</v>
      </c>
      <c r="H10" s="10" t="e">
        <f t="array" aca="1" ref="H10" ca="1">_xludf.XLOOKUP($C10,Emissions!$B$5:$B$9,Emissions!D$5:D$9)</f>
        <v>#NAME?</v>
      </c>
      <c r="I10" s="10" t="e">
        <f t="array" aca="1" ref="I10" ca="1">_xludf.XLOOKUP($C10,Emissions!$B$5:$B$9,Emissions!E$5:E$9)</f>
        <v>#NAME?</v>
      </c>
      <c r="J10" s="10" t="s">
        <v>74</v>
      </c>
      <c r="L10" s="10" t="s">
        <v>74</v>
      </c>
      <c r="M10" s="10" t="e">
        <f t="shared" ca="1" si="0"/>
        <v>#NAME?</v>
      </c>
      <c r="O10" s="11" t="e">
        <f t="shared" ca="1" si="1"/>
        <v>#NAME?</v>
      </c>
      <c r="P10" s="11">
        <f t="shared" ca="1" si="2"/>
        <v>0</v>
      </c>
      <c r="Q10" s="11">
        <f t="shared" ref="Q10:S10" ca="1" si="6">IFERROR(G10/$L10 *10^6, 0)</f>
        <v>0</v>
      </c>
      <c r="R10" s="11">
        <f t="shared" ca="1" si="6"/>
        <v>0</v>
      </c>
      <c r="S10" s="11">
        <f t="shared" ca="1" si="6"/>
        <v>0</v>
      </c>
      <c r="U10" s="11"/>
      <c r="V10" s="11"/>
      <c r="W10" s="11"/>
      <c r="X10" s="11"/>
      <c r="Y10" s="11"/>
      <c r="Z10" s="11"/>
      <c r="AC10" s="16"/>
      <c r="AD10" s="11"/>
      <c r="AE10" s="11"/>
      <c r="AI10" s="16"/>
      <c r="AL10" s="11"/>
    </row>
    <row r="11" spans="1:38" ht="14.25" customHeight="1" x14ac:dyDescent="0.2">
      <c r="B11" s="5"/>
      <c r="C11" s="9" t="s">
        <v>37</v>
      </c>
      <c r="D11" s="5" t="e">
        <f t="array" aca="1" ref="D11" ca="1">_xludf.XLOOKUP(C11,Financing!$B$5:$B$10,Financing!$C$5:$C$10)</f>
        <v>#NAME?</v>
      </c>
      <c r="E11" s="10" t="e">
        <f t="array" aca="1" ref="E11" ca="1">_xludf.XLOOKUP('Footprint Calculations'!C11,Financing!$B$5:$B$10,Financing!$D$5:$D$10)</f>
        <v>#NAME?</v>
      </c>
      <c r="F11" s="10" t="e">
        <f t="array" aca="1" ref="F11" ca="1">_xludf.XLOOKUP(C11,Financing!$B$5:$B$10,Financing!$E$5:$E$10)</f>
        <v>#NAME?</v>
      </c>
      <c r="G11" s="10" t="e">
        <f t="array" aca="1" ref="G11" ca="1">_xludf.XLOOKUP($C11,Emissions!$B$5:$B$9,Emissions!C$5:C$9)</f>
        <v>#NAME?</v>
      </c>
      <c r="H11" s="10" t="e">
        <f t="array" aca="1" ref="H11" ca="1">_xludf.XLOOKUP($C11,Emissions!$B$5:$B$9,Emissions!D$5:D$9)</f>
        <v>#NAME?</v>
      </c>
      <c r="I11" s="10" t="e">
        <f t="array" aca="1" ref="I11" ca="1">_xludf.XLOOKUP($C11,Emissions!$B$5:$B$9,Emissions!E$5:E$9)</f>
        <v>#NAME?</v>
      </c>
      <c r="J11" s="10" t="s">
        <v>74</v>
      </c>
      <c r="K11" s="5"/>
      <c r="L11" s="10" t="s">
        <v>74</v>
      </c>
      <c r="M11" s="10" t="e">
        <f t="shared" ca="1" si="0"/>
        <v>#NAME?</v>
      </c>
      <c r="N11" s="5"/>
      <c r="O11" s="11" t="e">
        <f t="shared" ca="1" si="1"/>
        <v>#NAME?</v>
      </c>
      <c r="P11" s="11">
        <f t="shared" ca="1" si="2"/>
        <v>0</v>
      </c>
      <c r="Q11" s="11">
        <f t="shared" ref="Q11:S11" ca="1" si="7">IFERROR(G11/$L11 *10^6, 0)</f>
        <v>0</v>
      </c>
      <c r="R11" s="11">
        <f t="shared" ca="1" si="7"/>
        <v>0</v>
      </c>
      <c r="S11" s="11">
        <f t="shared" ca="1" si="7"/>
        <v>0</v>
      </c>
      <c r="U11" s="11"/>
      <c r="V11" s="11"/>
      <c r="W11" s="11"/>
      <c r="X11" s="11"/>
      <c r="Y11" s="11"/>
      <c r="Z11" s="11"/>
      <c r="AC11" s="16"/>
      <c r="AD11" s="11"/>
      <c r="AE11" s="11"/>
      <c r="AI11" s="16"/>
      <c r="AL11" s="11"/>
    </row>
    <row r="12" spans="1:38" ht="14.25" customHeight="1" x14ac:dyDescent="0.2">
      <c r="A12" s="5"/>
      <c r="B12" s="5"/>
      <c r="C12" s="5"/>
      <c r="D12" s="5"/>
      <c r="E12" s="10"/>
      <c r="F12" s="5"/>
      <c r="G12" s="10"/>
      <c r="H12" s="10"/>
      <c r="I12" s="10"/>
      <c r="J12" s="5"/>
      <c r="K12" s="5"/>
      <c r="L12" s="5"/>
      <c r="M12" s="5"/>
      <c r="N12" s="5"/>
      <c r="O12" s="10"/>
      <c r="P12" s="10"/>
      <c r="Q12" s="5"/>
      <c r="R12" s="5"/>
      <c r="S12" s="5"/>
      <c r="T12" s="5"/>
      <c r="U12" s="5"/>
      <c r="V12" s="5"/>
      <c r="W12" s="11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4.25" customHeight="1" x14ac:dyDescent="0.2"/>
    <row r="14" spans="1:38" ht="14.25" customHeight="1" x14ac:dyDescent="0.2"/>
    <row r="15" spans="1:38" ht="14.25" customHeight="1" x14ac:dyDescent="0.2"/>
    <row r="16" spans="1:3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1000"/>
  <sheetViews>
    <sheetView showGridLines="0" workbookViewId="0"/>
  </sheetViews>
  <sheetFormatPr baseColWidth="10" defaultColWidth="14.5" defaultRowHeight="15" customHeight="1" x14ac:dyDescent="0.2"/>
  <cols>
    <col min="1" max="1" width="14.83203125" customWidth="1"/>
    <col min="2" max="2" width="20.5" customWidth="1"/>
    <col min="3" max="3" width="14.83203125" customWidth="1"/>
    <col min="4" max="4" width="41" customWidth="1"/>
    <col min="5" max="5" width="17.1640625" customWidth="1"/>
    <col min="6" max="10" width="14.83203125" customWidth="1"/>
    <col min="11" max="26" width="8.6640625" customWidth="1"/>
  </cols>
  <sheetData>
    <row r="1" spans="1:10" ht="14.25" customHeight="1" x14ac:dyDescent="0.2">
      <c r="A1" s="9" t="s">
        <v>66</v>
      </c>
    </row>
    <row r="2" spans="1:10" ht="14.25" customHeight="1" x14ac:dyDescent="0.2">
      <c r="J2" s="8"/>
    </row>
    <row r="3" spans="1:10" ht="14.25" customHeight="1" x14ac:dyDescent="0.2"/>
    <row r="4" spans="1:10" ht="14.25" customHeight="1" x14ac:dyDescent="0.2">
      <c r="B4" s="8" t="s">
        <v>67</v>
      </c>
      <c r="C4" s="8" t="s">
        <v>11</v>
      </c>
      <c r="D4" s="8" t="s">
        <v>68</v>
      </c>
      <c r="E4" s="8" t="s">
        <v>69</v>
      </c>
    </row>
    <row r="5" spans="1:10" ht="14.25" customHeight="1" x14ac:dyDescent="0.2">
      <c r="B5" s="9" t="s">
        <v>28</v>
      </c>
      <c r="C5" s="9" t="s">
        <v>29</v>
      </c>
      <c r="D5" s="10">
        <v>123243545</v>
      </c>
      <c r="E5" s="10">
        <v>23215122156</v>
      </c>
    </row>
    <row r="6" spans="1:10" ht="14.25" customHeight="1" x14ac:dyDescent="0.2">
      <c r="B6" s="9" t="s">
        <v>31</v>
      </c>
      <c r="C6" s="9" t="s">
        <v>29</v>
      </c>
      <c r="D6" s="10">
        <v>89212216</v>
      </c>
      <c r="E6" s="10">
        <v>15211684315</v>
      </c>
    </row>
    <row r="7" spans="1:10" ht="14.25" customHeight="1" x14ac:dyDescent="0.2">
      <c r="B7" s="9" t="s">
        <v>33</v>
      </c>
      <c r="C7" s="9" t="s">
        <v>34</v>
      </c>
      <c r="D7" s="10">
        <v>53256456</v>
      </c>
      <c r="E7" s="10">
        <v>26369523657</v>
      </c>
    </row>
    <row r="8" spans="1:10" ht="14.25" customHeight="1" x14ac:dyDescent="0.2">
      <c r="B8" s="9" t="s">
        <v>35</v>
      </c>
      <c r="C8" s="9" t="s">
        <v>36</v>
      </c>
      <c r="D8" s="10">
        <v>246872238</v>
      </c>
      <c r="E8" s="10">
        <v>16235714168</v>
      </c>
    </row>
    <row r="9" spans="1:10" ht="14.25" customHeight="1" x14ac:dyDescent="0.2">
      <c r="B9" s="9" t="s">
        <v>37</v>
      </c>
      <c r="C9" s="9" t="s">
        <v>38</v>
      </c>
      <c r="D9" s="10">
        <v>97000342</v>
      </c>
      <c r="E9" s="10">
        <v>59112751273</v>
      </c>
    </row>
    <row r="10" spans="1:10" ht="14.25" customHeight="1" x14ac:dyDescent="0.2">
      <c r="D10" s="10"/>
      <c r="E10" s="10"/>
    </row>
    <row r="11" spans="1:10" ht="14.25" customHeight="1" x14ac:dyDescent="0.2"/>
    <row r="12" spans="1:10" ht="14.25" customHeight="1" x14ac:dyDescent="0.2">
      <c r="E12" s="10"/>
    </row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1000"/>
  <sheetViews>
    <sheetView showGridLines="0" workbookViewId="0"/>
  </sheetViews>
  <sheetFormatPr baseColWidth="10" defaultColWidth="14.5" defaultRowHeight="15" customHeight="1" x14ac:dyDescent="0.2"/>
  <cols>
    <col min="1" max="1" width="14.83203125" customWidth="1"/>
    <col min="2" max="4" width="23.5" customWidth="1"/>
    <col min="5" max="5" width="26.83203125" customWidth="1"/>
    <col min="6" max="6" width="23.1640625" customWidth="1"/>
    <col min="7" max="26" width="8.6640625" customWidth="1"/>
  </cols>
  <sheetData>
    <row r="1" spans="1:10" ht="14.25" customHeight="1" x14ac:dyDescent="0.2">
      <c r="A1" s="9" t="s">
        <v>70</v>
      </c>
    </row>
    <row r="2" spans="1:10" ht="14.25" customHeight="1" x14ac:dyDescent="0.2"/>
    <row r="3" spans="1:10" ht="14.25" customHeight="1" x14ac:dyDescent="0.2"/>
    <row r="4" spans="1:10" ht="14.25" customHeight="1" x14ac:dyDescent="0.2">
      <c r="B4" s="8" t="s">
        <v>67</v>
      </c>
      <c r="C4" s="8" t="s">
        <v>71</v>
      </c>
      <c r="D4" s="8" t="s">
        <v>72</v>
      </c>
      <c r="E4" s="8" t="s">
        <v>73</v>
      </c>
      <c r="F4" s="8" t="s">
        <v>15</v>
      </c>
    </row>
    <row r="5" spans="1:10" ht="14.25" customHeight="1" x14ac:dyDescent="0.2">
      <c r="B5" s="9" t="s">
        <v>28</v>
      </c>
      <c r="C5" s="11">
        <v>10792564</v>
      </c>
      <c r="D5" s="11">
        <v>301425</v>
      </c>
      <c r="E5" s="11">
        <v>161423442</v>
      </c>
      <c r="F5" s="11">
        <f t="shared" ref="F5:F9" si="0">SUM(C5:E5)</f>
        <v>172517431</v>
      </c>
      <c r="H5" s="16"/>
      <c r="I5" s="16"/>
      <c r="J5" s="16"/>
    </row>
    <row r="6" spans="1:10" ht="14.25" customHeight="1" x14ac:dyDescent="0.2">
      <c r="B6" s="9" t="s">
        <v>31</v>
      </c>
      <c r="C6" s="11">
        <v>941353</v>
      </c>
      <c r="D6" s="11">
        <v>98421</v>
      </c>
      <c r="E6" s="11">
        <v>47001354</v>
      </c>
      <c r="F6" s="11">
        <f t="shared" si="0"/>
        <v>48041128</v>
      </c>
      <c r="H6" s="16"/>
      <c r="I6" s="16"/>
      <c r="J6" s="16"/>
    </row>
    <row r="7" spans="1:10" ht="14.25" customHeight="1" x14ac:dyDescent="0.2">
      <c r="B7" s="9" t="s">
        <v>33</v>
      </c>
      <c r="C7" s="11">
        <v>7904325</v>
      </c>
      <c r="D7" s="11">
        <v>95051</v>
      </c>
      <c r="E7" s="11">
        <v>6645227</v>
      </c>
      <c r="F7" s="11">
        <f t="shared" si="0"/>
        <v>14644603</v>
      </c>
      <c r="H7" s="16"/>
      <c r="I7" s="16"/>
      <c r="J7" s="16"/>
    </row>
    <row r="8" spans="1:10" ht="14.25" customHeight="1" x14ac:dyDescent="0.2">
      <c r="B8" s="9" t="s">
        <v>35</v>
      </c>
      <c r="C8" s="11">
        <v>13684522</v>
      </c>
      <c r="D8" s="11">
        <v>1924865</v>
      </c>
      <c r="E8" s="11">
        <v>86552454</v>
      </c>
      <c r="F8" s="11">
        <f t="shared" si="0"/>
        <v>102161841</v>
      </c>
      <c r="H8" s="16"/>
      <c r="I8" s="16"/>
      <c r="J8" s="16"/>
    </row>
    <row r="9" spans="1:10" ht="14.25" customHeight="1" x14ac:dyDescent="0.2">
      <c r="B9" s="9" t="s">
        <v>37</v>
      </c>
      <c r="C9" s="11">
        <v>15792532</v>
      </c>
      <c r="D9" s="11">
        <v>2035112</v>
      </c>
      <c r="E9" s="11">
        <v>165211562</v>
      </c>
      <c r="F9" s="11">
        <f t="shared" si="0"/>
        <v>183039206</v>
      </c>
      <c r="H9" s="16"/>
      <c r="I9" s="16"/>
      <c r="J9" s="16"/>
    </row>
    <row r="10" spans="1:10" ht="14.25" customHeight="1" x14ac:dyDescent="0.2">
      <c r="C10" s="11"/>
      <c r="D10" s="11"/>
      <c r="E10" s="11"/>
      <c r="F10" s="11"/>
      <c r="H10" s="16"/>
      <c r="I10" s="16"/>
      <c r="J10" s="16"/>
    </row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 Lever Calculations</vt:lpstr>
      <vt:lpstr>DATA &gt;&gt;</vt:lpstr>
      <vt:lpstr>Footprint Calculations</vt:lpstr>
      <vt:lpstr>Financing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Jennifer</dc:creator>
  <cp:lastModifiedBy>Microsoft Office User</cp:lastModifiedBy>
  <dcterms:created xsi:type="dcterms:W3CDTF">2021-04-12T10:02:32Z</dcterms:created>
  <dcterms:modified xsi:type="dcterms:W3CDTF">2023-07-19T14:02:24Z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2023-06-12T17:07:53Z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3956a08f-bbd4-464d-ac72-b33a9b744bc3</vt:lpwstr>
  </property>
  <property fmtid="{D5CDD505-2E9C-101B-9397-08002B2CF9AE}" pid="9" name="MSIP_Label_38f1469a-2c2a-4aee-b92b-090d4c5468ff_ContentBits">
    <vt:lpwstr>0</vt:lpwstr>
  </property>
  <property fmtid="{D5CDD505-2E9C-101B-9397-08002B2CF9AE}" pid="10" name="{A44787D4-0540-4523-9961-78E4036D8C6D}">
    <vt:lpwstr>{5F20FFB8-EDAB-4090-A8DF-23CEFEF54EC9}</vt:lpwstr>
  </property>
</Properties>
</file>