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Office Data By LapTop\Flipcarbon CFO Services\Vervali\Competitor Analysis\"/>
    </mc:Choice>
  </mc:AlternateContent>
  <xr:revisionPtr revIDLastSave="0" documentId="13_ncr:1_{7A74FE72-9735-4E15-834E-178C6DE62633}" xr6:coauthVersionLast="47" xr6:coauthVersionMax="47" xr10:uidLastSave="{00000000-0000-0000-0000-000000000000}"/>
  <bookViews>
    <workbookView xWindow="-108" yWindow="-108" windowWidth="23256" windowHeight="12456" xr2:uid="{5366CB8C-1AB1-4E03-B696-3E7FCAA189A8}"/>
  </bookViews>
  <sheets>
    <sheet name="CHART DATA" sheetId="18" r:id="rId1"/>
    <sheet name="Vevalli_PL" sheetId="1" r:id="rId2"/>
    <sheet name="Vevalli_PL (USD)" sheetId="2" r:id="rId3"/>
    <sheet name="Vevalli_BS" sheetId="3" r:id="rId4"/>
    <sheet name="Vevalli_BS (USD)" sheetId="4" r:id="rId5"/>
    <sheet name="Moolay_PL" sheetId="5" r:id="rId6"/>
    <sheet name="Moolay_PL (USD)" sheetId="11" r:id="rId7"/>
    <sheet name="Moolay_BS" sheetId="8" r:id="rId8"/>
    <sheet name="Moolay_BS (USD)" sheetId="12" r:id="rId9"/>
    <sheet name="QA Infotech_PL" sheetId="6" r:id="rId10"/>
    <sheet name="QA Infotech_PL (USD)" sheetId="15" r:id="rId11"/>
    <sheet name="QA Infotech_BS" sheetId="9" r:id="rId12"/>
    <sheet name="QA Infotech_BS (USD)" sheetId="16" r:id="rId13"/>
    <sheet name="QA Mentor_PL" sheetId="7" r:id="rId14"/>
    <sheet name="QA Mentor_PL (USD)" sheetId="13" r:id="rId15"/>
    <sheet name="QA Mentor_BS " sheetId="10" r:id="rId16"/>
    <sheet name="QA Mentor_BS  (USD)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4" l="1"/>
  <c r="D54" i="14" s="1"/>
  <c r="D70" i="18" s="1"/>
  <c r="E72" i="14"/>
  <c r="E54" i="14" s="1"/>
  <c r="E70" i="18" s="1"/>
  <c r="F72" i="14"/>
  <c r="F54" i="14" s="1"/>
  <c r="F70" i="18" s="1"/>
  <c r="G72" i="14"/>
  <c r="H70" i="14"/>
  <c r="H55" i="14" s="1"/>
  <c r="H63" i="18" s="1"/>
  <c r="D70" i="14"/>
  <c r="D55" i="14" s="1"/>
  <c r="D63" i="18" s="1"/>
  <c r="E70" i="14"/>
  <c r="E55" i="14" s="1"/>
  <c r="E63" i="18" s="1"/>
  <c r="F70" i="14"/>
  <c r="G70" i="14"/>
  <c r="F55" i="14"/>
  <c r="F63" i="18" s="1"/>
  <c r="G55" i="14"/>
  <c r="G63" i="18" s="1"/>
  <c r="C55" i="14"/>
  <c r="G54" i="14"/>
  <c r="G70" i="18" s="1"/>
  <c r="H54" i="14"/>
  <c r="C54" i="14"/>
  <c r="H72" i="14"/>
  <c r="C72" i="14"/>
  <c r="D55" i="10"/>
  <c r="E55" i="10"/>
  <c r="F55" i="10"/>
  <c r="G55" i="10"/>
  <c r="H55" i="10"/>
  <c r="C55" i="10"/>
  <c r="D54" i="10"/>
  <c r="E54" i="10"/>
  <c r="F54" i="10"/>
  <c r="G54" i="10"/>
  <c r="H54" i="10"/>
  <c r="C54" i="10"/>
  <c r="H72" i="10"/>
  <c r="H70" i="10"/>
  <c r="D70" i="10"/>
  <c r="E70" i="10"/>
  <c r="F70" i="10"/>
  <c r="G70" i="10"/>
  <c r="C70" i="10"/>
  <c r="C9" i="7"/>
  <c r="D72" i="10"/>
  <c r="E72" i="10"/>
  <c r="F72" i="10"/>
  <c r="G72" i="10"/>
  <c r="C72" i="10"/>
  <c r="H9" i="10"/>
  <c r="D9" i="10"/>
  <c r="E9" i="10"/>
  <c r="F9" i="10"/>
  <c r="G9" i="10"/>
  <c r="C9" i="10"/>
  <c r="H70" i="18"/>
  <c r="D69" i="18"/>
  <c r="E69" i="18"/>
  <c r="F69" i="18"/>
  <c r="G69" i="18"/>
  <c r="H69" i="18"/>
  <c r="C69" i="18"/>
  <c r="D68" i="18"/>
  <c r="E68" i="18"/>
  <c r="F68" i="18"/>
  <c r="G68" i="18"/>
  <c r="H68" i="18"/>
  <c r="C68" i="18"/>
  <c r="D67" i="18"/>
  <c r="E67" i="18"/>
  <c r="F67" i="18"/>
  <c r="G67" i="18"/>
  <c r="H67" i="18"/>
  <c r="C67" i="18"/>
  <c r="D62" i="18"/>
  <c r="E62" i="18"/>
  <c r="F62" i="18"/>
  <c r="G62" i="18"/>
  <c r="H62" i="18"/>
  <c r="C62" i="18"/>
  <c r="D61" i="18"/>
  <c r="E61" i="18"/>
  <c r="F61" i="18"/>
  <c r="G61" i="18"/>
  <c r="H61" i="18"/>
  <c r="C61" i="18"/>
  <c r="D60" i="18"/>
  <c r="E60" i="18"/>
  <c r="F60" i="18"/>
  <c r="G60" i="18"/>
  <c r="H60" i="18"/>
  <c r="C60" i="18"/>
  <c r="D55" i="18"/>
  <c r="E55" i="18"/>
  <c r="F55" i="18"/>
  <c r="G55" i="18"/>
  <c r="H55" i="18"/>
  <c r="C55" i="18"/>
  <c r="D54" i="18"/>
  <c r="E54" i="18"/>
  <c r="F54" i="18"/>
  <c r="G54" i="18"/>
  <c r="H54" i="18"/>
  <c r="C54" i="18"/>
  <c r="D53" i="18"/>
  <c r="E53" i="18"/>
  <c r="F53" i="18"/>
  <c r="G53" i="18"/>
  <c r="H53" i="18"/>
  <c r="C53" i="18"/>
  <c r="D48" i="18"/>
  <c r="E48" i="18"/>
  <c r="F48" i="18"/>
  <c r="G48" i="18"/>
  <c r="H48" i="18"/>
  <c r="C48" i="18"/>
  <c r="D47" i="18"/>
  <c r="E47" i="18"/>
  <c r="F47" i="18"/>
  <c r="G47" i="18"/>
  <c r="H47" i="18"/>
  <c r="C47" i="18"/>
  <c r="D46" i="18"/>
  <c r="E46" i="18"/>
  <c r="F46" i="18"/>
  <c r="G46" i="18"/>
  <c r="H46" i="18"/>
  <c r="C46" i="18"/>
  <c r="D41" i="18"/>
  <c r="E41" i="18"/>
  <c r="F41" i="18"/>
  <c r="G41" i="18"/>
  <c r="H41" i="18"/>
  <c r="C41" i="18"/>
  <c r="D40" i="18"/>
  <c r="E40" i="18"/>
  <c r="F40" i="18"/>
  <c r="G40" i="18"/>
  <c r="H40" i="18"/>
  <c r="C40" i="18"/>
  <c r="D39" i="18"/>
  <c r="E39" i="18"/>
  <c r="F39" i="18"/>
  <c r="G39" i="18"/>
  <c r="H39" i="18"/>
  <c r="C39" i="18"/>
  <c r="D14" i="18"/>
  <c r="E14" i="18"/>
  <c r="F14" i="18"/>
  <c r="G14" i="18"/>
  <c r="C14" i="18"/>
  <c r="D13" i="18"/>
  <c r="E13" i="18"/>
  <c r="F13" i="18"/>
  <c r="G13" i="18"/>
  <c r="C13" i="18"/>
  <c r="D12" i="18"/>
  <c r="E12" i="18"/>
  <c r="F12" i="18"/>
  <c r="G12" i="18"/>
  <c r="C12" i="18"/>
  <c r="D11" i="18"/>
  <c r="E11" i="18"/>
  <c r="F11" i="18"/>
  <c r="G11" i="18"/>
  <c r="C11" i="18"/>
  <c r="K12" i="13"/>
  <c r="L12" i="13"/>
  <c r="M12" i="13"/>
  <c r="N12" i="13"/>
  <c r="K8" i="13"/>
  <c r="L8" i="13"/>
  <c r="M8" i="13"/>
  <c r="N8" i="13"/>
  <c r="K9" i="13"/>
  <c r="L9" i="13"/>
  <c r="M9" i="13"/>
  <c r="N9" i="13"/>
  <c r="K10" i="13"/>
  <c r="L10" i="13"/>
  <c r="M10" i="13"/>
  <c r="N10" i="13"/>
  <c r="J14" i="13"/>
  <c r="K14" i="13"/>
  <c r="L14" i="13"/>
  <c r="M14" i="13"/>
  <c r="N14" i="13"/>
  <c r="J15" i="13"/>
  <c r="K15" i="13"/>
  <c r="L15" i="13"/>
  <c r="M15" i="13"/>
  <c r="N15" i="13"/>
  <c r="K16" i="13"/>
  <c r="L16" i="13"/>
  <c r="M16" i="13"/>
  <c r="N16" i="13"/>
  <c r="J18" i="13"/>
  <c r="K18" i="13"/>
  <c r="L18" i="13"/>
  <c r="M18" i="13"/>
  <c r="N18" i="13"/>
  <c r="J19" i="13"/>
  <c r="K19" i="13"/>
  <c r="L19" i="13"/>
  <c r="M19" i="13"/>
  <c r="N19" i="13"/>
  <c r="J20" i="13"/>
  <c r="K20" i="13"/>
  <c r="L20" i="13"/>
  <c r="M20" i="13"/>
  <c r="N20" i="13"/>
  <c r="J21" i="13"/>
  <c r="K21" i="13"/>
  <c r="L21" i="13"/>
  <c r="M21" i="13"/>
  <c r="N21" i="13"/>
  <c r="K23" i="13"/>
  <c r="L23" i="13"/>
  <c r="M23" i="13"/>
  <c r="N23" i="13"/>
  <c r="K6" i="13"/>
  <c r="L6" i="13"/>
  <c r="M6" i="13"/>
  <c r="N6" i="13"/>
  <c r="J6" i="13"/>
  <c r="I8" i="15"/>
  <c r="J8" i="15"/>
  <c r="K8" i="15"/>
  <c r="L8" i="15"/>
  <c r="I9" i="15"/>
  <c r="J9" i="15"/>
  <c r="K9" i="15"/>
  <c r="L9" i="15"/>
  <c r="I10" i="15"/>
  <c r="J10" i="15"/>
  <c r="K10" i="15"/>
  <c r="L10" i="15"/>
  <c r="I12" i="15"/>
  <c r="J12" i="15"/>
  <c r="K12" i="15"/>
  <c r="L12" i="15"/>
  <c r="I14" i="15"/>
  <c r="J14" i="15"/>
  <c r="K14" i="15"/>
  <c r="L14" i="15"/>
  <c r="I15" i="15"/>
  <c r="J15" i="15"/>
  <c r="K15" i="15"/>
  <c r="L15" i="15"/>
  <c r="I16" i="15"/>
  <c r="J16" i="15"/>
  <c r="K16" i="15"/>
  <c r="L16" i="15"/>
  <c r="I18" i="15"/>
  <c r="J18" i="15"/>
  <c r="K18" i="15"/>
  <c r="L18" i="15"/>
  <c r="I19" i="15"/>
  <c r="J19" i="15"/>
  <c r="K19" i="15"/>
  <c r="L19" i="15"/>
  <c r="I20" i="15"/>
  <c r="J20" i="15"/>
  <c r="K20" i="15"/>
  <c r="L20" i="15"/>
  <c r="I22" i="15"/>
  <c r="J22" i="15"/>
  <c r="K22" i="15"/>
  <c r="L22" i="15"/>
  <c r="J8" i="1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2" i="11"/>
  <c r="K12" i="11"/>
  <c r="L12" i="11"/>
  <c r="M12" i="11"/>
  <c r="N12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4" i="11"/>
  <c r="K24" i="11"/>
  <c r="L24" i="11"/>
  <c r="M24" i="11"/>
  <c r="N24" i="11"/>
  <c r="K6" i="11"/>
  <c r="L6" i="11"/>
  <c r="M6" i="11"/>
  <c r="N6" i="11"/>
  <c r="J6" i="11"/>
  <c r="H34" i="18"/>
  <c r="D32" i="18"/>
  <c r="E32" i="18"/>
  <c r="F32" i="18"/>
  <c r="G32" i="18"/>
  <c r="H32" i="18"/>
  <c r="C32" i="18"/>
  <c r="H27" i="18"/>
  <c r="D25" i="18"/>
  <c r="E25" i="18"/>
  <c r="F25" i="18"/>
  <c r="G25" i="18"/>
  <c r="H25" i="18"/>
  <c r="C25" i="18"/>
  <c r="H20" i="18"/>
  <c r="D18" i="18"/>
  <c r="E18" i="18"/>
  <c r="F18" i="18"/>
  <c r="G18" i="18"/>
  <c r="H18" i="18"/>
  <c r="C18" i="18"/>
  <c r="H6" i="18"/>
  <c r="D4" i="18"/>
  <c r="E4" i="18"/>
  <c r="F4" i="18"/>
  <c r="G4" i="18"/>
  <c r="H4" i="18"/>
  <c r="K8" i="2" l="1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3" i="2"/>
  <c r="K13" i="2"/>
  <c r="L13" i="2"/>
  <c r="M13" i="2"/>
  <c r="N13" i="2"/>
  <c r="J15" i="2"/>
  <c r="K15" i="2"/>
  <c r="L15" i="2"/>
  <c r="M15" i="2"/>
  <c r="N15" i="2"/>
  <c r="J17" i="2"/>
  <c r="K17" i="2"/>
  <c r="L17" i="2"/>
  <c r="M17" i="2"/>
  <c r="N17" i="2"/>
  <c r="J19" i="2"/>
  <c r="K19" i="2"/>
  <c r="L19" i="2"/>
  <c r="M19" i="2"/>
  <c r="N19" i="2"/>
  <c r="J20" i="2"/>
  <c r="K20" i="2"/>
  <c r="L20" i="2"/>
  <c r="M20" i="2"/>
  <c r="N20" i="2"/>
  <c r="J22" i="2"/>
  <c r="K22" i="2"/>
  <c r="L22" i="2"/>
  <c r="M22" i="2"/>
  <c r="N22" i="2"/>
  <c r="J24" i="2"/>
  <c r="K24" i="2"/>
  <c r="L24" i="2"/>
  <c r="M24" i="2"/>
  <c r="N24" i="2"/>
  <c r="K6" i="2"/>
  <c r="L6" i="2"/>
  <c r="M6" i="2"/>
  <c r="N6" i="2"/>
  <c r="J6" i="2"/>
  <c r="D63" i="9" l="1"/>
  <c r="E63" i="9"/>
  <c r="F63" i="9"/>
  <c r="G63" i="9"/>
  <c r="C63" i="9"/>
  <c r="D65" i="9"/>
  <c r="E65" i="9"/>
  <c r="F65" i="9"/>
  <c r="G65" i="9"/>
  <c r="D66" i="9"/>
  <c r="E66" i="9"/>
  <c r="F66" i="9"/>
  <c r="G66" i="9"/>
  <c r="D67" i="9"/>
  <c r="E67" i="9"/>
  <c r="F67" i="9"/>
  <c r="G67" i="9"/>
  <c r="C67" i="9"/>
  <c r="C66" i="9"/>
  <c r="C65" i="9"/>
  <c r="D76" i="16"/>
  <c r="E76" i="16"/>
  <c r="F76" i="16"/>
  <c r="G76" i="16"/>
  <c r="C76" i="16"/>
  <c r="D74" i="16"/>
  <c r="E74" i="16"/>
  <c r="F74" i="16"/>
  <c r="G74" i="16"/>
  <c r="C74" i="16"/>
  <c r="D70" i="16"/>
  <c r="D71" i="16" s="1"/>
  <c r="E70" i="16"/>
  <c r="E71" i="16" s="1"/>
  <c r="F70" i="16"/>
  <c r="F71" i="16" s="1"/>
  <c r="G70" i="16"/>
  <c r="G71" i="16"/>
  <c r="D72" i="16"/>
  <c r="E72" i="16"/>
  <c r="F72" i="16"/>
  <c r="G72" i="16"/>
  <c r="C72" i="16"/>
  <c r="C71" i="16"/>
  <c r="C70" i="16"/>
  <c r="D76" i="9"/>
  <c r="E76" i="9"/>
  <c r="E61" i="9" s="1"/>
  <c r="F76" i="9"/>
  <c r="F61" i="9" s="1"/>
  <c r="G76" i="9"/>
  <c r="C76" i="9"/>
  <c r="C61" i="9" s="1"/>
  <c r="D74" i="9"/>
  <c r="E74" i="9"/>
  <c r="F74" i="9"/>
  <c r="G74" i="9"/>
  <c r="C74" i="9"/>
  <c r="D70" i="9"/>
  <c r="E70" i="9"/>
  <c r="F70" i="9"/>
  <c r="F71" i="9" s="1"/>
  <c r="G70" i="9"/>
  <c r="D71" i="9"/>
  <c r="E71" i="9"/>
  <c r="G71" i="9"/>
  <c r="D72" i="9"/>
  <c r="E72" i="9"/>
  <c r="F72" i="9"/>
  <c r="G72" i="9"/>
  <c r="C72" i="9"/>
  <c r="C71" i="9"/>
  <c r="C70" i="9"/>
  <c r="D61" i="9"/>
  <c r="G61" i="9"/>
  <c r="D60" i="9"/>
  <c r="E60" i="9"/>
  <c r="F60" i="9"/>
  <c r="G60" i="9"/>
  <c r="C60" i="9"/>
  <c r="D59" i="9"/>
  <c r="E59" i="9"/>
  <c r="F59" i="9"/>
  <c r="G59" i="9"/>
  <c r="C59" i="9"/>
  <c r="D57" i="16"/>
  <c r="E57" i="16"/>
  <c r="F57" i="16"/>
  <c r="G57" i="16"/>
  <c r="C57" i="16"/>
  <c r="D57" i="9"/>
  <c r="E57" i="9"/>
  <c r="F57" i="9"/>
  <c r="G57" i="9"/>
  <c r="C57" i="9"/>
  <c r="D55" i="9"/>
  <c r="E55" i="9"/>
  <c r="F55" i="9"/>
  <c r="G55" i="9"/>
  <c r="C55" i="9"/>
  <c r="D55" i="16"/>
  <c r="E55" i="16"/>
  <c r="F55" i="16"/>
  <c r="G55" i="16"/>
  <c r="C55" i="16"/>
  <c r="G49" i="16"/>
  <c r="F49" i="16"/>
  <c r="E49" i="16"/>
  <c r="D49" i="16"/>
  <c r="C49" i="16"/>
  <c r="G48" i="16"/>
  <c r="F48" i="16"/>
  <c r="E48" i="16"/>
  <c r="D48" i="16"/>
  <c r="C48" i="16"/>
  <c r="G47" i="16"/>
  <c r="F47" i="16"/>
  <c r="E47" i="16"/>
  <c r="D47" i="16"/>
  <c r="C47" i="16"/>
  <c r="G46" i="16"/>
  <c r="F46" i="16"/>
  <c r="E46" i="16"/>
  <c r="D46" i="16"/>
  <c r="C46" i="16"/>
  <c r="G45" i="16"/>
  <c r="F45" i="16"/>
  <c r="E45" i="16"/>
  <c r="D45" i="16"/>
  <c r="C45" i="16"/>
  <c r="G44" i="16"/>
  <c r="F44" i="16"/>
  <c r="E44" i="16"/>
  <c r="D44" i="16"/>
  <c r="C44" i="16"/>
  <c r="G43" i="16"/>
  <c r="F43" i="16"/>
  <c r="E43" i="16"/>
  <c r="D43" i="16"/>
  <c r="D50" i="16" s="1"/>
  <c r="C43" i="16"/>
  <c r="G39" i="16"/>
  <c r="F39" i="16"/>
  <c r="E39" i="16"/>
  <c r="D39" i="16"/>
  <c r="C39" i="16"/>
  <c r="G38" i="16"/>
  <c r="F38" i="16"/>
  <c r="E38" i="16"/>
  <c r="D38" i="16"/>
  <c r="C38" i="16"/>
  <c r="G37" i="16"/>
  <c r="F37" i="16"/>
  <c r="E37" i="16"/>
  <c r="D37" i="16"/>
  <c r="C37" i="16"/>
  <c r="G36" i="16"/>
  <c r="F36" i="16"/>
  <c r="E36" i="16"/>
  <c r="D36" i="16"/>
  <c r="C36" i="16"/>
  <c r="G35" i="16"/>
  <c r="F35" i="16"/>
  <c r="E35" i="16"/>
  <c r="D35" i="16"/>
  <c r="C35" i="16"/>
  <c r="G31" i="16"/>
  <c r="G32" i="16" s="1"/>
  <c r="F31" i="16"/>
  <c r="F32" i="16" s="1"/>
  <c r="E31" i="16"/>
  <c r="D31" i="16"/>
  <c r="D32" i="16" s="1"/>
  <c r="C31" i="16"/>
  <c r="C32" i="16" s="1"/>
  <c r="G30" i="16"/>
  <c r="F30" i="16"/>
  <c r="E30" i="16"/>
  <c r="D30" i="16"/>
  <c r="C30" i="16"/>
  <c r="G29" i="16"/>
  <c r="F29" i="16"/>
  <c r="E29" i="16"/>
  <c r="D29" i="16"/>
  <c r="C29" i="16"/>
  <c r="G21" i="16"/>
  <c r="F21" i="16"/>
  <c r="E21" i="16"/>
  <c r="D21" i="16"/>
  <c r="C21" i="16"/>
  <c r="C22" i="16" s="1"/>
  <c r="G20" i="16"/>
  <c r="G22" i="16" s="1"/>
  <c r="F20" i="16"/>
  <c r="E20" i="16"/>
  <c r="E22" i="16" s="1"/>
  <c r="D20" i="16"/>
  <c r="D22" i="16" s="1"/>
  <c r="C20" i="16"/>
  <c r="G19" i="16"/>
  <c r="F19" i="16"/>
  <c r="E19" i="16"/>
  <c r="D19" i="16"/>
  <c r="C19" i="16"/>
  <c r="G18" i="16"/>
  <c r="F18" i="16"/>
  <c r="E18" i="16"/>
  <c r="D18" i="16"/>
  <c r="C18" i="16"/>
  <c r="G17" i="16"/>
  <c r="F17" i="16"/>
  <c r="E17" i="16"/>
  <c r="D17" i="16"/>
  <c r="C17" i="16"/>
  <c r="G13" i="16"/>
  <c r="G14" i="16" s="1"/>
  <c r="F13" i="16"/>
  <c r="E13" i="16"/>
  <c r="D13" i="16"/>
  <c r="C13" i="16"/>
  <c r="G12" i="16"/>
  <c r="F12" i="16"/>
  <c r="E12" i="16"/>
  <c r="D12" i="16"/>
  <c r="D14" i="16" s="1"/>
  <c r="C12" i="16"/>
  <c r="C14" i="16" s="1"/>
  <c r="G11" i="16"/>
  <c r="F11" i="16"/>
  <c r="E11" i="16"/>
  <c r="D11" i="16"/>
  <c r="C11" i="16"/>
  <c r="G7" i="16"/>
  <c r="F7" i="16"/>
  <c r="E7" i="16"/>
  <c r="E8" i="16" s="1"/>
  <c r="D7" i="16"/>
  <c r="D8" i="16" s="1"/>
  <c r="C7" i="16"/>
  <c r="G6" i="16"/>
  <c r="F6" i="16"/>
  <c r="E6" i="16"/>
  <c r="D6" i="16"/>
  <c r="C6" i="16"/>
  <c r="C8" i="16" s="1"/>
  <c r="F14" i="16"/>
  <c r="G8" i="16"/>
  <c r="D14" i="9"/>
  <c r="E14" i="9"/>
  <c r="F14" i="9"/>
  <c r="G14" i="9"/>
  <c r="C14" i="9"/>
  <c r="E40" i="9"/>
  <c r="F40" i="9"/>
  <c r="G40" i="9"/>
  <c r="G50" i="9"/>
  <c r="F50" i="9"/>
  <c r="E50" i="9"/>
  <c r="D32" i="9"/>
  <c r="E32" i="9"/>
  <c r="F32" i="9"/>
  <c r="G32" i="9"/>
  <c r="C32" i="9"/>
  <c r="D50" i="9"/>
  <c r="D40" i="9"/>
  <c r="D22" i="9"/>
  <c r="E22" i="9"/>
  <c r="F22" i="9"/>
  <c r="G22" i="9"/>
  <c r="C22" i="9"/>
  <c r="C50" i="9"/>
  <c r="D26" i="6"/>
  <c r="E26" i="6"/>
  <c r="F26" i="6"/>
  <c r="G26" i="6"/>
  <c r="D27" i="6"/>
  <c r="E27" i="6"/>
  <c r="F27" i="6"/>
  <c r="G27" i="6"/>
  <c r="D28" i="6"/>
  <c r="E28" i="6"/>
  <c r="F28" i="6"/>
  <c r="G28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D33" i="6"/>
  <c r="E33" i="6"/>
  <c r="F33" i="6"/>
  <c r="G33" i="6"/>
  <c r="D58" i="8"/>
  <c r="E58" i="8"/>
  <c r="F58" i="8"/>
  <c r="G58" i="8"/>
  <c r="H58" i="8"/>
  <c r="C58" i="8"/>
  <c r="D62" i="8"/>
  <c r="E62" i="8"/>
  <c r="F62" i="8"/>
  <c r="G62" i="8"/>
  <c r="H62" i="8"/>
  <c r="C62" i="8"/>
  <c r="D61" i="8"/>
  <c r="E61" i="8"/>
  <c r="F61" i="8"/>
  <c r="G61" i="8"/>
  <c r="H61" i="8"/>
  <c r="C61" i="8"/>
  <c r="D60" i="8"/>
  <c r="E60" i="8"/>
  <c r="F60" i="8"/>
  <c r="G60" i="8"/>
  <c r="H60" i="8"/>
  <c r="C60" i="8"/>
  <c r="D71" i="8"/>
  <c r="D56" i="8" s="1"/>
  <c r="E71" i="8"/>
  <c r="F71" i="8"/>
  <c r="G71" i="8"/>
  <c r="G56" i="8" s="1"/>
  <c r="H71" i="8"/>
  <c r="H56" i="8" s="1"/>
  <c r="C71" i="8"/>
  <c r="C56" i="8" s="1"/>
  <c r="D69" i="8"/>
  <c r="E69" i="8"/>
  <c r="F69" i="8"/>
  <c r="G69" i="8"/>
  <c r="H69" i="8"/>
  <c r="C69" i="8"/>
  <c r="D67" i="8"/>
  <c r="E67" i="8"/>
  <c r="F67" i="8"/>
  <c r="G67" i="8"/>
  <c r="H67" i="8"/>
  <c r="C67" i="8"/>
  <c r="D66" i="8"/>
  <c r="E66" i="8"/>
  <c r="F66" i="8"/>
  <c r="G66" i="8"/>
  <c r="H66" i="8"/>
  <c r="C66" i="8"/>
  <c r="D65" i="8"/>
  <c r="E65" i="8"/>
  <c r="F65" i="8"/>
  <c r="G65" i="8"/>
  <c r="H65" i="8"/>
  <c r="C65" i="8"/>
  <c r="E56" i="8"/>
  <c r="F56" i="8"/>
  <c r="D55" i="8"/>
  <c r="E55" i="8"/>
  <c r="F55" i="8"/>
  <c r="G55" i="8"/>
  <c r="H55" i="8"/>
  <c r="C55" i="8"/>
  <c r="D54" i="8"/>
  <c r="E54" i="8"/>
  <c r="F54" i="8"/>
  <c r="G54" i="8"/>
  <c r="H54" i="8"/>
  <c r="C54" i="8"/>
  <c r="D52" i="8"/>
  <c r="E52" i="8"/>
  <c r="F52" i="8"/>
  <c r="G52" i="8"/>
  <c r="H52" i="8"/>
  <c r="C52" i="8"/>
  <c r="D50" i="8"/>
  <c r="E50" i="8"/>
  <c r="F50" i="8"/>
  <c r="G50" i="8"/>
  <c r="H50" i="8"/>
  <c r="C50" i="8"/>
  <c r="C20" i="13"/>
  <c r="D20" i="13"/>
  <c r="E20" i="13"/>
  <c r="F20" i="13"/>
  <c r="G20" i="13"/>
  <c r="H20" i="13"/>
  <c r="D57" i="10"/>
  <c r="E57" i="10"/>
  <c r="F57" i="10"/>
  <c r="G57" i="10"/>
  <c r="H57" i="10"/>
  <c r="C57" i="10"/>
  <c r="D68" i="10"/>
  <c r="E68" i="10"/>
  <c r="F68" i="10"/>
  <c r="G68" i="10"/>
  <c r="H68" i="10"/>
  <c r="C68" i="10"/>
  <c r="D66" i="10"/>
  <c r="E66" i="10"/>
  <c r="F66" i="10"/>
  <c r="G66" i="10"/>
  <c r="H66" i="10"/>
  <c r="C66" i="10"/>
  <c r="D65" i="10"/>
  <c r="E65" i="10"/>
  <c r="F65" i="10"/>
  <c r="G65" i="10"/>
  <c r="H65" i="10"/>
  <c r="C65" i="10"/>
  <c r="D64" i="10"/>
  <c r="E64" i="10"/>
  <c r="F64" i="10"/>
  <c r="G64" i="10"/>
  <c r="H64" i="10"/>
  <c r="C64" i="10"/>
  <c r="D61" i="10"/>
  <c r="E61" i="10"/>
  <c r="F61" i="10"/>
  <c r="G61" i="10"/>
  <c r="H61" i="10"/>
  <c r="C61" i="10"/>
  <c r="D60" i="10"/>
  <c r="E60" i="10"/>
  <c r="F60" i="10"/>
  <c r="G60" i="10"/>
  <c r="H60" i="10"/>
  <c r="C60" i="10"/>
  <c r="D59" i="10"/>
  <c r="E59" i="10"/>
  <c r="F59" i="10"/>
  <c r="G59" i="10"/>
  <c r="H59" i="10"/>
  <c r="C59" i="10"/>
  <c r="D53" i="10"/>
  <c r="E53" i="10"/>
  <c r="F53" i="10"/>
  <c r="G53" i="10"/>
  <c r="H53" i="10"/>
  <c r="D51" i="10"/>
  <c r="E51" i="10"/>
  <c r="F51" i="10"/>
  <c r="G51" i="10"/>
  <c r="H51" i="10"/>
  <c r="C51" i="10"/>
  <c r="D49" i="10"/>
  <c r="E49" i="10"/>
  <c r="F49" i="10"/>
  <c r="G49" i="10"/>
  <c r="H49" i="10"/>
  <c r="C49" i="10"/>
  <c r="C50" i="16" l="1"/>
  <c r="E50" i="16"/>
  <c r="F50" i="16"/>
  <c r="F52" i="16" s="1"/>
  <c r="G50" i="16"/>
  <c r="G52" i="16" s="1"/>
  <c r="G40" i="16"/>
  <c r="D40" i="16"/>
  <c r="C40" i="16"/>
  <c r="E40" i="16"/>
  <c r="F40" i="16"/>
  <c r="E32" i="16"/>
  <c r="F22" i="16"/>
  <c r="E14" i="16"/>
  <c r="E24" i="16" s="1"/>
  <c r="C24" i="16"/>
  <c r="D24" i="16"/>
  <c r="F8" i="16"/>
  <c r="D52" i="16"/>
  <c r="C52" i="16"/>
  <c r="G24" i="16"/>
  <c r="D27" i="7"/>
  <c r="E27" i="7"/>
  <c r="F27" i="7"/>
  <c r="G27" i="7"/>
  <c r="H27" i="7"/>
  <c r="D28" i="7"/>
  <c r="E28" i="7"/>
  <c r="F28" i="7"/>
  <c r="G28" i="7"/>
  <c r="H28" i="7"/>
  <c r="D29" i="7"/>
  <c r="E29" i="7"/>
  <c r="F29" i="7"/>
  <c r="G29" i="7"/>
  <c r="H29" i="7"/>
  <c r="D30" i="7"/>
  <c r="E30" i="7"/>
  <c r="F30" i="7"/>
  <c r="G30" i="7"/>
  <c r="H30" i="7"/>
  <c r="D31" i="7"/>
  <c r="E31" i="7"/>
  <c r="F31" i="7"/>
  <c r="G31" i="7"/>
  <c r="H31" i="7"/>
  <c r="D32" i="7"/>
  <c r="E32" i="7"/>
  <c r="F32" i="7"/>
  <c r="G32" i="7"/>
  <c r="H32" i="7"/>
  <c r="D33" i="7"/>
  <c r="E33" i="7"/>
  <c r="F33" i="7"/>
  <c r="G33" i="7"/>
  <c r="H33" i="7"/>
  <c r="D34" i="7"/>
  <c r="E34" i="7"/>
  <c r="F34" i="7"/>
  <c r="G34" i="7"/>
  <c r="H34" i="7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0" i="14"/>
  <c r="G30" i="14"/>
  <c r="G31" i="14" s="1"/>
  <c r="F30" i="14"/>
  <c r="E30" i="14"/>
  <c r="E31" i="14" s="1"/>
  <c r="D30" i="14"/>
  <c r="D31" i="14" s="1"/>
  <c r="C30" i="14"/>
  <c r="C31" i="14" s="1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C23" i="14" s="1"/>
  <c r="C66" i="14" s="1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7" i="14"/>
  <c r="G7" i="14"/>
  <c r="F7" i="14"/>
  <c r="E7" i="14"/>
  <c r="D7" i="14"/>
  <c r="C7" i="14"/>
  <c r="D23" i="10"/>
  <c r="E23" i="10"/>
  <c r="F23" i="10"/>
  <c r="G23" i="10"/>
  <c r="H23" i="10"/>
  <c r="C23" i="10"/>
  <c r="D21" i="7"/>
  <c r="E21" i="7"/>
  <c r="F21" i="7"/>
  <c r="G21" i="7"/>
  <c r="H21" i="7"/>
  <c r="C21" i="7"/>
  <c r="G19" i="15"/>
  <c r="F19" i="15"/>
  <c r="E19" i="15"/>
  <c r="D19" i="15"/>
  <c r="C19" i="15"/>
  <c r="G18" i="15"/>
  <c r="F18" i="15"/>
  <c r="E18" i="15"/>
  <c r="D18" i="15"/>
  <c r="C18" i="15"/>
  <c r="G15" i="15"/>
  <c r="F15" i="15"/>
  <c r="E15" i="15"/>
  <c r="D15" i="15"/>
  <c r="C15" i="15"/>
  <c r="G14" i="15"/>
  <c r="F14" i="15"/>
  <c r="E14" i="15"/>
  <c r="D14" i="15"/>
  <c r="C14" i="15"/>
  <c r="G9" i="15"/>
  <c r="F9" i="15"/>
  <c r="E9" i="15"/>
  <c r="D9" i="15"/>
  <c r="C9" i="15"/>
  <c r="G8" i="15"/>
  <c r="F8" i="15"/>
  <c r="E8" i="15"/>
  <c r="D8" i="15"/>
  <c r="C8" i="15"/>
  <c r="G5" i="15"/>
  <c r="F5" i="15"/>
  <c r="E5" i="15"/>
  <c r="D5" i="15"/>
  <c r="C5" i="15"/>
  <c r="G4" i="15"/>
  <c r="F4" i="15"/>
  <c r="E4" i="15"/>
  <c r="D4" i="15"/>
  <c r="C4" i="15"/>
  <c r="H31" i="14"/>
  <c r="F31" i="14"/>
  <c r="H6" i="14"/>
  <c r="G6" i="14"/>
  <c r="G8" i="14" s="1"/>
  <c r="F6" i="14"/>
  <c r="F8" i="14" s="1"/>
  <c r="E6" i="14"/>
  <c r="D6" i="14"/>
  <c r="C6" i="14"/>
  <c r="H19" i="13"/>
  <c r="G19" i="13"/>
  <c r="F19" i="13"/>
  <c r="E19" i="13"/>
  <c r="D19" i="13"/>
  <c r="C19" i="13"/>
  <c r="H18" i="13"/>
  <c r="G18" i="13"/>
  <c r="F18" i="13"/>
  <c r="E18" i="13"/>
  <c r="D18" i="13"/>
  <c r="C18" i="13"/>
  <c r="H15" i="13"/>
  <c r="G15" i="13"/>
  <c r="F15" i="13"/>
  <c r="E15" i="13"/>
  <c r="D15" i="13"/>
  <c r="C15" i="13"/>
  <c r="H14" i="13"/>
  <c r="G14" i="13"/>
  <c r="F14" i="13"/>
  <c r="E14" i="13"/>
  <c r="D14" i="13"/>
  <c r="C14" i="13"/>
  <c r="H9" i="13"/>
  <c r="G9" i="13"/>
  <c r="F9" i="13"/>
  <c r="E9" i="13"/>
  <c r="D9" i="13"/>
  <c r="C9" i="13"/>
  <c r="J9" i="13" s="1"/>
  <c r="H8" i="13"/>
  <c r="G8" i="13"/>
  <c r="F8" i="13"/>
  <c r="E8" i="13"/>
  <c r="D8" i="13"/>
  <c r="C8" i="13"/>
  <c r="J8" i="13" s="1"/>
  <c r="H5" i="13"/>
  <c r="G5" i="13"/>
  <c r="F5" i="13"/>
  <c r="E5" i="13"/>
  <c r="D5" i="13"/>
  <c r="C5" i="13"/>
  <c r="H4" i="13"/>
  <c r="G4" i="13"/>
  <c r="F4" i="13"/>
  <c r="E4" i="13"/>
  <c r="D4" i="13"/>
  <c r="C4" i="13"/>
  <c r="H44" i="12"/>
  <c r="G44" i="12"/>
  <c r="F44" i="12"/>
  <c r="E44" i="12"/>
  <c r="D44" i="12"/>
  <c r="C44" i="12"/>
  <c r="H43" i="12"/>
  <c r="G43" i="12"/>
  <c r="F43" i="12"/>
  <c r="E43" i="12"/>
  <c r="D43" i="12"/>
  <c r="C43" i="12"/>
  <c r="H42" i="12"/>
  <c r="G42" i="12"/>
  <c r="F42" i="12"/>
  <c r="E42" i="12"/>
  <c r="D42" i="12"/>
  <c r="C42" i="12"/>
  <c r="H41" i="12"/>
  <c r="G41" i="12"/>
  <c r="F41" i="12"/>
  <c r="E41" i="12"/>
  <c r="D41" i="12"/>
  <c r="C41" i="12"/>
  <c r="H37" i="12"/>
  <c r="G37" i="12"/>
  <c r="F37" i="12"/>
  <c r="F38" i="12" s="1"/>
  <c r="E37" i="12"/>
  <c r="D37" i="12"/>
  <c r="C37" i="12"/>
  <c r="H36" i="12"/>
  <c r="G36" i="12"/>
  <c r="F36" i="12"/>
  <c r="E36" i="12"/>
  <c r="D36" i="12"/>
  <c r="C36" i="12"/>
  <c r="H35" i="12"/>
  <c r="G35" i="12"/>
  <c r="F35" i="12"/>
  <c r="E35" i="12"/>
  <c r="D35" i="12"/>
  <c r="C35" i="12"/>
  <c r="H31" i="12"/>
  <c r="G31" i="12"/>
  <c r="F31" i="12"/>
  <c r="E31" i="12"/>
  <c r="D31" i="12"/>
  <c r="C31" i="12"/>
  <c r="H30" i="12"/>
  <c r="G30" i="12"/>
  <c r="F30" i="12"/>
  <c r="E30" i="12"/>
  <c r="D30" i="12"/>
  <c r="C30" i="12"/>
  <c r="H29" i="12"/>
  <c r="G29" i="12"/>
  <c r="F29" i="12"/>
  <c r="E29" i="12"/>
  <c r="D29" i="12"/>
  <c r="C29" i="12"/>
  <c r="H21" i="12"/>
  <c r="G21" i="12"/>
  <c r="F21" i="12"/>
  <c r="E21" i="12"/>
  <c r="D21" i="12"/>
  <c r="C21" i="12"/>
  <c r="H20" i="12"/>
  <c r="G20" i="12"/>
  <c r="F20" i="12"/>
  <c r="E20" i="12"/>
  <c r="D20" i="12"/>
  <c r="C20" i="12"/>
  <c r="H19" i="12"/>
  <c r="G19" i="12"/>
  <c r="F19" i="12"/>
  <c r="E19" i="12"/>
  <c r="D19" i="12"/>
  <c r="C19" i="12"/>
  <c r="H18" i="12"/>
  <c r="G18" i="12"/>
  <c r="F18" i="12"/>
  <c r="E18" i="12"/>
  <c r="D18" i="12"/>
  <c r="C18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7" i="12"/>
  <c r="G7" i="12"/>
  <c r="F7" i="12"/>
  <c r="E7" i="12"/>
  <c r="D7" i="12"/>
  <c r="C7" i="12"/>
  <c r="H6" i="12"/>
  <c r="G6" i="12"/>
  <c r="F6" i="12"/>
  <c r="E6" i="12"/>
  <c r="D6" i="12"/>
  <c r="C6" i="12"/>
  <c r="D18" i="8"/>
  <c r="D22" i="8" s="1"/>
  <c r="C18" i="8"/>
  <c r="C22" i="8" s="1"/>
  <c r="D38" i="8"/>
  <c r="E38" i="8"/>
  <c r="F38" i="8"/>
  <c r="G38" i="8"/>
  <c r="H38" i="8"/>
  <c r="E22" i="8"/>
  <c r="F22" i="8"/>
  <c r="G22" i="8"/>
  <c r="H22" i="8"/>
  <c r="H21" i="11"/>
  <c r="G21" i="11"/>
  <c r="G22" i="11" s="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9" i="11"/>
  <c r="G9" i="11"/>
  <c r="F9" i="11"/>
  <c r="E9" i="11"/>
  <c r="D9" i="11"/>
  <c r="C9" i="11"/>
  <c r="H8" i="11"/>
  <c r="G8" i="11"/>
  <c r="F8" i="11"/>
  <c r="F10" i="11" s="1"/>
  <c r="E8" i="11"/>
  <c r="D8" i="11"/>
  <c r="C8" i="11"/>
  <c r="H5" i="11"/>
  <c r="G5" i="11"/>
  <c r="F5" i="11"/>
  <c r="E5" i="11"/>
  <c r="D5" i="11"/>
  <c r="C5" i="11"/>
  <c r="H4" i="11"/>
  <c r="G4" i="11"/>
  <c r="F4" i="11"/>
  <c r="E4" i="11"/>
  <c r="D4" i="11"/>
  <c r="C4" i="11"/>
  <c r="H8" i="14" l="1"/>
  <c r="D44" i="14"/>
  <c r="D64" i="14" s="1"/>
  <c r="D65" i="14" s="1"/>
  <c r="D15" i="14"/>
  <c r="E23" i="14"/>
  <c r="E66" i="14" s="1"/>
  <c r="D23" i="14"/>
  <c r="D66" i="14" s="1"/>
  <c r="H21" i="13"/>
  <c r="G21" i="13"/>
  <c r="C21" i="13"/>
  <c r="E21" i="13"/>
  <c r="D21" i="13"/>
  <c r="E10" i="11"/>
  <c r="F6" i="11"/>
  <c r="F5" i="18" s="1"/>
  <c r="H10" i="11"/>
  <c r="H6" i="11"/>
  <c r="H5" i="18" s="1"/>
  <c r="G10" i="11"/>
  <c r="F22" i="11"/>
  <c r="F35" i="11" s="1"/>
  <c r="S22" i="11" s="1"/>
  <c r="G6" i="11"/>
  <c r="G5" i="18" s="1"/>
  <c r="E6" i="11"/>
  <c r="E32" i="11" s="1"/>
  <c r="R14" i="11" s="1"/>
  <c r="F10" i="13"/>
  <c r="F21" i="13"/>
  <c r="F6" i="15"/>
  <c r="L6" i="15" s="1"/>
  <c r="D10" i="15"/>
  <c r="G6" i="15"/>
  <c r="G31" i="15" s="1"/>
  <c r="S15" i="15" s="1"/>
  <c r="G58" i="12"/>
  <c r="D10" i="11"/>
  <c r="D6" i="11"/>
  <c r="D33" i="11" s="1"/>
  <c r="Q15" i="11" s="1"/>
  <c r="F58" i="12"/>
  <c r="D22" i="12"/>
  <c r="D67" i="12" s="1"/>
  <c r="E32" i="12"/>
  <c r="D32" i="12"/>
  <c r="G38" i="12"/>
  <c r="F8" i="12"/>
  <c r="D15" i="12"/>
  <c r="D45" i="12"/>
  <c r="D65" i="12" s="1"/>
  <c r="D66" i="12" s="1"/>
  <c r="D69" i="12" s="1"/>
  <c r="F45" i="12"/>
  <c r="F65" i="12" s="1"/>
  <c r="F66" i="12" s="1"/>
  <c r="H45" i="12"/>
  <c r="H65" i="12" s="1"/>
  <c r="H66" i="12" s="1"/>
  <c r="G32" i="12"/>
  <c r="E38" i="12"/>
  <c r="G45" i="12"/>
  <c r="G65" i="12"/>
  <c r="G66" i="12" s="1"/>
  <c r="F22" i="12"/>
  <c r="F67" i="12" s="1"/>
  <c r="E45" i="12"/>
  <c r="H15" i="12"/>
  <c r="F15" i="12"/>
  <c r="D38" i="12"/>
  <c r="E15" i="12"/>
  <c r="G15" i="12"/>
  <c r="E22" i="12"/>
  <c r="E67" i="12" s="1"/>
  <c r="D8" i="12"/>
  <c r="G61" i="12"/>
  <c r="E52" i="16"/>
  <c r="F24" i="16"/>
  <c r="E6" i="15"/>
  <c r="C10" i="15"/>
  <c r="C6" i="15"/>
  <c r="D20" i="15"/>
  <c r="C20" i="15"/>
  <c r="F6" i="13"/>
  <c r="F7" i="18" s="1"/>
  <c r="D10" i="13"/>
  <c r="G6" i="13"/>
  <c r="G7" i="18" s="1"/>
  <c r="D6" i="13"/>
  <c r="D7" i="18" s="1"/>
  <c r="F37" i="14"/>
  <c r="G23" i="14"/>
  <c r="G66" i="14" s="1"/>
  <c r="H23" i="14"/>
  <c r="H66" i="14" s="1"/>
  <c r="F23" i="14"/>
  <c r="F66" i="14" s="1"/>
  <c r="F15" i="14"/>
  <c r="F44" i="14"/>
  <c r="H44" i="14"/>
  <c r="E15" i="14"/>
  <c r="C37" i="14"/>
  <c r="C46" i="14" s="1"/>
  <c r="C51" i="14" s="1"/>
  <c r="G44" i="14"/>
  <c r="D37" i="14"/>
  <c r="C15" i="14"/>
  <c r="E44" i="14"/>
  <c r="D8" i="14"/>
  <c r="E8" i="14"/>
  <c r="E37" i="14"/>
  <c r="C10" i="13"/>
  <c r="J10" i="13" s="1"/>
  <c r="E10" i="13"/>
  <c r="G10" i="13"/>
  <c r="E20" i="15"/>
  <c r="F20" i="15"/>
  <c r="G20" i="15"/>
  <c r="E10" i="15"/>
  <c r="F10" i="15"/>
  <c r="G10" i="15"/>
  <c r="D6" i="15"/>
  <c r="C44" i="14"/>
  <c r="H37" i="14"/>
  <c r="G37" i="14"/>
  <c r="G15" i="14"/>
  <c r="H15" i="14"/>
  <c r="C8" i="14"/>
  <c r="H10" i="13"/>
  <c r="H6" i="13"/>
  <c r="H7" i="18" s="1"/>
  <c r="C6" i="13"/>
  <c r="C7" i="18" s="1"/>
  <c r="E6" i="13"/>
  <c r="E7" i="18" s="1"/>
  <c r="C45" i="12"/>
  <c r="H38" i="12"/>
  <c r="C38" i="12"/>
  <c r="F32" i="12"/>
  <c r="H32" i="12"/>
  <c r="C32" i="12"/>
  <c r="H22" i="12"/>
  <c r="H67" i="12" s="1"/>
  <c r="G22" i="12"/>
  <c r="G67" i="12" s="1"/>
  <c r="C22" i="12"/>
  <c r="C67" i="12" s="1"/>
  <c r="C15" i="12"/>
  <c r="C8" i="12"/>
  <c r="E8" i="12"/>
  <c r="H8" i="12"/>
  <c r="G8" i="12"/>
  <c r="E22" i="11"/>
  <c r="C22" i="11"/>
  <c r="H22" i="11"/>
  <c r="D22" i="11"/>
  <c r="F32" i="11"/>
  <c r="S14" i="11" s="1"/>
  <c r="C10" i="11"/>
  <c r="C6" i="11"/>
  <c r="C5" i="18" s="1"/>
  <c r="F30" i="11"/>
  <c r="F29" i="11"/>
  <c r="F12" i="11"/>
  <c r="F28" i="11"/>
  <c r="H44" i="10"/>
  <c r="G44" i="10"/>
  <c r="F44" i="10"/>
  <c r="E44" i="10"/>
  <c r="D44" i="10"/>
  <c r="C44" i="10"/>
  <c r="H37" i="10"/>
  <c r="G37" i="10"/>
  <c r="F37" i="10"/>
  <c r="E37" i="10"/>
  <c r="D37" i="10"/>
  <c r="C37" i="10"/>
  <c r="H31" i="10"/>
  <c r="G31" i="10"/>
  <c r="F31" i="10"/>
  <c r="E31" i="10"/>
  <c r="D31" i="10"/>
  <c r="C31" i="10"/>
  <c r="H15" i="10"/>
  <c r="G15" i="10"/>
  <c r="F15" i="10"/>
  <c r="E15" i="10"/>
  <c r="D15" i="10"/>
  <c r="C15" i="10"/>
  <c r="H8" i="10"/>
  <c r="G8" i="10"/>
  <c r="F8" i="10"/>
  <c r="E8" i="10"/>
  <c r="D8" i="10"/>
  <c r="C8" i="10"/>
  <c r="C40" i="9"/>
  <c r="G8" i="9"/>
  <c r="G24" i="9" s="1"/>
  <c r="F8" i="9"/>
  <c r="F24" i="9" s="1"/>
  <c r="E8" i="9"/>
  <c r="E24" i="9" s="1"/>
  <c r="D8" i="9"/>
  <c r="D24" i="9" s="1"/>
  <c r="C8" i="9"/>
  <c r="H45" i="8"/>
  <c r="G45" i="8"/>
  <c r="F45" i="8"/>
  <c r="E45" i="8"/>
  <c r="D45" i="8"/>
  <c r="C45" i="8"/>
  <c r="C38" i="8"/>
  <c r="H32" i="8"/>
  <c r="G32" i="8"/>
  <c r="F32" i="8"/>
  <c r="E32" i="8"/>
  <c r="D32" i="8"/>
  <c r="C32" i="8"/>
  <c r="H15" i="8"/>
  <c r="G15" i="8"/>
  <c r="F15" i="8"/>
  <c r="E15" i="8"/>
  <c r="D15" i="8"/>
  <c r="C15" i="8"/>
  <c r="H8" i="8"/>
  <c r="G8" i="8"/>
  <c r="F8" i="8"/>
  <c r="E8" i="8"/>
  <c r="D8" i="8"/>
  <c r="C8" i="8"/>
  <c r="H10" i="7"/>
  <c r="G10" i="7"/>
  <c r="F10" i="7"/>
  <c r="E10" i="7"/>
  <c r="D10" i="7"/>
  <c r="C10" i="7"/>
  <c r="H6" i="7"/>
  <c r="G6" i="7"/>
  <c r="F6" i="7"/>
  <c r="E6" i="7"/>
  <c r="D6" i="7"/>
  <c r="C6" i="7"/>
  <c r="C28" i="7" s="1"/>
  <c r="G20" i="6"/>
  <c r="F20" i="6"/>
  <c r="E20" i="6"/>
  <c r="D20" i="6"/>
  <c r="C20" i="6"/>
  <c r="G10" i="6"/>
  <c r="F10" i="6"/>
  <c r="E10" i="6"/>
  <c r="D10" i="6"/>
  <c r="C10" i="6"/>
  <c r="G6" i="6"/>
  <c r="F6" i="6"/>
  <c r="E6" i="6"/>
  <c r="D6" i="6"/>
  <c r="C6" i="6"/>
  <c r="C27" i="6" s="1"/>
  <c r="H22" i="5"/>
  <c r="G22" i="5"/>
  <c r="F22" i="5"/>
  <c r="E22" i="5"/>
  <c r="D22" i="5"/>
  <c r="C22" i="5"/>
  <c r="H10" i="5"/>
  <c r="G10" i="5"/>
  <c r="F10" i="5"/>
  <c r="E10" i="5"/>
  <c r="D10" i="5"/>
  <c r="C10" i="5"/>
  <c r="H6" i="5"/>
  <c r="G6" i="5"/>
  <c r="F6" i="5"/>
  <c r="E6" i="5"/>
  <c r="D6" i="5"/>
  <c r="D29" i="5" s="1"/>
  <c r="C6" i="5"/>
  <c r="C29" i="5" s="1"/>
  <c r="D76" i="3"/>
  <c r="E76" i="3"/>
  <c r="F76" i="3"/>
  <c r="G76" i="3"/>
  <c r="H76" i="3"/>
  <c r="C76" i="3"/>
  <c r="D74" i="3"/>
  <c r="E74" i="3"/>
  <c r="F74" i="3"/>
  <c r="G74" i="3"/>
  <c r="H74" i="3"/>
  <c r="C74" i="3"/>
  <c r="D72" i="3"/>
  <c r="E72" i="3"/>
  <c r="F72" i="3"/>
  <c r="G72" i="3"/>
  <c r="H72" i="3"/>
  <c r="C72" i="3"/>
  <c r="D71" i="3"/>
  <c r="E71" i="3"/>
  <c r="F71" i="3"/>
  <c r="G71" i="3"/>
  <c r="H71" i="3"/>
  <c r="C71" i="3"/>
  <c r="D70" i="3"/>
  <c r="E70" i="3"/>
  <c r="F70" i="3"/>
  <c r="G70" i="3"/>
  <c r="H70" i="3"/>
  <c r="C70" i="3"/>
  <c r="D23" i="3"/>
  <c r="E23" i="3"/>
  <c r="E55" i="3" s="1"/>
  <c r="F23" i="3"/>
  <c r="G23" i="3"/>
  <c r="H23" i="3"/>
  <c r="G55" i="3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  <c r="C47" i="4"/>
  <c r="D47" i="4"/>
  <c r="E47" i="4"/>
  <c r="F47" i="4"/>
  <c r="G47" i="4"/>
  <c r="H47" i="4"/>
  <c r="C48" i="4"/>
  <c r="D48" i="4"/>
  <c r="E48" i="4"/>
  <c r="F48" i="4"/>
  <c r="G48" i="4"/>
  <c r="H48" i="4"/>
  <c r="C49" i="4"/>
  <c r="D49" i="4"/>
  <c r="E49" i="4"/>
  <c r="E50" i="4" s="1"/>
  <c r="E70" i="4" s="1"/>
  <c r="E71" i="4" s="1"/>
  <c r="F49" i="4"/>
  <c r="G49" i="4"/>
  <c r="H49" i="4"/>
  <c r="H43" i="4"/>
  <c r="G43" i="4"/>
  <c r="F43" i="4"/>
  <c r="E43" i="4"/>
  <c r="D43" i="4"/>
  <c r="C43" i="4"/>
  <c r="H39" i="4"/>
  <c r="G39" i="4"/>
  <c r="F39" i="4"/>
  <c r="E39" i="4"/>
  <c r="D39" i="4"/>
  <c r="C39" i="4"/>
  <c r="H38" i="4"/>
  <c r="G38" i="4"/>
  <c r="F38" i="4"/>
  <c r="E38" i="4"/>
  <c r="D38" i="4"/>
  <c r="C38" i="4"/>
  <c r="H37" i="4"/>
  <c r="G37" i="4"/>
  <c r="F37" i="4"/>
  <c r="E37" i="4"/>
  <c r="E40" i="4" s="1"/>
  <c r="D37" i="4"/>
  <c r="C37" i="4"/>
  <c r="H36" i="4"/>
  <c r="G36" i="4"/>
  <c r="F36" i="4"/>
  <c r="E36" i="4"/>
  <c r="D36" i="4"/>
  <c r="C36" i="4"/>
  <c r="H32" i="4"/>
  <c r="G32" i="4"/>
  <c r="F32" i="4"/>
  <c r="E32" i="4"/>
  <c r="D32" i="4"/>
  <c r="D33" i="4" s="1"/>
  <c r="C32" i="4"/>
  <c r="H31" i="4"/>
  <c r="G31" i="4"/>
  <c r="F31" i="4"/>
  <c r="E31" i="4"/>
  <c r="D31" i="4"/>
  <c r="C31" i="4"/>
  <c r="H30" i="4"/>
  <c r="G30" i="4"/>
  <c r="F30" i="4"/>
  <c r="F33" i="4" s="1"/>
  <c r="E30" i="4"/>
  <c r="D30" i="4"/>
  <c r="C30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F23" i="4" s="1"/>
  <c r="F72" i="4" s="1"/>
  <c r="E19" i="4"/>
  <c r="D19" i="4"/>
  <c r="C19" i="4"/>
  <c r="H18" i="4"/>
  <c r="G18" i="4"/>
  <c r="G23" i="4" s="1"/>
  <c r="G72" i="4" s="1"/>
  <c r="F18" i="4"/>
  <c r="E18" i="4"/>
  <c r="E23" i="4" s="1"/>
  <c r="E72" i="4" s="1"/>
  <c r="D18" i="4"/>
  <c r="D23" i="4" s="1"/>
  <c r="D72" i="4" s="1"/>
  <c r="C18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F15" i="4" s="1"/>
  <c r="E12" i="4"/>
  <c r="D12" i="4"/>
  <c r="C12" i="4"/>
  <c r="H11" i="4"/>
  <c r="G11" i="4"/>
  <c r="F11" i="4"/>
  <c r="E11" i="4"/>
  <c r="D11" i="4"/>
  <c r="D15" i="4" s="1"/>
  <c r="C11" i="4"/>
  <c r="H7" i="4"/>
  <c r="G7" i="4"/>
  <c r="F7" i="4"/>
  <c r="E7" i="4"/>
  <c r="D7" i="4"/>
  <c r="C7" i="4"/>
  <c r="H6" i="4"/>
  <c r="G6" i="4"/>
  <c r="F6" i="4"/>
  <c r="E6" i="4"/>
  <c r="D6" i="4"/>
  <c r="C6" i="4"/>
  <c r="D40" i="3"/>
  <c r="E40" i="3"/>
  <c r="F40" i="3"/>
  <c r="G40" i="3"/>
  <c r="H40" i="3"/>
  <c r="C40" i="3"/>
  <c r="C23" i="3"/>
  <c r="D33" i="3"/>
  <c r="E33" i="3"/>
  <c r="F33" i="3"/>
  <c r="G33" i="3"/>
  <c r="H33" i="3"/>
  <c r="D50" i="3"/>
  <c r="D55" i="3" s="1"/>
  <c r="E50" i="3"/>
  <c r="F50" i="3"/>
  <c r="G50" i="3"/>
  <c r="H50" i="3"/>
  <c r="H55" i="3" s="1"/>
  <c r="C50" i="3"/>
  <c r="C55" i="3" s="1"/>
  <c r="C33" i="3"/>
  <c r="D8" i="3"/>
  <c r="E8" i="3"/>
  <c r="F8" i="3"/>
  <c r="G8" i="3"/>
  <c r="H8" i="3"/>
  <c r="D15" i="3"/>
  <c r="E15" i="3"/>
  <c r="F15" i="3"/>
  <c r="G15" i="3"/>
  <c r="H15" i="3"/>
  <c r="C15" i="3"/>
  <c r="C8" i="3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6" i="2"/>
  <c r="G16" i="2"/>
  <c r="F16" i="2"/>
  <c r="E16" i="2"/>
  <c r="D16" i="2"/>
  <c r="H15" i="2"/>
  <c r="G15" i="2"/>
  <c r="F15" i="2"/>
  <c r="E15" i="2"/>
  <c r="D15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5" i="2"/>
  <c r="G5" i="2"/>
  <c r="F5" i="2"/>
  <c r="E5" i="2"/>
  <c r="D5" i="2"/>
  <c r="H4" i="2"/>
  <c r="G4" i="2"/>
  <c r="F4" i="2"/>
  <c r="E4" i="2"/>
  <c r="D4" i="2"/>
  <c r="C21" i="2"/>
  <c r="C20" i="2"/>
  <c r="C19" i="2"/>
  <c r="C16" i="2"/>
  <c r="C15" i="2"/>
  <c r="C10" i="2"/>
  <c r="C9" i="2"/>
  <c r="C8" i="2"/>
  <c r="C5" i="2"/>
  <c r="C4" i="2"/>
  <c r="G46" i="14" l="1"/>
  <c r="G51" i="14" s="1"/>
  <c r="D46" i="14"/>
  <c r="D51" i="14" s="1"/>
  <c r="H46" i="14"/>
  <c r="H51" i="14" s="1"/>
  <c r="D49" i="14"/>
  <c r="D42" i="18" s="1"/>
  <c r="F46" i="14"/>
  <c r="F51" i="14" s="1"/>
  <c r="E46" i="14"/>
  <c r="E51" i="14" s="1"/>
  <c r="E64" i="14"/>
  <c r="E65" i="14" s="1"/>
  <c r="E68" i="14" s="1"/>
  <c r="E61" i="14" s="1"/>
  <c r="E56" i="18" s="1"/>
  <c r="E49" i="14"/>
  <c r="E42" i="18" s="1"/>
  <c r="H64" i="14"/>
  <c r="H65" i="14" s="1"/>
  <c r="H68" i="14" s="1"/>
  <c r="H49" i="14"/>
  <c r="H42" i="18" s="1"/>
  <c r="G64" i="14"/>
  <c r="G65" i="14" s="1"/>
  <c r="G68" i="14" s="1"/>
  <c r="G61" i="14" s="1"/>
  <c r="G56" i="18" s="1"/>
  <c r="G49" i="14"/>
  <c r="G42" i="18" s="1"/>
  <c r="C64" i="14"/>
  <c r="C65" i="14" s="1"/>
  <c r="C68" i="14" s="1"/>
  <c r="C49" i="14"/>
  <c r="C42" i="18" s="1"/>
  <c r="C70" i="14"/>
  <c r="F64" i="14"/>
  <c r="F65" i="14" s="1"/>
  <c r="F68" i="14" s="1"/>
  <c r="F61" i="14" s="1"/>
  <c r="F56" i="18" s="1"/>
  <c r="F49" i="14"/>
  <c r="F42" i="18" s="1"/>
  <c r="D68" i="14"/>
  <c r="D61" i="14" s="1"/>
  <c r="D56" i="18" s="1"/>
  <c r="D33" i="13"/>
  <c r="Q21" i="13" s="1"/>
  <c r="C31" i="13"/>
  <c r="P14" i="13" s="1"/>
  <c r="J6" i="15"/>
  <c r="I6" i="15"/>
  <c r="E31" i="15"/>
  <c r="Q15" i="15" s="1"/>
  <c r="K6" i="15"/>
  <c r="F30" i="15"/>
  <c r="R14" i="15" s="1"/>
  <c r="F6" i="18"/>
  <c r="E33" i="15"/>
  <c r="Q20" i="15" s="1"/>
  <c r="E27" i="15"/>
  <c r="E6" i="18"/>
  <c r="D27" i="15"/>
  <c r="D6" i="18"/>
  <c r="F31" i="15"/>
  <c r="R15" i="15" s="1"/>
  <c r="C27" i="15"/>
  <c r="C6" i="18"/>
  <c r="G30" i="15"/>
  <c r="S14" i="15" s="1"/>
  <c r="G6" i="18"/>
  <c r="D31" i="15"/>
  <c r="P15" i="15" s="1"/>
  <c r="E28" i="15"/>
  <c r="Q10" i="15" s="1"/>
  <c r="D28" i="15"/>
  <c r="P10" i="15" s="1"/>
  <c r="C31" i="15"/>
  <c r="O15" i="15" s="1"/>
  <c r="F33" i="11"/>
  <c r="S15" i="11" s="1"/>
  <c r="G28" i="11"/>
  <c r="G19" i="18" s="1"/>
  <c r="G32" i="11"/>
  <c r="T14" i="11" s="1"/>
  <c r="G29" i="11"/>
  <c r="G26" i="18" s="1"/>
  <c r="G30" i="11"/>
  <c r="G35" i="11"/>
  <c r="T22" i="11" s="1"/>
  <c r="H58" i="12"/>
  <c r="D29" i="11"/>
  <c r="Q9" i="11" s="1"/>
  <c r="C28" i="11"/>
  <c r="P8" i="11" s="1"/>
  <c r="E30" i="11"/>
  <c r="D35" i="11"/>
  <c r="Q22" i="11" s="1"/>
  <c r="E28" i="11"/>
  <c r="R8" i="11" s="1"/>
  <c r="E61" i="12"/>
  <c r="D28" i="11"/>
  <c r="Q8" i="11" s="1"/>
  <c r="E29" i="11"/>
  <c r="R9" i="11" s="1"/>
  <c r="D61" i="12"/>
  <c r="D62" i="12"/>
  <c r="E58" i="12"/>
  <c r="E5" i="18"/>
  <c r="D58" i="12"/>
  <c r="G12" i="11"/>
  <c r="G17" i="11" s="1"/>
  <c r="D12" i="11"/>
  <c r="D17" i="11" s="1"/>
  <c r="E33" i="11"/>
  <c r="R15" i="11" s="1"/>
  <c r="G33" i="11"/>
  <c r="T15" i="11" s="1"/>
  <c r="D30" i="11"/>
  <c r="H32" i="11"/>
  <c r="U14" i="11" s="1"/>
  <c r="E12" i="11"/>
  <c r="E17" i="11" s="1"/>
  <c r="H28" i="11"/>
  <c r="U8" i="11" s="1"/>
  <c r="H29" i="11"/>
  <c r="H26" i="18" s="1"/>
  <c r="E35" i="11"/>
  <c r="R22" i="11" s="1"/>
  <c r="H12" i="11"/>
  <c r="H17" i="11" s="1"/>
  <c r="H24" i="11" s="1"/>
  <c r="H30" i="11"/>
  <c r="C33" i="11"/>
  <c r="P15" i="11" s="1"/>
  <c r="H35" i="11"/>
  <c r="U22" i="11" s="1"/>
  <c r="H33" i="11"/>
  <c r="U15" i="11" s="1"/>
  <c r="C35" i="11"/>
  <c r="P22" i="11" s="1"/>
  <c r="C29" i="11"/>
  <c r="P9" i="11" s="1"/>
  <c r="S9" i="11"/>
  <c r="F26" i="18"/>
  <c r="S8" i="11"/>
  <c r="F19" i="18"/>
  <c r="T9" i="11"/>
  <c r="C30" i="11"/>
  <c r="E19" i="18"/>
  <c r="C32" i="11"/>
  <c r="P14" i="11" s="1"/>
  <c r="C58" i="12"/>
  <c r="D32" i="11"/>
  <c r="Q14" i="11" s="1"/>
  <c r="D5" i="18"/>
  <c r="E27" i="13"/>
  <c r="E60" i="14"/>
  <c r="E57" i="14"/>
  <c r="E49" i="18" s="1"/>
  <c r="E31" i="13"/>
  <c r="R14" i="13" s="1"/>
  <c r="C28" i="13"/>
  <c r="C57" i="14"/>
  <c r="C49" i="18" s="1"/>
  <c r="C59" i="14"/>
  <c r="C60" i="14"/>
  <c r="C61" i="14"/>
  <c r="C56" i="18" s="1"/>
  <c r="E33" i="13"/>
  <c r="R21" i="13" s="1"/>
  <c r="E28" i="13"/>
  <c r="D27" i="13"/>
  <c r="D57" i="14"/>
  <c r="D49" i="18" s="1"/>
  <c r="D60" i="14"/>
  <c r="G28" i="13"/>
  <c r="G60" i="14"/>
  <c r="G57" i="14"/>
  <c r="G49" i="18" s="1"/>
  <c r="H57" i="14"/>
  <c r="H49" i="18" s="1"/>
  <c r="H61" i="14"/>
  <c r="H56" i="18" s="1"/>
  <c r="H59" i="14"/>
  <c r="H60" i="14"/>
  <c r="D29" i="13"/>
  <c r="F33" i="13"/>
  <c r="S21" i="13" s="1"/>
  <c r="F57" i="14"/>
  <c r="F49" i="18" s="1"/>
  <c r="F59" i="14"/>
  <c r="F60" i="14"/>
  <c r="F67" i="16"/>
  <c r="F33" i="15"/>
  <c r="R20" i="15" s="1"/>
  <c r="C12" i="15"/>
  <c r="C29" i="15" s="1"/>
  <c r="F65" i="16"/>
  <c r="F66" i="16"/>
  <c r="F63" i="16"/>
  <c r="F27" i="15"/>
  <c r="F12" i="15"/>
  <c r="F16" i="15" s="1"/>
  <c r="F26" i="15"/>
  <c r="F28" i="15"/>
  <c r="R10" i="15" s="1"/>
  <c r="G12" i="15"/>
  <c r="G28" i="15"/>
  <c r="S10" i="15" s="1"/>
  <c r="D30" i="15"/>
  <c r="P14" i="15" s="1"/>
  <c r="D33" i="15"/>
  <c r="P20" i="15" s="1"/>
  <c r="G33" i="15"/>
  <c r="S20" i="15" s="1"/>
  <c r="C28" i="15"/>
  <c r="O10" i="15" s="1"/>
  <c r="C63" i="16"/>
  <c r="C67" i="16"/>
  <c r="C66" i="16"/>
  <c r="C65" i="16"/>
  <c r="E26" i="15"/>
  <c r="G63" i="16"/>
  <c r="G67" i="16"/>
  <c r="G65" i="16"/>
  <c r="G66" i="16"/>
  <c r="D65" i="16"/>
  <c r="D66" i="16"/>
  <c r="D63" i="16"/>
  <c r="D67" i="16"/>
  <c r="E65" i="16"/>
  <c r="E67" i="16"/>
  <c r="E66" i="16"/>
  <c r="E63" i="16"/>
  <c r="G27" i="15"/>
  <c r="E30" i="15"/>
  <c r="Q14" i="15" s="1"/>
  <c r="D26" i="15"/>
  <c r="G26" i="15"/>
  <c r="C12" i="11"/>
  <c r="F71" i="12"/>
  <c r="G47" i="12"/>
  <c r="D47" i="12"/>
  <c r="D24" i="12"/>
  <c r="E47" i="12"/>
  <c r="E60" i="12" s="1"/>
  <c r="H47" i="12"/>
  <c r="H52" i="12" s="1"/>
  <c r="F69" i="12"/>
  <c r="F62" i="12" s="1"/>
  <c r="F24" i="12"/>
  <c r="G69" i="12"/>
  <c r="G62" i="12" s="1"/>
  <c r="D50" i="12"/>
  <c r="G71" i="12"/>
  <c r="G52" i="12"/>
  <c r="G60" i="12"/>
  <c r="D71" i="12"/>
  <c r="F50" i="12"/>
  <c r="H71" i="12"/>
  <c r="C61" i="12"/>
  <c r="E65" i="12"/>
  <c r="E66" i="12" s="1"/>
  <c r="E69" i="12" s="1"/>
  <c r="E62" i="12" s="1"/>
  <c r="E50" i="12"/>
  <c r="E71" i="12"/>
  <c r="H61" i="12"/>
  <c r="D60" i="12"/>
  <c r="D52" i="12"/>
  <c r="C71" i="12"/>
  <c r="F61" i="12"/>
  <c r="G50" i="12"/>
  <c r="E24" i="12"/>
  <c r="H69" i="12"/>
  <c r="H62" i="12" s="1"/>
  <c r="H60" i="12"/>
  <c r="C47" i="12"/>
  <c r="C50" i="12"/>
  <c r="C65" i="12"/>
  <c r="C66" i="12" s="1"/>
  <c r="C69" i="12" s="1"/>
  <c r="C62" i="12" s="1"/>
  <c r="H50" i="12"/>
  <c r="G52" i="9"/>
  <c r="C30" i="15"/>
  <c r="O14" i="15" s="1"/>
  <c r="C26" i="15"/>
  <c r="E12" i="15"/>
  <c r="C33" i="15"/>
  <c r="O20" i="15" s="1"/>
  <c r="H31" i="13"/>
  <c r="U14" i="13" s="1"/>
  <c r="H28" i="13"/>
  <c r="H12" i="13"/>
  <c r="H30" i="13" s="1"/>
  <c r="H29" i="13"/>
  <c r="H33" i="13"/>
  <c r="U21" i="13" s="1"/>
  <c r="G12" i="13"/>
  <c r="G30" i="13" s="1"/>
  <c r="G29" i="13"/>
  <c r="D12" i="13"/>
  <c r="H27" i="13"/>
  <c r="F29" i="13"/>
  <c r="F12" i="13"/>
  <c r="F30" i="13" s="1"/>
  <c r="F27" i="13"/>
  <c r="G31" i="13"/>
  <c r="T14" i="13" s="1"/>
  <c r="F28" i="13"/>
  <c r="G27" i="13"/>
  <c r="G33" i="13"/>
  <c r="T21" i="13" s="1"/>
  <c r="F31" i="13"/>
  <c r="S14" i="13" s="1"/>
  <c r="E12" i="13"/>
  <c r="E30" i="13" s="1"/>
  <c r="E29" i="13"/>
  <c r="D31" i="13"/>
  <c r="Q14" i="13" s="1"/>
  <c r="D28" i="13"/>
  <c r="F25" i="14"/>
  <c r="E25" i="14"/>
  <c r="G25" i="14"/>
  <c r="H25" i="14"/>
  <c r="C25" i="14"/>
  <c r="D25" i="14"/>
  <c r="C29" i="13"/>
  <c r="C33" i="13"/>
  <c r="P21" i="13" s="1"/>
  <c r="C27" i="13"/>
  <c r="C12" i="13"/>
  <c r="D12" i="15"/>
  <c r="C28" i="6"/>
  <c r="C25" i="10"/>
  <c r="E46" i="10"/>
  <c r="E25" i="10"/>
  <c r="G46" i="10"/>
  <c r="C46" i="10"/>
  <c r="C24" i="9"/>
  <c r="C52" i="9"/>
  <c r="C12" i="6"/>
  <c r="C26" i="6"/>
  <c r="C30" i="6"/>
  <c r="C32" i="6"/>
  <c r="E16" i="13"/>
  <c r="E32" i="13" s="1"/>
  <c r="R16" i="13" s="1"/>
  <c r="C29" i="7"/>
  <c r="C12" i="7"/>
  <c r="C30" i="7" s="1"/>
  <c r="C27" i="7"/>
  <c r="C33" i="7"/>
  <c r="C31" i="7"/>
  <c r="D12" i="7"/>
  <c r="F47" i="12"/>
  <c r="G24" i="12"/>
  <c r="C24" i="12"/>
  <c r="H24" i="12"/>
  <c r="F17" i="11"/>
  <c r="F31" i="11"/>
  <c r="F33" i="18" s="1"/>
  <c r="E30" i="5"/>
  <c r="H30" i="5"/>
  <c r="F25" i="10"/>
  <c r="F46" i="10"/>
  <c r="G25" i="10"/>
  <c r="H25" i="10"/>
  <c r="H46" i="10"/>
  <c r="D25" i="10"/>
  <c r="D46" i="10"/>
  <c r="E52" i="9"/>
  <c r="F52" i="9"/>
  <c r="D52" i="9"/>
  <c r="G47" i="8"/>
  <c r="H47" i="8"/>
  <c r="G24" i="8"/>
  <c r="H24" i="8"/>
  <c r="C24" i="8"/>
  <c r="D24" i="8"/>
  <c r="D47" i="8"/>
  <c r="E24" i="8"/>
  <c r="E47" i="8"/>
  <c r="C47" i="8"/>
  <c r="F24" i="8"/>
  <c r="F47" i="8"/>
  <c r="E12" i="7"/>
  <c r="F12" i="7"/>
  <c r="G12" i="7"/>
  <c r="H12" i="7"/>
  <c r="D12" i="6"/>
  <c r="E12" i="6"/>
  <c r="F12" i="6"/>
  <c r="G12" i="6"/>
  <c r="G12" i="5"/>
  <c r="H12" i="5"/>
  <c r="C30" i="5"/>
  <c r="C34" i="5"/>
  <c r="D30" i="5"/>
  <c r="D34" i="5"/>
  <c r="E34" i="5"/>
  <c r="F30" i="5"/>
  <c r="F34" i="5"/>
  <c r="G30" i="5"/>
  <c r="G34" i="5"/>
  <c r="H34" i="5"/>
  <c r="C28" i="5"/>
  <c r="E29" i="5"/>
  <c r="C32" i="5"/>
  <c r="D28" i="5"/>
  <c r="F29" i="5"/>
  <c r="D32" i="5"/>
  <c r="C12" i="5"/>
  <c r="C17" i="5" s="1"/>
  <c r="E28" i="5"/>
  <c r="G29" i="5"/>
  <c r="E32" i="5"/>
  <c r="D12" i="5"/>
  <c r="D17" i="5" s="1"/>
  <c r="F28" i="5"/>
  <c r="H29" i="5"/>
  <c r="F32" i="5"/>
  <c r="E12" i="5"/>
  <c r="E17" i="5" s="1"/>
  <c r="G28" i="5"/>
  <c r="G32" i="5"/>
  <c r="F12" i="5"/>
  <c r="F17" i="5" s="1"/>
  <c r="H28" i="5"/>
  <c r="H32" i="5"/>
  <c r="E74" i="4"/>
  <c r="H15" i="4"/>
  <c r="G40" i="4"/>
  <c r="F50" i="4"/>
  <c r="H23" i="4"/>
  <c r="H72" i="4" s="1"/>
  <c r="G15" i="4"/>
  <c r="E15" i="4"/>
  <c r="E33" i="4"/>
  <c r="C23" i="4"/>
  <c r="C72" i="4" s="1"/>
  <c r="E55" i="4"/>
  <c r="F40" i="4"/>
  <c r="F52" i="4" s="1"/>
  <c r="F55" i="3"/>
  <c r="D50" i="4"/>
  <c r="D40" i="4"/>
  <c r="H40" i="4"/>
  <c r="C40" i="4"/>
  <c r="E8" i="4"/>
  <c r="F8" i="4"/>
  <c r="C8" i="4"/>
  <c r="C33" i="4"/>
  <c r="D8" i="4"/>
  <c r="G50" i="4"/>
  <c r="C50" i="4"/>
  <c r="H50" i="4"/>
  <c r="H33" i="4"/>
  <c r="G33" i="4"/>
  <c r="C15" i="4"/>
  <c r="G8" i="4"/>
  <c r="H8" i="4"/>
  <c r="C52" i="3"/>
  <c r="C25" i="3"/>
  <c r="D25" i="3"/>
  <c r="D52" i="3"/>
  <c r="E52" i="3"/>
  <c r="E25" i="3"/>
  <c r="F52" i="3"/>
  <c r="F25" i="3"/>
  <c r="G52" i="3"/>
  <c r="G25" i="3"/>
  <c r="H52" i="3"/>
  <c r="H25" i="3"/>
  <c r="D59" i="14" l="1"/>
  <c r="E59" i="14"/>
  <c r="G59" i="14"/>
  <c r="C30" i="13"/>
  <c r="P12" i="13" s="1"/>
  <c r="J12" i="13"/>
  <c r="F16" i="13"/>
  <c r="F32" i="13" s="1"/>
  <c r="S16" i="13" s="1"/>
  <c r="H16" i="13"/>
  <c r="H32" i="13" s="1"/>
  <c r="U16" i="13" s="1"/>
  <c r="P8" i="13"/>
  <c r="C21" i="18"/>
  <c r="T9" i="13"/>
  <c r="G28" i="18"/>
  <c r="Q9" i="13"/>
  <c r="D28" i="18"/>
  <c r="T8" i="13"/>
  <c r="G21" i="18"/>
  <c r="S8" i="13"/>
  <c r="F21" i="18"/>
  <c r="R8" i="13"/>
  <c r="E21" i="18"/>
  <c r="F35" i="18"/>
  <c r="S12" i="13"/>
  <c r="H35" i="18"/>
  <c r="U12" i="13"/>
  <c r="G35" i="18"/>
  <c r="T12" i="13"/>
  <c r="E35" i="18"/>
  <c r="R12" i="13"/>
  <c r="U9" i="13"/>
  <c r="H28" i="18"/>
  <c r="U8" i="13"/>
  <c r="H21" i="18"/>
  <c r="Q8" i="13"/>
  <c r="D21" i="18"/>
  <c r="S9" i="13"/>
  <c r="F28" i="18"/>
  <c r="P9" i="13"/>
  <c r="C28" i="18"/>
  <c r="G16" i="13"/>
  <c r="G32" i="13" s="1"/>
  <c r="T16" i="13" s="1"/>
  <c r="R9" i="13"/>
  <c r="E28" i="18"/>
  <c r="C16" i="15"/>
  <c r="C22" i="15" s="1"/>
  <c r="C59" i="16" s="1"/>
  <c r="S8" i="15"/>
  <c r="G20" i="18"/>
  <c r="Q8" i="15"/>
  <c r="E20" i="18"/>
  <c r="P9" i="15"/>
  <c r="D27" i="18"/>
  <c r="R9" i="15"/>
  <c r="F27" i="18"/>
  <c r="P8" i="15"/>
  <c r="D20" i="18"/>
  <c r="O12" i="15"/>
  <c r="C34" i="18"/>
  <c r="Q9" i="15"/>
  <c r="E27" i="18"/>
  <c r="O8" i="15"/>
  <c r="C20" i="18"/>
  <c r="S9" i="15"/>
  <c r="G27" i="18"/>
  <c r="R8" i="15"/>
  <c r="F20" i="18"/>
  <c r="O9" i="15"/>
  <c r="C27" i="18"/>
  <c r="T8" i="11"/>
  <c r="T10" i="11" s="1"/>
  <c r="T12" i="11" s="1"/>
  <c r="T17" i="11" s="1"/>
  <c r="T24" i="11" s="1"/>
  <c r="G31" i="11"/>
  <c r="G33" i="18" s="1"/>
  <c r="H34" i="11"/>
  <c r="H19" i="18"/>
  <c r="U9" i="11"/>
  <c r="D31" i="11"/>
  <c r="D33" i="18" s="1"/>
  <c r="C19" i="18"/>
  <c r="E31" i="11"/>
  <c r="E33" i="18" s="1"/>
  <c r="E26" i="18"/>
  <c r="H31" i="11"/>
  <c r="H33" i="18" s="1"/>
  <c r="D19" i="18"/>
  <c r="D26" i="18"/>
  <c r="H36" i="11"/>
  <c r="H55" i="12"/>
  <c r="H54" i="12"/>
  <c r="H56" i="12"/>
  <c r="C26" i="18"/>
  <c r="R10" i="11"/>
  <c r="R12" i="11" s="1"/>
  <c r="R17" i="11" s="1"/>
  <c r="R24" i="11" s="1"/>
  <c r="Q10" i="11"/>
  <c r="Q12" i="11" s="1"/>
  <c r="Q17" i="11" s="1"/>
  <c r="Q24" i="11" s="1"/>
  <c r="U10" i="11"/>
  <c r="U12" i="11" s="1"/>
  <c r="U17" i="11" s="1"/>
  <c r="U24" i="11" s="1"/>
  <c r="P10" i="11"/>
  <c r="P12" i="11" s="1"/>
  <c r="P17" i="11" s="1"/>
  <c r="P24" i="11" s="1"/>
  <c r="S10" i="11"/>
  <c r="S12" i="11" s="1"/>
  <c r="S17" i="11" s="1"/>
  <c r="S24" i="11" s="1"/>
  <c r="F32" i="15"/>
  <c r="R16" i="15" s="1"/>
  <c r="F22" i="15"/>
  <c r="F60" i="16" s="1"/>
  <c r="F29" i="15"/>
  <c r="E16" i="15"/>
  <c r="E32" i="15" s="1"/>
  <c r="Q16" i="15" s="1"/>
  <c r="E29" i="15"/>
  <c r="D16" i="15"/>
  <c r="D32" i="15" s="1"/>
  <c r="P16" i="15" s="1"/>
  <c r="D29" i="15"/>
  <c r="C61" i="16"/>
  <c r="G16" i="15"/>
  <c r="G29" i="15"/>
  <c r="C31" i="11"/>
  <c r="C33" i="18" s="1"/>
  <c r="C17" i="11"/>
  <c r="E52" i="12"/>
  <c r="C60" i="12"/>
  <c r="C52" i="12"/>
  <c r="F60" i="12"/>
  <c r="F52" i="12"/>
  <c r="D16" i="13"/>
  <c r="D30" i="13"/>
  <c r="C16" i="7"/>
  <c r="C23" i="7" s="1"/>
  <c r="C16" i="13"/>
  <c r="C29" i="6"/>
  <c r="C16" i="6"/>
  <c r="E23" i="13"/>
  <c r="H23" i="13"/>
  <c r="D16" i="7"/>
  <c r="D24" i="11"/>
  <c r="D56" i="12" s="1"/>
  <c r="D34" i="11"/>
  <c r="E24" i="11"/>
  <c r="E34" i="11"/>
  <c r="G34" i="11"/>
  <c r="G24" i="11"/>
  <c r="F34" i="11"/>
  <c r="F24" i="11"/>
  <c r="H31" i="5"/>
  <c r="H17" i="5"/>
  <c r="G31" i="5"/>
  <c r="G17" i="5"/>
  <c r="G33" i="5" s="1"/>
  <c r="E16" i="7"/>
  <c r="H16" i="7"/>
  <c r="G16" i="7"/>
  <c r="F16" i="7"/>
  <c r="F16" i="6"/>
  <c r="D16" i="6"/>
  <c r="G16" i="6"/>
  <c r="E16" i="6"/>
  <c r="H33" i="5"/>
  <c r="C31" i="5"/>
  <c r="D31" i="5"/>
  <c r="E31" i="5"/>
  <c r="F31" i="5"/>
  <c r="F57" i="4"/>
  <c r="C76" i="4"/>
  <c r="F76" i="4"/>
  <c r="E52" i="4"/>
  <c r="E76" i="4"/>
  <c r="H76" i="4"/>
  <c r="C55" i="4"/>
  <c r="C70" i="4"/>
  <c r="C71" i="4" s="1"/>
  <c r="C74" i="4" s="1"/>
  <c r="H55" i="4"/>
  <c r="H70" i="4"/>
  <c r="H71" i="4" s="1"/>
  <c r="H74" i="4" s="1"/>
  <c r="F55" i="4"/>
  <c r="F70" i="4"/>
  <c r="F71" i="4" s="1"/>
  <c r="F74" i="4" s="1"/>
  <c r="G76" i="4"/>
  <c r="G55" i="4"/>
  <c r="G70" i="4"/>
  <c r="G71" i="4" s="1"/>
  <c r="G74" i="4" s="1"/>
  <c r="D76" i="4"/>
  <c r="D55" i="4"/>
  <c r="D70" i="4"/>
  <c r="D71" i="4" s="1"/>
  <c r="D74" i="4" s="1"/>
  <c r="F57" i="3"/>
  <c r="D25" i="4"/>
  <c r="D57" i="3"/>
  <c r="H57" i="3"/>
  <c r="E57" i="3"/>
  <c r="C57" i="3"/>
  <c r="G57" i="3"/>
  <c r="D52" i="4"/>
  <c r="F25" i="4"/>
  <c r="C25" i="4"/>
  <c r="E25" i="4"/>
  <c r="G52" i="4"/>
  <c r="C52" i="4"/>
  <c r="G25" i="4"/>
  <c r="H52" i="4"/>
  <c r="H25" i="4"/>
  <c r="H22" i="2"/>
  <c r="G22" i="2"/>
  <c r="F22" i="2"/>
  <c r="E22" i="2"/>
  <c r="D22" i="2"/>
  <c r="C22" i="2"/>
  <c r="H11" i="2"/>
  <c r="G11" i="2"/>
  <c r="F11" i="2"/>
  <c r="E11" i="2"/>
  <c r="D11" i="2"/>
  <c r="C11" i="2"/>
  <c r="H6" i="2"/>
  <c r="G6" i="2"/>
  <c r="F6" i="2"/>
  <c r="E6" i="2"/>
  <c r="D6" i="2"/>
  <c r="C6" i="2"/>
  <c r="D22" i="1"/>
  <c r="E22" i="1"/>
  <c r="F22" i="1"/>
  <c r="G22" i="1"/>
  <c r="H22" i="1"/>
  <c r="C22" i="1"/>
  <c r="D11" i="1"/>
  <c r="E11" i="1"/>
  <c r="F11" i="1"/>
  <c r="G11" i="1"/>
  <c r="H11" i="1"/>
  <c r="C11" i="1"/>
  <c r="D6" i="1"/>
  <c r="E6" i="1"/>
  <c r="E65" i="3" s="1"/>
  <c r="F6" i="1"/>
  <c r="F65" i="3" s="1"/>
  <c r="G6" i="1"/>
  <c r="H6" i="1"/>
  <c r="H65" i="3" s="1"/>
  <c r="C6" i="1"/>
  <c r="C35" i="18" l="1"/>
  <c r="C34" i="7"/>
  <c r="C53" i="10"/>
  <c r="C32" i="13"/>
  <c r="P16" i="13" s="1"/>
  <c r="J16" i="13"/>
  <c r="T10" i="13"/>
  <c r="F23" i="13"/>
  <c r="U10" i="13"/>
  <c r="S10" i="13"/>
  <c r="P10" i="13"/>
  <c r="D35" i="18"/>
  <c r="Q12" i="13"/>
  <c r="G23" i="13"/>
  <c r="Q10" i="13"/>
  <c r="R10" i="13"/>
  <c r="C23" i="13"/>
  <c r="C34" i="15"/>
  <c r="O22" i="15" s="1"/>
  <c r="C32" i="15"/>
  <c r="O16" i="15" s="1"/>
  <c r="C60" i="16"/>
  <c r="D22" i="15"/>
  <c r="D60" i="16" s="1"/>
  <c r="P12" i="15"/>
  <c r="D34" i="18"/>
  <c r="S12" i="15"/>
  <c r="G34" i="18"/>
  <c r="Q12" i="15"/>
  <c r="E34" i="18"/>
  <c r="R12" i="15"/>
  <c r="F34" i="18"/>
  <c r="E63" i="4"/>
  <c r="F65" i="4"/>
  <c r="G63" i="4"/>
  <c r="H63" i="4"/>
  <c r="C63" i="4"/>
  <c r="C4" i="18"/>
  <c r="F34" i="15"/>
  <c r="R22" i="15" s="1"/>
  <c r="F59" i="16"/>
  <c r="F61" i="16"/>
  <c r="G32" i="15"/>
  <c r="S16" i="15" s="1"/>
  <c r="G22" i="15"/>
  <c r="E22" i="15"/>
  <c r="D34" i="15"/>
  <c r="P22" i="15" s="1"/>
  <c r="D59" i="16"/>
  <c r="D61" i="16"/>
  <c r="E36" i="11"/>
  <c r="E54" i="12"/>
  <c r="E55" i="12"/>
  <c r="D36" i="11"/>
  <c r="D54" i="12"/>
  <c r="D55" i="12"/>
  <c r="C24" i="11"/>
  <c r="C34" i="11"/>
  <c r="F36" i="11"/>
  <c r="F55" i="12"/>
  <c r="F54" i="12"/>
  <c r="F56" i="12"/>
  <c r="E56" i="12"/>
  <c r="G36" i="11"/>
  <c r="G55" i="12"/>
  <c r="G54" i="12"/>
  <c r="G56" i="12"/>
  <c r="E53" i="14"/>
  <c r="E34" i="13"/>
  <c r="R23" i="13" s="1"/>
  <c r="H53" i="14"/>
  <c r="H34" i="13"/>
  <c r="U23" i="13" s="1"/>
  <c r="D23" i="13"/>
  <c r="D32" i="13"/>
  <c r="Q16" i="13" s="1"/>
  <c r="C32" i="7"/>
  <c r="E66" i="4"/>
  <c r="F35" i="2"/>
  <c r="S22" i="2" s="1"/>
  <c r="G35" i="2"/>
  <c r="T22" i="2" s="1"/>
  <c r="D67" i="4"/>
  <c r="F67" i="4"/>
  <c r="F31" i="1"/>
  <c r="F28" i="1"/>
  <c r="F33" i="1"/>
  <c r="F30" i="1"/>
  <c r="F63" i="3"/>
  <c r="F35" i="1"/>
  <c r="F29" i="1"/>
  <c r="F67" i="3"/>
  <c r="F66" i="3"/>
  <c r="D66" i="4"/>
  <c r="D63" i="4"/>
  <c r="G63" i="3"/>
  <c r="G31" i="1"/>
  <c r="G28" i="1"/>
  <c r="G33" i="1"/>
  <c r="G30" i="1"/>
  <c r="G35" i="1"/>
  <c r="G29" i="1"/>
  <c r="G67" i="3"/>
  <c r="G66" i="3"/>
  <c r="E28" i="1"/>
  <c r="E33" i="1"/>
  <c r="E30" i="1"/>
  <c r="E29" i="1"/>
  <c r="E63" i="3"/>
  <c r="E35" i="1"/>
  <c r="E31" i="1"/>
  <c r="E67" i="3"/>
  <c r="E66" i="3"/>
  <c r="G31" i="2"/>
  <c r="H67" i="4"/>
  <c r="H66" i="4"/>
  <c r="D33" i="1"/>
  <c r="D28" i="1"/>
  <c r="D30" i="1"/>
  <c r="D63" i="3"/>
  <c r="D35" i="1"/>
  <c r="D66" i="3"/>
  <c r="D29" i="1"/>
  <c r="D31" i="1"/>
  <c r="D67" i="3"/>
  <c r="G65" i="3"/>
  <c r="D65" i="3"/>
  <c r="G67" i="4"/>
  <c r="C66" i="4"/>
  <c r="F63" i="4"/>
  <c r="F66" i="4"/>
  <c r="G66" i="4"/>
  <c r="H67" i="3"/>
  <c r="H29" i="1"/>
  <c r="H30" i="1"/>
  <c r="H31" i="1"/>
  <c r="H28" i="1"/>
  <c r="H33" i="1"/>
  <c r="H63" i="3"/>
  <c r="H35" i="1"/>
  <c r="H66" i="3"/>
  <c r="C67" i="3"/>
  <c r="C31" i="1"/>
  <c r="C35" i="1"/>
  <c r="C30" i="1"/>
  <c r="C33" i="1"/>
  <c r="C29" i="1"/>
  <c r="C28" i="1"/>
  <c r="C63" i="3"/>
  <c r="C66" i="3"/>
  <c r="C65" i="3"/>
  <c r="C67" i="4"/>
  <c r="E67" i="4"/>
  <c r="C31" i="6"/>
  <c r="C22" i="6"/>
  <c r="D23" i="7"/>
  <c r="F23" i="7"/>
  <c r="G23" i="7"/>
  <c r="H23" i="7"/>
  <c r="E23" i="7"/>
  <c r="G22" i="6"/>
  <c r="D22" i="6"/>
  <c r="F22" i="6"/>
  <c r="E22" i="6"/>
  <c r="H24" i="5"/>
  <c r="H35" i="5" s="1"/>
  <c r="G24" i="5"/>
  <c r="G35" i="5" s="1"/>
  <c r="F24" i="5"/>
  <c r="F35" i="5" s="1"/>
  <c r="F33" i="5"/>
  <c r="C33" i="5"/>
  <c r="C24" i="5"/>
  <c r="C35" i="5" s="1"/>
  <c r="D33" i="5"/>
  <c r="D24" i="5"/>
  <c r="D35" i="5" s="1"/>
  <c r="E24" i="5"/>
  <c r="E35" i="5" s="1"/>
  <c r="E33" i="5"/>
  <c r="H57" i="4"/>
  <c r="H65" i="4"/>
  <c r="D57" i="4"/>
  <c r="D65" i="4"/>
  <c r="C57" i="4"/>
  <c r="C65" i="4"/>
  <c r="G57" i="4"/>
  <c r="G65" i="4"/>
  <c r="E57" i="4"/>
  <c r="E65" i="4"/>
  <c r="H35" i="2"/>
  <c r="U22" i="2" s="1"/>
  <c r="F31" i="2"/>
  <c r="E35" i="2"/>
  <c r="R22" i="2" s="1"/>
  <c r="C13" i="2"/>
  <c r="C30" i="2"/>
  <c r="P10" i="2" s="1"/>
  <c r="C29" i="2"/>
  <c r="P9" i="2" s="1"/>
  <c r="C28" i="2"/>
  <c r="P8" i="2" s="1"/>
  <c r="C33" i="2"/>
  <c r="P15" i="2" s="1"/>
  <c r="D13" i="2"/>
  <c r="D28" i="2"/>
  <c r="Q8" i="2" s="1"/>
  <c r="D30" i="2"/>
  <c r="Q10" i="2" s="1"/>
  <c r="D29" i="2"/>
  <c r="Q9" i="2" s="1"/>
  <c r="D33" i="2"/>
  <c r="Q15" i="2" s="1"/>
  <c r="E28" i="2"/>
  <c r="R8" i="2" s="1"/>
  <c r="E33" i="2"/>
  <c r="R15" i="2" s="1"/>
  <c r="E30" i="2"/>
  <c r="R10" i="2" s="1"/>
  <c r="E29" i="2"/>
  <c r="R9" i="2" s="1"/>
  <c r="F28" i="2"/>
  <c r="S8" i="2" s="1"/>
  <c r="F33" i="2"/>
  <c r="S15" i="2" s="1"/>
  <c r="F30" i="2"/>
  <c r="S10" i="2" s="1"/>
  <c r="F29" i="2"/>
  <c r="S9" i="2" s="1"/>
  <c r="H31" i="2"/>
  <c r="G13" i="2"/>
  <c r="G33" i="2"/>
  <c r="T15" i="2" s="1"/>
  <c r="G30" i="2"/>
  <c r="T10" i="2" s="1"/>
  <c r="G29" i="2"/>
  <c r="T9" i="2" s="1"/>
  <c r="G28" i="2"/>
  <c r="T8" i="2" s="1"/>
  <c r="C35" i="2"/>
  <c r="P22" i="2" s="1"/>
  <c r="E13" i="2"/>
  <c r="E31" i="2"/>
  <c r="H33" i="2"/>
  <c r="U15" i="2" s="1"/>
  <c r="H30" i="2"/>
  <c r="U10" i="2" s="1"/>
  <c r="H29" i="2"/>
  <c r="U9" i="2" s="1"/>
  <c r="H28" i="2"/>
  <c r="U8" i="2" s="1"/>
  <c r="D35" i="2"/>
  <c r="Q22" i="2" s="1"/>
  <c r="C31" i="2"/>
  <c r="D31" i="2"/>
  <c r="F13" i="2"/>
  <c r="H13" i="2"/>
  <c r="C13" i="1"/>
  <c r="D13" i="1"/>
  <c r="E13" i="1"/>
  <c r="H13" i="1"/>
  <c r="G13" i="1"/>
  <c r="F13" i="1"/>
  <c r="C63" i="18" l="1"/>
  <c r="J23" i="13"/>
  <c r="F34" i="13"/>
  <c r="S23" i="13" s="1"/>
  <c r="F53" i="14"/>
  <c r="G53" i="14"/>
  <c r="G34" i="13"/>
  <c r="T23" i="13" s="1"/>
  <c r="C70" i="18"/>
  <c r="C53" i="14"/>
  <c r="C34" i="13"/>
  <c r="P23" i="13" s="1"/>
  <c r="T11" i="2"/>
  <c r="T13" i="2" s="1"/>
  <c r="T17" i="2" s="1"/>
  <c r="T24" i="2" s="1"/>
  <c r="U11" i="2"/>
  <c r="U13" i="2" s="1"/>
  <c r="U17" i="2" s="1"/>
  <c r="U24" i="2" s="1"/>
  <c r="R11" i="2"/>
  <c r="R13" i="2" s="1"/>
  <c r="R17" i="2" s="1"/>
  <c r="R24" i="2" s="1"/>
  <c r="Q11" i="2"/>
  <c r="Q13" i="2" s="1"/>
  <c r="Q17" i="2" s="1"/>
  <c r="Q24" i="2" s="1"/>
  <c r="S11" i="2"/>
  <c r="S13" i="2" s="1"/>
  <c r="S17" i="2" s="1"/>
  <c r="S24" i="2" s="1"/>
  <c r="P11" i="2"/>
  <c r="P13" i="2" s="1"/>
  <c r="P17" i="2" s="1"/>
  <c r="P24" i="2" s="1"/>
  <c r="G59" i="16"/>
  <c r="G34" i="15"/>
  <c r="S22" i="15" s="1"/>
  <c r="G61" i="16"/>
  <c r="G60" i="16"/>
  <c r="E60" i="16"/>
  <c r="E61" i="16"/>
  <c r="E59" i="16"/>
  <c r="E34" i="15"/>
  <c r="Q22" i="15" s="1"/>
  <c r="C36" i="11"/>
  <c r="C55" i="12"/>
  <c r="C54" i="12"/>
  <c r="C56" i="12"/>
  <c r="C33" i="6"/>
  <c r="D53" i="14"/>
  <c r="D34" i="13"/>
  <c r="Q23" i="13" s="1"/>
  <c r="D17" i="1"/>
  <c r="D32" i="1"/>
  <c r="C17" i="1"/>
  <c r="C32" i="1"/>
  <c r="F17" i="1"/>
  <c r="F32" i="1"/>
  <c r="G17" i="1"/>
  <c r="G32" i="1"/>
  <c r="H17" i="1"/>
  <c r="H32" i="1"/>
  <c r="E17" i="1"/>
  <c r="E32" i="1"/>
  <c r="H17" i="2"/>
  <c r="H32" i="2"/>
  <c r="C17" i="2"/>
  <c r="C32" i="2"/>
  <c r="D17" i="2"/>
  <c r="D32" i="2"/>
  <c r="G17" i="2"/>
  <c r="G32" i="2"/>
  <c r="F17" i="2"/>
  <c r="F32" i="2"/>
  <c r="E17" i="2"/>
  <c r="E32" i="2"/>
  <c r="G24" i="1" l="1"/>
  <c r="G34" i="1"/>
  <c r="F24" i="1"/>
  <c r="F34" i="1"/>
  <c r="E24" i="1"/>
  <c r="E34" i="1"/>
  <c r="C24" i="1"/>
  <c r="C34" i="1"/>
  <c r="H24" i="1"/>
  <c r="H34" i="1"/>
  <c r="D24" i="1"/>
  <c r="D34" i="1"/>
  <c r="G24" i="2"/>
  <c r="G34" i="2"/>
  <c r="H24" i="2"/>
  <c r="H34" i="2"/>
  <c r="F24" i="2"/>
  <c r="F34" i="2"/>
  <c r="D34" i="2"/>
  <c r="D24" i="2"/>
  <c r="C34" i="2"/>
  <c r="C24" i="2"/>
  <c r="E34" i="2"/>
  <c r="E24" i="2"/>
  <c r="H59" i="3" l="1"/>
  <c r="H61" i="3"/>
  <c r="H36" i="1"/>
  <c r="H60" i="3"/>
  <c r="C36" i="2"/>
  <c r="C59" i="4"/>
  <c r="C60" i="4"/>
  <c r="C61" i="4"/>
  <c r="G36" i="1"/>
  <c r="G61" i="3"/>
  <c r="G59" i="3"/>
  <c r="G60" i="3"/>
  <c r="H59" i="4"/>
  <c r="H60" i="4"/>
  <c r="H61" i="4"/>
  <c r="G59" i="4"/>
  <c r="G60" i="4"/>
  <c r="G61" i="4"/>
  <c r="E36" i="1"/>
  <c r="E61" i="3"/>
  <c r="E60" i="3"/>
  <c r="E59" i="3"/>
  <c r="F59" i="4"/>
  <c r="F60" i="4"/>
  <c r="F61" i="4"/>
  <c r="E60" i="4"/>
  <c r="E59" i="4"/>
  <c r="E61" i="4"/>
  <c r="C36" i="1"/>
  <c r="C61" i="3"/>
  <c r="C59" i="3"/>
  <c r="C60" i="3"/>
  <c r="D59" i="4"/>
  <c r="D60" i="4"/>
  <c r="D61" i="4"/>
  <c r="D36" i="1"/>
  <c r="D61" i="3"/>
  <c r="D60" i="3"/>
  <c r="D59" i="3"/>
  <c r="F36" i="1"/>
  <c r="F61" i="3"/>
  <c r="F60" i="3"/>
  <c r="F59" i="3"/>
  <c r="H36" i="2"/>
  <c r="G36" i="2"/>
  <c r="F36" i="2"/>
  <c r="E36" i="2"/>
  <c r="D36" i="2"/>
</calcChain>
</file>

<file path=xl/sharedStrings.xml><?xml version="1.0" encoding="utf-8"?>
<sst xmlns="http://schemas.openxmlformats.org/spreadsheetml/2006/main" count="916" uniqueCount="118">
  <si>
    <t>(in millions INR)</t>
  </si>
  <si>
    <t>Particulars</t>
  </si>
  <si>
    <t>FY22</t>
  </si>
  <si>
    <t>FY21</t>
  </si>
  <si>
    <t>FY20</t>
  </si>
  <si>
    <t>FY19</t>
  </si>
  <si>
    <t>FY18</t>
  </si>
  <si>
    <t>FY17</t>
  </si>
  <si>
    <t>Revenue from operations</t>
  </si>
  <si>
    <t>Other income</t>
  </si>
  <si>
    <t>Net Revenue</t>
  </si>
  <si>
    <t>Cost of materials consumed</t>
  </si>
  <si>
    <t>Other Expenses</t>
  </si>
  <si>
    <t>Total Expenses</t>
  </si>
  <si>
    <t>EBITDA</t>
  </si>
  <si>
    <t>Depreciation</t>
  </si>
  <si>
    <t>PBT</t>
  </si>
  <si>
    <t>Current Tax</t>
  </si>
  <si>
    <t>Deferred Tax</t>
  </si>
  <si>
    <t>Interest on Income Tax</t>
  </si>
  <si>
    <t>Total Tax Expenses</t>
  </si>
  <si>
    <t>PAT</t>
  </si>
  <si>
    <t>Less: Depreciation</t>
  </si>
  <si>
    <t>Less: Finance Cost</t>
  </si>
  <si>
    <t>Employee Benefit Expenses</t>
  </si>
  <si>
    <t>Average Dollar Rate</t>
  </si>
  <si>
    <t>As a % of Revenue</t>
  </si>
  <si>
    <t>Tax Expenses</t>
  </si>
  <si>
    <t>(in millions USD)</t>
  </si>
  <si>
    <t>LIABILITIES</t>
  </si>
  <si>
    <t>Share Capital</t>
  </si>
  <si>
    <t>Reserves and Surplus</t>
  </si>
  <si>
    <t>Total Equity</t>
  </si>
  <si>
    <t>Non Current Liabilties</t>
  </si>
  <si>
    <t>Long Term Borrowings</t>
  </si>
  <si>
    <t>Deferred Tax Liabilties (Net)</t>
  </si>
  <si>
    <t>Other Long Term Liabilties</t>
  </si>
  <si>
    <t>Long Term Provisions</t>
  </si>
  <si>
    <t>Total Non Current Liabilties</t>
  </si>
  <si>
    <t>Equity</t>
  </si>
  <si>
    <t>Short Term Provisions</t>
  </si>
  <si>
    <t>Provision</t>
  </si>
  <si>
    <t>Other Current Liabilities</t>
  </si>
  <si>
    <t>Short Term Borrowings</t>
  </si>
  <si>
    <t>TOTAL LIABILITIES</t>
  </si>
  <si>
    <t>ASSESTS</t>
  </si>
  <si>
    <t>Fixed Assets</t>
  </si>
  <si>
    <t>Tangible Assets</t>
  </si>
  <si>
    <t>Intangible Assets</t>
  </si>
  <si>
    <t>Capital Work-in-Progress</t>
  </si>
  <si>
    <t>Total Fixed Assets</t>
  </si>
  <si>
    <t>Non Current Investments</t>
  </si>
  <si>
    <t>Long Term Loans and Advances</t>
  </si>
  <si>
    <t>Other Non Current Assets</t>
  </si>
  <si>
    <t>Non Current Assets</t>
  </si>
  <si>
    <t>Total Non Current Assets</t>
  </si>
  <si>
    <t>Current Assets</t>
  </si>
  <si>
    <t>Current Investments</t>
  </si>
  <si>
    <t>Inventories</t>
  </si>
  <si>
    <t>Projects Under Development</t>
  </si>
  <si>
    <t>Trade Recievables</t>
  </si>
  <si>
    <t>Other Current Assets</t>
  </si>
  <si>
    <t>Short Term Loans and Advances</t>
  </si>
  <si>
    <t>Cash and Cash Equivalents</t>
  </si>
  <si>
    <t>Total Current Assets</t>
  </si>
  <si>
    <t>TOTAL ASSETS</t>
  </si>
  <si>
    <t>Current Ratio</t>
  </si>
  <si>
    <t>Total Assets/Equity Ratio</t>
  </si>
  <si>
    <t>Return on Fixed Assets</t>
  </si>
  <si>
    <t>Return on Equity</t>
  </si>
  <si>
    <t>Return on Capital Employed</t>
  </si>
  <si>
    <t xml:space="preserve">DSO </t>
  </si>
  <si>
    <t>Total Asset Turnover</t>
  </si>
  <si>
    <t>Fixed Asset Turnover</t>
  </si>
  <si>
    <t>WC Turnover Ratio</t>
  </si>
  <si>
    <t>Workings:</t>
  </si>
  <si>
    <t>Current Assets (Excl Cash)</t>
  </si>
  <si>
    <t>Current Liabilities</t>
  </si>
  <si>
    <t>Working Capital</t>
  </si>
  <si>
    <t>Capital Employed</t>
  </si>
  <si>
    <t>Trade Payables</t>
  </si>
  <si>
    <t>Deferred Tax Assets (Net)</t>
  </si>
  <si>
    <t>Total Current Liabilities</t>
  </si>
  <si>
    <t>Less: Prior Period Items (net)</t>
  </si>
  <si>
    <t>Prior Period Tax</t>
  </si>
  <si>
    <t>(in million USD)</t>
  </si>
  <si>
    <t>Security Deposit</t>
  </si>
  <si>
    <t>Directors Current Account</t>
  </si>
  <si>
    <t>Duties and Taxes</t>
  </si>
  <si>
    <t>Provision for Income Tax</t>
  </si>
  <si>
    <t>Prior Period Tax Expenses</t>
  </si>
  <si>
    <t>Deferred Tax Assets</t>
  </si>
  <si>
    <t>Bank balance other than cash and cash equivalents</t>
  </si>
  <si>
    <t>Other Current Financial Assets</t>
  </si>
  <si>
    <t>Other Equity</t>
  </si>
  <si>
    <t>Other non-current financial liabilities</t>
  </si>
  <si>
    <t>Provisions, non-current</t>
  </si>
  <si>
    <t>Provisions, Current</t>
  </si>
  <si>
    <t>Current Tax Tiabilities</t>
  </si>
  <si>
    <t>Other Current Financial Liabilities</t>
  </si>
  <si>
    <t>Other Intangible Assets</t>
  </si>
  <si>
    <t>Other non-current financial assets</t>
  </si>
  <si>
    <t>Borrowings, non-current</t>
  </si>
  <si>
    <t>Unit Economics</t>
  </si>
  <si>
    <t>Finance Cost</t>
  </si>
  <si>
    <t>Vervalli</t>
  </si>
  <si>
    <t>Moolay</t>
  </si>
  <si>
    <t xml:space="preserve">QA Infotech </t>
  </si>
  <si>
    <t>QA Mentor</t>
  </si>
  <si>
    <t>Revenue</t>
  </si>
  <si>
    <t>Revenue Growth (%)</t>
  </si>
  <si>
    <t>People Cost as a % of Revenue (%)</t>
  </si>
  <si>
    <t>Other Cost as a % of Revenue (%)</t>
  </si>
  <si>
    <t>EBITDA as a % of Revenue (%)</t>
  </si>
  <si>
    <t>DSO Days</t>
  </si>
  <si>
    <t>Working Capital Turnover Ratio</t>
  </si>
  <si>
    <t>YoY Growth</t>
  </si>
  <si>
    <t>Average Share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</si>
</sst>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00_ ;_ * \-#,##0.000_ ;_ * &quot;-&quot;??_ ;_ @_ "/>
    <numFmt numFmtId="167" formatCode="_ * #,##0.0000_ ;_ * \-#,##0.0000_ ;_ * &quot;-&quot;??_ ;_ @_ "/>
    <numFmt numFmtId="168" formatCode="0.0%"/>
    <numFmt numFmtId="169" formatCode="_ * #,##0.00000_ ;_ * \-#,##0.00000_ ;_ * &quot;-&quot;??_ ;_ @_ "/>
    <numFmt numFmtId="170" formatCode="_ * #,##0.000000_ ;_ * \-#,##0.000000_ ;_ * &quot;-&quot;??_ ;_ @_ "/>
    <numFmt numFmtId="171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43" fontId="0" fillId="0" borderId="0" xfId="1" applyFont="1"/>
    <xf numFmtId="43" fontId="2" fillId="0" borderId="1" xfId="1" applyFont="1" applyBorder="1"/>
    <xf numFmtId="43" fontId="0" fillId="0" borderId="1" xfId="1" applyFont="1" applyBorder="1"/>
    <xf numFmtId="43" fontId="2" fillId="0" borderId="0" xfId="1" applyFont="1" applyBorder="1"/>
    <xf numFmtId="43" fontId="2" fillId="0" borderId="2" xfId="1" applyFont="1" applyBorder="1"/>
    <xf numFmtId="164" fontId="2" fillId="0" borderId="1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 applyBorder="1"/>
    <xf numFmtId="164" fontId="2" fillId="0" borderId="2" xfId="1" applyNumberFormat="1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2" applyFont="1"/>
    <xf numFmtId="9" fontId="0" fillId="0" borderId="0" xfId="2" applyFont="1" applyBorder="1"/>
    <xf numFmtId="43" fontId="0" fillId="0" borderId="0" xfId="1" applyFont="1" applyBorder="1"/>
    <xf numFmtId="43" fontId="0" fillId="0" borderId="8" xfId="1" applyFont="1" applyBorder="1"/>
    <xf numFmtId="9" fontId="0" fillId="0" borderId="8" xfId="2" applyFont="1" applyBorder="1"/>
    <xf numFmtId="9" fontId="0" fillId="0" borderId="3" xfId="2" applyFont="1" applyBorder="1"/>
    <xf numFmtId="9" fontId="0" fillId="0" borderId="10" xfId="2" applyFont="1" applyBorder="1"/>
    <xf numFmtId="166" fontId="0" fillId="0" borderId="0" xfId="1" applyNumberFormat="1" applyFont="1"/>
    <xf numFmtId="167" fontId="0" fillId="0" borderId="0" xfId="1" applyNumberFormat="1" applyFont="1"/>
    <xf numFmtId="166" fontId="0" fillId="0" borderId="1" xfId="1" applyNumberFormat="1" applyFont="1" applyBorder="1"/>
    <xf numFmtId="167" fontId="0" fillId="0" borderId="1" xfId="1" applyNumberFormat="1" applyFont="1" applyBorder="1"/>
    <xf numFmtId="0" fontId="0" fillId="0" borderId="5" xfId="0" applyBorder="1"/>
    <xf numFmtId="43" fontId="0" fillId="0" borderId="6" xfId="1" applyFon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43" fontId="0" fillId="0" borderId="3" xfId="1" applyFont="1" applyBorder="1"/>
    <xf numFmtId="43" fontId="0" fillId="0" borderId="10" xfId="1" applyFont="1" applyBorder="1"/>
    <xf numFmtId="164" fontId="0" fillId="0" borderId="0" xfId="0" applyNumberFormat="1"/>
    <xf numFmtId="164" fontId="0" fillId="0" borderId="8" xfId="0" applyNumberFormat="1" applyBorder="1"/>
    <xf numFmtId="165" fontId="0" fillId="0" borderId="8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1" fontId="0" fillId="0" borderId="0" xfId="0" applyNumberFormat="1"/>
    <xf numFmtId="1" fontId="0" fillId="0" borderId="8" xfId="0" applyNumberFormat="1" applyBorder="1"/>
    <xf numFmtId="43" fontId="0" fillId="0" borderId="0" xfId="0" applyNumberFormat="1"/>
    <xf numFmtId="43" fontId="0" fillId="0" borderId="8" xfId="0" applyNumberFormat="1" applyBorder="1"/>
    <xf numFmtId="43" fontId="0" fillId="0" borderId="3" xfId="0" applyNumberFormat="1" applyBorder="1"/>
    <xf numFmtId="43" fontId="0" fillId="0" borderId="10" xfId="0" applyNumberFormat="1" applyBorder="1"/>
    <xf numFmtId="0" fontId="2" fillId="0" borderId="11" xfId="0" applyFont="1" applyBorder="1"/>
    <xf numFmtId="164" fontId="2" fillId="0" borderId="12" xfId="1" applyNumberFormat="1" applyFont="1" applyBorder="1"/>
    <xf numFmtId="168" fontId="0" fillId="0" borderId="0" xfId="2" applyNumberFormat="1" applyFont="1" applyBorder="1"/>
    <xf numFmtId="168" fontId="0" fillId="0" borderId="3" xfId="2" applyNumberFormat="1" applyFont="1" applyBorder="1"/>
    <xf numFmtId="168" fontId="0" fillId="0" borderId="8" xfId="2" applyNumberFormat="1" applyFont="1" applyBorder="1"/>
    <xf numFmtId="168" fontId="0" fillId="0" borderId="10" xfId="2" applyNumberFormat="1" applyFont="1" applyBorder="1"/>
    <xf numFmtId="169" fontId="0" fillId="0" borderId="0" xfId="1" applyNumberFormat="1" applyFont="1"/>
    <xf numFmtId="166" fontId="2" fillId="0" borderId="2" xfId="1" applyNumberFormat="1" applyFont="1" applyBorder="1"/>
    <xf numFmtId="166" fontId="2" fillId="0" borderId="1" xfId="1" applyNumberFormat="1" applyFont="1" applyBorder="1"/>
    <xf numFmtId="167" fontId="2" fillId="0" borderId="1" xfId="1" applyNumberFormat="1" applyFont="1" applyBorder="1"/>
    <xf numFmtId="2" fontId="0" fillId="0" borderId="0" xfId="2" applyNumberFormat="1" applyFont="1"/>
    <xf numFmtId="170" fontId="0" fillId="0" borderId="0" xfId="1" applyNumberFormat="1" applyFont="1"/>
    <xf numFmtId="43" fontId="0" fillId="0" borderId="0" xfId="1" applyFont="1" applyFill="1"/>
    <xf numFmtId="166" fontId="0" fillId="0" borderId="8" xfId="1" applyNumberFormat="1" applyFont="1" applyBorder="1"/>
    <xf numFmtId="164" fontId="0" fillId="0" borderId="3" xfId="1" applyNumberFormat="1" applyFont="1" applyBorder="1"/>
    <xf numFmtId="164" fontId="0" fillId="0" borderId="10" xfId="1" applyNumberFormat="1" applyFont="1" applyBorder="1"/>
    <xf numFmtId="169" fontId="0" fillId="0" borderId="8" xfId="1" applyNumberFormat="1" applyFont="1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167" fontId="0" fillId="0" borderId="8" xfId="1" applyNumberFormat="1" applyFont="1" applyBorder="1"/>
    <xf numFmtId="171" fontId="0" fillId="0" borderId="0" xfId="2" applyNumberFormat="1" applyFont="1"/>
    <xf numFmtId="0" fontId="2" fillId="0" borderId="12" xfId="0" applyFont="1" applyBorder="1"/>
    <xf numFmtId="2" fontId="0" fillId="0" borderId="0" xfId="1" applyNumberFormat="1" applyFont="1"/>
    <xf numFmtId="1" fontId="0" fillId="0" borderId="1" xfId="2" applyNumberFormat="1" applyFont="1" applyBorder="1"/>
    <xf numFmtId="2" fontId="0" fillId="0" borderId="0" xfId="0" applyNumberFormat="1"/>
    <xf numFmtId="10" fontId="0" fillId="0" borderId="0" xfId="2" applyNumberFormat="1" applyFont="1" applyBorder="1"/>
    <xf numFmtId="10" fontId="0" fillId="0" borderId="8" xfId="2" applyNumberFormat="1" applyFont="1" applyBorder="1"/>
    <xf numFmtId="164" fontId="0" fillId="0" borderId="1" xfId="0" applyNumberFormat="1" applyBorder="1"/>
    <xf numFmtId="3" fontId="0" fillId="0" borderId="0" xfId="0" applyNumberFormat="1"/>
    <xf numFmtId="0" fontId="2" fillId="0" borderId="0" xfId="0" applyFont="1" applyAlignment="1">
      <alignment horizontal="center"/>
    </xf>
    <xf numFmtId="9" fontId="1" fillId="0" borderId="0" xfId="2" applyFont="1" applyFill="1" applyBorder="1"/>
    <xf numFmtId="43" fontId="1" fillId="0" borderId="0" xfId="1" applyFont="1" applyFill="1" applyBorder="1"/>
    <xf numFmtId="9" fontId="1" fillId="0" borderId="1" xfId="2" applyFont="1" applyFill="1" applyBorder="1"/>
    <xf numFmtId="9" fontId="2" fillId="0" borderId="0" xfId="2" applyFont="1" applyFill="1" applyBorder="1"/>
    <xf numFmtId="9" fontId="2" fillId="0" borderId="1" xfId="2" applyFont="1" applyBorder="1"/>
    <xf numFmtId="9" fontId="0" fillId="0" borderId="1" xfId="2" applyFont="1" applyBorder="1"/>
    <xf numFmtId="9" fontId="2" fillId="0" borderId="0" xfId="2" applyFont="1" applyBorder="1"/>
    <xf numFmtId="9" fontId="2" fillId="0" borderId="2" xfId="2" applyFont="1" applyBorder="1"/>
    <xf numFmtId="165" fontId="0" fillId="0" borderId="0" xfId="1" applyNumberFormat="1" applyFont="1"/>
    <xf numFmtId="9" fontId="0" fillId="0" borderId="0" xfId="0" applyNumberFormat="1"/>
    <xf numFmtId="164" fontId="2" fillId="0" borderId="0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DATA'!$B$4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DATA'!$C$3:$H$3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DATA'!$C$4:$H$4</c:f>
              <c:numCache>
                <c:formatCode>_ * #,##0.0_ ;_ * \-#,##0.0_ ;_ * "-"??_ ;_ @_ </c:formatCode>
                <c:ptCount val="6"/>
                <c:pt idx="0">
                  <c:v>0.92711250000000012</c:v>
                </c:pt>
                <c:pt idx="1">
                  <c:v>0.41279869310810813</c:v>
                </c:pt>
                <c:pt idx="2">
                  <c:v>0.39066788094594596</c:v>
                </c:pt>
                <c:pt idx="3">
                  <c:v>0.30885617599999998</c:v>
                </c:pt>
                <c:pt idx="4">
                  <c:v>0.33349820352941179</c:v>
                </c:pt>
                <c:pt idx="5">
                  <c:v>0.29480428215384613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A-4D36-9793-1990831A4120}"/>
            </c:ext>
          </c:extLst>
        </c:ser>
        <c:ser>
          <c:idx val="1"/>
          <c:order val="1"/>
          <c:tx>
            <c:strRef>
              <c:f>'CHART DATA'!$B$5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DATA'!$C$3:$H$3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DATA'!$C$5:$H$5</c:f>
              <c:numCache>
                <c:formatCode>_ * #,##0.0_ ;_ * \-#,##0.0_ ;_ * "-"??_ ;_ @_ </c:formatCode>
                <c:ptCount val="6"/>
                <c:pt idx="0">
                  <c:v>4.9541374999999999</c:v>
                </c:pt>
                <c:pt idx="1">
                  <c:v>3.1354882432432429</c:v>
                </c:pt>
                <c:pt idx="2">
                  <c:v>2.8951029459459461</c:v>
                </c:pt>
                <c:pt idx="3">
                  <c:v>2.5528405714285718</c:v>
                </c:pt>
                <c:pt idx="4">
                  <c:v>1.1519728823529414</c:v>
                </c:pt>
                <c:pt idx="5">
                  <c:v>0.94702495384615382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A-4D36-9793-1990831A4120}"/>
            </c:ext>
          </c:extLst>
        </c:ser>
        <c:ser>
          <c:idx val="2"/>
          <c:order val="2"/>
          <c:tx>
            <c:strRef>
              <c:f>'CHART DATA'!$B$6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DATA'!$C$3:$H$3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DATA'!$C$6:$H$6</c:f>
              <c:numCache>
                <c:formatCode>_ * #,##0.0_ ;_ * \-#,##0.0_ ;_ * "-"??_ ;_ @_ </c:formatCode>
                <c:ptCount val="6"/>
                <c:pt idx="0">
                  <c:v>30.642975</c:v>
                </c:pt>
                <c:pt idx="1">
                  <c:v>29.075851351351357</c:v>
                </c:pt>
                <c:pt idx="2">
                  <c:v>28.049864864864865</c:v>
                </c:pt>
                <c:pt idx="3">
                  <c:v>24.914118828571429</c:v>
                </c:pt>
                <c:pt idx="4">
                  <c:v>14.048277749999999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A-4D36-9793-1990831A4120}"/>
            </c:ext>
          </c:extLst>
        </c:ser>
        <c:ser>
          <c:idx val="3"/>
          <c:order val="3"/>
          <c:tx>
            <c:strRef>
              <c:f>'CHART DATA'!$B$7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DATA'!$C$3:$H$3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DATA'!$C$7:$H$7</c:f>
              <c:numCache>
                <c:formatCode>_ * #,##0.0_ ;_ * \-#,##0.0_ ;_ * "-"??_ ;_ @_ </c:formatCode>
                <c:ptCount val="6"/>
                <c:pt idx="0">
                  <c:v>1.2438531875000001</c:v>
                </c:pt>
                <c:pt idx="1">
                  <c:v>0.99911706756756746</c:v>
                </c:pt>
                <c:pt idx="2">
                  <c:v>0.59989778378378378</c:v>
                </c:pt>
                <c:pt idx="3">
                  <c:v>0.46446631428571433</c:v>
                </c:pt>
                <c:pt idx="4">
                  <c:v>0.24181148529411764</c:v>
                </c:pt>
                <c:pt idx="5">
                  <c:v>9.0133384615384615E-2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A-4D36-9793-1990831A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659871"/>
        <c:axId val="1774660703"/>
      </c:barChart>
      <c:catAx>
        <c:axId val="17746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60703"/>
        <c:crosses val="autoZero"/>
        <c:auto val="1"/>
        <c:lblAlgn val="ctr"/>
        <c:lblOffset val="100"/>
        <c:noMultiLvlLbl val="0"/>
      </c:catAx>
      <c:valAx>
        <c:axId val="17746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5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DATA'!$B$67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33333333333333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BA-4BD9-A8C8-5E6D0606EA02}"/>
                </c:ext>
              </c:extLst>
            </c:dLbl>
            <c:dLbl>
              <c:idx val="2"/>
              <c:layout>
                <c:manualLayout>
                  <c:x val="-5.0925337632079971E-17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BA-4BD9-A8C8-5E6D0606EA02}"/>
                </c:ext>
              </c:extLst>
            </c:dLbl>
            <c:dLbl>
              <c:idx val="3"/>
              <c:layout>
                <c:manualLayout>
                  <c:x val="-5.5555555555555558E-3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BA-4BD9-A8C8-5E6D0606EA02}"/>
                </c:ext>
              </c:extLst>
            </c:dLbl>
            <c:dLbl>
              <c:idx val="5"/>
              <c:layout>
                <c:manualLayout>
                  <c:x val="-1.0185067526415994E-16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BA-4BD9-A8C8-5E6D0606E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DATA'!$C$66:$H$66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DATA'!$C$67:$H$67</c:f>
              <c:numCache>
                <c:formatCode>0%</c:formatCode>
                <c:ptCount val="6"/>
                <c:pt idx="0">
                  <c:v>0.28874866469579941</c:v>
                </c:pt>
                <c:pt idx="1">
                  <c:v>0.14744047372155533</c:v>
                </c:pt>
                <c:pt idx="2">
                  <c:v>0.21897937312158541</c:v>
                </c:pt>
                <c:pt idx="3">
                  <c:v>0.12528497931089577</c:v>
                </c:pt>
                <c:pt idx="4">
                  <c:v>0.23654137639451261</c:v>
                </c:pt>
                <c:pt idx="5">
                  <c:v>0.33787001280377249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D-4CD2-B856-935F7A75B0B3}"/>
            </c:ext>
          </c:extLst>
        </c:ser>
        <c:ser>
          <c:idx val="1"/>
          <c:order val="1"/>
          <c:tx>
            <c:strRef>
              <c:f>'CHART DATA'!$B$68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3888888888888888E-2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BA-4BD9-A8C8-5E6D0606EA02}"/>
                </c:ext>
              </c:extLst>
            </c:dLbl>
            <c:dLbl>
              <c:idx val="3"/>
              <c:layout>
                <c:manualLayout>
                  <c:x val="-2.7777777777777779E-3"/>
                  <c:y val="-3.24074074074074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BA-4BD9-A8C8-5E6D0606EA02}"/>
                </c:ext>
              </c:extLst>
            </c:dLbl>
            <c:dLbl>
              <c:idx val="5"/>
              <c:layout>
                <c:manualLayout>
                  <c:x val="2.7777777777777779E-3"/>
                  <c:y val="9.25925925925917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BA-4BD9-A8C8-5E6D0606E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DATA'!$C$66:$H$66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DATA'!$C$68:$H$68</c:f>
              <c:numCache>
                <c:formatCode>0%</c:formatCode>
                <c:ptCount val="6"/>
                <c:pt idx="0">
                  <c:v>0.14322589606616254</c:v>
                </c:pt>
                <c:pt idx="1">
                  <c:v>0.10736977936698076</c:v>
                </c:pt>
                <c:pt idx="2">
                  <c:v>9.1704194510507153E-2</c:v>
                </c:pt>
                <c:pt idx="3">
                  <c:v>0.31639553946341487</c:v>
                </c:pt>
                <c:pt idx="4">
                  <c:v>2.0787248233869952E-2</c:v>
                </c:pt>
                <c:pt idx="5">
                  <c:v>4.4063988086991253E-2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D-4CD2-B856-935F7A75B0B3}"/>
            </c:ext>
          </c:extLst>
        </c:ser>
        <c:ser>
          <c:idx val="2"/>
          <c:order val="2"/>
          <c:tx>
            <c:strRef>
              <c:f>'CHART DATA'!$B$69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111111111111108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7D-4CD2-B856-935F7A75B0B3}"/>
                </c:ext>
              </c:extLst>
            </c:dLbl>
            <c:dLbl>
              <c:idx val="1"/>
              <c:layout>
                <c:manualLayout>
                  <c:x val="-3.3333333333333333E-2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7D-4CD2-B856-935F7A75B0B3}"/>
                </c:ext>
              </c:extLst>
            </c:dLbl>
            <c:dLbl>
              <c:idx val="3"/>
              <c:layout>
                <c:manualLayout>
                  <c:x val="-1.6666666666666666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7D-4CD2-B856-935F7A75B0B3}"/>
                </c:ext>
              </c:extLst>
            </c:dLbl>
            <c:dLbl>
              <c:idx val="5"/>
              <c:layout>
                <c:manualLayout>
                  <c:x val="1.6666666666666666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7D-4CD2-B856-935F7A75B0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DATA'!$C$66:$H$66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DATA'!$C$69:$H$69</c:f>
              <c:numCache>
                <c:formatCode>0%</c:formatCode>
                <c:ptCount val="6"/>
                <c:pt idx="0">
                  <c:v>0.60064777282835269</c:v>
                </c:pt>
                <c:pt idx="1">
                  <c:v>1.0609653710636431</c:v>
                </c:pt>
                <c:pt idx="2">
                  <c:v>0.66247583322219161</c:v>
                </c:pt>
                <c:pt idx="3">
                  <c:v>0.69056891884838223</c:v>
                </c:pt>
                <c:pt idx="4">
                  <c:v>1.628052546542343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D-4CD2-B856-935F7A75B0B3}"/>
            </c:ext>
          </c:extLst>
        </c:ser>
        <c:ser>
          <c:idx val="3"/>
          <c:order val="3"/>
          <c:tx>
            <c:strRef>
              <c:f>'CHART DATA'!$B$70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1.388888888888888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BA-4BD9-A8C8-5E6D0606E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DATA'!$C$66:$H$66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DATA'!$C$70:$H$70</c:f>
              <c:numCache>
                <c:formatCode>0%</c:formatCode>
                <c:ptCount val="6"/>
                <c:pt idx="0">
                  <c:v>0.38154842124249694</c:v>
                </c:pt>
                <c:pt idx="1">
                  <c:v>2.0488071159973709</c:v>
                </c:pt>
                <c:pt idx="2">
                  <c:v>-1.8822768348095353</c:v>
                </c:pt>
                <c:pt idx="3">
                  <c:v>1.6708978207537497</c:v>
                </c:pt>
                <c:pt idx="4">
                  <c:v>-2.1191596596925582</c:v>
                </c:pt>
                <c:pt idx="5">
                  <c:v>7.3524044326600771E-2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D-4CD2-B856-935F7A75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002415"/>
        <c:axId val="2019012399"/>
      </c:barChart>
      <c:catAx>
        <c:axId val="20190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12399"/>
        <c:crosses val="autoZero"/>
        <c:auto val="1"/>
        <c:lblAlgn val="ctr"/>
        <c:lblOffset val="100"/>
        <c:noMultiLvlLbl val="0"/>
      </c:catAx>
      <c:valAx>
        <c:axId val="20190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 GROWTH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DATA'!$B$11</c:f>
              <c:strCache>
                <c:ptCount val="1"/>
                <c:pt idx="0">
                  <c:v>Vervalli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DATA'!$C$10:$G$10</c:f>
              <c:strCache>
                <c:ptCount val="5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</c:strCache>
            </c:strRef>
          </c:cat>
          <c:val>
            <c:numRef>
              <c:f>'CHART DATA'!$C$11:$G$11</c:f>
              <c:numCache>
                <c:formatCode>0%</c:formatCode>
                <c:ptCount val="5"/>
                <c:pt idx="0">
                  <c:v>1.2459191743545515</c:v>
                </c:pt>
                <c:pt idx="1">
                  <c:v>5.6648660515872473E-2</c:v>
                </c:pt>
                <c:pt idx="2">
                  <c:v>0.26488609036571753</c:v>
                </c:pt>
                <c:pt idx="3">
                  <c:v>-7.3889536041349513E-2</c:v>
                </c:pt>
                <c:pt idx="4">
                  <c:v>0.13125291496062097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6-4461-B2F7-92D2886B6CA3}"/>
            </c:ext>
          </c:extLst>
        </c:ser>
        <c:ser>
          <c:idx val="1"/>
          <c:order val="1"/>
          <c:tx>
            <c:strRef>
              <c:f>'CHART DATA'!$B$12</c:f>
              <c:strCache>
                <c:ptCount val="1"/>
                <c:pt idx="0">
                  <c:v>Moolay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DATA'!$C$10:$G$10</c:f>
              <c:strCache>
                <c:ptCount val="5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</c:strCache>
            </c:strRef>
          </c:cat>
          <c:val>
            <c:numRef>
              <c:f>'CHART DATA'!$C$12:$G$12</c:f>
              <c:numCache>
                <c:formatCode>0%</c:formatCode>
                <c:ptCount val="5"/>
                <c:pt idx="0">
                  <c:v>0.58002107348857668</c:v>
                </c:pt>
                <c:pt idx="1">
                  <c:v>8.3031692408006341E-2</c:v>
                </c:pt>
                <c:pt idx="2">
                  <c:v>0.1340711904801184</c:v>
                </c:pt>
                <c:pt idx="3">
                  <c:v>1.2160596056864752</c:v>
                </c:pt>
                <c:pt idx="4">
                  <c:v>0.21641238456751566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6-4461-B2F7-92D2886B6CA3}"/>
            </c:ext>
          </c:extLst>
        </c:ser>
        <c:ser>
          <c:idx val="2"/>
          <c:order val="2"/>
          <c:tx>
            <c:strRef>
              <c:f>'CHART DATA'!$B$13</c:f>
              <c:strCache>
                <c:ptCount val="1"/>
                <c:pt idx="0">
                  <c:v>QA Infotech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DATA'!$C$10:$G$10</c:f>
              <c:strCache>
                <c:ptCount val="5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</c:strCache>
            </c:strRef>
          </c:cat>
          <c:val>
            <c:numRef>
              <c:f>'CHART DATA'!$C$13:$G$13</c:f>
              <c:numCache>
                <c:formatCode>0%</c:formatCode>
                <c:ptCount val="5"/>
                <c:pt idx="0">
                  <c:v>5.3897773437880936E-2</c:v>
                </c:pt>
                <c:pt idx="1">
                  <c:v>3.6577234558147209E-2</c:v>
                </c:pt>
                <c:pt idx="2">
                  <c:v>0.12586220921036051</c:v>
                </c:pt>
                <c:pt idx="3">
                  <c:v>0.77346428309131565</c:v>
                </c:pt>
                <c:pt idx="4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6-4461-B2F7-92D2886B6CA3}"/>
            </c:ext>
          </c:extLst>
        </c:ser>
        <c:ser>
          <c:idx val="3"/>
          <c:order val="3"/>
          <c:tx>
            <c:strRef>
              <c:f>'CHART DATA'!$B$14</c:f>
              <c:strCache>
                <c:ptCount val="1"/>
                <c:pt idx="0">
                  <c:v>QA Mentor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DATA'!$C$10:$G$10</c:f>
              <c:strCache>
                <c:ptCount val="5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</c:strCache>
            </c:strRef>
          </c:cat>
          <c:val>
            <c:numRef>
              <c:f>'CHART DATA'!$C$14:$G$14</c:f>
              <c:numCache>
                <c:formatCode>0%</c:formatCode>
                <c:ptCount val="5"/>
                <c:pt idx="0">
                  <c:v>0.24495239634756993</c:v>
                </c:pt>
                <c:pt idx="1">
                  <c:v>0.66547884418868097</c:v>
                </c:pt>
                <c:pt idx="2">
                  <c:v>0.29158512755945387</c:v>
                </c:pt>
                <c:pt idx="3">
                  <c:v>0.92077855078214954</c:v>
                </c:pt>
                <c:pt idx="4">
                  <c:v>1.6828182068827306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6-4461-B2F7-92D2886B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369839"/>
        <c:axId val="1757369007"/>
      </c:lineChart>
      <c:catAx>
        <c:axId val="17573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9007"/>
        <c:crosses val="autoZero"/>
        <c:auto val="1"/>
        <c:lblAlgn val="ctr"/>
        <c:lblOffset val="100"/>
        <c:noMultiLvlLbl val="0"/>
      </c:catAx>
      <c:valAx>
        <c:axId val="1757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</a:t>
            </a:r>
            <a:r>
              <a:rPr lang="en-IN" baseline="0"/>
              <a:t> COST AS A % OF REVENUE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DATA'!$B$18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DATA'!$C$17:$H$17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DATA'!$C$18:$H$18</c:f>
              <c:numCache>
                <c:formatCode>0%</c:formatCode>
                <c:ptCount val="6"/>
                <c:pt idx="0">
                  <c:v>0.64285617980557908</c:v>
                </c:pt>
                <c:pt idx="1">
                  <c:v>0.52709953697216827</c:v>
                </c:pt>
                <c:pt idx="2">
                  <c:v>0.47720990174484351</c:v>
                </c:pt>
                <c:pt idx="3">
                  <c:v>0.6061106855490842</c:v>
                </c:pt>
                <c:pt idx="4">
                  <c:v>0.53853273071515939</c:v>
                </c:pt>
                <c:pt idx="5">
                  <c:v>0.52931529435241476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1-45A8-8BDA-0DFDDB4FE8A0}"/>
            </c:ext>
          </c:extLst>
        </c:ser>
        <c:ser>
          <c:idx val="1"/>
          <c:order val="1"/>
          <c:tx>
            <c:strRef>
              <c:f>'CHART DATA'!$B$19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DATA'!$C$17:$H$17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DATA'!$C$19:$H$19</c:f>
              <c:numCache>
                <c:formatCode>0%</c:formatCode>
                <c:ptCount val="6"/>
                <c:pt idx="0">
                  <c:v>0.79814851727470226</c:v>
                </c:pt>
                <c:pt idx="1">
                  <c:v>0.74998779663307757</c:v>
                </c:pt>
                <c:pt idx="2">
                  <c:v>0.68170120338063123</c:v>
                </c:pt>
                <c:pt idx="3">
                  <c:v>0.61219898797328509</c:v>
                </c:pt>
                <c:pt idx="4">
                  <c:v>0.65903376810493741</c:v>
                </c:pt>
                <c:pt idx="5">
                  <c:v>0.70025239526626404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1-45A8-8BDA-0DFDDB4FE8A0}"/>
            </c:ext>
          </c:extLst>
        </c:ser>
        <c:ser>
          <c:idx val="2"/>
          <c:order val="2"/>
          <c:tx>
            <c:strRef>
              <c:f>'CHART DATA'!$B$20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DATA'!$C$17:$H$17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DATA'!$C$20:$H$20</c:f>
              <c:numCache>
                <c:formatCode>0%</c:formatCode>
                <c:ptCount val="6"/>
                <c:pt idx="0">
                  <c:v>0.41050477311683997</c:v>
                </c:pt>
                <c:pt idx="1">
                  <c:v>0.46174707068603871</c:v>
                </c:pt>
                <c:pt idx="2">
                  <c:v>0.49390708631828456</c:v>
                </c:pt>
                <c:pt idx="3">
                  <c:v>0.46047685853822334</c:v>
                </c:pt>
                <c:pt idx="4">
                  <c:v>0.51386453550067623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1-45A8-8BDA-0DFDDB4FE8A0}"/>
            </c:ext>
          </c:extLst>
        </c:ser>
        <c:ser>
          <c:idx val="3"/>
          <c:order val="3"/>
          <c:tx>
            <c:strRef>
              <c:f>'CHART DATA'!$B$21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DATA'!$C$17:$H$17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DATA'!$C$21:$H$21</c:f>
              <c:numCache>
                <c:formatCode>0%</c:formatCode>
                <c:ptCount val="6"/>
                <c:pt idx="0">
                  <c:v>0.89036934674414703</c:v>
                </c:pt>
                <c:pt idx="1">
                  <c:v>0.84846546199852169</c:v>
                </c:pt>
                <c:pt idx="2">
                  <c:v>0.82041068888402524</c:v>
                </c:pt>
                <c:pt idx="3">
                  <c:v>0.78269449772799138</c:v>
                </c:pt>
                <c:pt idx="4">
                  <c:v>0.66989738785944153</c:v>
                </c:pt>
                <c:pt idx="5">
                  <c:v>0.59917575149308633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1-45A8-8BDA-0DFDDB4F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010959"/>
        <c:axId val="1669011791"/>
      </c:barChart>
      <c:catAx>
        <c:axId val="166901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1791"/>
        <c:crosses val="autoZero"/>
        <c:auto val="1"/>
        <c:lblAlgn val="ctr"/>
        <c:lblOffset val="100"/>
        <c:noMultiLvlLbl val="0"/>
      </c:catAx>
      <c:valAx>
        <c:axId val="16690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</a:t>
            </a:r>
            <a:r>
              <a:rPr lang="en-IN" baseline="0"/>
              <a:t> COST AS A % OF REVENUE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DATA'!$B$25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DATA'!$C$24:$H$24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DATA'!$C$25:$H$25</c:f>
              <c:numCache>
                <c:formatCode>0%</c:formatCode>
                <c:ptCount val="6"/>
                <c:pt idx="0">
                  <c:v>0.11313351939489542</c:v>
                </c:pt>
                <c:pt idx="1">
                  <c:v>0.28178740577401568</c:v>
                </c:pt>
                <c:pt idx="2">
                  <c:v>0.26978113360275591</c:v>
                </c:pt>
                <c:pt idx="3">
                  <c:v>0.24071373457472506</c:v>
                </c:pt>
                <c:pt idx="4">
                  <c:v>0.22454303554886773</c:v>
                </c:pt>
                <c:pt idx="5">
                  <c:v>0.14840453256875089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C-4FF1-ADC5-C40BC5139A6A}"/>
            </c:ext>
          </c:extLst>
        </c:ser>
        <c:ser>
          <c:idx val="1"/>
          <c:order val="1"/>
          <c:tx>
            <c:strRef>
              <c:f>'CHART DATA'!$B$26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DATA'!$C$24:$H$24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DATA'!$C$26:$H$26</c:f>
              <c:numCache>
                <c:formatCode>0%</c:formatCode>
                <c:ptCount val="6"/>
                <c:pt idx="0">
                  <c:v>0.16664126702175708</c:v>
                </c:pt>
                <c:pt idx="1">
                  <c:v>0.18236024537408785</c:v>
                </c:pt>
                <c:pt idx="2">
                  <c:v>0.25604093021609303</c:v>
                </c:pt>
                <c:pt idx="3">
                  <c:v>0.26560348125371153</c:v>
                </c:pt>
                <c:pt idx="4">
                  <c:v>0.22529796580689523</c:v>
                </c:pt>
                <c:pt idx="5">
                  <c:v>0.2180792506775307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C-4FF1-ADC5-C40BC5139A6A}"/>
            </c:ext>
          </c:extLst>
        </c:ser>
        <c:ser>
          <c:idx val="2"/>
          <c:order val="2"/>
          <c:tx>
            <c:strRef>
              <c:f>'CHART DATA'!$B$27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DATA'!$C$24:$H$24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DATA'!$C$27:$H$27</c:f>
              <c:numCache>
                <c:formatCode>0%</c:formatCode>
                <c:ptCount val="6"/>
                <c:pt idx="0">
                  <c:v>8.4517740199833741E-2</c:v>
                </c:pt>
                <c:pt idx="1">
                  <c:v>0.10633650196387544</c:v>
                </c:pt>
                <c:pt idx="2">
                  <c:v>5.9938141051891179E-2</c:v>
                </c:pt>
                <c:pt idx="3">
                  <c:v>6.8568978224084642E-2</c:v>
                </c:pt>
                <c:pt idx="4">
                  <c:v>5.7236577503978675E-2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8C-4FF1-ADC5-C40BC5139A6A}"/>
            </c:ext>
          </c:extLst>
        </c:ser>
        <c:ser>
          <c:idx val="3"/>
          <c:order val="3"/>
          <c:tx>
            <c:strRef>
              <c:f>'CHART DATA'!$B$28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DATA'!$C$24:$H$24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DATA'!$C$28:$H$28</c:f>
              <c:numCache>
                <c:formatCode>0%</c:formatCode>
                <c:ptCount val="6"/>
                <c:pt idx="0">
                  <c:v>6.3309993728660918E-2</c:v>
                </c:pt>
                <c:pt idx="1">
                  <c:v>8.912479928392994E-2</c:v>
                </c:pt>
                <c:pt idx="2">
                  <c:v>0.1719795687715808</c:v>
                </c:pt>
                <c:pt idx="3">
                  <c:v>0.16477298276774921</c:v>
                </c:pt>
                <c:pt idx="4">
                  <c:v>0.21182884260654919</c:v>
                </c:pt>
                <c:pt idx="5">
                  <c:v>0.39854898808091249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C-4FF1-ADC5-C40BC51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813887"/>
        <c:axId val="2023807231"/>
      </c:barChart>
      <c:catAx>
        <c:axId val="20238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07231"/>
        <c:crosses val="autoZero"/>
        <c:auto val="1"/>
        <c:lblAlgn val="ctr"/>
        <c:lblOffset val="100"/>
        <c:noMultiLvlLbl val="0"/>
      </c:catAx>
      <c:valAx>
        <c:axId val="20238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EBITDA</a:t>
            </a:r>
            <a:r>
              <a:rPr lang="en-IN" baseline="0"/>
              <a:t> AS A % OF REVENUE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DATA'!$B$32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DATA'!$C$31:$H$31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DATA'!$C$32:$H$32</c:f>
              <c:numCache>
                <c:formatCode>0%</c:formatCode>
                <c:ptCount val="6"/>
                <c:pt idx="0">
                  <c:v>0.23710714719087503</c:v>
                </c:pt>
                <c:pt idx="1">
                  <c:v>0.191113057253816</c:v>
                </c:pt>
                <c:pt idx="2">
                  <c:v>0.25300896465240064</c:v>
                </c:pt>
                <c:pt idx="3">
                  <c:v>0.15317557987619071</c:v>
                </c:pt>
                <c:pt idx="4">
                  <c:v>0.23692423373597299</c:v>
                </c:pt>
                <c:pt idx="5">
                  <c:v>0.32228017307883439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D19-9F75-E3EE20D96493}"/>
            </c:ext>
          </c:extLst>
        </c:ser>
        <c:ser>
          <c:idx val="1"/>
          <c:order val="1"/>
          <c:tx>
            <c:strRef>
              <c:f>'CHART DATA'!$B$33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DATA'!$C$31:$H$31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DATA'!$C$33:$H$33</c:f>
              <c:numCache>
                <c:formatCode>0%</c:formatCode>
                <c:ptCount val="6"/>
                <c:pt idx="0">
                  <c:v>3.5210215703540611E-2</c:v>
                </c:pt>
                <c:pt idx="1">
                  <c:v>6.7651957992834563E-2</c:v>
                </c:pt>
                <c:pt idx="2">
                  <c:v>6.2257866403275623E-2</c:v>
                </c:pt>
                <c:pt idx="3">
                  <c:v>0.12219753077300352</c:v>
                </c:pt>
                <c:pt idx="4">
                  <c:v>0.11566826608816742</c:v>
                </c:pt>
                <c:pt idx="5">
                  <c:v>8.1668354056205317E-2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0-4D19-9F75-E3EE20D96493}"/>
            </c:ext>
          </c:extLst>
        </c:ser>
        <c:ser>
          <c:idx val="2"/>
          <c:order val="2"/>
          <c:tx>
            <c:strRef>
              <c:f>'CHART DATA'!$B$34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DATA'!$C$31:$H$31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DATA'!$C$34:$H$34</c:f>
              <c:numCache>
                <c:formatCode>0%</c:formatCode>
                <c:ptCount val="6"/>
                <c:pt idx="0">
                  <c:v>0.50497748668332632</c:v>
                </c:pt>
                <c:pt idx="1">
                  <c:v>0.43191642735008584</c:v>
                </c:pt>
                <c:pt idx="2">
                  <c:v>0.44615477262982428</c:v>
                </c:pt>
                <c:pt idx="3">
                  <c:v>0.47095416323769201</c:v>
                </c:pt>
                <c:pt idx="4">
                  <c:v>0.42889888699534512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0-4D19-9F75-E3EE20D96493}"/>
            </c:ext>
          </c:extLst>
        </c:ser>
        <c:ser>
          <c:idx val="3"/>
          <c:order val="3"/>
          <c:tx>
            <c:strRef>
              <c:f>'CHART DATA'!$B$35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DATA'!$C$31:$H$31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DATA'!$C$35:$H$35</c:f>
              <c:numCache>
                <c:formatCode>0%</c:formatCode>
                <c:ptCount val="6"/>
                <c:pt idx="0">
                  <c:v>4.6320659527191943E-2</c:v>
                </c:pt>
                <c:pt idx="1">
                  <c:v>6.2409738717548423E-2</c:v>
                </c:pt>
                <c:pt idx="2">
                  <c:v>7.6097423443940108E-3</c:v>
                </c:pt>
                <c:pt idx="3">
                  <c:v>5.2532519504259356E-2</c:v>
                </c:pt>
                <c:pt idx="4">
                  <c:v>0.1182737695340092</c:v>
                </c:pt>
                <c:pt idx="5">
                  <c:v>2.2752604260012311E-3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0-4D19-9F75-E3EE20D9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233791"/>
        <c:axId val="1619234207"/>
      </c:barChart>
      <c:catAx>
        <c:axId val="16192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34207"/>
        <c:crosses val="autoZero"/>
        <c:auto val="1"/>
        <c:lblAlgn val="ctr"/>
        <c:lblOffset val="100"/>
        <c:noMultiLvlLbl val="0"/>
      </c:catAx>
      <c:valAx>
        <c:axId val="16192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DATA'!$B$39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DATA'!$C$38:$H$38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DATA'!$C$39:$H$39</c:f>
              <c:numCache>
                <c:formatCode>_(* #,##0.00_);_(* \(#,##0.00\);_(* "-"??_);_(@_)</c:formatCode>
                <c:ptCount val="6"/>
                <c:pt idx="0">
                  <c:v>3.4281978126485968</c:v>
                </c:pt>
                <c:pt idx="1">
                  <c:v>6.6627738174736706</c:v>
                </c:pt>
                <c:pt idx="2">
                  <c:v>3.3846873910015067</c:v>
                </c:pt>
                <c:pt idx="3">
                  <c:v>4.6566383654901085</c:v>
                </c:pt>
                <c:pt idx="4">
                  <c:v>2.410626944496713</c:v>
                </c:pt>
                <c:pt idx="5">
                  <c:v>1.6588529602837407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2-4B69-AD7C-66C39794C01D}"/>
            </c:ext>
          </c:extLst>
        </c:ser>
        <c:ser>
          <c:idx val="1"/>
          <c:order val="1"/>
          <c:tx>
            <c:strRef>
              <c:f>'CHART DATA'!$B$40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DATA'!$C$38:$H$38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DATA'!$C$40:$H$40</c:f>
              <c:numCache>
                <c:formatCode>_(* #,##0.00_);_(* \(#,##0.00\);_(* "-"??_);_(@_)</c:formatCode>
                <c:ptCount val="6"/>
                <c:pt idx="0">
                  <c:v>1.6521865109436993</c:v>
                </c:pt>
                <c:pt idx="1">
                  <c:v>2.0174796241950328</c:v>
                </c:pt>
                <c:pt idx="2">
                  <c:v>1.6880019359998115</c:v>
                </c:pt>
                <c:pt idx="3">
                  <c:v>1.7024364729164196</c:v>
                </c:pt>
                <c:pt idx="4">
                  <c:v>1.8256670096814571</c:v>
                </c:pt>
                <c:pt idx="5">
                  <c:v>1.7933251924771392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2-4B69-AD7C-66C39794C01D}"/>
            </c:ext>
          </c:extLst>
        </c:ser>
        <c:ser>
          <c:idx val="2"/>
          <c:order val="2"/>
          <c:tx>
            <c:strRef>
              <c:f>'CHART DATA'!$B$41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DATA'!$C$38:$H$38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DATA'!$C$41:$H$41</c:f>
              <c:numCache>
                <c:formatCode>_(* #,##0.00_);_(* \(#,##0.00\);_(* "-"??_);_(@_)</c:formatCode>
                <c:ptCount val="6"/>
                <c:pt idx="0">
                  <c:v>6.5737157659445575</c:v>
                </c:pt>
                <c:pt idx="1">
                  <c:v>3.7373784281545355</c:v>
                </c:pt>
                <c:pt idx="2">
                  <c:v>3.9688419432090321</c:v>
                </c:pt>
                <c:pt idx="3">
                  <c:v>6.7495586761170596</c:v>
                </c:pt>
                <c:pt idx="4">
                  <c:v>1.8825636024676764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2-4B69-AD7C-66C39794C01D}"/>
            </c:ext>
          </c:extLst>
        </c:ser>
        <c:ser>
          <c:idx val="3"/>
          <c:order val="3"/>
          <c:tx>
            <c:strRef>
              <c:f>'CHART DATA'!$B$42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DATA'!$C$38:$H$38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DATA'!$C$42:$H$42</c:f>
              <c:numCache>
                <c:formatCode>_(* #,##0.00_);_(* \(#,##0.00\);_(* "-"??_);_(@_)</c:formatCode>
                <c:ptCount val="6"/>
                <c:pt idx="0">
                  <c:v>1.4286609271891342</c:v>
                </c:pt>
                <c:pt idx="1">
                  <c:v>1.1258915930775133</c:v>
                </c:pt>
                <c:pt idx="2">
                  <c:v>1.5563278104323961</c:v>
                </c:pt>
                <c:pt idx="3">
                  <c:v>3.0832510966517712</c:v>
                </c:pt>
                <c:pt idx="4">
                  <c:v>7.769833520782095</c:v>
                </c:pt>
                <c:pt idx="5">
                  <c:v>2.8702596739235471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2-4B69-AD7C-66C39794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217743"/>
        <c:axId val="2023216079"/>
      </c:barChart>
      <c:catAx>
        <c:axId val="20232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16079"/>
        <c:crosses val="autoZero"/>
        <c:auto val="1"/>
        <c:lblAlgn val="ctr"/>
        <c:lblOffset val="100"/>
        <c:noMultiLvlLbl val="0"/>
      </c:catAx>
      <c:valAx>
        <c:axId val="20232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2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DSO</a:t>
            </a:r>
            <a:r>
              <a:rPr lang="en-IN" baseline="0"/>
              <a:t>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DATA'!$B$46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DATA'!$C$45:$H$45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DATA'!$C$46:$H$46</c:f>
              <c:numCache>
                <c:formatCode>0</c:formatCode>
                <c:ptCount val="6"/>
                <c:pt idx="0">
                  <c:v>122.49342717307766</c:v>
                </c:pt>
                <c:pt idx="1">
                  <c:v>99.93245193397189</c:v>
                </c:pt>
                <c:pt idx="2">
                  <c:v>78.672002222331443</c:v>
                </c:pt>
                <c:pt idx="3">
                  <c:v>68.491332434938911</c:v>
                </c:pt>
                <c:pt idx="4">
                  <c:v>22.792233763968454</c:v>
                </c:pt>
                <c:pt idx="5">
                  <c:v>5.7926224340607311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4-4C1A-BB6B-304CF43F645E}"/>
            </c:ext>
          </c:extLst>
        </c:ser>
        <c:ser>
          <c:idx val="1"/>
          <c:order val="1"/>
          <c:tx>
            <c:strRef>
              <c:f>'CHART DATA'!$B$47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DATA'!$C$45:$H$45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DATA'!$C$47:$H$47</c:f>
              <c:numCache>
                <c:formatCode>_ * #,##0_ ;_ * \-#,##0_ ;_ * "-"??_ ;_ @_ </c:formatCode>
                <c:ptCount val="6"/>
                <c:pt idx="0">
                  <c:v>29.270470894277764</c:v>
                </c:pt>
                <c:pt idx="1">
                  <c:v>29.252660422341229</c:v>
                </c:pt>
                <c:pt idx="2">
                  <c:v>62.668912118879142</c:v>
                </c:pt>
                <c:pt idx="3">
                  <c:v>65.10298480393044</c:v>
                </c:pt>
                <c:pt idx="4">
                  <c:v>39.44486393649278</c:v>
                </c:pt>
                <c:pt idx="5">
                  <c:v>36.70990311976508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4-4C1A-BB6B-304CF43F645E}"/>
            </c:ext>
          </c:extLst>
        </c:ser>
        <c:ser>
          <c:idx val="2"/>
          <c:order val="2"/>
          <c:tx>
            <c:strRef>
              <c:f>'CHART DATA'!$B$48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DATA'!$C$45:$H$45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DATA'!$C$48:$H$48</c:f>
              <c:numCache>
                <c:formatCode>_ * #,##0_ ;_ * \-#,##0_ ;_ * "-"??_ ;_ @_ </c:formatCode>
                <c:ptCount val="6"/>
                <c:pt idx="0">
                  <c:v>83.414026787542667</c:v>
                </c:pt>
                <c:pt idx="1">
                  <c:v>69.239145236620146</c:v>
                </c:pt>
                <c:pt idx="2">
                  <c:v>94.632469203011993</c:v>
                </c:pt>
                <c:pt idx="3">
                  <c:v>73.429743581573703</c:v>
                </c:pt>
                <c:pt idx="4">
                  <c:v>99.867053292037056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4-4C1A-BB6B-304CF43F645E}"/>
            </c:ext>
          </c:extLst>
        </c:ser>
        <c:ser>
          <c:idx val="3"/>
          <c:order val="3"/>
          <c:tx>
            <c:strRef>
              <c:f>'CHART DATA'!$B$49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DATA'!$C$45:$H$45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DATA'!$C$49:$H$49</c:f>
              <c:numCache>
                <c:formatCode>_ * #,##0_ ;_ * \-#,##0_ ;_ * "-"??_ ;_ @_ </c:formatCode>
                <c:ptCount val="6"/>
                <c:pt idx="0">
                  <c:v>2.2917090647404077</c:v>
                </c:pt>
                <c:pt idx="1">
                  <c:v>31.267942683393308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4-4C1A-BB6B-304CF43F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765711"/>
        <c:axId val="2009766543"/>
      </c:barChart>
      <c:catAx>
        <c:axId val="200976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66543"/>
        <c:crosses val="autoZero"/>
        <c:auto val="1"/>
        <c:lblAlgn val="ctr"/>
        <c:lblOffset val="100"/>
        <c:noMultiLvlLbl val="0"/>
      </c:catAx>
      <c:valAx>
        <c:axId val="20097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WORKING</a:t>
            </a:r>
            <a:r>
              <a:rPr lang="en-IN" baseline="0"/>
              <a:t> CAPITAL TURNOVER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DATA'!$B$53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DATA'!$C$52:$H$52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DATA'!$C$53:$H$53</c:f>
              <c:numCache>
                <c:formatCode>_ * #,##0_ ;_ * \-#,##0_ ;_ * "-"??_ ;_ @_ </c:formatCode>
                <c:ptCount val="6"/>
                <c:pt idx="0">
                  <c:v>2.6753598095444224</c:v>
                </c:pt>
                <c:pt idx="1">
                  <c:v>1.7428785469951114</c:v>
                </c:pt>
                <c:pt idx="2">
                  <c:v>2.4864212856812005</c:v>
                </c:pt>
                <c:pt idx="3">
                  <c:v>2.7795497660138242</c:v>
                </c:pt>
                <c:pt idx="4">
                  <c:v>9.4792977321546221</c:v>
                </c:pt>
                <c:pt idx="5">
                  <c:v>-6.1381809976573614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E-4A0C-81F1-B5A18A80A27A}"/>
            </c:ext>
          </c:extLst>
        </c:ser>
        <c:ser>
          <c:idx val="1"/>
          <c:order val="1"/>
          <c:tx>
            <c:strRef>
              <c:f>'CHART DATA'!$B$54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DATA'!$C$52:$H$52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DATA'!$C$54:$H$54</c:f>
              <c:numCache>
                <c:formatCode>_ * #,##0_ ;_ * \-#,##0_ ;_ * "-"??_ ;_ @_ </c:formatCode>
                <c:ptCount val="6"/>
                <c:pt idx="0">
                  <c:v>10.302152027387072</c:v>
                </c:pt>
                <c:pt idx="1">
                  <c:v>15.767707077693556</c:v>
                </c:pt>
                <c:pt idx="2">
                  <c:v>8.5975488927823882</c:v>
                </c:pt>
                <c:pt idx="3">
                  <c:v>10.663166118050071</c:v>
                </c:pt>
                <c:pt idx="4">
                  <c:v>5.8290973727591471</c:v>
                </c:pt>
                <c:pt idx="5">
                  <c:v>7.8095469719407964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E-4A0C-81F1-B5A18A80A27A}"/>
            </c:ext>
          </c:extLst>
        </c:ser>
        <c:ser>
          <c:idx val="2"/>
          <c:order val="2"/>
          <c:tx>
            <c:strRef>
              <c:f>'CHART DATA'!$B$55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DATA'!$C$52:$H$52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DATA'!$C$55:$H$55</c:f>
              <c:numCache>
                <c:formatCode>_ * #,##0_ ;_ * \-#,##0_ ;_ * "-"??_ ;_ @_ </c:formatCode>
                <c:ptCount val="6"/>
                <c:pt idx="0">
                  <c:v>3.5145258316655097</c:v>
                </c:pt>
                <c:pt idx="1">
                  <c:v>7.7839105991650319</c:v>
                </c:pt>
                <c:pt idx="2">
                  <c:v>3.9349051292210335</c:v>
                </c:pt>
                <c:pt idx="3">
                  <c:v>3.0447254980010121</c:v>
                </c:pt>
                <c:pt idx="4">
                  <c:v>7.4676277813112346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E-4A0C-81F1-B5A18A80A27A}"/>
            </c:ext>
          </c:extLst>
        </c:ser>
        <c:ser>
          <c:idx val="3"/>
          <c:order val="3"/>
          <c:tx>
            <c:strRef>
              <c:f>'CHART DATA'!$B$56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DATA'!$C$52:$H$52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DATA'!$C$56:$H$56</c:f>
              <c:numCache>
                <c:formatCode>_ * #,##0_ ;_ * \-#,##0_ ;_ * "-"??_ ;_ @_ </c:formatCode>
                <c:ptCount val="6"/>
                <c:pt idx="0">
                  <c:v>-34.096397080768178</c:v>
                </c:pt>
                <c:pt idx="1">
                  <c:v>138.18297576483639</c:v>
                </c:pt>
                <c:pt idx="2">
                  <c:v>96.740416926355877</c:v>
                </c:pt>
                <c:pt idx="3">
                  <c:v>-3443.4062698580587</c:v>
                </c:pt>
                <c:pt idx="4">
                  <c:v>97.884234400485695</c:v>
                </c:pt>
                <c:pt idx="5">
                  <c:v>-84.386045774698587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E-4A0C-81F1-B5A18A80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037071"/>
        <c:axId val="1757027087"/>
      </c:barChart>
      <c:catAx>
        <c:axId val="175703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7087"/>
        <c:crosses val="autoZero"/>
        <c:auto val="1"/>
        <c:lblAlgn val="ctr"/>
        <c:lblOffset val="100"/>
        <c:noMultiLvlLbl val="0"/>
      </c:catAx>
      <c:valAx>
        <c:axId val="17570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 ON CAPITAL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DATA'!$B$60</c:f>
              <c:strCache>
                <c:ptCount val="1"/>
                <c:pt idx="0">
                  <c:v>Vervalli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41-4702-B7F2-8C6F17CAE8BC}"/>
                </c:ext>
              </c:extLst>
            </c:dLbl>
            <c:dLbl>
              <c:idx val="1"/>
              <c:layout>
                <c:manualLayout>
                  <c:x val="-5.5555555555556061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41-4702-B7F2-8C6F17CAE8BC}"/>
                </c:ext>
              </c:extLst>
            </c:dLbl>
            <c:dLbl>
              <c:idx val="2"/>
              <c:layout>
                <c:manualLayout>
                  <c:x val="-2.7777777777778286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41-4702-B7F2-8C6F17CAE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DATA'!$C$59:$H$59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DATA'!$C$60:$H$60</c:f>
              <c:numCache>
                <c:formatCode>0%</c:formatCode>
                <c:ptCount val="6"/>
                <c:pt idx="0">
                  <c:v>0.28874866469579941</c:v>
                </c:pt>
                <c:pt idx="1">
                  <c:v>0.14744047372155533</c:v>
                </c:pt>
                <c:pt idx="2">
                  <c:v>0.21897937312158541</c:v>
                </c:pt>
                <c:pt idx="3">
                  <c:v>0.12528497931089577</c:v>
                </c:pt>
                <c:pt idx="4">
                  <c:v>0.23654137639451261</c:v>
                </c:pt>
                <c:pt idx="5">
                  <c:v>0.33787001280377249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3-4B6B-B535-5A2E52D4E589}"/>
            </c:ext>
          </c:extLst>
        </c:ser>
        <c:ser>
          <c:idx val="1"/>
          <c:order val="1"/>
          <c:tx>
            <c:strRef>
              <c:f>'CHART DATA'!$B$61</c:f>
              <c:strCache>
                <c:ptCount val="1"/>
                <c:pt idx="0">
                  <c:v>Moolay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8.3333333333333332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41-4702-B7F2-8C6F17CAE8BC}"/>
                </c:ext>
              </c:extLst>
            </c:dLbl>
            <c:dLbl>
              <c:idx val="5"/>
              <c:layout>
                <c:manualLayout>
                  <c:x val="5.5555555555554534E-3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41-4702-B7F2-8C6F17CAE8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DATA'!$C$59:$H$59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DATA'!$C$61:$H$61</c:f>
              <c:numCache>
                <c:formatCode>0%</c:formatCode>
                <c:ptCount val="6"/>
                <c:pt idx="0">
                  <c:v>8.4845887475570883E-2</c:v>
                </c:pt>
                <c:pt idx="1">
                  <c:v>8.5162036639955044E-2</c:v>
                </c:pt>
                <c:pt idx="2">
                  <c:v>7.084445909295578E-2</c:v>
                </c:pt>
                <c:pt idx="3">
                  <c:v>0.25398204482759063</c:v>
                </c:pt>
                <c:pt idx="4">
                  <c:v>1.2379500352773097E-2</c:v>
                </c:pt>
                <c:pt idx="5">
                  <c:v>2.8792973341104647E-2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3-4B6B-B535-5A2E52D4E589}"/>
            </c:ext>
          </c:extLst>
        </c:ser>
        <c:ser>
          <c:idx val="2"/>
          <c:order val="2"/>
          <c:tx>
            <c:strRef>
              <c:f>'CHART DATA'!$B$62</c:f>
              <c:strCache>
                <c:ptCount val="1"/>
                <c:pt idx="0">
                  <c:v>QA Infotech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809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E3-4B6B-B535-5A2E52D4E589}"/>
                </c:ext>
              </c:extLst>
            </c:dLbl>
            <c:dLbl>
              <c:idx val="1"/>
              <c:layout>
                <c:manualLayout>
                  <c:x val="-2.7777777777777828E-2"/>
                  <c:y val="-0.101851851851851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E3-4B6B-B535-5A2E52D4E589}"/>
                </c:ext>
              </c:extLst>
            </c:dLbl>
            <c:dLbl>
              <c:idx val="3"/>
              <c:layout>
                <c:manualLayout>
                  <c:x val="-1.6666666666666666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E3-4B6B-B535-5A2E52D4E589}"/>
                </c:ext>
              </c:extLst>
            </c:dLbl>
            <c:dLbl>
              <c:idx val="5"/>
              <c:layout>
                <c:manualLayout>
                  <c:x val="2.7777777777778798E-3"/>
                  <c:y val="-8.7962962962962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E3-4B6B-B535-5A2E52D4E5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DATA'!$C$59:$H$59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DATA'!$C$62:$H$62</c:f>
              <c:numCache>
                <c:formatCode>0%</c:formatCode>
                <c:ptCount val="6"/>
                <c:pt idx="0">
                  <c:v>0.60064777282835269</c:v>
                </c:pt>
                <c:pt idx="1">
                  <c:v>1.0609653710636431</c:v>
                </c:pt>
                <c:pt idx="2">
                  <c:v>0.66247583322219161</c:v>
                </c:pt>
                <c:pt idx="3">
                  <c:v>0.69056891884838223</c:v>
                </c:pt>
                <c:pt idx="4">
                  <c:v>1.6107149612718772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3-4B6B-B535-5A2E52D4E589}"/>
            </c:ext>
          </c:extLst>
        </c:ser>
        <c:ser>
          <c:idx val="3"/>
          <c:order val="3"/>
          <c:tx>
            <c:strRef>
              <c:f>'CHART DATA'!$B$63</c:f>
              <c:strCache>
                <c:ptCount val="1"/>
                <c:pt idx="0">
                  <c:v>QA Mentor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DATA'!$C$59:$H$59</c:f>
              <c:strCache>
                <c:ptCount val="6"/>
                <c:pt idx="0">
                  <c:v>FY22</c:v>
                </c:pt>
                <c:pt idx="1">
                  <c:v>FY21</c:v>
                </c:pt>
                <c:pt idx="2">
                  <c:v>FY20</c:v>
                </c:pt>
                <c:pt idx="3">
                  <c:v>FY19</c:v>
                </c:pt>
                <c:pt idx="4">
                  <c:v>FY18</c:v>
                </c:pt>
                <c:pt idx="5">
                  <c:v>FY17</c:v>
                </c:pt>
              </c:strCache>
            </c:strRef>
          </c:cat>
          <c:val>
            <c:numRef>
              <c:f>'CHART DATA'!$C$63:$H$63</c:f>
              <c:numCache>
                <c:formatCode>0%</c:formatCode>
                <c:ptCount val="6"/>
                <c:pt idx="0">
                  <c:v>0.19491917554926991</c:v>
                </c:pt>
                <c:pt idx="1">
                  <c:v>2.0488071159973709</c:v>
                </c:pt>
                <c:pt idx="2">
                  <c:v>-1.8822768348095353</c:v>
                </c:pt>
                <c:pt idx="3">
                  <c:v>1.6708978207537497</c:v>
                </c:pt>
                <c:pt idx="4">
                  <c:v>-2.1191596596925582</c:v>
                </c:pt>
                <c:pt idx="5">
                  <c:v>7.3524044326600771E-2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3-4B6B-B535-5A2E52D4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020431"/>
        <c:axId val="1757012111"/>
      </c:barChart>
      <c:catAx>
        <c:axId val="17570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12111"/>
        <c:crosses val="autoZero"/>
        <c:auto val="1"/>
        <c:lblAlgn val="ctr"/>
        <c:lblOffset val="100"/>
        <c:noMultiLvlLbl val="0"/>
      </c:catAx>
      <c:valAx>
        <c:axId val="17570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2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83820</xdr:rowOff>
    </xdr:from>
    <xdr:to>
      <xdr:col>16</xdr:col>
      <xdr:colOff>594360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2CE45-3294-7752-FD0E-12504A26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0</xdr:row>
      <xdr:rowOff>91440</xdr:rowOff>
    </xdr:from>
    <xdr:to>
      <xdr:col>24</xdr:col>
      <xdr:colOff>571500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193C1-B78A-7669-79A5-DF26A33FA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15</xdr:row>
      <xdr:rowOff>99060</xdr:rowOff>
    </xdr:from>
    <xdr:to>
      <xdr:col>16</xdr:col>
      <xdr:colOff>464820</xdr:colOff>
      <xdr:row>30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AEC489-0406-1004-EED8-97100EFF2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548640</xdr:colOff>
      <xdr:row>31</xdr:row>
      <xdr:rowOff>106680</xdr:rowOff>
    </xdr:from>
    <xdr:to>
      <xdr:col>24</xdr:col>
      <xdr:colOff>243840</xdr:colOff>
      <xdr:row>46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B91A30-FA2C-FD04-E66F-D8EBF0AC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175260</xdr:colOff>
      <xdr:row>31</xdr:row>
      <xdr:rowOff>114300</xdr:rowOff>
    </xdr:from>
    <xdr:to>
      <xdr:col>16</xdr:col>
      <xdr:colOff>480060</xdr:colOff>
      <xdr:row>46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6BA3D-BA45-773C-3933-814C60D2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373380</xdr:colOff>
      <xdr:row>48</xdr:row>
      <xdr:rowOff>7620</xdr:rowOff>
    </xdr:from>
    <xdr:to>
      <xdr:col>17</xdr:col>
      <xdr:colOff>68580</xdr:colOff>
      <xdr:row>63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2CE184-9D63-F6F3-6FD1-F4AE895B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518160</xdr:colOff>
      <xdr:row>64</xdr:row>
      <xdr:rowOff>152400</xdr:rowOff>
    </xdr:from>
    <xdr:to>
      <xdr:col>17</xdr:col>
      <xdr:colOff>213360</xdr:colOff>
      <xdr:row>79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63EED9-7FA4-F964-A24B-11F805B11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518160</xdr:colOff>
      <xdr:row>71</xdr:row>
      <xdr:rowOff>137160</xdr:rowOff>
    </xdr:from>
    <xdr:to>
      <xdr:col>9</xdr:col>
      <xdr:colOff>99060</xdr:colOff>
      <xdr:row>86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9C1CD5-0EA0-6C4F-1A75-C72B814F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83</xdr:row>
      <xdr:rowOff>114300</xdr:rowOff>
    </xdr:from>
    <xdr:to>
      <xdr:col>17</xdr:col>
      <xdr:colOff>342900</xdr:colOff>
      <xdr:row>98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B19D32-006A-EE8C-6A47-B098E865E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1607820</xdr:colOff>
      <xdr:row>87</xdr:row>
      <xdr:rowOff>144780</xdr:rowOff>
    </xdr:from>
    <xdr:to>
      <xdr:col>6</xdr:col>
      <xdr:colOff>510540</xdr:colOff>
      <xdr:row>102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45E0D8-8A8C-ED6E-9B2C-79D4FD32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641C-9509-4502-94BE-33052B4E59E5}">
  <dimension ref="B3:H70"/>
  <sheetViews>
    <sheetView tabSelected="1" topLeftCell="E1" workbookViewId="0">
      <selection activeCell="S18" sqref="S18"/>
    </sheetView>
  </sheetViews>
  <sheetFormatPr defaultRowHeight="14.4" x14ac:dyDescent="0.3"/>
  <cols>
    <col min="1" max="1" width="4.44140625" customWidth="1"/>
    <col min="2" max="2" width="31.5546875" customWidth="1"/>
    <col min="3" max="8" width="12.77734375" customWidth="1"/>
  </cols>
  <sheetData>
    <row r="3" spans="2:8" x14ac:dyDescent="0.3">
      <c r="B3" s="2" t="s">
        <v>109</v>
      </c>
      <c r="C3" s="80" t="s">
        <v>2</v>
      </c>
      <c r="D3" s="80" t="s">
        <v>3</v>
      </c>
      <c r="E3" s="80" t="s">
        <v>4</v>
      </c>
      <c r="F3" s="80" t="s">
        <v>5</v>
      </c>
      <c r="G3" s="80" t="s">
        <v>6</v>
      </c>
      <c r="H3" s="80" t="s">
        <v>7</v>
      </c>
    </row>
    <row r="4" spans="2:8" x14ac:dyDescent="0.3">
      <c r="B4" t="s">
        <v>105</v>
      </c>
      <c r="C4" s="89">
        <f>'Vevalli_PL (USD)'!C6</f>
        <v>0.92711250000000012</v>
      </c>
      <c r="D4" s="89">
        <f>'Vevalli_PL (USD)'!D6</f>
        <v>0.41279869310810813</v>
      </c>
      <c r="E4" s="89">
        <f>'Vevalli_PL (USD)'!E6</f>
        <v>0.39066788094594596</v>
      </c>
      <c r="F4" s="89">
        <f>'Vevalli_PL (USD)'!F6</f>
        <v>0.30885617599999998</v>
      </c>
      <c r="G4" s="89">
        <f>'Vevalli_PL (USD)'!G6</f>
        <v>0.33349820352941179</v>
      </c>
      <c r="H4" s="89">
        <f>'Vevalli_PL (USD)'!H6</f>
        <v>0.29480428215384613</v>
      </c>
    </row>
    <row r="5" spans="2:8" x14ac:dyDescent="0.3">
      <c r="B5" t="s">
        <v>106</v>
      </c>
      <c r="C5" s="89">
        <f>'Moolay_PL (USD)'!C6</f>
        <v>4.9541374999999999</v>
      </c>
      <c r="D5" s="89">
        <f>'Moolay_PL (USD)'!D6</f>
        <v>3.1354882432432429</v>
      </c>
      <c r="E5" s="89">
        <f>'Moolay_PL (USD)'!E6</f>
        <v>2.8951029459459461</v>
      </c>
      <c r="F5" s="89">
        <f>'Moolay_PL (USD)'!F6</f>
        <v>2.5528405714285718</v>
      </c>
      <c r="G5" s="89">
        <f>'Moolay_PL (USD)'!G6</f>
        <v>1.1519728823529414</v>
      </c>
      <c r="H5" s="89">
        <f>'Moolay_PL (USD)'!H6</f>
        <v>0.94702495384615382</v>
      </c>
    </row>
    <row r="6" spans="2:8" x14ac:dyDescent="0.3">
      <c r="B6" t="s">
        <v>107</v>
      </c>
      <c r="C6" s="89">
        <f>'QA Infotech_PL (USD)'!C6</f>
        <v>30.642975</v>
      </c>
      <c r="D6" s="89">
        <f>'QA Infotech_PL (USD)'!D6</f>
        <v>29.075851351351357</v>
      </c>
      <c r="E6" s="89">
        <f>'QA Infotech_PL (USD)'!E6</f>
        <v>28.049864864864865</v>
      </c>
      <c r="F6" s="89">
        <f>'QA Infotech_PL (USD)'!F6</f>
        <v>24.914118828571429</v>
      </c>
      <c r="G6" s="89">
        <f>'QA Infotech_PL (USD)'!G6</f>
        <v>14.048277749999999</v>
      </c>
      <c r="H6" s="89">
        <f>'QA Infotech_PL (USD)'!H6</f>
        <v>0</v>
      </c>
    </row>
    <row r="7" spans="2:8" x14ac:dyDescent="0.3">
      <c r="B7" t="s">
        <v>108</v>
      </c>
      <c r="C7" s="89">
        <f>'QA Mentor_PL (USD)'!C6</f>
        <v>1.2438531875000001</v>
      </c>
      <c r="D7" s="89">
        <f>'QA Mentor_PL (USD)'!D6</f>
        <v>0.99911706756756746</v>
      </c>
      <c r="E7" s="89">
        <f>'QA Mentor_PL (USD)'!E6</f>
        <v>0.59989778378378378</v>
      </c>
      <c r="F7" s="89">
        <f>'QA Mentor_PL (USD)'!F6</f>
        <v>0.46446631428571433</v>
      </c>
      <c r="G7" s="89">
        <f>'QA Mentor_PL (USD)'!G6</f>
        <v>0.24181148529411764</v>
      </c>
      <c r="H7" s="89">
        <f>'QA Mentor_PL (USD)'!H6</f>
        <v>9.0133384615384615E-2</v>
      </c>
    </row>
    <row r="10" spans="2:8" x14ac:dyDescent="0.3">
      <c r="B10" s="2" t="s">
        <v>110</v>
      </c>
      <c r="C10" s="80" t="s">
        <v>2</v>
      </c>
      <c r="D10" s="80" t="s">
        <v>3</v>
      </c>
      <c r="E10" s="80" t="s">
        <v>4</v>
      </c>
      <c r="F10" s="80" t="s">
        <v>5</v>
      </c>
      <c r="G10" s="80" t="s">
        <v>6</v>
      </c>
      <c r="H10" s="80"/>
    </row>
    <row r="11" spans="2:8" x14ac:dyDescent="0.3">
      <c r="B11" t="s">
        <v>105</v>
      </c>
      <c r="C11" s="23">
        <f>'Vevalli_PL (USD)'!J6</f>
        <v>1.2459191743545515</v>
      </c>
      <c r="D11" s="23">
        <f>'Vevalli_PL (USD)'!K6</f>
        <v>5.6648660515872473E-2</v>
      </c>
      <c r="E11" s="23">
        <f>'Vevalli_PL (USD)'!L6</f>
        <v>0.26488609036571753</v>
      </c>
      <c r="F11" s="23">
        <f>'Vevalli_PL (USD)'!M6</f>
        <v>-7.3889536041349513E-2</v>
      </c>
      <c r="G11" s="23">
        <f>'Vevalli_PL (USD)'!N6</f>
        <v>0.13125291496062097</v>
      </c>
      <c r="H11" s="23"/>
    </row>
    <row r="12" spans="2:8" x14ac:dyDescent="0.3">
      <c r="B12" t="s">
        <v>106</v>
      </c>
      <c r="C12" s="23">
        <f>'Moolay_PL (USD)'!J6</f>
        <v>0.58002107348857668</v>
      </c>
      <c r="D12" s="23">
        <f>'Moolay_PL (USD)'!K6</f>
        <v>8.3031692408006341E-2</v>
      </c>
      <c r="E12" s="23">
        <f>'Moolay_PL (USD)'!L6</f>
        <v>0.1340711904801184</v>
      </c>
      <c r="F12" s="23">
        <f>'Moolay_PL (USD)'!M6</f>
        <v>1.2160596056864752</v>
      </c>
      <c r="G12" s="23">
        <f>'Moolay_PL (USD)'!N6</f>
        <v>0.21641238456751566</v>
      </c>
      <c r="H12" s="79"/>
    </row>
    <row r="13" spans="2:8" x14ac:dyDescent="0.3">
      <c r="B13" t="s">
        <v>107</v>
      </c>
      <c r="C13" s="23">
        <f>'QA Infotech_PL (USD)'!I6</f>
        <v>5.3897773437880936E-2</v>
      </c>
      <c r="D13" s="23">
        <f>'QA Infotech_PL (USD)'!J6</f>
        <v>3.6577234558147209E-2</v>
      </c>
      <c r="E13" s="23">
        <f>'QA Infotech_PL (USD)'!K6</f>
        <v>0.12586220921036051</v>
      </c>
      <c r="F13" s="23">
        <f>'QA Infotech_PL (USD)'!L6</f>
        <v>0.77346428309131565</v>
      </c>
      <c r="G13" s="9">
        <f>'QA Infotech_PL (USD)'!M6</f>
        <v>0</v>
      </c>
      <c r="H13" s="79"/>
    </row>
    <row r="14" spans="2:8" x14ac:dyDescent="0.3">
      <c r="B14" t="s">
        <v>108</v>
      </c>
      <c r="C14" s="23">
        <f>'QA Mentor_PL (USD)'!J6</f>
        <v>0.24495239634756993</v>
      </c>
      <c r="D14" s="23">
        <f>'QA Mentor_PL (USD)'!K6</f>
        <v>0.66547884418868097</v>
      </c>
      <c r="E14" s="23">
        <f>'QA Mentor_PL (USD)'!L6</f>
        <v>0.29158512755945387</v>
      </c>
      <c r="F14" s="23">
        <f>'QA Mentor_PL (USD)'!M6</f>
        <v>0.92077855078214954</v>
      </c>
      <c r="G14" s="23">
        <f>'QA Mentor_PL (USD)'!N6</f>
        <v>1.6828182068827306</v>
      </c>
      <c r="H14" s="1"/>
    </row>
    <row r="17" spans="2:8" x14ac:dyDescent="0.3">
      <c r="B17" s="2" t="s">
        <v>111</v>
      </c>
      <c r="C17" s="80" t="s">
        <v>2</v>
      </c>
      <c r="D17" s="80" t="s">
        <v>3</v>
      </c>
      <c r="E17" s="80" t="s">
        <v>4</v>
      </c>
      <c r="F17" s="80" t="s">
        <v>5</v>
      </c>
      <c r="G17" s="80" t="s">
        <v>6</v>
      </c>
      <c r="H17" s="80" t="s">
        <v>7</v>
      </c>
    </row>
    <row r="18" spans="2:8" x14ac:dyDescent="0.3">
      <c r="B18" t="s">
        <v>105</v>
      </c>
      <c r="C18" s="23">
        <f>'Vevalli_PL (USD)'!C29</f>
        <v>0.64285617980557908</v>
      </c>
      <c r="D18" s="23">
        <f>'Vevalli_PL (USD)'!D29</f>
        <v>0.52709953697216827</v>
      </c>
      <c r="E18" s="23">
        <f>'Vevalli_PL (USD)'!E29</f>
        <v>0.47720990174484351</v>
      </c>
      <c r="F18" s="23">
        <f>'Vevalli_PL (USD)'!F29</f>
        <v>0.6061106855490842</v>
      </c>
      <c r="G18" s="23">
        <f>'Vevalli_PL (USD)'!G29</f>
        <v>0.53853273071515939</v>
      </c>
      <c r="H18" s="23">
        <f>'Vevalli_PL (USD)'!H29</f>
        <v>0.52931529435241476</v>
      </c>
    </row>
    <row r="19" spans="2:8" x14ac:dyDescent="0.3">
      <c r="B19" t="s">
        <v>106</v>
      </c>
      <c r="C19" s="23">
        <f>'Moolay_PL (USD)'!C28</f>
        <v>0.79814851727470226</v>
      </c>
      <c r="D19" s="23">
        <f>'Moolay_PL (USD)'!D28</f>
        <v>0.74998779663307757</v>
      </c>
      <c r="E19" s="23">
        <f>'Moolay_PL (USD)'!E28</f>
        <v>0.68170120338063123</v>
      </c>
      <c r="F19" s="23">
        <f>'Moolay_PL (USD)'!F28</f>
        <v>0.61219898797328509</v>
      </c>
      <c r="G19" s="23">
        <f>'Moolay_PL (USD)'!G28</f>
        <v>0.65903376810493741</v>
      </c>
      <c r="H19" s="23">
        <f>'Moolay_PL (USD)'!H28</f>
        <v>0.70025239526626404</v>
      </c>
    </row>
    <row r="20" spans="2:8" x14ac:dyDescent="0.3">
      <c r="B20" t="s">
        <v>107</v>
      </c>
      <c r="C20" s="23">
        <f>'QA Infotech_PL (USD)'!C26</f>
        <v>0.41050477311683997</v>
      </c>
      <c r="D20" s="23">
        <f>'QA Infotech_PL (USD)'!D26</f>
        <v>0.46174707068603871</v>
      </c>
      <c r="E20" s="23">
        <f>'QA Infotech_PL (USD)'!E26</f>
        <v>0.49390708631828456</v>
      </c>
      <c r="F20" s="23">
        <f>'QA Infotech_PL (USD)'!F26</f>
        <v>0.46047685853822334</v>
      </c>
      <c r="G20" s="23">
        <f>'QA Infotech_PL (USD)'!G26</f>
        <v>0.51386453550067623</v>
      </c>
      <c r="H20" s="23">
        <f>'QA Infotech_PL (USD)'!H26</f>
        <v>0</v>
      </c>
    </row>
    <row r="21" spans="2:8" x14ac:dyDescent="0.3">
      <c r="B21" t="s">
        <v>108</v>
      </c>
      <c r="C21" s="23">
        <f>'QA Mentor_PL (USD)'!C27</f>
        <v>0.89036934674414703</v>
      </c>
      <c r="D21" s="23">
        <f>'QA Mentor_PL (USD)'!D27</f>
        <v>0.84846546199852169</v>
      </c>
      <c r="E21" s="23">
        <f>'QA Mentor_PL (USD)'!E27</f>
        <v>0.82041068888402524</v>
      </c>
      <c r="F21" s="23">
        <f>'QA Mentor_PL (USD)'!F27</f>
        <v>0.78269449772799138</v>
      </c>
      <c r="G21" s="23">
        <f>'QA Mentor_PL (USD)'!G27</f>
        <v>0.66989738785944153</v>
      </c>
      <c r="H21" s="23">
        <f>'QA Mentor_PL (USD)'!H27</f>
        <v>0.59917575149308633</v>
      </c>
    </row>
    <row r="24" spans="2:8" x14ac:dyDescent="0.3">
      <c r="B24" s="2" t="s">
        <v>112</v>
      </c>
      <c r="C24" s="80" t="s">
        <v>2</v>
      </c>
      <c r="D24" s="80" t="s">
        <v>3</v>
      </c>
      <c r="E24" s="80" t="s">
        <v>4</v>
      </c>
      <c r="F24" s="80" t="s">
        <v>5</v>
      </c>
      <c r="G24" s="80" t="s">
        <v>6</v>
      </c>
      <c r="H24" s="80" t="s">
        <v>7</v>
      </c>
    </row>
    <row r="25" spans="2:8" x14ac:dyDescent="0.3">
      <c r="B25" t="s">
        <v>105</v>
      </c>
      <c r="C25" s="23">
        <f>'Vevalli_PL (USD)'!C30</f>
        <v>0.11313351939489542</v>
      </c>
      <c r="D25" s="23">
        <f>'Vevalli_PL (USD)'!D30</f>
        <v>0.28178740577401568</v>
      </c>
      <c r="E25" s="23">
        <f>'Vevalli_PL (USD)'!E30</f>
        <v>0.26978113360275591</v>
      </c>
      <c r="F25" s="23">
        <f>'Vevalli_PL (USD)'!F30</f>
        <v>0.24071373457472506</v>
      </c>
      <c r="G25" s="23">
        <f>'Vevalli_PL (USD)'!G30</f>
        <v>0.22454303554886773</v>
      </c>
      <c r="H25" s="23">
        <f>'Vevalli_PL (USD)'!H30</f>
        <v>0.14840453256875089</v>
      </c>
    </row>
    <row r="26" spans="2:8" x14ac:dyDescent="0.3">
      <c r="B26" t="s">
        <v>106</v>
      </c>
      <c r="C26" s="23">
        <f>'Moolay_PL (USD)'!C29</f>
        <v>0.16664126702175708</v>
      </c>
      <c r="D26" s="23">
        <f>'Moolay_PL (USD)'!D29</f>
        <v>0.18236024537408785</v>
      </c>
      <c r="E26" s="23">
        <f>'Moolay_PL (USD)'!E29</f>
        <v>0.25604093021609303</v>
      </c>
      <c r="F26" s="23">
        <f>'Moolay_PL (USD)'!F29</f>
        <v>0.26560348125371153</v>
      </c>
      <c r="G26" s="23">
        <f>'Moolay_PL (USD)'!G29</f>
        <v>0.22529796580689523</v>
      </c>
      <c r="H26" s="23">
        <f>'Moolay_PL (USD)'!H29</f>
        <v>0.2180792506775307</v>
      </c>
    </row>
    <row r="27" spans="2:8" x14ac:dyDescent="0.3">
      <c r="B27" t="s">
        <v>107</v>
      </c>
      <c r="C27" s="23">
        <f>'QA Infotech_PL (USD)'!C27</f>
        <v>8.4517740199833741E-2</v>
      </c>
      <c r="D27" s="23">
        <f>'QA Infotech_PL (USD)'!D27</f>
        <v>0.10633650196387544</v>
      </c>
      <c r="E27" s="23">
        <f>'QA Infotech_PL (USD)'!E27</f>
        <v>5.9938141051891179E-2</v>
      </c>
      <c r="F27" s="23">
        <f>'QA Infotech_PL (USD)'!F27</f>
        <v>6.8568978224084642E-2</v>
      </c>
      <c r="G27" s="23">
        <f>'QA Infotech_PL (USD)'!G27</f>
        <v>5.7236577503978675E-2</v>
      </c>
      <c r="H27" s="23">
        <f>'QA Infotech_PL (USD)'!H27</f>
        <v>0</v>
      </c>
    </row>
    <row r="28" spans="2:8" x14ac:dyDescent="0.3">
      <c r="B28" t="s">
        <v>108</v>
      </c>
      <c r="C28" s="23">
        <f>'QA Mentor_PL (USD)'!C28</f>
        <v>6.3309993728660918E-2</v>
      </c>
      <c r="D28" s="23">
        <f>'QA Mentor_PL (USD)'!D28</f>
        <v>8.912479928392994E-2</v>
      </c>
      <c r="E28" s="23">
        <f>'QA Mentor_PL (USD)'!E28</f>
        <v>0.1719795687715808</v>
      </c>
      <c r="F28" s="23">
        <f>'QA Mentor_PL (USD)'!F28</f>
        <v>0.16477298276774921</v>
      </c>
      <c r="G28" s="23">
        <f>'QA Mentor_PL (USD)'!G28</f>
        <v>0.21182884260654919</v>
      </c>
      <c r="H28" s="23">
        <f>'QA Mentor_PL (USD)'!H28</f>
        <v>0.39854898808091249</v>
      </c>
    </row>
    <row r="31" spans="2:8" x14ac:dyDescent="0.3">
      <c r="B31" s="2" t="s">
        <v>113</v>
      </c>
      <c r="C31" s="80" t="s">
        <v>2</v>
      </c>
      <c r="D31" s="80" t="s">
        <v>3</v>
      </c>
      <c r="E31" s="80" t="s">
        <v>4</v>
      </c>
      <c r="F31" s="80" t="s">
        <v>5</v>
      </c>
      <c r="G31" s="80" t="s">
        <v>6</v>
      </c>
      <c r="H31" s="80" t="s">
        <v>7</v>
      </c>
    </row>
    <row r="32" spans="2:8" x14ac:dyDescent="0.3">
      <c r="B32" t="s">
        <v>105</v>
      </c>
      <c r="C32" s="23">
        <f>'Vevalli_PL (USD)'!C32</f>
        <v>0.23710714719087503</v>
      </c>
      <c r="D32" s="23">
        <f>'Vevalli_PL (USD)'!D32</f>
        <v>0.191113057253816</v>
      </c>
      <c r="E32" s="23">
        <f>'Vevalli_PL (USD)'!E32</f>
        <v>0.25300896465240064</v>
      </c>
      <c r="F32" s="23">
        <f>'Vevalli_PL (USD)'!F32</f>
        <v>0.15317557987619071</v>
      </c>
      <c r="G32" s="23">
        <f>'Vevalli_PL (USD)'!G32</f>
        <v>0.23692423373597299</v>
      </c>
      <c r="H32" s="23">
        <f>'Vevalli_PL (USD)'!H32</f>
        <v>0.32228017307883439</v>
      </c>
    </row>
    <row r="33" spans="2:8" x14ac:dyDescent="0.3">
      <c r="B33" t="s">
        <v>106</v>
      </c>
      <c r="C33" s="23">
        <f>'Moolay_PL (USD)'!C31</f>
        <v>3.5210215703540611E-2</v>
      </c>
      <c r="D33" s="23">
        <f>'Moolay_PL (USD)'!D31</f>
        <v>6.7651957992834563E-2</v>
      </c>
      <c r="E33" s="23">
        <f>'Moolay_PL (USD)'!E31</f>
        <v>6.2257866403275623E-2</v>
      </c>
      <c r="F33" s="23">
        <f>'Moolay_PL (USD)'!F31</f>
        <v>0.12219753077300352</v>
      </c>
      <c r="G33" s="23">
        <f>'Moolay_PL (USD)'!G31</f>
        <v>0.11566826608816742</v>
      </c>
      <c r="H33" s="23">
        <f>'Moolay_PL (USD)'!H31</f>
        <v>8.1668354056205317E-2</v>
      </c>
    </row>
    <row r="34" spans="2:8" x14ac:dyDescent="0.3">
      <c r="B34" t="s">
        <v>107</v>
      </c>
      <c r="C34" s="23">
        <f>'QA Infotech_PL (USD)'!C29</f>
        <v>0.50497748668332632</v>
      </c>
      <c r="D34" s="23">
        <f>'QA Infotech_PL (USD)'!D29</f>
        <v>0.43191642735008584</v>
      </c>
      <c r="E34" s="23">
        <f>'QA Infotech_PL (USD)'!E29</f>
        <v>0.44615477262982428</v>
      </c>
      <c r="F34" s="23">
        <f>'QA Infotech_PL (USD)'!F29</f>
        <v>0.47095416323769201</v>
      </c>
      <c r="G34" s="23">
        <f>'QA Infotech_PL (USD)'!G29</f>
        <v>0.42889888699534512</v>
      </c>
      <c r="H34" s="23">
        <f>'QA Infotech_PL (USD)'!H29</f>
        <v>0</v>
      </c>
    </row>
    <row r="35" spans="2:8" x14ac:dyDescent="0.3">
      <c r="B35" t="s">
        <v>108</v>
      </c>
      <c r="C35" s="23">
        <f>'QA Mentor_PL (USD)'!C30</f>
        <v>4.6320659527191943E-2</v>
      </c>
      <c r="D35" s="23">
        <f>'QA Mentor_PL (USD)'!D30</f>
        <v>6.2409738717548423E-2</v>
      </c>
      <c r="E35" s="23">
        <f>'QA Mentor_PL (USD)'!E30</f>
        <v>7.6097423443940108E-3</v>
      </c>
      <c r="F35" s="23">
        <f>'QA Mentor_PL (USD)'!F30</f>
        <v>5.2532519504259356E-2</v>
      </c>
      <c r="G35" s="23">
        <f>'QA Mentor_PL (USD)'!G30</f>
        <v>0.1182737695340092</v>
      </c>
      <c r="H35" s="23">
        <f>'QA Mentor_PL (USD)'!H30</f>
        <v>2.2752604260012311E-3</v>
      </c>
    </row>
    <row r="38" spans="2:8" x14ac:dyDescent="0.3">
      <c r="B38" s="2" t="s">
        <v>66</v>
      </c>
      <c r="C38" s="80" t="s">
        <v>2</v>
      </c>
      <c r="D38" s="80" t="s">
        <v>3</v>
      </c>
      <c r="E38" s="80" t="s">
        <v>4</v>
      </c>
      <c r="F38" s="80" t="s">
        <v>5</v>
      </c>
      <c r="G38" s="80" t="s">
        <v>6</v>
      </c>
      <c r="H38" s="80" t="s">
        <v>7</v>
      </c>
    </row>
    <row r="39" spans="2:8" x14ac:dyDescent="0.3">
      <c r="B39" t="s">
        <v>105</v>
      </c>
      <c r="C39" s="47">
        <f>'Vevalli_BS (USD)'!C55</f>
        <v>3.4281978126485968</v>
      </c>
      <c r="D39" s="47">
        <f>'Vevalli_BS (USD)'!D55</f>
        <v>6.6627738174736706</v>
      </c>
      <c r="E39" s="47">
        <f>'Vevalli_BS (USD)'!E55</f>
        <v>3.3846873910015067</v>
      </c>
      <c r="F39" s="47">
        <f>'Vevalli_BS (USD)'!F55</f>
        <v>4.6566383654901085</v>
      </c>
      <c r="G39" s="47">
        <f>'Vevalli_BS (USD)'!G55</f>
        <v>2.410626944496713</v>
      </c>
      <c r="H39" s="47">
        <f>'Vevalli_BS (USD)'!H55</f>
        <v>1.6588529602837407</v>
      </c>
    </row>
    <row r="40" spans="2:8" x14ac:dyDescent="0.3">
      <c r="B40" t="s">
        <v>106</v>
      </c>
      <c r="C40" s="47">
        <f>'Moolay_BS (USD)'!C50</f>
        <v>1.6521865109436993</v>
      </c>
      <c r="D40" s="47">
        <f>'Moolay_BS (USD)'!D50</f>
        <v>2.0174796241950328</v>
      </c>
      <c r="E40" s="47">
        <f>'Moolay_BS (USD)'!E50</f>
        <v>1.6880019359998115</v>
      </c>
      <c r="F40" s="47">
        <f>'Moolay_BS (USD)'!F50</f>
        <v>1.7024364729164196</v>
      </c>
      <c r="G40" s="47">
        <f>'Moolay_BS (USD)'!G50</f>
        <v>1.8256670096814571</v>
      </c>
      <c r="H40" s="47">
        <f>'Moolay_BS (USD)'!H50</f>
        <v>1.7933251924771392</v>
      </c>
    </row>
    <row r="41" spans="2:8" x14ac:dyDescent="0.3">
      <c r="B41" t="s">
        <v>107</v>
      </c>
      <c r="C41" s="47">
        <f>'QA Infotech_BS (USD)'!C55</f>
        <v>6.5737157659445575</v>
      </c>
      <c r="D41" s="47">
        <f>'QA Infotech_BS (USD)'!D55</f>
        <v>3.7373784281545355</v>
      </c>
      <c r="E41" s="47">
        <f>'QA Infotech_BS (USD)'!E55</f>
        <v>3.9688419432090321</v>
      </c>
      <c r="F41" s="47">
        <f>'QA Infotech_BS (USD)'!F55</f>
        <v>6.7495586761170596</v>
      </c>
      <c r="G41" s="47">
        <f>'QA Infotech_BS (USD)'!G55</f>
        <v>1.8825636024676764</v>
      </c>
      <c r="H41" s="47">
        <f>'QA Infotech_BS (USD)'!H55</f>
        <v>0</v>
      </c>
    </row>
    <row r="42" spans="2:8" x14ac:dyDescent="0.3">
      <c r="B42" t="s">
        <v>108</v>
      </c>
      <c r="C42" s="47">
        <f>'QA Mentor_BS  (USD)'!C49</f>
        <v>1.4286609271891342</v>
      </c>
      <c r="D42" s="47">
        <f>'QA Mentor_BS  (USD)'!D49</f>
        <v>1.1258915930775133</v>
      </c>
      <c r="E42" s="47">
        <f>'QA Mentor_BS  (USD)'!E49</f>
        <v>1.5563278104323961</v>
      </c>
      <c r="F42" s="47">
        <f>'QA Mentor_BS  (USD)'!F49</f>
        <v>3.0832510966517712</v>
      </c>
      <c r="G42" s="47">
        <f>'QA Mentor_BS  (USD)'!G49</f>
        <v>7.769833520782095</v>
      </c>
      <c r="H42" s="47">
        <f>'QA Mentor_BS  (USD)'!H49</f>
        <v>2.8702596739235471</v>
      </c>
    </row>
    <row r="45" spans="2:8" x14ac:dyDescent="0.3">
      <c r="B45" s="2" t="s">
        <v>114</v>
      </c>
      <c r="C45" s="80" t="s">
        <v>2</v>
      </c>
      <c r="D45" s="80" t="s">
        <v>3</v>
      </c>
      <c r="E45" s="80" t="s">
        <v>4</v>
      </c>
      <c r="F45" s="80" t="s">
        <v>5</v>
      </c>
      <c r="G45" s="80" t="s">
        <v>6</v>
      </c>
      <c r="H45" s="80" t="s">
        <v>7</v>
      </c>
    </row>
    <row r="46" spans="2:8" x14ac:dyDescent="0.3">
      <c r="B46" t="s">
        <v>105</v>
      </c>
      <c r="C46" s="45">
        <f>'Vevalli_BS (USD)'!C63</f>
        <v>122.49342717307766</v>
      </c>
      <c r="D46" s="45">
        <f>'Vevalli_BS (USD)'!D63</f>
        <v>99.93245193397189</v>
      </c>
      <c r="E46" s="45">
        <f>'Vevalli_BS (USD)'!E63</f>
        <v>78.672002222331443</v>
      </c>
      <c r="F46" s="45">
        <f>'Vevalli_BS (USD)'!F63</f>
        <v>68.491332434938911</v>
      </c>
      <c r="G46" s="45">
        <f>'Vevalli_BS (USD)'!G63</f>
        <v>22.792233763968454</v>
      </c>
      <c r="H46" s="45">
        <f>'Vevalli_BS (USD)'!H63</f>
        <v>5.7926224340607311</v>
      </c>
    </row>
    <row r="47" spans="2:8" x14ac:dyDescent="0.3">
      <c r="B47" t="s">
        <v>106</v>
      </c>
      <c r="C47" s="1">
        <f>'Moolay_BS (USD)'!C58</f>
        <v>29.270470894277764</v>
      </c>
      <c r="D47" s="1">
        <f>'Moolay_BS (USD)'!D58</f>
        <v>29.252660422341229</v>
      </c>
      <c r="E47" s="1">
        <f>'Moolay_BS (USD)'!E58</f>
        <v>62.668912118879142</v>
      </c>
      <c r="F47" s="1">
        <f>'Moolay_BS (USD)'!F58</f>
        <v>65.10298480393044</v>
      </c>
      <c r="G47" s="1">
        <f>'Moolay_BS (USD)'!G58</f>
        <v>39.44486393649278</v>
      </c>
      <c r="H47" s="1">
        <f>'Moolay_BS (USD)'!H58</f>
        <v>36.70990311976508</v>
      </c>
    </row>
    <row r="48" spans="2:8" x14ac:dyDescent="0.3">
      <c r="B48" t="s">
        <v>107</v>
      </c>
      <c r="C48" s="1">
        <f>'QA Infotech_BS (USD)'!C63</f>
        <v>83.414026787542667</v>
      </c>
      <c r="D48" s="1">
        <f>'QA Infotech_BS (USD)'!D63</f>
        <v>69.239145236620146</v>
      </c>
      <c r="E48" s="1">
        <f>'QA Infotech_BS (USD)'!E63</f>
        <v>94.632469203011993</v>
      </c>
      <c r="F48" s="1">
        <f>'QA Infotech_BS (USD)'!F63</f>
        <v>73.429743581573703</v>
      </c>
      <c r="G48" s="1">
        <f>'QA Infotech_BS (USD)'!G63</f>
        <v>99.867053292037056</v>
      </c>
      <c r="H48" s="1">
        <f>'QA Infotech_BS (USD)'!H63</f>
        <v>0</v>
      </c>
    </row>
    <row r="49" spans="2:8" x14ac:dyDescent="0.3">
      <c r="B49" t="s">
        <v>108</v>
      </c>
      <c r="C49" s="1">
        <f>'QA Mentor_BS  (USD)'!C57</f>
        <v>2.2917090647404077</v>
      </c>
      <c r="D49" s="1">
        <f>'QA Mentor_BS  (USD)'!D57</f>
        <v>31.267942683393308</v>
      </c>
      <c r="E49" s="1">
        <f>'QA Mentor_BS  (USD)'!E57</f>
        <v>0</v>
      </c>
      <c r="F49" s="1">
        <f>'QA Mentor_BS  (USD)'!F57</f>
        <v>0</v>
      </c>
      <c r="G49" s="1">
        <f>'QA Mentor_BS  (USD)'!G57</f>
        <v>0</v>
      </c>
      <c r="H49" s="1">
        <f>'QA Mentor_BS  (USD)'!H57</f>
        <v>0</v>
      </c>
    </row>
    <row r="52" spans="2:8" x14ac:dyDescent="0.3">
      <c r="B52" s="2" t="s">
        <v>115</v>
      </c>
      <c r="C52" s="80" t="s">
        <v>2</v>
      </c>
      <c r="D52" s="80" t="s">
        <v>3</v>
      </c>
      <c r="E52" s="80" t="s">
        <v>4</v>
      </c>
      <c r="F52" s="80" t="s">
        <v>5</v>
      </c>
      <c r="G52" s="80" t="s">
        <v>6</v>
      </c>
      <c r="H52" s="80" t="s">
        <v>7</v>
      </c>
    </row>
    <row r="53" spans="2:8" x14ac:dyDescent="0.3">
      <c r="B53" t="s">
        <v>105</v>
      </c>
      <c r="C53" s="1">
        <f>'Vevalli_BS (USD)'!C67</f>
        <v>2.6753598095444224</v>
      </c>
      <c r="D53" s="1">
        <f>'Vevalli_BS (USD)'!D67</f>
        <v>1.7428785469951114</v>
      </c>
      <c r="E53" s="1">
        <f>'Vevalli_BS (USD)'!E67</f>
        <v>2.4864212856812005</v>
      </c>
      <c r="F53" s="1">
        <f>'Vevalli_BS (USD)'!F67</f>
        <v>2.7795497660138242</v>
      </c>
      <c r="G53" s="1">
        <f>'Vevalli_BS (USD)'!G67</f>
        <v>9.4792977321546221</v>
      </c>
      <c r="H53" s="1">
        <f>'Vevalli_BS (USD)'!H67</f>
        <v>-6.1381809976573614</v>
      </c>
    </row>
    <row r="54" spans="2:8" x14ac:dyDescent="0.3">
      <c r="B54" t="s">
        <v>106</v>
      </c>
      <c r="C54" s="1">
        <f>'Moolay_BS (USD)'!C62</f>
        <v>10.302152027387072</v>
      </c>
      <c r="D54" s="1">
        <f>'Moolay_BS (USD)'!D62</f>
        <v>15.767707077693556</v>
      </c>
      <c r="E54" s="1">
        <f>'Moolay_BS (USD)'!E62</f>
        <v>8.5975488927823882</v>
      </c>
      <c r="F54" s="1">
        <f>'Moolay_BS (USD)'!F62</f>
        <v>10.663166118050071</v>
      </c>
      <c r="G54" s="1">
        <f>'Moolay_BS (USD)'!G62</f>
        <v>5.8290973727591471</v>
      </c>
      <c r="H54" s="1">
        <f>'Moolay_BS (USD)'!H62</f>
        <v>7.8095469719407964</v>
      </c>
    </row>
    <row r="55" spans="2:8" x14ac:dyDescent="0.3">
      <c r="B55" t="s">
        <v>107</v>
      </c>
      <c r="C55" s="1">
        <f>'QA Infotech_BS (USD)'!C67</f>
        <v>3.5145258316655097</v>
      </c>
      <c r="D55" s="1">
        <f>'QA Infotech_BS (USD)'!D67</f>
        <v>7.7839105991650319</v>
      </c>
      <c r="E55" s="1">
        <f>'QA Infotech_BS (USD)'!E67</f>
        <v>3.9349051292210335</v>
      </c>
      <c r="F55" s="1">
        <f>'QA Infotech_BS (USD)'!F67</f>
        <v>3.0447254980010121</v>
      </c>
      <c r="G55" s="1">
        <f>'QA Infotech_BS (USD)'!G67</f>
        <v>7.4676277813112346</v>
      </c>
      <c r="H55" s="1">
        <f>'QA Infotech_BS (USD)'!H67</f>
        <v>0</v>
      </c>
    </row>
    <row r="56" spans="2:8" x14ac:dyDescent="0.3">
      <c r="B56" t="s">
        <v>108</v>
      </c>
      <c r="C56" s="1">
        <f>'QA Mentor_BS  (USD)'!C61</f>
        <v>-34.096397080768178</v>
      </c>
      <c r="D56" s="1">
        <f>'QA Mentor_BS  (USD)'!D61</f>
        <v>138.18297576483639</v>
      </c>
      <c r="E56" s="1">
        <f>'QA Mentor_BS  (USD)'!E61</f>
        <v>96.740416926355877</v>
      </c>
      <c r="F56" s="1">
        <f>'QA Mentor_BS  (USD)'!F61</f>
        <v>-3443.4062698580587</v>
      </c>
      <c r="G56" s="1">
        <f>'QA Mentor_BS  (USD)'!G61</f>
        <v>97.884234400485695</v>
      </c>
      <c r="H56" s="1">
        <f>'QA Mentor_BS  (USD)'!H61</f>
        <v>-84.386045774698587</v>
      </c>
    </row>
    <row r="59" spans="2:8" x14ac:dyDescent="0.3">
      <c r="B59" s="2" t="s">
        <v>70</v>
      </c>
      <c r="C59" s="80" t="s">
        <v>2</v>
      </c>
      <c r="D59" s="80" t="s">
        <v>3</v>
      </c>
      <c r="E59" s="80" t="s">
        <v>4</v>
      </c>
      <c r="F59" s="80" t="s">
        <v>5</v>
      </c>
      <c r="G59" s="80" t="s">
        <v>6</v>
      </c>
      <c r="H59" s="80" t="s">
        <v>7</v>
      </c>
    </row>
    <row r="60" spans="2:8" x14ac:dyDescent="0.3">
      <c r="B60" t="s">
        <v>105</v>
      </c>
      <c r="C60" s="90">
        <f>'Vevalli_BS (USD)'!C61</f>
        <v>0.28874866469579941</v>
      </c>
      <c r="D60" s="90">
        <f>'Vevalli_BS (USD)'!D61</f>
        <v>0.14744047372155533</v>
      </c>
      <c r="E60" s="90">
        <f>'Vevalli_BS (USD)'!E61</f>
        <v>0.21897937312158541</v>
      </c>
      <c r="F60" s="90">
        <f>'Vevalli_BS (USD)'!F61</f>
        <v>0.12528497931089577</v>
      </c>
      <c r="G60" s="90">
        <f>'Vevalli_BS (USD)'!G61</f>
        <v>0.23654137639451261</v>
      </c>
      <c r="H60" s="90">
        <f>'Vevalli_BS (USD)'!H61</f>
        <v>0.33787001280377249</v>
      </c>
    </row>
    <row r="61" spans="2:8" x14ac:dyDescent="0.3">
      <c r="B61" t="s">
        <v>106</v>
      </c>
      <c r="C61" s="90">
        <f>'Moolay_BS (USD)'!C56</f>
        <v>8.4845887475570883E-2</v>
      </c>
      <c r="D61" s="90">
        <f>'Moolay_BS (USD)'!D56</f>
        <v>8.5162036639955044E-2</v>
      </c>
      <c r="E61" s="90">
        <f>'Moolay_BS (USD)'!E56</f>
        <v>7.084445909295578E-2</v>
      </c>
      <c r="F61" s="90">
        <f>'Moolay_BS (USD)'!F56</f>
        <v>0.25398204482759063</v>
      </c>
      <c r="G61" s="90">
        <f>'Moolay_BS (USD)'!G56</f>
        <v>1.2379500352773097E-2</v>
      </c>
      <c r="H61" s="90">
        <f>'Moolay_BS (USD)'!H56</f>
        <v>2.8792973341104647E-2</v>
      </c>
    </row>
    <row r="62" spans="2:8" x14ac:dyDescent="0.3">
      <c r="B62" t="s">
        <v>107</v>
      </c>
      <c r="C62" s="90">
        <f>'QA Infotech_BS (USD)'!C61</f>
        <v>0.60064777282835269</v>
      </c>
      <c r="D62" s="90">
        <f>'QA Infotech_BS (USD)'!D61</f>
        <v>1.0609653710636431</v>
      </c>
      <c r="E62" s="90">
        <f>'QA Infotech_BS (USD)'!E61</f>
        <v>0.66247583322219161</v>
      </c>
      <c r="F62" s="90">
        <f>'QA Infotech_BS (USD)'!F61</f>
        <v>0.69056891884838223</v>
      </c>
      <c r="G62" s="90">
        <f>'QA Infotech_BS (USD)'!G61</f>
        <v>1.6107149612718772</v>
      </c>
      <c r="H62" s="90">
        <f>'QA Infotech_BS (USD)'!H61</f>
        <v>0</v>
      </c>
    </row>
    <row r="63" spans="2:8" x14ac:dyDescent="0.3">
      <c r="B63" t="s">
        <v>108</v>
      </c>
      <c r="C63" s="90">
        <f>'QA Mentor_BS  (USD)'!C55</f>
        <v>0.19491917554926991</v>
      </c>
      <c r="D63" s="90">
        <f>'QA Mentor_BS  (USD)'!D55</f>
        <v>2.0488071159973709</v>
      </c>
      <c r="E63" s="90">
        <f>'QA Mentor_BS  (USD)'!E55</f>
        <v>-1.8822768348095353</v>
      </c>
      <c r="F63" s="90">
        <f>'QA Mentor_BS  (USD)'!F55</f>
        <v>1.6708978207537497</v>
      </c>
      <c r="G63" s="90">
        <f>'QA Mentor_BS  (USD)'!G55</f>
        <v>-2.1191596596925582</v>
      </c>
      <c r="H63" s="90">
        <f>'QA Mentor_BS  (USD)'!H55</f>
        <v>7.3524044326600771E-2</v>
      </c>
    </row>
    <row r="66" spans="2:8" x14ac:dyDescent="0.3">
      <c r="B66" s="2" t="s">
        <v>69</v>
      </c>
      <c r="C66" s="80" t="s">
        <v>2</v>
      </c>
      <c r="D66" s="80" t="s">
        <v>3</v>
      </c>
      <c r="E66" s="80" t="s">
        <v>4</v>
      </c>
      <c r="F66" s="80" t="s">
        <v>5</v>
      </c>
      <c r="G66" s="80" t="s">
        <v>6</v>
      </c>
      <c r="H66" s="80" t="s">
        <v>7</v>
      </c>
    </row>
    <row r="67" spans="2:8" x14ac:dyDescent="0.3">
      <c r="B67" t="s">
        <v>105</v>
      </c>
      <c r="C67" s="90">
        <f>'Vevalli_BS (USD)'!C60</f>
        <v>0.28874866469579941</v>
      </c>
      <c r="D67" s="90">
        <f>'Vevalli_BS (USD)'!D60</f>
        <v>0.14744047372155533</v>
      </c>
      <c r="E67" s="90">
        <f>'Vevalli_BS (USD)'!E60</f>
        <v>0.21897937312158541</v>
      </c>
      <c r="F67" s="90">
        <f>'Vevalli_BS (USD)'!F60</f>
        <v>0.12528497931089577</v>
      </c>
      <c r="G67" s="90">
        <f>'Vevalli_BS (USD)'!G60</f>
        <v>0.23654137639451261</v>
      </c>
      <c r="H67" s="90">
        <f>'Vevalli_BS (USD)'!H60</f>
        <v>0.33787001280377249</v>
      </c>
    </row>
    <row r="68" spans="2:8" x14ac:dyDescent="0.3">
      <c r="B68" t="s">
        <v>106</v>
      </c>
      <c r="C68" s="90">
        <f>'Moolay_BS (USD)'!C55</f>
        <v>0.14322589606616254</v>
      </c>
      <c r="D68" s="90">
        <f>'Moolay_BS (USD)'!D55</f>
        <v>0.10736977936698076</v>
      </c>
      <c r="E68" s="90">
        <f>'Moolay_BS (USD)'!E55</f>
        <v>9.1704194510507153E-2</v>
      </c>
      <c r="F68" s="90">
        <f>'Moolay_BS (USD)'!F55</f>
        <v>0.31639553946341487</v>
      </c>
      <c r="G68" s="90">
        <f>'Moolay_BS (USD)'!G55</f>
        <v>2.0787248233869952E-2</v>
      </c>
      <c r="H68" s="90">
        <f>'Moolay_BS (USD)'!H55</f>
        <v>4.4063988086991253E-2</v>
      </c>
    </row>
    <row r="69" spans="2:8" x14ac:dyDescent="0.3">
      <c r="B69" t="s">
        <v>107</v>
      </c>
      <c r="C69" s="90">
        <f>'QA Infotech_BS (USD)'!C60</f>
        <v>0.60064777282835269</v>
      </c>
      <c r="D69" s="90">
        <f>'QA Infotech_BS (USD)'!D60</f>
        <v>1.0609653710636431</v>
      </c>
      <c r="E69" s="90">
        <f>'QA Infotech_BS (USD)'!E60</f>
        <v>0.66247583322219161</v>
      </c>
      <c r="F69" s="90">
        <f>'QA Infotech_BS (USD)'!F60</f>
        <v>0.69056891884838223</v>
      </c>
      <c r="G69" s="90">
        <f>'QA Infotech_BS (USD)'!G60</f>
        <v>1.628052546542343</v>
      </c>
      <c r="H69" s="90">
        <f>'QA Infotech_BS (USD)'!H60</f>
        <v>0</v>
      </c>
    </row>
    <row r="70" spans="2:8" x14ac:dyDescent="0.3">
      <c r="B70" t="s">
        <v>108</v>
      </c>
      <c r="C70" s="90">
        <f>'QA Mentor_BS  (USD)'!C54</f>
        <v>0.38154842124249694</v>
      </c>
      <c r="D70" s="90">
        <f>'QA Mentor_BS  (USD)'!D54</f>
        <v>2.0488071159973709</v>
      </c>
      <c r="E70" s="90">
        <f>'QA Mentor_BS  (USD)'!E54</f>
        <v>-1.8822768348095353</v>
      </c>
      <c r="F70" s="90">
        <f>'QA Mentor_BS  (USD)'!F54</f>
        <v>1.6708978207537497</v>
      </c>
      <c r="G70" s="90">
        <f>'QA Mentor_BS  (USD)'!G54</f>
        <v>-2.1191596596925582</v>
      </c>
      <c r="H70" s="90">
        <f>'QA Mentor_BS  (USD)'!H54</f>
        <v>7.3524044326600771E-2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F5F-4253-4AF7-8027-82FB6D4D0DD1}">
  <dimension ref="B1:J33"/>
  <sheetViews>
    <sheetView zoomScaleNormal="100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4.4" x14ac:dyDescent="0.3"/>
  <cols>
    <col min="1" max="1" width="5" customWidth="1"/>
    <col min="2" max="2" width="27.44140625" customWidth="1"/>
    <col min="3" max="7" width="12.77734375" customWidth="1"/>
    <col min="10" max="10" width="18" customWidth="1"/>
  </cols>
  <sheetData>
    <row r="1" spans="2:10" x14ac:dyDescent="0.3">
      <c r="C1" s="1"/>
      <c r="D1" s="1"/>
      <c r="G1" s="1" t="s">
        <v>0</v>
      </c>
      <c r="J1" s="1"/>
    </row>
    <row r="2" spans="2:10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2:10" x14ac:dyDescent="0.3">
      <c r="E3" s="1"/>
      <c r="F3" s="1"/>
      <c r="G3" s="1"/>
    </row>
    <row r="4" spans="2:10" x14ac:dyDescent="0.3">
      <c r="B4" t="s">
        <v>8</v>
      </c>
      <c r="C4" s="1">
        <v>2418.5940000000001</v>
      </c>
      <c r="D4" s="1">
        <v>2078.3080000000004</v>
      </c>
      <c r="E4" s="1">
        <v>2036.413</v>
      </c>
      <c r="F4" s="1">
        <v>1736.9537869999999</v>
      </c>
      <c r="G4" s="1">
        <v>880.43111799999997</v>
      </c>
    </row>
    <row r="5" spans="2:10" x14ac:dyDescent="0.3">
      <c r="B5" t="s">
        <v>9</v>
      </c>
      <c r="C5" s="1">
        <v>32.844000000000001</v>
      </c>
      <c r="D5" s="1">
        <v>73.305000000000007</v>
      </c>
      <c r="E5" s="1">
        <v>39.277000000000001</v>
      </c>
      <c r="F5" s="1">
        <v>7.0345310000000003</v>
      </c>
      <c r="G5" s="1">
        <v>74.851769000000004</v>
      </c>
    </row>
    <row r="6" spans="2:10" x14ac:dyDescent="0.3">
      <c r="B6" s="4" t="s">
        <v>10</v>
      </c>
      <c r="C6" s="14">
        <f>SUM(C4:C5)</f>
        <v>2451.4380000000001</v>
      </c>
      <c r="D6" s="14">
        <f t="shared" ref="D6:G6" si="0">SUM(D4:D5)</f>
        <v>2151.6130000000003</v>
      </c>
      <c r="E6" s="14">
        <f t="shared" si="0"/>
        <v>2075.69</v>
      </c>
      <c r="F6" s="14">
        <f t="shared" si="0"/>
        <v>1743.9883179999999</v>
      </c>
      <c r="G6" s="14">
        <f t="shared" si="0"/>
        <v>955.28288699999996</v>
      </c>
    </row>
    <row r="7" spans="2:10" x14ac:dyDescent="0.3">
      <c r="C7" s="1"/>
      <c r="D7" s="1"/>
      <c r="E7" s="1"/>
      <c r="F7" s="1"/>
      <c r="G7" s="1"/>
    </row>
    <row r="8" spans="2:10" x14ac:dyDescent="0.3">
      <c r="B8" t="s">
        <v>24</v>
      </c>
      <c r="C8" s="1">
        <v>1006.327</v>
      </c>
      <c r="D8" s="1">
        <v>993.50099999999998</v>
      </c>
      <c r="E8" s="1">
        <v>1025.1980000000001</v>
      </c>
      <c r="F8" s="1">
        <v>803.06626200000005</v>
      </c>
      <c r="G8" s="1">
        <v>490.88599699999997</v>
      </c>
    </row>
    <row r="9" spans="2:10" x14ac:dyDescent="0.3">
      <c r="B9" t="s">
        <v>12</v>
      </c>
      <c r="C9" s="1">
        <v>207.19</v>
      </c>
      <c r="D9" s="1">
        <v>228.79499999999996</v>
      </c>
      <c r="E9" s="1">
        <v>124.41300000000001</v>
      </c>
      <c r="F9" s="1">
        <v>119.58349699999999</v>
      </c>
      <c r="G9" s="1">
        <v>54.677123000000002</v>
      </c>
    </row>
    <row r="10" spans="2:10" x14ac:dyDescent="0.3">
      <c r="B10" s="3" t="s">
        <v>13</v>
      </c>
      <c r="C10" s="15">
        <f>SUM(C8:C9)</f>
        <v>1213.5170000000001</v>
      </c>
      <c r="D10" s="15">
        <f>SUM(D8:D9)</f>
        <v>1222.2959999999998</v>
      </c>
      <c r="E10" s="15">
        <f>SUM(E8:E9)</f>
        <v>1149.6110000000001</v>
      </c>
      <c r="F10" s="15">
        <f>SUM(F8:F9)</f>
        <v>922.64975900000002</v>
      </c>
      <c r="G10" s="15">
        <f>SUM(G8:G9)</f>
        <v>545.56312000000003</v>
      </c>
    </row>
    <row r="11" spans="2:10" x14ac:dyDescent="0.3">
      <c r="C11" s="1"/>
      <c r="D11" s="1"/>
      <c r="E11" s="1"/>
      <c r="F11" s="1"/>
      <c r="G11" s="1"/>
    </row>
    <row r="12" spans="2:10" x14ac:dyDescent="0.3">
      <c r="B12" s="4" t="s">
        <v>14</v>
      </c>
      <c r="C12" s="14">
        <f>C6-C10</f>
        <v>1237.921</v>
      </c>
      <c r="D12" s="14">
        <f>D6-D10</f>
        <v>929.31700000000046</v>
      </c>
      <c r="E12" s="14">
        <f>E6-E10</f>
        <v>926.07899999999995</v>
      </c>
      <c r="F12" s="14">
        <f>F6-F10</f>
        <v>821.33855899999992</v>
      </c>
      <c r="G12" s="14">
        <f>G6-G10</f>
        <v>409.71976699999993</v>
      </c>
    </row>
    <row r="13" spans="2:10" x14ac:dyDescent="0.3">
      <c r="B13" s="2"/>
      <c r="C13" s="16"/>
      <c r="D13" s="16"/>
      <c r="E13" s="16"/>
      <c r="F13" s="16"/>
      <c r="G13" s="16"/>
    </row>
    <row r="14" spans="2:10" x14ac:dyDescent="0.3">
      <c r="B14" t="s">
        <v>22</v>
      </c>
      <c r="C14" s="1">
        <v>75.236999999999995</v>
      </c>
      <c r="D14" s="1">
        <v>54.933000000000007</v>
      </c>
      <c r="E14" s="1">
        <v>63.723999999999997</v>
      </c>
      <c r="F14" s="1">
        <v>29.309075</v>
      </c>
      <c r="G14" s="1">
        <v>18.562583</v>
      </c>
    </row>
    <row r="15" spans="2:10" x14ac:dyDescent="0.3">
      <c r="B15" t="s">
        <v>23</v>
      </c>
      <c r="C15" s="1">
        <v>6.4279999999999999</v>
      </c>
      <c r="D15" s="1">
        <v>4.5640000000000001</v>
      </c>
      <c r="E15" s="1">
        <v>7.7549999999999999</v>
      </c>
      <c r="F15" s="9">
        <v>0.39253900000000003</v>
      </c>
      <c r="G15" s="9">
        <v>0.31777</v>
      </c>
    </row>
    <row r="16" spans="2:10" x14ac:dyDescent="0.3">
      <c r="B16" s="4" t="s">
        <v>16</v>
      </c>
      <c r="C16" s="14">
        <f>C12-SUM(C14:C15)</f>
        <v>1156.2560000000001</v>
      </c>
      <c r="D16" s="14">
        <f t="shared" ref="D16:G16" si="1">D12-SUM(D14:D15)</f>
        <v>869.8200000000005</v>
      </c>
      <c r="E16" s="14">
        <f t="shared" si="1"/>
        <v>854.59999999999991</v>
      </c>
      <c r="F16" s="14">
        <f t="shared" si="1"/>
        <v>791.63694499999997</v>
      </c>
      <c r="G16" s="14">
        <f t="shared" si="1"/>
        <v>390.83941399999992</v>
      </c>
    </row>
    <row r="17" spans="2:9" x14ac:dyDescent="0.3">
      <c r="C17" s="1"/>
      <c r="D17" s="1"/>
      <c r="E17" s="1"/>
      <c r="F17" s="1"/>
      <c r="G17" s="1"/>
    </row>
    <row r="18" spans="2:9" x14ac:dyDescent="0.3">
      <c r="B18" t="s">
        <v>17</v>
      </c>
      <c r="C18" s="1">
        <v>299.13499999999999</v>
      </c>
      <c r="D18" s="1">
        <v>252.167</v>
      </c>
      <c r="E18" s="1">
        <v>228.19499999999996</v>
      </c>
      <c r="F18" s="1">
        <v>228.611447</v>
      </c>
      <c r="G18" s="1">
        <v>0</v>
      </c>
    </row>
    <row r="19" spans="2:9" x14ac:dyDescent="0.3">
      <c r="B19" t="s">
        <v>18</v>
      </c>
      <c r="C19" s="1">
        <v>-5.593</v>
      </c>
      <c r="D19" s="1">
        <v>0.96899999999999997</v>
      </c>
      <c r="E19" s="1">
        <v>-4.4290000000000003</v>
      </c>
      <c r="F19" s="1">
        <v>7.3647419999999997</v>
      </c>
      <c r="G19" s="1">
        <v>-16.428788000000001</v>
      </c>
    </row>
    <row r="20" spans="2:9" x14ac:dyDescent="0.3">
      <c r="B20" s="3" t="s">
        <v>20</v>
      </c>
      <c r="C20" s="15">
        <f>SUM(C18:C19)</f>
        <v>293.54199999999997</v>
      </c>
      <c r="D20" s="15">
        <f>SUM(D18:D19)</f>
        <v>253.136</v>
      </c>
      <c r="E20" s="15">
        <f>SUM(E18:E19)</f>
        <v>223.76599999999996</v>
      </c>
      <c r="F20" s="15">
        <f>SUM(F18:F19)</f>
        <v>235.97618900000001</v>
      </c>
      <c r="G20" s="15">
        <f>SUM(G18:G19)</f>
        <v>-16.428788000000001</v>
      </c>
    </row>
    <row r="21" spans="2:9" x14ac:dyDescent="0.3">
      <c r="C21" s="1"/>
      <c r="D21" s="1"/>
      <c r="E21" s="1"/>
      <c r="F21" s="1"/>
      <c r="G21" s="1"/>
    </row>
    <row r="22" spans="2:9" ht="15" thickBot="1" x14ac:dyDescent="0.35">
      <c r="B22" s="5" t="s">
        <v>21</v>
      </c>
      <c r="C22" s="17">
        <f>C16-C20</f>
        <v>862.71400000000017</v>
      </c>
      <c r="D22" s="17">
        <f>D16-D20</f>
        <v>616.68400000000054</v>
      </c>
      <c r="E22" s="17">
        <f>E16-E20</f>
        <v>630.83399999999995</v>
      </c>
      <c r="F22" s="17">
        <f>F16-F20</f>
        <v>555.66075599999999</v>
      </c>
      <c r="G22" s="17">
        <f>G16-G20</f>
        <v>407.26820199999992</v>
      </c>
      <c r="I22" s="23"/>
    </row>
    <row r="23" spans="2:9" ht="15" thickTop="1" x14ac:dyDescent="0.3">
      <c r="C23" s="1"/>
      <c r="D23" s="62"/>
      <c r="E23" s="1"/>
      <c r="F23" s="1"/>
      <c r="G23" s="1"/>
    </row>
    <row r="24" spans="2:9" x14ac:dyDescent="0.3">
      <c r="C24" s="23"/>
      <c r="D24" s="71"/>
      <c r="E24" s="23"/>
      <c r="F24" s="23"/>
      <c r="G24" s="23"/>
    </row>
    <row r="25" spans="2:9" x14ac:dyDescent="0.3">
      <c r="B25" s="18" t="s">
        <v>26</v>
      </c>
      <c r="C25" s="3"/>
      <c r="D25" s="3"/>
      <c r="E25" s="3"/>
      <c r="F25" s="3"/>
      <c r="G25" s="19"/>
    </row>
    <row r="26" spans="2:9" x14ac:dyDescent="0.3">
      <c r="B26" s="20" t="s">
        <v>24</v>
      </c>
      <c r="C26" s="24">
        <f>IFERROR(C8/C6,0)</f>
        <v>0.41050477311683997</v>
      </c>
      <c r="D26" s="24">
        <f t="shared" ref="D26:G26" si="2">IFERROR(D8/D6,0)</f>
        <v>0.46174707068603871</v>
      </c>
      <c r="E26" s="24">
        <f t="shared" si="2"/>
        <v>0.49390708631828456</v>
      </c>
      <c r="F26" s="24">
        <f t="shared" si="2"/>
        <v>0.46047685853822334</v>
      </c>
      <c r="G26" s="27">
        <f t="shared" si="2"/>
        <v>0.51386453550067623</v>
      </c>
    </row>
    <row r="27" spans="2:9" x14ac:dyDescent="0.3">
      <c r="B27" s="20" t="s">
        <v>12</v>
      </c>
      <c r="C27" s="24">
        <f>IFERROR(C9/C6,0)</f>
        <v>8.4517740199833727E-2</v>
      </c>
      <c r="D27" s="24">
        <f t="shared" ref="D27:G27" si="3">IFERROR(D9/D6,0)</f>
        <v>0.10633650196387544</v>
      </c>
      <c r="E27" s="24">
        <f t="shared" si="3"/>
        <v>5.9938141051891179E-2</v>
      </c>
      <c r="F27" s="24">
        <f t="shared" si="3"/>
        <v>6.8568978224084642E-2</v>
      </c>
      <c r="G27" s="27">
        <f t="shared" si="3"/>
        <v>5.7236577503978675E-2</v>
      </c>
    </row>
    <row r="28" spans="2:9" x14ac:dyDescent="0.3">
      <c r="B28" s="20" t="s">
        <v>13</v>
      </c>
      <c r="C28" s="24">
        <f>IFERROR(C10/C6,0)</f>
        <v>0.49502251331667374</v>
      </c>
      <c r="D28" s="24">
        <f t="shared" ref="D28:G28" si="4">IFERROR(D10/D6,0)</f>
        <v>0.56808357264991416</v>
      </c>
      <c r="E28" s="24">
        <f t="shared" si="4"/>
        <v>0.55384522737017572</v>
      </c>
      <c r="F28" s="24">
        <f t="shared" si="4"/>
        <v>0.52904583676230799</v>
      </c>
      <c r="G28" s="27">
        <f t="shared" si="4"/>
        <v>0.57110111300465494</v>
      </c>
    </row>
    <row r="29" spans="2:9" x14ac:dyDescent="0.3">
      <c r="B29" s="20" t="s">
        <v>14</v>
      </c>
      <c r="C29" s="24">
        <f>IFERROR(C12/C6,0)</f>
        <v>0.50497748668332632</v>
      </c>
      <c r="D29" s="24">
        <f t="shared" ref="D29:G29" si="5">IFERROR(D12/D6,0)</f>
        <v>0.4319164273500859</v>
      </c>
      <c r="E29" s="24">
        <f t="shared" si="5"/>
        <v>0.44615477262982428</v>
      </c>
      <c r="F29" s="24">
        <f t="shared" si="5"/>
        <v>0.47095416323769201</v>
      </c>
      <c r="G29" s="27">
        <f t="shared" si="5"/>
        <v>0.42889888699534501</v>
      </c>
    </row>
    <row r="30" spans="2:9" x14ac:dyDescent="0.3">
      <c r="B30" s="20" t="s">
        <v>15</v>
      </c>
      <c r="C30" s="24">
        <f>IFERROR(C14/C6,0)</f>
        <v>3.0690965873907475E-2</v>
      </c>
      <c r="D30" s="24">
        <f t="shared" ref="D30:G30" si="6">IFERROR(D14/D6,0)</f>
        <v>2.5531078311945503E-2</v>
      </c>
      <c r="E30" s="24">
        <f t="shared" si="6"/>
        <v>3.0700152720300234E-2</v>
      </c>
      <c r="F30" s="24">
        <f t="shared" si="6"/>
        <v>1.6805774842351899E-2</v>
      </c>
      <c r="G30" s="27">
        <f t="shared" si="6"/>
        <v>1.9431503748899463E-2</v>
      </c>
    </row>
    <row r="31" spans="2:9" x14ac:dyDescent="0.3">
      <c r="B31" s="20" t="s">
        <v>16</v>
      </c>
      <c r="C31" s="24">
        <f>IFERROR(C16/C6,0)</f>
        <v>0.47166438637240676</v>
      </c>
      <c r="D31" s="24">
        <f t="shared" ref="D31:G31" si="7">IFERROR(D16/D6,0)</f>
        <v>0.40426414973324681</v>
      </c>
      <c r="E31" s="24">
        <f t="shared" si="7"/>
        <v>0.41171851288005429</v>
      </c>
      <c r="F31" s="24">
        <f t="shared" si="7"/>
        <v>0.45392330718582258</v>
      </c>
      <c r="G31" s="27">
        <f t="shared" si="7"/>
        <v>0.40913473832594671</v>
      </c>
    </row>
    <row r="32" spans="2:9" x14ac:dyDescent="0.3">
      <c r="B32" s="20" t="s">
        <v>27</v>
      </c>
      <c r="C32" s="24">
        <f>IFERROR(C20/C6,0)</f>
        <v>0.11974277954408799</v>
      </c>
      <c r="D32" s="24">
        <f t="shared" ref="D32:G32" si="8">IFERROR(D20/D6,0)</f>
        <v>0.11764941000077614</v>
      </c>
      <c r="E32" s="24">
        <f t="shared" si="8"/>
        <v>0.10780318833737212</v>
      </c>
      <c r="F32" s="24">
        <f t="shared" si="8"/>
        <v>0.13530835416983569</v>
      </c>
      <c r="G32" s="27">
        <f t="shared" si="8"/>
        <v>-1.7197825087805641E-2</v>
      </c>
    </row>
    <row r="33" spans="2:7" x14ac:dyDescent="0.3">
      <c r="B33" s="22" t="s">
        <v>21</v>
      </c>
      <c r="C33" s="28">
        <f>IFERROR(C22/C6,0)</f>
        <v>0.3519216068283188</v>
      </c>
      <c r="D33" s="28">
        <f t="shared" ref="D33:G33" si="9">IFERROR(D22/D6,0)</f>
        <v>0.2866147397324707</v>
      </c>
      <c r="E33" s="28">
        <f t="shared" si="9"/>
        <v>0.30391532454268216</v>
      </c>
      <c r="F33" s="28">
        <f t="shared" si="9"/>
        <v>0.31861495301598691</v>
      </c>
      <c r="G33" s="29">
        <f t="shared" si="9"/>
        <v>0.42633256341375236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8FD6-3CC1-4ABC-960E-3DEF9CD9745E}">
  <dimension ref="B1:S37"/>
  <sheetViews>
    <sheetView zoomScaleNormal="10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I1" sqref="I1:M2"/>
    </sheetView>
  </sheetViews>
  <sheetFormatPr defaultRowHeight="14.4" x14ac:dyDescent="0.3"/>
  <cols>
    <col min="1" max="1" width="5" customWidth="1"/>
    <col min="2" max="2" width="27.44140625" customWidth="1"/>
    <col min="3" max="7" width="12.77734375" customWidth="1"/>
    <col min="15" max="19" width="12.77734375" customWidth="1"/>
  </cols>
  <sheetData>
    <row r="1" spans="2:19" x14ac:dyDescent="0.3">
      <c r="G1" s="1" t="s">
        <v>28</v>
      </c>
      <c r="I1" s="92" t="s">
        <v>116</v>
      </c>
      <c r="J1" s="92"/>
      <c r="K1" s="92"/>
      <c r="L1" s="92"/>
      <c r="M1" s="80"/>
      <c r="O1" s="93" t="s">
        <v>103</v>
      </c>
      <c r="P1" s="93"/>
      <c r="Q1" s="93"/>
      <c r="R1" s="93"/>
      <c r="S1" s="93"/>
    </row>
    <row r="2" spans="2:19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I2" s="7" t="s">
        <v>2</v>
      </c>
      <c r="J2" s="7" t="s">
        <v>3</v>
      </c>
      <c r="K2" s="7" t="s">
        <v>4</v>
      </c>
      <c r="L2" s="7" t="s">
        <v>5</v>
      </c>
      <c r="M2" s="7" t="s">
        <v>6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</row>
    <row r="3" spans="2:19" x14ac:dyDescent="0.3">
      <c r="E3" s="1"/>
      <c r="F3" s="1"/>
      <c r="G3" s="1"/>
    </row>
    <row r="4" spans="2:19" x14ac:dyDescent="0.3">
      <c r="B4" t="s">
        <v>8</v>
      </c>
      <c r="C4" s="1">
        <f>'QA Infotech_PL'!C4/'QA Infotech_PL (USD)'!$C$37</f>
        <v>30.232424999999999</v>
      </c>
      <c r="D4" s="1">
        <f>'QA Infotech_PL'!D4/'QA Infotech_PL (USD)'!$D$37</f>
        <v>28.085243243243248</v>
      </c>
      <c r="E4" s="1">
        <f>'QA Infotech_PL'!E4/'QA Infotech_PL (USD)'!$E$37</f>
        <v>27.519094594594595</v>
      </c>
      <c r="F4" s="1">
        <f>'QA Infotech_PL'!F4/'QA Infotech_PL (USD)'!$F$37</f>
        <v>24.813625528571428</v>
      </c>
      <c r="G4" s="1">
        <f>'QA Infotech_PL'!G4/'QA Infotech_PL (USD)'!$G$37</f>
        <v>12.94751644117647</v>
      </c>
    </row>
    <row r="5" spans="2:19" x14ac:dyDescent="0.3">
      <c r="B5" t="s">
        <v>9</v>
      </c>
      <c r="C5" s="9">
        <f>'QA Infotech_PL'!C5/'QA Infotech_PL (USD)'!$C$37</f>
        <v>0.41055000000000003</v>
      </c>
      <c r="D5" s="9">
        <f>'QA Infotech_PL'!D5/'QA Infotech_PL (USD)'!$D$37</f>
        <v>0.99060810810810818</v>
      </c>
      <c r="E5" s="9">
        <f>'QA Infotech_PL'!E5/'QA Infotech_PL (USD)'!$E$37</f>
        <v>0.53077027027027024</v>
      </c>
      <c r="F5" s="9">
        <f>'QA Infotech_PL'!F5/'QA Infotech_PL (USD)'!$F$37</f>
        <v>0.10049330000000001</v>
      </c>
      <c r="G5" s="9">
        <f>'QA Infotech_PL'!G5/'QA Infotech_PL (USD)'!$G$37</f>
        <v>1.1007613088235295</v>
      </c>
    </row>
    <row r="6" spans="2:19" x14ac:dyDescent="0.3">
      <c r="B6" s="4" t="s">
        <v>10</v>
      </c>
      <c r="C6" s="14">
        <f>SUM(C4:C5)</f>
        <v>30.642975</v>
      </c>
      <c r="D6" s="14">
        <f t="shared" ref="D6:G6" si="0">SUM(D4:D5)</f>
        <v>29.075851351351357</v>
      </c>
      <c r="E6" s="14">
        <f t="shared" si="0"/>
        <v>28.049864864864865</v>
      </c>
      <c r="F6" s="14">
        <f t="shared" si="0"/>
        <v>24.914118828571429</v>
      </c>
      <c r="G6" s="14">
        <f t="shared" si="0"/>
        <v>14.048277749999999</v>
      </c>
      <c r="I6" s="85">
        <f>IFERROR(C6/D6-1,0)</f>
        <v>5.3897773437880936E-2</v>
      </c>
      <c r="J6" s="85">
        <f t="shared" ref="J6:L6" si="1">IFERROR(D6/E6-1,0)</f>
        <v>3.6577234558147209E-2</v>
      </c>
      <c r="K6" s="85">
        <f t="shared" si="1"/>
        <v>0.12586220921036051</v>
      </c>
      <c r="L6" s="85">
        <f t="shared" si="1"/>
        <v>0.77346428309131565</v>
      </c>
      <c r="M6" s="84"/>
      <c r="O6" s="3">
        <v>100</v>
      </c>
      <c r="P6" s="3">
        <v>100</v>
      </c>
      <c r="Q6" s="3">
        <v>100</v>
      </c>
      <c r="R6" s="3">
        <v>100</v>
      </c>
      <c r="S6" s="3">
        <v>100</v>
      </c>
    </row>
    <row r="7" spans="2:19" x14ac:dyDescent="0.3">
      <c r="C7" s="1"/>
      <c r="D7" s="1"/>
      <c r="E7" s="1"/>
      <c r="F7" s="1"/>
      <c r="G7" s="1"/>
      <c r="I7" s="23"/>
      <c r="J7" s="23"/>
      <c r="K7" s="23"/>
      <c r="L7" s="23"/>
    </row>
    <row r="8" spans="2:19" x14ac:dyDescent="0.3">
      <c r="B8" t="s">
        <v>24</v>
      </c>
      <c r="C8" s="1">
        <f>'QA Infotech_PL'!C8/'QA Infotech_PL (USD)'!$C$37</f>
        <v>12.5790875</v>
      </c>
      <c r="D8" s="1">
        <f>'QA Infotech_PL'!D8/'QA Infotech_PL (USD)'!$D$37</f>
        <v>13.425689189189189</v>
      </c>
      <c r="E8" s="1">
        <f>'QA Infotech_PL'!E8/'QA Infotech_PL (USD)'!$E$37</f>
        <v>13.854027027027028</v>
      </c>
      <c r="F8" s="1">
        <f>'QA Infotech_PL'!F8/'QA Infotech_PL (USD)'!$F$37</f>
        <v>11.472375171428572</v>
      </c>
      <c r="G8" s="1">
        <f>'QA Infotech_PL'!G8/'QA Infotech_PL (USD)'!$G$37</f>
        <v>7.2189117205882347</v>
      </c>
      <c r="I8" s="23">
        <f t="shared" ref="I8:I22" si="2">IFERROR(C8/D8-1,0)</f>
        <v>-6.305834115919362E-2</v>
      </c>
      <c r="J8" s="23">
        <f t="shared" ref="J8:J22" si="3">IFERROR(D8/E8-1,0)</f>
        <v>-3.0917929999863536E-2</v>
      </c>
      <c r="K8" s="23">
        <f t="shared" ref="K8:K22" si="4">IFERROR(E8/F8-1,0)</f>
        <v>0.20759884679589735</v>
      </c>
      <c r="L8" s="23">
        <f t="shared" ref="L8:L22" si="5">IFERROR(F8/G8-1,0)</f>
        <v>0.58921117413162416</v>
      </c>
      <c r="O8" s="1">
        <f>O6*C26</f>
        <v>41.050477311683998</v>
      </c>
      <c r="P8" s="1">
        <f>P6*D26</f>
        <v>46.174707068603873</v>
      </c>
      <c r="Q8" s="1">
        <f>Q6*E26</f>
        <v>49.390708631828453</v>
      </c>
      <c r="R8" s="1">
        <f>R6*F26</f>
        <v>46.047685853822337</v>
      </c>
      <c r="S8" s="1">
        <f>S6*G26</f>
        <v>51.386453550067621</v>
      </c>
    </row>
    <row r="9" spans="2:19" x14ac:dyDescent="0.3">
      <c r="B9" t="s">
        <v>12</v>
      </c>
      <c r="C9" s="1">
        <f>'QA Infotech_PL'!C9/'QA Infotech_PL (USD)'!$C$37</f>
        <v>2.5898750000000001</v>
      </c>
      <c r="D9" s="1">
        <f>'QA Infotech_PL'!D9/'QA Infotech_PL (USD)'!$D$37</f>
        <v>3.0918243243243237</v>
      </c>
      <c r="E9" s="1">
        <f>'QA Infotech_PL'!E9/'QA Infotech_PL (USD)'!$E$37</f>
        <v>1.6812567567567569</v>
      </c>
      <c r="F9" s="1">
        <f>'QA Infotech_PL'!F9/'QA Infotech_PL (USD)'!$F$37</f>
        <v>1.7083356714285713</v>
      </c>
      <c r="G9" s="1">
        <f>'QA Infotech_PL'!G9/'QA Infotech_PL (USD)'!$G$37</f>
        <v>0.80407533823529409</v>
      </c>
      <c r="I9" s="23">
        <f t="shared" si="2"/>
        <v>-0.16234729779933976</v>
      </c>
      <c r="J9" s="23">
        <f t="shared" si="3"/>
        <v>0.83899592486315688</v>
      </c>
      <c r="K9" s="23">
        <f t="shared" si="4"/>
        <v>-1.5851050308614223E-2</v>
      </c>
      <c r="L9" s="23">
        <f t="shared" si="5"/>
        <v>1.1245965274570655</v>
      </c>
      <c r="O9" s="1">
        <f>O6*C27</f>
        <v>8.4517740199833735</v>
      </c>
      <c r="P9" s="1">
        <f>P6*D27</f>
        <v>10.633650196387544</v>
      </c>
      <c r="Q9" s="1">
        <f>Q6*E27</f>
        <v>5.9938141051891183</v>
      </c>
      <c r="R9" s="1">
        <f>R6*F27</f>
        <v>6.856897822408464</v>
      </c>
      <c r="S9" s="1">
        <f>S6*G27</f>
        <v>5.7236577503978676</v>
      </c>
    </row>
    <row r="10" spans="2:19" x14ac:dyDescent="0.3">
      <c r="B10" s="3" t="s">
        <v>13</v>
      </c>
      <c r="C10" s="15">
        <f>SUM(C8:C9)</f>
        <v>15.168962499999999</v>
      </c>
      <c r="D10" s="15">
        <f>SUM(D8:D9)</f>
        <v>16.517513513513514</v>
      </c>
      <c r="E10" s="15">
        <f>SUM(E8:E9)</f>
        <v>15.535283783783784</v>
      </c>
      <c r="F10" s="15">
        <f>SUM(F8:F9)</f>
        <v>13.180710842857144</v>
      </c>
      <c r="G10" s="15">
        <f>SUM(G8:G9)</f>
        <v>8.0229870588235279</v>
      </c>
      <c r="I10" s="86">
        <f t="shared" si="2"/>
        <v>-8.1643705779942066E-2</v>
      </c>
      <c r="J10" s="86">
        <f t="shared" si="3"/>
        <v>6.3225734618057805E-2</v>
      </c>
      <c r="K10" s="86">
        <f t="shared" si="4"/>
        <v>0.17863778130013563</v>
      </c>
      <c r="L10" s="86">
        <f t="shared" si="5"/>
        <v>0.64286826667148245</v>
      </c>
      <c r="O10" s="15">
        <f>O6*C28</f>
        <v>49.502251331667367</v>
      </c>
      <c r="P10" s="15">
        <f>P6*D28</f>
        <v>56.808357264991415</v>
      </c>
      <c r="Q10" s="15">
        <f>Q6*E28</f>
        <v>55.384522737017569</v>
      </c>
      <c r="R10" s="15">
        <f>R6*F28</f>
        <v>52.9045836762308</v>
      </c>
      <c r="S10" s="15">
        <f>S6*G28</f>
        <v>57.110111300465483</v>
      </c>
    </row>
    <row r="11" spans="2:19" x14ac:dyDescent="0.3">
      <c r="C11" s="1"/>
      <c r="D11" s="1"/>
      <c r="E11" s="1"/>
      <c r="F11" s="1"/>
      <c r="G11" s="1"/>
      <c r="I11" s="23"/>
      <c r="J11" s="23"/>
      <c r="K11" s="23"/>
      <c r="L11" s="23"/>
      <c r="O11" s="1"/>
      <c r="P11" s="1"/>
      <c r="Q11" s="1"/>
      <c r="R11" s="1"/>
      <c r="S11" s="1"/>
    </row>
    <row r="12" spans="2:19" x14ac:dyDescent="0.3">
      <c r="B12" s="4" t="s">
        <v>14</v>
      </c>
      <c r="C12" s="14">
        <f>C6-C10</f>
        <v>15.474012500000001</v>
      </c>
      <c r="D12" s="14">
        <f>D6-D10</f>
        <v>12.558337837837843</v>
      </c>
      <c r="E12" s="14">
        <f>E6-E10</f>
        <v>12.514581081081081</v>
      </c>
      <c r="F12" s="14">
        <f>F6-F10</f>
        <v>11.733407985714285</v>
      </c>
      <c r="G12" s="14">
        <f>G6-G10</f>
        <v>6.0252906911764708</v>
      </c>
      <c r="I12" s="85">
        <f t="shared" si="2"/>
        <v>0.23217042731382254</v>
      </c>
      <c r="J12" s="85">
        <f t="shared" si="3"/>
        <v>3.4964619649084927E-3</v>
      </c>
      <c r="K12" s="85">
        <f t="shared" si="4"/>
        <v>6.6576828856364179E-2</v>
      </c>
      <c r="L12" s="85">
        <f t="shared" si="5"/>
        <v>0.94735965235617092</v>
      </c>
      <c r="O12" s="15">
        <f>O6*C29</f>
        <v>50.497748668332633</v>
      </c>
      <c r="P12" s="15">
        <f>P6*D29</f>
        <v>43.191642735008585</v>
      </c>
      <c r="Q12" s="15">
        <f>Q6*E29</f>
        <v>44.615477262982431</v>
      </c>
      <c r="R12" s="15">
        <f>R6*F29</f>
        <v>47.0954163237692</v>
      </c>
      <c r="S12" s="15">
        <f>S6*G29</f>
        <v>42.889888699534509</v>
      </c>
    </row>
    <row r="13" spans="2:19" x14ac:dyDescent="0.3">
      <c r="B13" s="2"/>
      <c r="C13" s="16"/>
      <c r="D13" s="16"/>
      <c r="E13" s="16"/>
      <c r="F13" s="16"/>
      <c r="G13" s="16"/>
      <c r="I13" s="87"/>
      <c r="J13" s="87"/>
      <c r="K13" s="87"/>
      <c r="L13" s="87"/>
      <c r="O13" s="9"/>
      <c r="P13" s="9"/>
      <c r="Q13" s="9"/>
      <c r="R13" s="9"/>
      <c r="S13" s="9"/>
    </row>
    <row r="14" spans="2:19" x14ac:dyDescent="0.3">
      <c r="B14" t="s">
        <v>22</v>
      </c>
      <c r="C14" s="9">
        <f>'QA Infotech_PL'!C14/'QA Infotech_PL (USD)'!$C$37</f>
        <v>0.94046249999999998</v>
      </c>
      <c r="D14" s="9">
        <f>'QA Infotech_PL'!D14/'QA Infotech_PL (USD)'!$D$37</f>
        <v>0.74233783783783791</v>
      </c>
      <c r="E14" s="9">
        <f>'QA Infotech_PL'!E14/'QA Infotech_PL (USD)'!$E$37</f>
        <v>0.86113513513513507</v>
      </c>
      <c r="F14" s="9">
        <f>'QA Infotech_PL'!F14/'QA Infotech_PL (USD)'!$F$37</f>
        <v>0.41870107142857144</v>
      </c>
      <c r="G14" s="9">
        <f>'QA Infotech_PL'!G14/'QA Infotech_PL (USD)'!$G$37</f>
        <v>0.27297916176470588</v>
      </c>
      <c r="I14" s="23">
        <f t="shared" si="2"/>
        <v>0.26689285129157314</v>
      </c>
      <c r="J14" s="23">
        <f t="shared" si="3"/>
        <v>-0.13795430293139144</v>
      </c>
      <c r="K14" s="23">
        <f t="shared" si="4"/>
        <v>1.0566824254760498</v>
      </c>
      <c r="L14" s="23">
        <f t="shared" si="5"/>
        <v>0.53382063569185689</v>
      </c>
      <c r="O14" s="9">
        <f>O6*C30</f>
        <v>3.0690965873907476</v>
      </c>
      <c r="P14" s="9">
        <f>P6*D30</f>
        <v>2.5531078311945499</v>
      </c>
      <c r="Q14" s="9">
        <f>Q6*E30</f>
        <v>3.0700152720300236</v>
      </c>
      <c r="R14" s="9">
        <f>R6*F30</f>
        <v>1.6805774842351895</v>
      </c>
      <c r="S14" s="9">
        <f>S6*G30</f>
        <v>1.9431503748899464</v>
      </c>
    </row>
    <row r="15" spans="2:19" x14ac:dyDescent="0.3">
      <c r="B15" t="s">
        <v>23</v>
      </c>
      <c r="C15" s="9">
        <f>'QA Infotech_PL'!C15/'QA Infotech_PL (USD)'!$C$37</f>
        <v>8.0350000000000005E-2</v>
      </c>
      <c r="D15" s="9">
        <f>'QA Infotech_PL'!D15/'QA Infotech_PL (USD)'!$D$37</f>
        <v>6.1675675675675674E-2</v>
      </c>
      <c r="E15" s="9">
        <f>'QA Infotech_PL'!E15/'QA Infotech_PL (USD)'!$E$37</f>
        <v>0.1047972972972973</v>
      </c>
      <c r="F15" s="9">
        <f>'QA Infotech_PL'!F15/'QA Infotech_PL (USD)'!$F$37</f>
        <v>5.6077000000000002E-3</v>
      </c>
      <c r="G15" s="30">
        <f>'QA Infotech_PL'!G15/'QA Infotech_PL (USD)'!$G$37</f>
        <v>4.6730882352941172E-3</v>
      </c>
      <c r="I15" s="23">
        <f t="shared" si="2"/>
        <v>0.30278264680105171</v>
      </c>
      <c r="J15" s="23">
        <f t="shared" si="3"/>
        <v>-0.41147646679561578</v>
      </c>
      <c r="K15" s="23">
        <f t="shared" si="4"/>
        <v>17.688106941758171</v>
      </c>
      <c r="L15" s="23">
        <f t="shared" si="5"/>
        <v>0.19999874122793226</v>
      </c>
      <c r="O15" s="9">
        <f>O6*C31</f>
        <v>0.26221344370120725</v>
      </c>
      <c r="P15" s="9">
        <f>P6*D31</f>
        <v>0.21211993048935843</v>
      </c>
      <c r="Q15" s="9">
        <f>Q6*E31</f>
        <v>0.37361070294697185</v>
      </c>
      <c r="R15" s="9">
        <f>R6*F31</f>
        <v>2.2508120951759726E-2</v>
      </c>
      <c r="S15" s="9">
        <f>S6*G31</f>
        <v>3.3264492049882188E-2</v>
      </c>
    </row>
    <row r="16" spans="2:19" x14ac:dyDescent="0.3">
      <c r="B16" s="4" t="s">
        <v>16</v>
      </c>
      <c r="C16" s="14">
        <f>C12-SUM(C14:C15)</f>
        <v>14.453200000000001</v>
      </c>
      <c r="D16" s="14">
        <f t="shared" ref="D16:G16" si="6">D12-SUM(D14:D15)</f>
        <v>11.75432432432433</v>
      </c>
      <c r="E16" s="14">
        <f t="shared" si="6"/>
        <v>11.548648648648649</v>
      </c>
      <c r="F16" s="14">
        <f t="shared" si="6"/>
        <v>11.309099214285714</v>
      </c>
      <c r="G16" s="14">
        <f t="shared" si="6"/>
        <v>5.7476384411764707</v>
      </c>
      <c r="I16" s="85">
        <f t="shared" si="2"/>
        <v>0.22960704513577479</v>
      </c>
      <c r="J16" s="85">
        <f t="shared" si="3"/>
        <v>1.7809501521179882E-2</v>
      </c>
      <c r="K16" s="85">
        <f t="shared" si="4"/>
        <v>2.1182008383155315E-2</v>
      </c>
      <c r="L16" s="85">
        <f t="shared" si="5"/>
        <v>0.96760797152210598</v>
      </c>
      <c r="O16" s="15">
        <f>O6*C32</f>
        <v>47.166438637240674</v>
      </c>
      <c r="P16" s="15">
        <f>P6*D32</f>
        <v>40.426414973324675</v>
      </c>
      <c r="Q16" s="15">
        <f>Q6*E32</f>
        <v>41.171851288005435</v>
      </c>
      <c r="R16" s="15">
        <f>R6*F32</f>
        <v>45.392330718582258</v>
      </c>
      <c r="S16" s="15">
        <f>S6*G32</f>
        <v>40.913473832594683</v>
      </c>
    </row>
    <row r="17" spans="2:19" x14ac:dyDescent="0.3">
      <c r="C17" s="1"/>
      <c r="D17" s="1"/>
      <c r="E17" s="1"/>
      <c r="F17" s="1"/>
      <c r="G17" s="1"/>
      <c r="I17" s="23"/>
      <c r="J17" s="23"/>
      <c r="K17" s="23"/>
      <c r="L17" s="23"/>
      <c r="O17" s="1"/>
      <c r="P17" s="1"/>
      <c r="Q17" s="1"/>
      <c r="R17" s="1"/>
      <c r="S17" s="1"/>
    </row>
    <row r="18" spans="2:19" x14ac:dyDescent="0.3">
      <c r="B18" t="s">
        <v>17</v>
      </c>
      <c r="C18" s="1">
        <f>'QA Infotech_PL'!C18/'QA Infotech_PL (USD)'!$C$37</f>
        <v>3.7391874999999999</v>
      </c>
      <c r="D18" s="1">
        <f>'QA Infotech_PL'!D18/'QA Infotech_PL (USD)'!$D$37</f>
        <v>3.4076621621621621</v>
      </c>
      <c r="E18" s="1">
        <f>'QA Infotech_PL'!E18/'QA Infotech_PL (USD)'!$E$37</f>
        <v>3.0837162162162159</v>
      </c>
      <c r="F18" s="1">
        <f>'QA Infotech_PL'!F18/'QA Infotech_PL (USD)'!$F$37</f>
        <v>3.2658778142857141</v>
      </c>
      <c r="G18" s="1">
        <f>'QA Infotech_PL'!G18/'QA Infotech_PL (USD)'!$G$37</f>
        <v>0</v>
      </c>
      <c r="I18" s="23">
        <f t="shared" si="2"/>
        <v>9.7288205831849606E-2</v>
      </c>
      <c r="J18" s="23">
        <f t="shared" si="3"/>
        <v>0.10505050505050506</v>
      </c>
      <c r="K18" s="23">
        <f t="shared" si="4"/>
        <v>-5.5777223897563011E-2</v>
      </c>
      <c r="L18" s="23">
        <f t="shared" si="5"/>
        <v>0</v>
      </c>
      <c r="O18" s="1"/>
      <c r="P18" s="1"/>
      <c r="Q18" s="1"/>
      <c r="R18" s="1"/>
      <c r="S18" s="1"/>
    </row>
    <row r="19" spans="2:19" x14ac:dyDescent="0.3">
      <c r="B19" t="s">
        <v>18</v>
      </c>
      <c r="C19" s="9">
        <f>'QA Infotech_PL'!C19/'QA Infotech_PL (USD)'!$C$37</f>
        <v>-6.9912500000000002E-2</v>
      </c>
      <c r="D19" s="9">
        <f>'QA Infotech_PL'!D19/'QA Infotech_PL (USD)'!$D$37</f>
        <v>1.3094594594594593E-2</v>
      </c>
      <c r="E19" s="9">
        <f>'QA Infotech_PL'!E19/'QA Infotech_PL (USD)'!$E$37</f>
        <v>-5.9851351351351355E-2</v>
      </c>
      <c r="F19" s="9">
        <f>'QA Infotech_PL'!F19/'QA Infotech_PL (USD)'!$F$37</f>
        <v>0.1052106</v>
      </c>
      <c r="G19" s="9">
        <f>'QA Infotech_PL'!G19/'QA Infotech_PL (USD)'!$G$37</f>
        <v>-0.24159982352941178</v>
      </c>
      <c r="I19" s="23">
        <f t="shared" si="2"/>
        <v>-6.3390350877192994</v>
      </c>
      <c r="J19" s="23">
        <f t="shared" si="3"/>
        <v>-1.2187852788439828</v>
      </c>
      <c r="K19" s="23">
        <f t="shared" si="4"/>
        <v>-1.5688718755653075</v>
      </c>
      <c r="L19" s="23">
        <f t="shared" si="5"/>
        <v>-1.4354746558297544</v>
      </c>
      <c r="O19" s="1"/>
      <c r="P19" s="1"/>
      <c r="Q19" s="1"/>
      <c r="R19" s="1"/>
      <c r="S19" s="1"/>
    </row>
    <row r="20" spans="2:19" x14ac:dyDescent="0.3">
      <c r="B20" s="3" t="s">
        <v>20</v>
      </c>
      <c r="C20" s="15">
        <f>SUM(C18:C19)</f>
        <v>3.6692749999999998</v>
      </c>
      <c r="D20" s="11">
        <f>SUM(D18:D19)</f>
        <v>3.4207567567567567</v>
      </c>
      <c r="E20" s="15">
        <f>SUM(E18:E19)</f>
        <v>3.0238648648648647</v>
      </c>
      <c r="F20" s="15">
        <f>SUM(F18:F19)</f>
        <v>3.371088414285714</v>
      </c>
      <c r="G20" s="11">
        <f>SUM(G18:G19)</f>
        <v>-0.24159982352941178</v>
      </c>
      <c r="I20" s="86">
        <f t="shared" si="2"/>
        <v>7.2650077428733972E-2</v>
      </c>
      <c r="J20" s="86">
        <f t="shared" si="3"/>
        <v>0.13125318412984988</v>
      </c>
      <c r="K20" s="86">
        <f t="shared" si="4"/>
        <v>-0.10300042797733056</v>
      </c>
      <c r="L20" s="86">
        <f t="shared" si="5"/>
        <v>-14.953190714459797</v>
      </c>
      <c r="O20" s="15">
        <f>O6*C33</f>
        <v>11.9742779544088</v>
      </c>
      <c r="P20" s="15">
        <f>P6*D33</f>
        <v>11.764941000077615</v>
      </c>
      <c r="Q20" s="15">
        <f>Q6*E33</f>
        <v>10.780318833737214</v>
      </c>
      <c r="R20" s="15">
        <f>R6*F33</f>
        <v>13.530835416983567</v>
      </c>
      <c r="S20" s="15">
        <f>S6*G33</f>
        <v>-1.719782508780564</v>
      </c>
    </row>
    <row r="21" spans="2:19" x14ac:dyDescent="0.3">
      <c r="C21" s="1"/>
      <c r="D21" s="1"/>
      <c r="E21" s="1"/>
      <c r="F21" s="1"/>
      <c r="G21" s="1"/>
      <c r="I21" s="23"/>
      <c r="J21" s="23"/>
      <c r="K21" s="23"/>
      <c r="L21" s="23"/>
      <c r="O21" s="1"/>
      <c r="P21" s="1"/>
      <c r="Q21" s="1"/>
      <c r="R21" s="1"/>
      <c r="S21" s="1"/>
    </row>
    <row r="22" spans="2:19" ht="15" thickBot="1" x14ac:dyDescent="0.35">
      <c r="B22" s="5" t="s">
        <v>21</v>
      </c>
      <c r="C22" s="17">
        <f>C16-C20</f>
        <v>10.783925</v>
      </c>
      <c r="D22" s="17">
        <f>D16-D20</f>
        <v>8.3335675675675738</v>
      </c>
      <c r="E22" s="17">
        <f>E16-E20</f>
        <v>8.5247837837837857</v>
      </c>
      <c r="F22" s="17">
        <f>F16-F20</f>
        <v>7.9380108000000007</v>
      </c>
      <c r="G22" s="17">
        <f>G16-G20</f>
        <v>5.9892382647058824</v>
      </c>
      <c r="I22" s="88">
        <f t="shared" si="2"/>
        <v>0.29403462713480399</v>
      </c>
      <c r="J22" s="88">
        <f t="shared" si="3"/>
        <v>-2.2430623587187282E-2</v>
      </c>
      <c r="K22" s="88">
        <f t="shared" si="4"/>
        <v>7.3919398520317481E-2</v>
      </c>
      <c r="L22" s="88">
        <f t="shared" si="5"/>
        <v>0.32537902971369226</v>
      </c>
      <c r="O22" s="15">
        <f>O6*C34</f>
        <v>35.192160682831876</v>
      </c>
      <c r="P22" s="15">
        <f>P6*D34</f>
        <v>28.661473973247066</v>
      </c>
      <c r="Q22" s="15">
        <f>Q6*E34</f>
        <v>30.391532454268226</v>
      </c>
      <c r="R22" s="15">
        <f>R6*F34</f>
        <v>31.861495301598691</v>
      </c>
      <c r="S22" s="15">
        <f>S6*G34</f>
        <v>42.633256341375244</v>
      </c>
    </row>
    <row r="23" spans="2:19" ht="15" thickTop="1" x14ac:dyDescent="0.3">
      <c r="E23" s="1"/>
      <c r="F23" s="1"/>
      <c r="G23" s="1"/>
    </row>
    <row r="24" spans="2:19" x14ac:dyDescent="0.3">
      <c r="C24" s="23"/>
      <c r="D24" s="23"/>
      <c r="E24" s="23"/>
      <c r="F24" s="23"/>
      <c r="G24" s="23"/>
    </row>
    <row r="25" spans="2:19" x14ac:dyDescent="0.3">
      <c r="B25" s="18" t="s">
        <v>26</v>
      </c>
      <c r="C25" s="3"/>
      <c r="D25" s="3"/>
      <c r="E25" s="3"/>
      <c r="F25" s="3"/>
      <c r="G25" s="19"/>
    </row>
    <row r="26" spans="2:19" x14ac:dyDescent="0.3">
      <c r="B26" s="20" t="s">
        <v>24</v>
      </c>
      <c r="C26" s="24">
        <f>IFERROR(C8/C6,0)</f>
        <v>0.41050477311683997</v>
      </c>
      <c r="D26" s="24">
        <f t="shared" ref="D26:G26" si="7">IFERROR(D8/D6,0)</f>
        <v>0.46174707068603871</v>
      </c>
      <c r="E26" s="24">
        <f t="shared" si="7"/>
        <v>0.49390708631828456</v>
      </c>
      <c r="F26" s="24">
        <f t="shared" si="7"/>
        <v>0.46047685853822334</v>
      </c>
      <c r="G26" s="27">
        <f t="shared" si="7"/>
        <v>0.51386453550067623</v>
      </c>
    </row>
    <row r="27" spans="2:19" x14ac:dyDescent="0.3">
      <c r="B27" s="20" t="s">
        <v>12</v>
      </c>
      <c r="C27" s="24">
        <f>IFERROR(C9/C6,0)</f>
        <v>8.4517740199833741E-2</v>
      </c>
      <c r="D27" s="24">
        <f t="shared" ref="D27:G27" si="8">IFERROR(D9/D6,0)</f>
        <v>0.10633650196387544</v>
      </c>
      <c r="E27" s="24">
        <f t="shared" si="8"/>
        <v>5.9938141051891179E-2</v>
      </c>
      <c r="F27" s="24">
        <f t="shared" si="8"/>
        <v>6.8568978224084642E-2</v>
      </c>
      <c r="G27" s="27">
        <f t="shared" si="8"/>
        <v>5.7236577503978675E-2</v>
      </c>
    </row>
    <row r="28" spans="2:19" x14ac:dyDescent="0.3">
      <c r="B28" s="20" t="s">
        <v>13</v>
      </c>
      <c r="C28" s="24">
        <f>IFERROR(C10/C6,0)</f>
        <v>0.49502251331667368</v>
      </c>
      <c r="D28" s="24">
        <f t="shared" ref="D28:G28" si="9">IFERROR(D10/D6,0)</f>
        <v>0.56808357264991416</v>
      </c>
      <c r="E28" s="24">
        <f t="shared" si="9"/>
        <v>0.55384522737017572</v>
      </c>
      <c r="F28" s="24">
        <f t="shared" si="9"/>
        <v>0.52904583676230799</v>
      </c>
      <c r="G28" s="27">
        <f t="shared" si="9"/>
        <v>0.57110111300465483</v>
      </c>
    </row>
    <row r="29" spans="2:19" x14ac:dyDescent="0.3">
      <c r="B29" s="20" t="s">
        <v>14</v>
      </c>
      <c r="C29" s="24">
        <f>IFERROR(C12/C6,0)</f>
        <v>0.50497748668332632</v>
      </c>
      <c r="D29" s="24">
        <f t="shared" ref="D29:G29" si="10">IFERROR(D12/D6,0)</f>
        <v>0.43191642735008584</v>
      </c>
      <c r="E29" s="24">
        <f t="shared" si="10"/>
        <v>0.44615477262982428</v>
      </c>
      <c r="F29" s="24">
        <f t="shared" si="10"/>
        <v>0.47095416323769201</v>
      </c>
      <c r="G29" s="27">
        <f t="shared" si="10"/>
        <v>0.42889888699534512</v>
      </c>
    </row>
    <row r="30" spans="2:19" x14ac:dyDescent="0.3">
      <c r="B30" s="20" t="s">
        <v>15</v>
      </c>
      <c r="C30" s="24">
        <f>IFERROR(C14/C6,0)</f>
        <v>3.0690965873907478E-2</v>
      </c>
      <c r="D30" s="24">
        <f t="shared" ref="D30:G30" si="11">IFERROR(D14/D6,0)</f>
        <v>2.5531078311945499E-2</v>
      </c>
      <c r="E30" s="24">
        <f t="shared" si="11"/>
        <v>3.0700152720300234E-2</v>
      </c>
      <c r="F30" s="24">
        <f t="shared" si="11"/>
        <v>1.6805774842351896E-2</v>
      </c>
      <c r="G30" s="27">
        <f t="shared" si="11"/>
        <v>1.9431503748899463E-2</v>
      </c>
    </row>
    <row r="31" spans="2:19" x14ac:dyDescent="0.3">
      <c r="B31" s="20" t="s">
        <v>104</v>
      </c>
      <c r="C31" s="53">
        <f>IFERROR(C15/C6,0)</f>
        <v>2.6221344370120723E-3</v>
      </c>
      <c r="D31" s="53">
        <f t="shared" ref="D31:G31" si="12">IFERROR(D15/D6,0)</f>
        <v>2.1211993048935842E-3</v>
      </c>
      <c r="E31" s="53">
        <f t="shared" si="12"/>
        <v>3.7361070294697186E-3</v>
      </c>
      <c r="F31" s="76">
        <f t="shared" si="12"/>
        <v>2.2508120951759725E-4</v>
      </c>
      <c r="G31" s="77">
        <f t="shared" si="12"/>
        <v>3.3264492049882186E-4</v>
      </c>
    </row>
    <row r="32" spans="2:19" x14ac:dyDescent="0.3">
      <c r="B32" s="20" t="s">
        <v>16</v>
      </c>
      <c r="C32" s="24">
        <f>IFERROR(C16/C6,0)</f>
        <v>0.47166438637240676</v>
      </c>
      <c r="D32" s="24">
        <f t="shared" ref="D32:G32" si="13">IFERROR(D16/D6,0)</f>
        <v>0.40426414973324676</v>
      </c>
      <c r="E32" s="24">
        <f t="shared" si="13"/>
        <v>0.41171851288005434</v>
      </c>
      <c r="F32" s="24">
        <f t="shared" si="13"/>
        <v>0.45392330718582258</v>
      </c>
      <c r="G32" s="27">
        <f t="shared" si="13"/>
        <v>0.40913473832594682</v>
      </c>
    </row>
    <row r="33" spans="2:14" x14ac:dyDescent="0.3">
      <c r="B33" s="20" t="s">
        <v>27</v>
      </c>
      <c r="C33" s="24">
        <f>IFERROR(C20/C6,0)</f>
        <v>0.11974277954408799</v>
      </c>
      <c r="D33" s="24">
        <f t="shared" ref="D33:G33" si="14">IFERROR(D20/D6,0)</f>
        <v>0.11764941000077614</v>
      </c>
      <c r="E33" s="24">
        <f t="shared" si="14"/>
        <v>0.10780318833737214</v>
      </c>
      <c r="F33" s="24">
        <f t="shared" si="14"/>
        <v>0.13530835416983567</v>
      </c>
      <c r="G33" s="27">
        <f t="shared" si="14"/>
        <v>-1.7197825087805641E-2</v>
      </c>
    </row>
    <row r="34" spans="2:14" x14ac:dyDescent="0.3">
      <c r="B34" s="22" t="s">
        <v>21</v>
      </c>
      <c r="C34" s="28">
        <f>IFERROR(C22/C6,0)</f>
        <v>0.35192160682831874</v>
      </c>
      <c r="D34" s="28">
        <f t="shared" ref="D34:G34" si="15">IFERROR(D22/D6,0)</f>
        <v>0.28661473973247065</v>
      </c>
      <c r="E34" s="28">
        <f t="shared" si="15"/>
        <v>0.30391532454268227</v>
      </c>
      <c r="F34" s="28">
        <f t="shared" si="15"/>
        <v>0.31861495301598691</v>
      </c>
      <c r="G34" s="29">
        <f t="shared" si="15"/>
        <v>0.42633256341375247</v>
      </c>
    </row>
    <row r="37" spans="2:14" x14ac:dyDescent="0.3">
      <c r="B37" s="51" t="s">
        <v>25</v>
      </c>
      <c r="C37" s="6">
        <v>80</v>
      </c>
      <c r="D37" s="6">
        <v>74</v>
      </c>
      <c r="E37" s="6">
        <v>74</v>
      </c>
      <c r="F37" s="6">
        <v>70</v>
      </c>
      <c r="G37" s="72">
        <v>68</v>
      </c>
      <c r="H37" s="16"/>
      <c r="I37" s="16"/>
      <c r="J37" s="16"/>
      <c r="K37" s="16"/>
      <c r="L37" s="16"/>
      <c r="M37" s="16"/>
      <c r="N37" s="16"/>
    </row>
  </sheetData>
  <mergeCells count="2">
    <mergeCell ref="O1:S1"/>
    <mergeCell ref="I1:L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63B0-773E-477C-909B-16830EC70033}">
  <dimension ref="B1:J76"/>
  <sheetViews>
    <sheetView zoomScaleNormal="100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E64" sqref="E64"/>
    </sheetView>
  </sheetViews>
  <sheetFormatPr defaultRowHeight="14.4" x14ac:dyDescent="0.3"/>
  <cols>
    <col min="1" max="1" width="5" customWidth="1"/>
    <col min="2" max="2" width="27.44140625" customWidth="1"/>
    <col min="3" max="7" width="12.77734375" customWidth="1"/>
    <col min="10" max="10" width="18" customWidth="1"/>
  </cols>
  <sheetData>
    <row r="1" spans="2:10" x14ac:dyDescent="0.3">
      <c r="G1" s="1" t="s">
        <v>0</v>
      </c>
      <c r="J1" s="1"/>
    </row>
    <row r="2" spans="2:10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2:10" x14ac:dyDescent="0.3">
      <c r="B3" s="2" t="s">
        <v>29</v>
      </c>
    </row>
    <row r="4" spans="2:10" x14ac:dyDescent="0.3">
      <c r="B4" s="2"/>
    </row>
    <row r="5" spans="2:10" x14ac:dyDescent="0.3">
      <c r="B5" s="2" t="s">
        <v>39</v>
      </c>
    </row>
    <row r="6" spans="2:10" x14ac:dyDescent="0.3">
      <c r="B6" t="s">
        <v>30</v>
      </c>
      <c r="C6" s="1">
        <v>15</v>
      </c>
      <c r="D6" s="1">
        <v>15</v>
      </c>
      <c r="E6" s="1">
        <v>15</v>
      </c>
      <c r="F6" s="1">
        <v>15</v>
      </c>
      <c r="G6" s="9">
        <v>0.1</v>
      </c>
    </row>
    <row r="7" spans="2:10" x14ac:dyDescent="0.3">
      <c r="B7" t="s">
        <v>94</v>
      </c>
      <c r="C7" s="1">
        <v>1421.306</v>
      </c>
      <c r="D7" s="1">
        <v>566.24800000000005</v>
      </c>
      <c r="E7" s="1">
        <v>937.23700000000008</v>
      </c>
      <c r="F7" s="1">
        <v>789.64200000000005</v>
      </c>
      <c r="G7" s="1">
        <v>250.056669</v>
      </c>
    </row>
    <row r="8" spans="2:10" x14ac:dyDescent="0.3">
      <c r="B8" s="4" t="s">
        <v>32</v>
      </c>
      <c r="C8" s="15">
        <f>SUM(C6:C7)</f>
        <v>1436.306</v>
      </c>
      <c r="D8" s="15">
        <f t="shared" ref="D8:G8" si="0">SUM(D6:D7)</f>
        <v>581.24800000000005</v>
      </c>
      <c r="E8" s="15">
        <f t="shared" si="0"/>
        <v>952.23700000000008</v>
      </c>
      <c r="F8" s="15">
        <f t="shared" si="0"/>
        <v>804.64200000000005</v>
      </c>
      <c r="G8" s="15">
        <f t="shared" si="0"/>
        <v>250.15666899999999</v>
      </c>
    </row>
    <row r="9" spans="2:10" x14ac:dyDescent="0.3">
      <c r="C9" s="1"/>
      <c r="D9" s="1"/>
      <c r="E9" s="1"/>
      <c r="F9" s="1"/>
      <c r="G9" s="1"/>
    </row>
    <row r="10" spans="2:10" x14ac:dyDescent="0.3">
      <c r="B10" s="2" t="s">
        <v>33</v>
      </c>
      <c r="C10" s="1"/>
      <c r="D10" s="1"/>
      <c r="E10" s="1"/>
      <c r="F10" s="1"/>
      <c r="G10" s="1"/>
    </row>
    <row r="11" spans="2:10" x14ac:dyDescent="0.3">
      <c r="B11" t="s">
        <v>102</v>
      </c>
      <c r="C11" s="1"/>
      <c r="D11" s="1"/>
      <c r="E11" s="1"/>
      <c r="F11" s="1"/>
      <c r="G11" s="1">
        <v>2.692663</v>
      </c>
    </row>
    <row r="12" spans="2:10" x14ac:dyDescent="0.3">
      <c r="B12" t="s">
        <v>95</v>
      </c>
      <c r="C12" s="1">
        <v>34.192999999999998</v>
      </c>
      <c r="D12" s="1">
        <v>0.73899999999999999</v>
      </c>
      <c r="E12" s="1">
        <v>15.871</v>
      </c>
      <c r="F12" s="1">
        <v>0</v>
      </c>
      <c r="G12" s="1">
        <v>0</v>
      </c>
    </row>
    <row r="13" spans="2:10" x14ac:dyDescent="0.3">
      <c r="B13" t="s">
        <v>96</v>
      </c>
      <c r="C13" s="1">
        <v>74.298000000000002</v>
      </c>
      <c r="D13" s="1">
        <v>62.128</v>
      </c>
      <c r="E13" s="1">
        <v>55.735999999999997</v>
      </c>
      <c r="F13" s="1">
        <v>47.972000000000001</v>
      </c>
      <c r="G13" s="1">
        <v>40.499499999999998</v>
      </c>
    </row>
    <row r="14" spans="2:10" x14ac:dyDescent="0.3">
      <c r="B14" s="4" t="s">
        <v>38</v>
      </c>
      <c r="C14" s="15">
        <f>SUM(C11:C13)</f>
        <v>108.491</v>
      </c>
      <c r="D14" s="15">
        <f t="shared" ref="D14:G14" si="1">SUM(D11:D13)</f>
        <v>62.866999999999997</v>
      </c>
      <c r="E14" s="15">
        <f t="shared" si="1"/>
        <v>71.606999999999999</v>
      </c>
      <c r="F14" s="15">
        <f t="shared" si="1"/>
        <v>47.972000000000001</v>
      </c>
      <c r="G14" s="15">
        <f t="shared" si="1"/>
        <v>43.192163000000001</v>
      </c>
    </row>
    <row r="15" spans="2:10" x14ac:dyDescent="0.3">
      <c r="C15" s="1"/>
      <c r="D15" s="1"/>
      <c r="E15" s="1"/>
      <c r="F15" s="1"/>
      <c r="G15" s="1"/>
    </row>
    <row r="16" spans="2:10" x14ac:dyDescent="0.3">
      <c r="B16" s="2" t="s">
        <v>77</v>
      </c>
      <c r="C16" s="1"/>
      <c r="D16" s="1"/>
      <c r="E16" s="1"/>
      <c r="F16" s="1"/>
      <c r="G16" s="1"/>
    </row>
    <row r="17" spans="2:7" x14ac:dyDescent="0.3">
      <c r="B17" t="s">
        <v>80</v>
      </c>
      <c r="C17" s="1">
        <v>6.9599999999999991</v>
      </c>
      <c r="D17" s="1">
        <v>15.417999999999999</v>
      </c>
      <c r="E17" s="1">
        <v>10.037000000000001</v>
      </c>
      <c r="F17" s="1">
        <v>4.1139999999999999</v>
      </c>
      <c r="G17" s="1">
        <v>9.1845199999999991</v>
      </c>
    </row>
    <row r="18" spans="2:7" x14ac:dyDescent="0.3">
      <c r="B18" t="s">
        <v>99</v>
      </c>
      <c r="C18" s="1">
        <v>157.54499999999999</v>
      </c>
      <c r="D18" s="1">
        <v>88.768000000000001</v>
      </c>
      <c r="E18" s="1">
        <v>119.057</v>
      </c>
      <c r="F18" s="1">
        <v>60.683999999999997</v>
      </c>
      <c r="G18" s="1">
        <v>80.997536999999994</v>
      </c>
    </row>
    <row r="19" spans="2:7" x14ac:dyDescent="0.3">
      <c r="B19" t="s">
        <v>42</v>
      </c>
      <c r="C19" s="1">
        <v>27.481000000000002</v>
      </c>
      <c r="D19" s="1">
        <v>35.832000000000001</v>
      </c>
      <c r="E19" s="1">
        <v>61.578000000000003</v>
      </c>
      <c r="F19" s="1">
        <v>25.178999999999998</v>
      </c>
      <c r="G19" s="1">
        <v>35.243343000000003</v>
      </c>
    </row>
    <row r="20" spans="2:7" x14ac:dyDescent="0.3">
      <c r="B20" t="s">
        <v>97</v>
      </c>
      <c r="C20" s="1">
        <v>33.423000000000002</v>
      </c>
      <c r="D20" s="1">
        <v>36.356000000000002</v>
      </c>
      <c r="E20" s="1">
        <v>29.960000000000004</v>
      </c>
      <c r="F20" s="1">
        <v>22.751999999999999</v>
      </c>
      <c r="G20" s="1">
        <v>19.734297999999999</v>
      </c>
    </row>
    <row r="21" spans="2:7" x14ac:dyDescent="0.3">
      <c r="B21" t="s">
        <v>98</v>
      </c>
      <c r="C21" s="1">
        <v>13.936000000000002</v>
      </c>
      <c r="D21" s="1">
        <v>13.122999999999998</v>
      </c>
      <c r="E21" s="1">
        <v>13.208000000000002</v>
      </c>
      <c r="F21" s="1">
        <v>0</v>
      </c>
      <c r="G21" s="1">
        <v>0</v>
      </c>
    </row>
    <row r="22" spans="2:7" x14ac:dyDescent="0.3">
      <c r="B22" s="4" t="s">
        <v>82</v>
      </c>
      <c r="C22" s="15">
        <f>SUM(C17:C21)</f>
        <v>239.345</v>
      </c>
      <c r="D22" s="15">
        <f t="shared" ref="D22:G22" si="2">SUM(D17:D21)</f>
        <v>189.49699999999999</v>
      </c>
      <c r="E22" s="15">
        <f t="shared" si="2"/>
        <v>233.84</v>
      </c>
      <c r="F22" s="15">
        <f t="shared" si="2"/>
        <v>112.729</v>
      </c>
      <c r="G22" s="15">
        <f t="shared" si="2"/>
        <v>145.15969799999999</v>
      </c>
    </row>
    <row r="23" spans="2:7" x14ac:dyDescent="0.3">
      <c r="C23" s="1"/>
      <c r="D23" s="1"/>
      <c r="E23" s="1"/>
      <c r="F23" s="1"/>
      <c r="G23" s="1"/>
    </row>
    <row r="24" spans="2:7" ht="15" thickBot="1" x14ac:dyDescent="0.35">
      <c r="B24" s="5" t="s">
        <v>44</v>
      </c>
      <c r="C24" s="17">
        <f>C8+C14+C22</f>
        <v>1784.1420000000001</v>
      </c>
      <c r="D24" s="17">
        <f t="shared" ref="D24:G24" si="3">D8+D14+D22</f>
        <v>833.61199999999997</v>
      </c>
      <c r="E24" s="17">
        <f t="shared" si="3"/>
        <v>1257.684</v>
      </c>
      <c r="F24" s="17">
        <f t="shared" si="3"/>
        <v>965.34300000000007</v>
      </c>
      <c r="G24" s="17">
        <f t="shared" si="3"/>
        <v>438.50853000000001</v>
      </c>
    </row>
    <row r="25" spans="2:7" ht="15" thickTop="1" x14ac:dyDescent="0.3">
      <c r="C25" s="1"/>
      <c r="D25" s="1"/>
      <c r="E25" s="1"/>
      <c r="F25" s="1"/>
      <c r="G25" s="1"/>
    </row>
    <row r="26" spans="2:7" x14ac:dyDescent="0.3">
      <c r="B26" s="2" t="s">
        <v>45</v>
      </c>
      <c r="C26" s="1"/>
      <c r="D26" s="1"/>
      <c r="E26" s="1"/>
      <c r="F26" s="1"/>
      <c r="G26" s="1"/>
    </row>
    <row r="27" spans="2:7" x14ac:dyDescent="0.3">
      <c r="C27" s="1"/>
      <c r="D27" s="1"/>
      <c r="E27" s="1"/>
      <c r="F27" s="1"/>
      <c r="G27" s="1"/>
    </row>
    <row r="28" spans="2:7" x14ac:dyDescent="0.3">
      <c r="B28" s="2" t="s">
        <v>46</v>
      </c>
      <c r="C28" s="1"/>
      <c r="D28" s="1"/>
      <c r="E28" s="1"/>
      <c r="F28" s="1"/>
      <c r="G28" s="1"/>
    </row>
    <row r="29" spans="2:7" x14ac:dyDescent="0.3">
      <c r="B29" t="s">
        <v>47</v>
      </c>
      <c r="C29" s="1">
        <v>142.13</v>
      </c>
      <c r="D29" s="1">
        <v>45.753</v>
      </c>
      <c r="E29" s="1">
        <v>53.732000000000006</v>
      </c>
      <c r="F29" s="1">
        <v>68.748000000000005</v>
      </c>
      <c r="G29" s="1">
        <v>69.557895000000002</v>
      </c>
    </row>
    <row r="30" spans="2:7" x14ac:dyDescent="0.3">
      <c r="B30" t="s">
        <v>100</v>
      </c>
      <c r="C30" s="9">
        <v>0.221</v>
      </c>
      <c r="D30" s="1">
        <v>0.85899999999999999</v>
      </c>
      <c r="E30" s="1">
        <v>1.7899999999999998</v>
      </c>
      <c r="F30" s="1">
        <v>7.3330000000000002</v>
      </c>
      <c r="G30" s="1">
        <v>2.05124</v>
      </c>
    </row>
    <row r="31" spans="2:7" x14ac:dyDescent="0.3">
      <c r="B31" t="s">
        <v>49</v>
      </c>
      <c r="C31" s="1"/>
      <c r="D31" s="1"/>
      <c r="E31" s="1">
        <v>49.463999999999999</v>
      </c>
      <c r="F31" s="1">
        <v>0</v>
      </c>
      <c r="G31" s="1">
        <v>0</v>
      </c>
    </row>
    <row r="32" spans="2:7" x14ac:dyDescent="0.3">
      <c r="B32" s="4" t="s">
        <v>50</v>
      </c>
      <c r="C32" s="15">
        <f>SUM(C29:C31)</f>
        <v>142.351</v>
      </c>
      <c r="D32" s="15">
        <f t="shared" ref="D32:G32" si="4">SUM(D29:D31)</f>
        <v>46.612000000000002</v>
      </c>
      <c r="E32" s="15">
        <f t="shared" si="4"/>
        <v>104.986</v>
      </c>
      <c r="F32" s="15">
        <f t="shared" si="4"/>
        <v>76.081000000000003</v>
      </c>
      <c r="G32" s="15">
        <f t="shared" si="4"/>
        <v>71.609135000000009</v>
      </c>
    </row>
    <row r="33" spans="2:7" x14ac:dyDescent="0.3">
      <c r="C33" s="1"/>
      <c r="D33" s="1"/>
      <c r="E33" s="1"/>
      <c r="F33" s="1"/>
      <c r="G33" s="1"/>
    </row>
    <row r="34" spans="2:7" x14ac:dyDescent="0.3">
      <c r="B34" s="2" t="s">
        <v>54</v>
      </c>
      <c r="C34" s="1"/>
      <c r="D34" s="1"/>
      <c r="E34" s="1"/>
      <c r="F34" s="1"/>
      <c r="G34" s="1"/>
    </row>
    <row r="35" spans="2:7" x14ac:dyDescent="0.3">
      <c r="B35" t="s">
        <v>51</v>
      </c>
      <c r="C35" s="1"/>
      <c r="D35" s="1"/>
      <c r="E35" s="1">
        <v>18.48</v>
      </c>
      <c r="F35" s="1">
        <v>0</v>
      </c>
      <c r="G35" s="1">
        <v>0</v>
      </c>
    </row>
    <row r="36" spans="2:7" x14ac:dyDescent="0.3">
      <c r="B36" t="s">
        <v>52</v>
      </c>
      <c r="C36" s="1">
        <v>4.7939999999999996</v>
      </c>
      <c r="D36" s="1">
        <v>19.765000000000001</v>
      </c>
      <c r="E36" s="1">
        <v>23.666</v>
      </c>
      <c r="F36" s="1">
        <v>53.875999999999998</v>
      </c>
      <c r="G36" s="1">
        <v>44.267727999999998</v>
      </c>
    </row>
    <row r="37" spans="2:7" x14ac:dyDescent="0.3">
      <c r="B37" t="s">
        <v>101</v>
      </c>
      <c r="C37" s="1"/>
      <c r="D37" s="1"/>
      <c r="E37" s="1">
        <v>92.25</v>
      </c>
      <c r="F37" s="1">
        <v>0</v>
      </c>
      <c r="G37" s="1">
        <v>3.2341869999999999</v>
      </c>
    </row>
    <row r="38" spans="2:7" x14ac:dyDescent="0.3">
      <c r="B38" t="s">
        <v>53</v>
      </c>
      <c r="C38" s="1">
        <v>12.201000000000001</v>
      </c>
      <c r="D38" s="1">
        <v>15.772999999999998</v>
      </c>
      <c r="E38" s="1">
        <v>46.732999999999997</v>
      </c>
      <c r="F38" s="1">
        <v>35.795000000000002</v>
      </c>
      <c r="G38" s="1">
        <v>0.52355300000000005</v>
      </c>
    </row>
    <row r="39" spans="2:7" x14ac:dyDescent="0.3">
      <c r="B39" t="s">
        <v>81</v>
      </c>
      <c r="C39" s="1">
        <v>51.41</v>
      </c>
      <c r="D39" s="1">
        <v>43.24</v>
      </c>
      <c r="E39" s="1">
        <v>43.494999999999997</v>
      </c>
      <c r="F39" s="1">
        <v>38.72</v>
      </c>
      <c r="G39" s="1">
        <v>45.601562999999999</v>
      </c>
    </row>
    <row r="40" spans="2:7" x14ac:dyDescent="0.3">
      <c r="B40" s="4" t="s">
        <v>55</v>
      </c>
      <c r="C40" s="15">
        <f>SUM(C35:C39)</f>
        <v>68.405000000000001</v>
      </c>
      <c r="D40" s="15">
        <f t="shared" ref="D40" si="5">SUM(D35:D39)</f>
        <v>78.777999999999992</v>
      </c>
      <c r="E40" s="15">
        <f t="shared" ref="E40" si="6">SUM(E35:E39)</f>
        <v>224.62400000000002</v>
      </c>
      <c r="F40" s="15">
        <f t="shared" ref="F40" si="7">SUM(F35:F39)</f>
        <v>128.39099999999999</v>
      </c>
      <c r="G40" s="15">
        <f t="shared" ref="G40" si="8">SUM(G35:G39)</f>
        <v>93.627030999999988</v>
      </c>
    </row>
    <row r="41" spans="2:7" x14ac:dyDescent="0.3">
      <c r="C41" s="1"/>
      <c r="D41" s="1"/>
      <c r="E41" s="1"/>
      <c r="F41" s="1"/>
      <c r="G41" s="1"/>
    </row>
    <row r="42" spans="2:7" x14ac:dyDescent="0.3">
      <c r="B42" s="2" t="s">
        <v>56</v>
      </c>
      <c r="C42" s="1"/>
      <c r="D42" s="1"/>
      <c r="E42" s="1"/>
      <c r="F42" s="1"/>
      <c r="G42" s="1"/>
    </row>
    <row r="43" spans="2:7" x14ac:dyDescent="0.3">
      <c r="B43" t="s">
        <v>57</v>
      </c>
      <c r="C43" s="1">
        <v>0</v>
      </c>
      <c r="D43" s="9">
        <v>0.125</v>
      </c>
      <c r="E43" s="1">
        <v>197.97499999999999</v>
      </c>
      <c r="F43" s="1">
        <v>0</v>
      </c>
      <c r="G43" s="1">
        <v>0</v>
      </c>
    </row>
    <row r="44" spans="2:7" x14ac:dyDescent="0.3">
      <c r="B44" t="s">
        <v>60</v>
      </c>
      <c r="C44" s="1">
        <v>560.23099999999999</v>
      </c>
      <c r="D44" s="1">
        <v>408.15300000000002</v>
      </c>
      <c r="E44" s="1">
        <v>538.15800000000002</v>
      </c>
      <c r="F44" s="1">
        <v>350.851</v>
      </c>
      <c r="G44" s="1">
        <v>261.37338899999997</v>
      </c>
    </row>
    <row r="45" spans="2:7" x14ac:dyDescent="0.3">
      <c r="B45" t="s">
        <v>63</v>
      </c>
      <c r="C45" s="1">
        <v>316.52499999999998</v>
      </c>
      <c r="D45" s="1">
        <v>242.30700000000002</v>
      </c>
      <c r="E45" s="1">
        <v>165.61199999999999</v>
      </c>
      <c r="F45" s="1">
        <v>75.326999999999998</v>
      </c>
      <c r="G45" s="9">
        <v>0.18945999999999999</v>
      </c>
    </row>
    <row r="46" spans="2:7" x14ac:dyDescent="0.3">
      <c r="B46" t="s">
        <v>92</v>
      </c>
      <c r="C46" s="1">
        <v>320</v>
      </c>
      <c r="D46" s="1">
        <v>0</v>
      </c>
      <c r="E46" s="9">
        <v>1.115</v>
      </c>
      <c r="F46" s="9">
        <v>2.5000000000000001E-2</v>
      </c>
      <c r="G46" s="1">
        <v>0</v>
      </c>
    </row>
    <row r="47" spans="2:7" x14ac:dyDescent="0.3">
      <c r="B47" t="s">
        <v>62</v>
      </c>
      <c r="C47" s="1">
        <v>282.166</v>
      </c>
      <c r="D47" s="1">
        <v>0</v>
      </c>
      <c r="E47" s="1">
        <v>0</v>
      </c>
      <c r="F47" s="1">
        <v>0</v>
      </c>
      <c r="G47" s="1">
        <v>0</v>
      </c>
    </row>
    <row r="48" spans="2:7" x14ac:dyDescent="0.3">
      <c r="B48" t="s">
        <v>93</v>
      </c>
      <c r="C48" s="1">
        <v>54.634</v>
      </c>
      <c r="D48" s="1">
        <v>33.906999999999996</v>
      </c>
      <c r="E48" s="9">
        <v>0.13400000000000001</v>
      </c>
      <c r="F48" s="1">
        <v>311.85399999999998</v>
      </c>
      <c r="G48" s="1">
        <v>11.709515</v>
      </c>
    </row>
    <row r="49" spans="2:7" x14ac:dyDescent="0.3">
      <c r="B49" t="s">
        <v>61</v>
      </c>
      <c r="C49" s="1">
        <v>39.83</v>
      </c>
      <c r="D49" s="1">
        <v>23.73</v>
      </c>
      <c r="E49" s="1">
        <v>25.08</v>
      </c>
      <c r="F49" s="1">
        <v>22.814</v>
      </c>
      <c r="G49" s="1">
        <v>0</v>
      </c>
    </row>
    <row r="50" spans="2:7" x14ac:dyDescent="0.3">
      <c r="B50" s="4" t="s">
        <v>64</v>
      </c>
      <c r="C50" s="15">
        <f>SUM(C43:C49)</f>
        <v>1573.3859999999997</v>
      </c>
      <c r="D50" s="15">
        <f>SUM(D43:D49)</f>
        <v>708.22200000000009</v>
      </c>
      <c r="E50" s="15">
        <f>SUM(E43:E49)</f>
        <v>928.07400000000007</v>
      </c>
      <c r="F50" s="15">
        <f>SUM(F43:F49)</f>
        <v>760.87099999999998</v>
      </c>
      <c r="G50" s="15">
        <f>SUM(G43:G49)</f>
        <v>273.27236399999998</v>
      </c>
    </row>
    <row r="51" spans="2:7" x14ac:dyDescent="0.3">
      <c r="C51" s="1"/>
      <c r="D51" s="1"/>
      <c r="E51" s="1"/>
      <c r="F51" s="1"/>
      <c r="G51" s="1"/>
    </row>
    <row r="52" spans="2:7" ht="15" thickBot="1" x14ac:dyDescent="0.35">
      <c r="B52" s="5" t="s">
        <v>65</v>
      </c>
      <c r="C52" s="17">
        <f>C32+C40+C50</f>
        <v>1784.1419999999998</v>
      </c>
      <c r="D52" s="17">
        <f>D32+D40+D50</f>
        <v>833.61200000000008</v>
      </c>
      <c r="E52" s="17">
        <f>E32+E40+E50</f>
        <v>1257.6840000000002</v>
      </c>
      <c r="F52" s="17">
        <f>F32+F40+F50</f>
        <v>965.34299999999996</v>
      </c>
      <c r="G52" s="17">
        <f>G32+G40+G50</f>
        <v>438.50852999999995</v>
      </c>
    </row>
    <row r="53" spans="2:7" ht="15" thickTop="1" x14ac:dyDescent="0.3">
      <c r="C53" s="1"/>
      <c r="D53" s="1"/>
      <c r="E53" s="1"/>
      <c r="F53" s="1"/>
      <c r="G53" s="1"/>
    </row>
    <row r="55" spans="2:7" x14ac:dyDescent="0.3">
      <c r="B55" s="34" t="s">
        <v>66</v>
      </c>
      <c r="C55" s="11">
        <f>IFERROR(C50/C22,0)</f>
        <v>6.5737157659445558</v>
      </c>
      <c r="D55" s="11">
        <f t="shared" ref="D55:G55" si="9">IFERROR(D50/D22,0)</f>
        <v>3.7373784281545364</v>
      </c>
      <c r="E55" s="11">
        <f t="shared" si="9"/>
        <v>3.9688419432090321</v>
      </c>
      <c r="F55" s="11">
        <f t="shared" si="9"/>
        <v>6.7495586761170596</v>
      </c>
      <c r="G55" s="35">
        <f t="shared" si="9"/>
        <v>1.8825636024676766</v>
      </c>
    </row>
    <row r="56" spans="2:7" x14ac:dyDescent="0.3">
      <c r="B56" s="20"/>
      <c r="G56" s="21"/>
    </row>
    <row r="57" spans="2:7" x14ac:dyDescent="0.3">
      <c r="B57" s="20" t="s">
        <v>67</v>
      </c>
      <c r="C57" s="25">
        <f>IFERROR(C52/C8,0)</f>
        <v>1.2421740214132642</v>
      </c>
      <c r="D57" s="25">
        <f t="shared" ref="D57:G57" si="10">IFERROR(D52/D8,0)</f>
        <v>1.4341761175952434</v>
      </c>
      <c r="E57" s="25">
        <f t="shared" si="10"/>
        <v>1.3207678340581179</v>
      </c>
      <c r="F57" s="25">
        <f t="shared" si="10"/>
        <v>1.1997173898454219</v>
      </c>
      <c r="G57" s="26">
        <f t="shared" si="10"/>
        <v>1.7529355973316065</v>
      </c>
    </row>
    <row r="58" spans="2:7" x14ac:dyDescent="0.3">
      <c r="B58" s="20"/>
      <c r="G58" s="21"/>
    </row>
    <row r="59" spans="2:7" x14ac:dyDescent="0.3">
      <c r="B59" s="20" t="s">
        <v>68</v>
      </c>
      <c r="C59" s="24">
        <f>IFERROR('QA Infotech_PL'!C22/'QA Infotech_BS'!C32,0)</f>
        <v>6.0604702460818691</v>
      </c>
      <c r="D59" s="24">
        <f>IFERROR('QA Infotech_PL'!D22/'QA Infotech_BS'!D32,0)</f>
        <v>13.230155324809074</v>
      </c>
      <c r="E59" s="24">
        <f>IFERROR('QA Infotech_PL'!E22/'QA Infotech_BS'!E32,0)</f>
        <v>6.008744023012591</v>
      </c>
      <c r="F59" s="24">
        <f>IFERROR('QA Infotech_PL'!F22/'QA Infotech_BS'!F32,0)</f>
        <v>7.3035416989787194</v>
      </c>
      <c r="G59" s="27">
        <f>IFERROR('QA Infotech_PL'!G22/'QA Infotech_BS'!G32,0)</f>
        <v>5.6873777626276292</v>
      </c>
    </row>
    <row r="60" spans="2:7" x14ac:dyDescent="0.3">
      <c r="B60" s="20" t="s">
        <v>69</v>
      </c>
      <c r="C60" s="24">
        <f>IFERROR('QA Infotech_PL'!C22/'QA Infotech_BS'!C8,0)</f>
        <v>0.6006477728283528</v>
      </c>
      <c r="D60" s="24">
        <f>IFERROR('QA Infotech_PL'!D22/'QA Infotech_BS'!D8,0)</f>
        <v>1.0609653710636433</v>
      </c>
      <c r="E60" s="24">
        <f>IFERROR('QA Infotech_PL'!E22/'QA Infotech_BS'!E8,0)</f>
        <v>0.66247583322219139</v>
      </c>
      <c r="F60" s="24">
        <f>IFERROR('QA Infotech_PL'!F22/'QA Infotech_BS'!F8,0)</f>
        <v>0.69056891884838223</v>
      </c>
      <c r="G60" s="27">
        <f>IFERROR('QA Infotech_PL'!G22/'QA Infotech_BS'!G8,0)</f>
        <v>1.6280525465423428</v>
      </c>
    </row>
    <row r="61" spans="2:7" x14ac:dyDescent="0.3">
      <c r="B61" s="20" t="s">
        <v>70</v>
      </c>
      <c r="C61" s="24">
        <f>IFERROR('QA Infotech_PL'!C22/'QA Infotech_BS'!C76,0)</f>
        <v>0.6006477728283528</v>
      </c>
      <c r="D61" s="24">
        <f>IFERROR('QA Infotech_PL'!D22/'QA Infotech_BS'!D76,0)</f>
        <v>1.0609653710636433</v>
      </c>
      <c r="E61" s="24">
        <f>IFERROR('QA Infotech_PL'!E22/'QA Infotech_BS'!E76,0)</f>
        <v>0.66247583322219139</v>
      </c>
      <c r="F61" s="24">
        <f>IFERROR('QA Infotech_PL'!F22/'QA Infotech_BS'!F76,0)</f>
        <v>0.69056891884838223</v>
      </c>
      <c r="G61" s="27">
        <f>IFERROR('QA Infotech_PL'!G22/'QA Infotech_BS'!G76,0)</f>
        <v>1.6107149612718767</v>
      </c>
    </row>
    <row r="62" spans="2:7" x14ac:dyDescent="0.3">
      <c r="B62" s="20"/>
      <c r="G62" s="21"/>
    </row>
    <row r="63" spans="2:7" x14ac:dyDescent="0.3">
      <c r="B63" s="20" t="s">
        <v>71</v>
      </c>
      <c r="C63" s="36">
        <f>C44/'QA Infotech_PL'!C6*365</f>
        <v>83.414026787542653</v>
      </c>
      <c r="D63" s="36">
        <f>D44/'QA Infotech_PL'!D6*365</f>
        <v>69.239145236620146</v>
      </c>
      <c r="E63" s="36">
        <f>E44/'QA Infotech_PL'!E6*365</f>
        <v>94.632469203012022</v>
      </c>
      <c r="F63" s="36">
        <f>F44/'QA Infotech_PL'!F6*365</f>
        <v>73.429743581573689</v>
      </c>
      <c r="G63" s="37">
        <f>G44/'QA Infotech_PL'!G6*365</f>
        <v>99.867053292037028</v>
      </c>
    </row>
    <row r="64" spans="2:7" x14ac:dyDescent="0.3">
      <c r="B64" s="20"/>
      <c r="G64" s="21"/>
    </row>
    <row r="65" spans="2:7" x14ac:dyDescent="0.3">
      <c r="B65" s="20" t="s">
        <v>72</v>
      </c>
      <c r="C65" s="25">
        <f>IFERROR('QA Infotech_PL'!C6/'QA Infotech_BS'!C52,0)</f>
        <v>1.3740150727912914</v>
      </c>
      <c r="D65" s="25">
        <f>IFERROR('QA Infotech_PL'!D6/'QA Infotech_BS'!D52,0)</f>
        <v>2.5810724893595585</v>
      </c>
      <c r="E65" s="25">
        <f>IFERROR('QA Infotech_PL'!E6/'QA Infotech_BS'!E52,0)</f>
        <v>1.650406620422936</v>
      </c>
      <c r="F65" s="25">
        <f>IFERROR('QA Infotech_PL'!F6/'QA Infotech_BS'!F52,0)</f>
        <v>1.8065996417853551</v>
      </c>
      <c r="G65" s="26">
        <f>IFERROR('QA Infotech_PL'!G6/'QA Infotech_BS'!G52,0)</f>
        <v>2.1784818803866828</v>
      </c>
    </row>
    <row r="66" spans="2:7" x14ac:dyDescent="0.3">
      <c r="B66" s="20" t="s">
        <v>73</v>
      </c>
      <c r="C66" s="36">
        <f>IFERROR('QA Infotech_PL'!C6/'QA Infotech_BS'!C32,0)</f>
        <v>17.221080287458467</v>
      </c>
      <c r="D66" s="36">
        <f>IFERROR('QA Infotech_PL'!D6/'QA Infotech_BS'!D32,0)</f>
        <v>46.160066077404963</v>
      </c>
      <c r="E66" s="36">
        <f>IFERROR('QA Infotech_PL'!E6/'QA Infotech_BS'!E32,0)</f>
        <v>19.771112338788029</v>
      </c>
      <c r="F66" s="36">
        <f>IFERROR('QA Infotech_PL'!F6/'QA Infotech_BS'!F32,0)</f>
        <v>22.922783848792733</v>
      </c>
      <c r="G66" s="37">
        <f>IFERROR('QA Infotech_PL'!G6/'QA Infotech_BS'!G32,0)</f>
        <v>13.340237764357855</v>
      </c>
    </row>
    <row r="67" spans="2:7" x14ac:dyDescent="0.3">
      <c r="B67" s="22" t="s">
        <v>74</v>
      </c>
      <c r="C67" s="38">
        <f>IFERROR('QA Infotech_PL'!C6/'QA Infotech_BS'!C74,0)</f>
        <v>3.5145258316655115</v>
      </c>
      <c r="D67" s="38">
        <f>IFERROR('QA Infotech_PL'!D6/'QA Infotech_BS'!D74,0)</f>
        <v>7.7839105991650301</v>
      </c>
      <c r="E67" s="38">
        <f>IFERROR('QA Infotech_PL'!E6/'QA Infotech_BS'!E74,0)</f>
        <v>3.9349051292210335</v>
      </c>
      <c r="F67" s="38">
        <f>IFERROR('QA Infotech_PL'!F6/'QA Infotech_BS'!F74,0)</f>
        <v>3.0447254980010126</v>
      </c>
      <c r="G67" s="39">
        <f>IFERROR('QA Infotech_PL'!G6/'QA Infotech_BS'!G74,0)</f>
        <v>7.4676277813112346</v>
      </c>
    </row>
    <row r="69" spans="2:7" x14ac:dyDescent="0.3">
      <c r="B69" s="34" t="s">
        <v>75</v>
      </c>
      <c r="C69" s="3"/>
      <c r="D69" s="3"/>
      <c r="E69" s="3"/>
      <c r="F69" s="3"/>
      <c r="G69" s="19"/>
    </row>
    <row r="70" spans="2:7" x14ac:dyDescent="0.3">
      <c r="B70" s="20" t="s">
        <v>56</v>
      </c>
      <c r="C70" s="40">
        <f>C50</f>
        <v>1573.3859999999997</v>
      </c>
      <c r="D70" s="40">
        <f t="shared" ref="D70:G70" si="11">D50</f>
        <v>708.22200000000009</v>
      </c>
      <c r="E70" s="40">
        <f t="shared" si="11"/>
        <v>928.07400000000007</v>
      </c>
      <c r="F70" s="40">
        <f t="shared" si="11"/>
        <v>760.87099999999998</v>
      </c>
      <c r="G70" s="41">
        <f t="shared" si="11"/>
        <v>273.27236399999998</v>
      </c>
    </row>
    <row r="71" spans="2:7" x14ac:dyDescent="0.3">
      <c r="B71" s="20" t="s">
        <v>76</v>
      </c>
      <c r="C71" s="40">
        <f>C70-SUM(C45:C46)</f>
        <v>936.86099999999976</v>
      </c>
      <c r="D71" s="40">
        <f t="shared" ref="D71:G71" si="12">D70-SUM(D45:D46)</f>
        <v>465.91500000000008</v>
      </c>
      <c r="E71" s="40">
        <f t="shared" si="12"/>
        <v>761.34700000000009</v>
      </c>
      <c r="F71" s="40">
        <f t="shared" si="12"/>
        <v>685.51900000000001</v>
      </c>
      <c r="G71" s="41">
        <f t="shared" si="12"/>
        <v>273.08290399999998</v>
      </c>
    </row>
    <row r="72" spans="2:7" x14ac:dyDescent="0.3">
      <c r="B72" s="20" t="s">
        <v>77</v>
      </c>
      <c r="C72" s="40">
        <f>C22</f>
        <v>239.345</v>
      </c>
      <c r="D72" s="40">
        <f t="shared" ref="D72:G72" si="13">D22</f>
        <v>189.49699999999999</v>
      </c>
      <c r="E72" s="40">
        <f t="shared" si="13"/>
        <v>233.84</v>
      </c>
      <c r="F72" s="40">
        <f t="shared" si="13"/>
        <v>112.729</v>
      </c>
      <c r="G72" s="41">
        <f t="shared" si="13"/>
        <v>145.15969799999999</v>
      </c>
    </row>
    <row r="73" spans="2:7" x14ac:dyDescent="0.3">
      <c r="B73" s="20"/>
      <c r="G73" s="21"/>
    </row>
    <row r="74" spans="2:7" x14ac:dyDescent="0.3">
      <c r="B74" s="20" t="s">
        <v>78</v>
      </c>
      <c r="C74" s="40">
        <f>C71-C72</f>
        <v>697.51599999999974</v>
      </c>
      <c r="D74" s="40">
        <f t="shared" ref="D74:G74" si="14">D71-D72</f>
        <v>276.41800000000012</v>
      </c>
      <c r="E74" s="40">
        <f t="shared" si="14"/>
        <v>527.50700000000006</v>
      </c>
      <c r="F74" s="40">
        <f t="shared" si="14"/>
        <v>572.79</v>
      </c>
      <c r="G74" s="41">
        <f t="shared" si="14"/>
        <v>127.92320599999999</v>
      </c>
    </row>
    <row r="75" spans="2:7" x14ac:dyDescent="0.3">
      <c r="B75" s="20"/>
      <c r="G75" s="21"/>
    </row>
    <row r="76" spans="2:7" x14ac:dyDescent="0.3">
      <c r="B76" s="22" t="s">
        <v>79</v>
      </c>
      <c r="C76" s="43">
        <f>C8+C11</f>
        <v>1436.306</v>
      </c>
      <c r="D76" s="43">
        <f t="shared" ref="D76:G76" si="15">D8+D11</f>
        <v>581.24800000000005</v>
      </c>
      <c r="E76" s="43">
        <f t="shared" si="15"/>
        <v>952.23700000000008</v>
      </c>
      <c r="F76" s="43">
        <f t="shared" si="15"/>
        <v>804.64200000000005</v>
      </c>
      <c r="G76" s="44">
        <f t="shared" si="15"/>
        <v>252.849332</v>
      </c>
    </row>
  </sheetData>
  <pageMargins left="0.7" right="0.7" top="0.75" bottom="0.75" header="0.3" footer="0.3"/>
  <pageSetup orientation="portrait" r:id="rId1"/>
  <ignoredErrors>
    <ignoredError sqref="C71:G7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5FD6-6507-424C-A559-5ADC58A85ED9}">
  <dimension ref="B1:J79"/>
  <sheetViews>
    <sheetView zoomScaleNormal="100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G2" sqref="G2"/>
    </sheetView>
  </sheetViews>
  <sheetFormatPr defaultRowHeight="14.4" x14ac:dyDescent="0.3"/>
  <cols>
    <col min="1" max="1" width="5" customWidth="1"/>
    <col min="2" max="2" width="27.44140625" customWidth="1"/>
    <col min="3" max="7" width="12.77734375" customWidth="1"/>
    <col min="10" max="10" width="18" customWidth="1"/>
  </cols>
  <sheetData>
    <row r="1" spans="2:10" x14ac:dyDescent="0.3">
      <c r="G1" s="1" t="s">
        <v>28</v>
      </c>
      <c r="J1" s="1"/>
    </row>
    <row r="2" spans="2:10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2:10" x14ac:dyDescent="0.3">
      <c r="B3" s="2" t="s">
        <v>29</v>
      </c>
    </row>
    <row r="4" spans="2:10" x14ac:dyDescent="0.3">
      <c r="B4" s="2"/>
    </row>
    <row r="5" spans="2:10" x14ac:dyDescent="0.3">
      <c r="B5" s="2" t="s">
        <v>39</v>
      </c>
    </row>
    <row r="6" spans="2:10" x14ac:dyDescent="0.3">
      <c r="B6" t="s">
        <v>30</v>
      </c>
      <c r="C6" s="9">
        <f>'QA Infotech_BS'!C6/'QA Infotech_BS (USD)'!$C$79</f>
        <v>0.1875</v>
      </c>
      <c r="D6" s="9">
        <f>'QA Infotech_BS'!D6/'QA Infotech_BS (USD)'!$D$79</f>
        <v>0.20270270270270271</v>
      </c>
      <c r="E6" s="9">
        <f>'QA Infotech_BS'!E6/'QA Infotech_BS (USD)'!$E$79</f>
        <v>0.20270270270270271</v>
      </c>
      <c r="F6" s="9">
        <f>'QA Infotech_BS'!F6/'QA Infotech_BS (USD)'!$F$79</f>
        <v>0.21428571428571427</v>
      </c>
      <c r="G6" s="30">
        <f>'QA Infotech_BS'!G6/'QA Infotech_BS (USD)'!$G$79</f>
        <v>1.4705882352941176E-3</v>
      </c>
    </row>
    <row r="7" spans="2:10" x14ac:dyDescent="0.3">
      <c r="B7" t="s">
        <v>94</v>
      </c>
      <c r="C7" s="9">
        <f>'QA Infotech_BS'!C7/'QA Infotech_BS (USD)'!$C$79</f>
        <v>17.766325000000002</v>
      </c>
      <c r="D7" s="9">
        <f>'QA Infotech_BS'!D7/'QA Infotech_BS (USD)'!$D$79</f>
        <v>7.652000000000001</v>
      </c>
      <c r="E7" s="9">
        <f>'QA Infotech_BS'!E7/'QA Infotech_BS (USD)'!$E$79</f>
        <v>12.665364864864866</v>
      </c>
      <c r="F7" s="9">
        <f>'QA Infotech_BS'!F7/'QA Infotech_BS (USD)'!$F$79</f>
        <v>11.280600000000002</v>
      </c>
      <c r="G7" s="30">
        <f>'QA Infotech_BS'!G7/'QA Infotech_BS (USD)'!$G$79</f>
        <v>3.677303955882353</v>
      </c>
    </row>
    <row r="8" spans="2:10" x14ac:dyDescent="0.3">
      <c r="B8" s="4" t="s">
        <v>32</v>
      </c>
      <c r="C8" s="15">
        <f>SUM(C6:C7)</f>
        <v>17.953825000000002</v>
      </c>
      <c r="D8" s="15">
        <f t="shared" ref="D8:G8" si="0">SUM(D6:D7)</f>
        <v>7.8547027027027037</v>
      </c>
      <c r="E8" s="15">
        <f t="shared" si="0"/>
        <v>12.86806756756757</v>
      </c>
      <c r="F8" s="15">
        <f t="shared" si="0"/>
        <v>11.494885714285715</v>
      </c>
      <c r="G8" s="15">
        <f t="shared" si="0"/>
        <v>3.6787745441176471</v>
      </c>
    </row>
    <row r="9" spans="2:10" x14ac:dyDescent="0.3">
      <c r="C9" s="1"/>
      <c r="D9" s="1"/>
      <c r="E9" s="1"/>
      <c r="F9" s="1"/>
      <c r="G9" s="1"/>
    </row>
    <row r="10" spans="2:10" x14ac:dyDescent="0.3">
      <c r="B10" s="2" t="s">
        <v>33</v>
      </c>
      <c r="C10" s="1"/>
      <c r="D10" s="1"/>
      <c r="E10" s="1"/>
      <c r="F10" s="1"/>
      <c r="G10" s="1"/>
    </row>
    <row r="11" spans="2:10" x14ac:dyDescent="0.3">
      <c r="B11" t="s">
        <v>102</v>
      </c>
      <c r="C11" s="9">
        <f>'QA Infotech_BS'!C11/'QA Infotech_BS (USD)'!$C$79</f>
        <v>0</v>
      </c>
      <c r="D11" s="9">
        <f>'QA Infotech_BS'!D11/'QA Infotech_BS (USD)'!$D$79</f>
        <v>0</v>
      </c>
      <c r="E11" s="9">
        <f>'QA Infotech_BS'!E11/'QA Infotech_BS (USD)'!$E$79</f>
        <v>0</v>
      </c>
      <c r="F11" s="9">
        <f>'QA Infotech_BS'!F11/'QA Infotech_BS (USD)'!$F$79</f>
        <v>0</v>
      </c>
      <c r="G11" s="30">
        <f>'QA Infotech_BS'!G11/'QA Infotech_BS (USD)'!$G$79</f>
        <v>3.9597985294117649E-2</v>
      </c>
    </row>
    <row r="12" spans="2:10" x14ac:dyDescent="0.3">
      <c r="B12" t="s">
        <v>95</v>
      </c>
      <c r="C12" s="9">
        <f>'QA Infotech_BS'!C12/'QA Infotech_BS (USD)'!$C$79</f>
        <v>0.42741249999999997</v>
      </c>
      <c r="D12" s="9">
        <f>'QA Infotech_BS'!D12/'QA Infotech_BS (USD)'!$D$79</f>
        <v>9.9864864864864858E-3</v>
      </c>
      <c r="E12" s="9">
        <f>'QA Infotech_BS'!E12/'QA Infotech_BS (USD)'!$E$79</f>
        <v>0.21447297297297299</v>
      </c>
      <c r="F12" s="9">
        <f>'QA Infotech_BS'!F12/'QA Infotech_BS (USD)'!$F$79</f>
        <v>0</v>
      </c>
      <c r="G12" s="30">
        <f>'QA Infotech_BS'!G12/'QA Infotech_BS (USD)'!$G$79</f>
        <v>0</v>
      </c>
    </row>
    <row r="13" spans="2:10" x14ac:dyDescent="0.3">
      <c r="B13" t="s">
        <v>96</v>
      </c>
      <c r="C13" s="9">
        <f>'QA Infotech_BS'!C13/'QA Infotech_BS (USD)'!$C$79</f>
        <v>0.92872500000000002</v>
      </c>
      <c r="D13" s="9">
        <f>'QA Infotech_BS'!D13/'QA Infotech_BS (USD)'!$D$79</f>
        <v>0.83956756756756756</v>
      </c>
      <c r="E13" s="9">
        <f>'QA Infotech_BS'!E13/'QA Infotech_BS (USD)'!$E$79</f>
        <v>0.7531891891891892</v>
      </c>
      <c r="F13" s="9">
        <f>'QA Infotech_BS'!F13/'QA Infotech_BS (USD)'!$F$79</f>
        <v>0.68531428571428576</v>
      </c>
      <c r="G13" s="30">
        <f>'QA Infotech_BS'!G13/'QA Infotech_BS (USD)'!$G$79</f>
        <v>0.59558088235294115</v>
      </c>
    </row>
    <row r="14" spans="2:10" x14ac:dyDescent="0.3">
      <c r="B14" s="4" t="s">
        <v>38</v>
      </c>
      <c r="C14" s="11">
        <f>SUM(C11:C13)</f>
        <v>1.3561375</v>
      </c>
      <c r="D14" s="11">
        <f t="shared" ref="D14:G14" si="1">SUM(D11:D13)</f>
        <v>0.84955405405405404</v>
      </c>
      <c r="E14" s="11">
        <f t="shared" si="1"/>
        <v>0.96766216216216216</v>
      </c>
      <c r="F14" s="11">
        <f t="shared" si="1"/>
        <v>0.68531428571428576</v>
      </c>
      <c r="G14" s="11">
        <f t="shared" si="1"/>
        <v>0.63517886764705878</v>
      </c>
    </row>
    <row r="15" spans="2:10" x14ac:dyDescent="0.3">
      <c r="C15" s="1"/>
      <c r="D15" s="1"/>
      <c r="E15" s="1"/>
      <c r="F15" s="1"/>
      <c r="G15" s="1"/>
    </row>
    <row r="16" spans="2:10" x14ac:dyDescent="0.3">
      <c r="B16" s="2" t="s">
        <v>77</v>
      </c>
      <c r="C16" s="1"/>
      <c r="D16" s="1"/>
      <c r="E16" s="1"/>
      <c r="F16" s="1"/>
      <c r="G16" s="1"/>
    </row>
    <row r="17" spans="2:7" x14ac:dyDescent="0.3">
      <c r="B17" t="s">
        <v>80</v>
      </c>
      <c r="C17" s="9">
        <f>'QA Infotech_BS'!C17/'QA Infotech_BS (USD)'!$C$79</f>
        <v>8.6999999999999994E-2</v>
      </c>
      <c r="D17" s="9">
        <f>'QA Infotech_BS'!D17/'QA Infotech_BS (USD)'!$D$79</f>
        <v>0.20835135135135135</v>
      </c>
      <c r="E17" s="9">
        <f>'QA Infotech_BS'!E17/'QA Infotech_BS (USD)'!$E$79</f>
        <v>0.13563513513513514</v>
      </c>
      <c r="F17" s="9">
        <f>'QA Infotech_BS'!F17/'QA Infotech_BS (USD)'!$F$79</f>
        <v>5.8771428571428572E-2</v>
      </c>
      <c r="G17" s="30">
        <f>'QA Infotech_BS'!G17/'QA Infotech_BS (USD)'!$G$79</f>
        <v>0.13506647058823529</v>
      </c>
    </row>
    <row r="18" spans="2:7" x14ac:dyDescent="0.3">
      <c r="B18" t="s">
        <v>99</v>
      </c>
      <c r="C18" s="9">
        <f>'QA Infotech_BS'!C18/'QA Infotech_BS (USD)'!$C$79</f>
        <v>1.9693124999999998</v>
      </c>
      <c r="D18" s="9">
        <f>'QA Infotech_BS'!D18/'QA Infotech_BS (USD)'!$D$79</f>
        <v>1.1995675675675677</v>
      </c>
      <c r="E18" s="9">
        <f>'QA Infotech_BS'!E18/'QA Infotech_BS (USD)'!$E$79</f>
        <v>1.6088783783783784</v>
      </c>
      <c r="F18" s="9">
        <f>'QA Infotech_BS'!F18/'QA Infotech_BS (USD)'!$F$79</f>
        <v>0.86691428571428564</v>
      </c>
      <c r="G18" s="30">
        <f>'QA Infotech_BS'!G18/'QA Infotech_BS (USD)'!$G$79</f>
        <v>1.1911402499999999</v>
      </c>
    </row>
    <row r="19" spans="2:7" x14ac:dyDescent="0.3">
      <c r="B19" t="s">
        <v>42</v>
      </c>
      <c r="C19" s="9">
        <f>'QA Infotech_BS'!C19/'QA Infotech_BS (USD)'!$C$79</f>
        <v>0.3435125</v>
      </c>
      <c r="D19" s="9">
        <f>'QA Infotech_BS'!D19/'QA Infotech_BS (USD)'!$D$79</f>
        <v>0.48421621621621624</v>
      </c>
      <c r="E19" s="9">
        <f>'QA Infotech_BS'!E19/'QA Infotech_BS (USD)'!$E$79</f>
        <v>0.83213513513513515</v>
      </c>
      <c r="F19" s="9">
        <f>'QA Infotech_BS'!F19/'QA Infotech_BS (USD)'!$F$79</f>
        <v>0.35969999999999996</v>
      </c>
      <c r="G19" s="30">
        <f>'QA Infotech_BS'!G19/'QA Infotech_BS (USD)'!$G$79</f>
        <v>0.51828445588235295</v>
      </c>
    </row>
    <row r="20" spans="2:7" x14ac:dyDescent="0.3">
      <c r="B20" t="s">
        <v>97</v>
      </c>
      <c r="C20" s="9">
        <f>'QA Infotech_BS'!C20/'QA Infotech_BS (USD)'!$C$79</f>
        <v>0.41778750000000003</v>
      </c>
      <c r="D20" s="9">
        <f>'QA Infotech_BS'!D20/'QA Infotech_BS (USD)'!$D$79</f>
        <v>0.49129729729729732</v>
      </c>
      <c r="E20" s="9">
        <f>'QA Infotech_BS'!E20/'QA Infotech_BS (USD)'!$E$79</f>
        <v>0.40486486486486495</v>
      </c>
      <c r="F20" s="9">
        <f>'QA Infotech_BS'!F20/'QA Infotech_BS (USD)'!$F$79</f>
        <v>0.32502857142857139</v>
      </c>
      <c r="G20" s="30">
        <f>'QA Infotech_BS'!G20/'QA Infotech_BS (USD)'!$G$79</f>
        <v>0.29021026470588235</v>
      </c>
    </row>
    <row r="21" spans="2:7" x14ac:dyDescent="0.3">
      <c r="B21" t="s">
        <v>98</v>
      </c>
      <c r="C21" s="9">
        <f>'QA Infotech_BS'!C21/'QA Infotech_BS (USD)'!$C$79</f>
        <v>0.17420000000000002</v>
      </c>
      <c r="D21" s="9">
        <f>'QA Infotech_BS'!D21/'QA Infotech_BS (USD)'!$D$79</f>
        <v>0.1773378378378378</v>
      </c>
      <c r="E21" s="9">
        <f>'QA Infotech_BS'!E21/'QA Infotech_BS (USD)'!$E$79</f>
        <v>0.17848648648648652</v>
      </c>
      <c r="F21" s="9">
        <f>'QA Infotech_BS'!F21/'QA Infotech_BS (USD)'!$F$79</f>
        <v>0</v>
      </c>
      <c r="G21" s="30">
        <f>'QA Infotech_BS'!G21/'QA Infotech_BS (USD)'!$G$79</f>
        <v>0</v>
      </c>
    </row>
    <row r="22" spans="2:7" x14ac:dyDescent="0.3">
      <c r="B22" s="4" t="s">
        <v>82</v>
      </c>
      <c r="C22" s="11">
        <f>SUM(C17:C21)</f>
        <v>2.9918125</v>
      </c>
      <c r="D22" s="11">
        <f t="shared" ref="D22:G22" si="2">SUM(D17:D21)</f>
        <v>2.5607702702702704</v>
      </c>
      <c r="E22" s="11">
        <f t="shared" si="2"/>
        <v>3.16</v>
      </c>
      <c r="F22" s="11">
        <f t="shared" si="2"/>
        <v>1.6104142857142856</v>
      </c>
      <c r="G22" s="11">
        <f t="shared" si="2"/>
        <v>2.1347014411764706</v>
      </c>
    </row>
    <row r="23" spans="2:7" x14ac:dyDescent="0.3">
      <c r="C23" s="1"/>
      <c r="D23" s="1"/>
      <c r="E23" s="1"/>
      <c r="F23" s="1"/>
      <c r="G23" s="1"/>
    </row>
    <row r="24" spans="2:7" ht="15" thickBot="1" x14ac:dyDescent="0.35">
      <c r="B24" s="5" t="s">
        <v>44</v>
      </c>
      <c r="C24" s="17">
        <f>C8+C14+C22</f>
        <v>22.301774999999999</v>
      </c>
      <c r="D24" s="17">
        <f t="shared" ref="D24:G24" si="3">D8+D14+D22</f>
        <v>11.265027027027028</v>
      </c>
      <c r="E24" s="17">
        <f t="shared" si="3"/>
        <v>16.995729729729732</v>
      </c>
      <c r="F24" s="17">
        <f t="shared" si="3"/>
        <v>13.790614285714287</v>
      </c>
      <c r="G24" s="17">
        <f t="shared" si="3"/>
        <v>6.4486548529411767</v>
      </c>
    </row>
    <row r="25" spans="2:7" ht="15" thickTop="1" x14ac:dyDescent="0.3">
      <c r="C25" s="1"/>
      <c r="D25" s="1"/>
      <c r="E25" s="1"/>
      <c r="F25" s="1"/>
      <c r="G25" s="1"/>
    </row>
    <row r="26" spans="2:7" x14ac:dyDescent="0.3">
      <c r="B26" s="2" t="s">
        <v>45</v>
      </c>
      <c r="C26" s="1"/>
      <c r="D26" s="1"/>
      <c r="E26" s="1"/>
      <c r="F26" s="1"/>
      <c r="G26" s="1"/>
    </row>
    <row r="27" spans="2:7" x14ac:dyDescent="0.3">
      <c r="C27" s="1"/>
      <c r="D27" s="1"/>
      <c r="E27" s="1"/>
      <c r="F27" s="1"/>
      <c r="G27" s="1"/>
    </row>
    <row r="28" spans="2:7" x14ac:dyDescent="0.3">
      <c r="B28" s="2" t="s">
        <v>46</v>
      </c>
      <c r="C28" s="1"/>
      <c r="D28" s="1"/>
      <c r="E28" s="1"/>
      <c r="F28" s="1"/>
      <c r="G28" s="1"/>
    </row>
    <row r="29" spans="2:7" x14ac:dyDescent="0.3">
      <c r="B29" t="s">
        <v>47</v>
      </c>
      <c r="C29" s="9">
        <f>'QA Infotech_BS'!C29/'QA Infotech_BS (USD)'!$C$79</f>
        <v>1.7766249999999999</v>
      </c>
      <c r="D29" s="9">
        <f>'QA Infotech_BS'!D29/'QA Infotech_BS (USD)'!$D$79</f>
        <v>0.61828378378378379</v>
      </c>
      <c r="E29" s="9">
        <f>'QA Infotech_BS'!E29/'QA Infotech_BS (USD)'!$E$79</f>
        <v>0.72610810810810822</v>
      </c>
      <c r="F29" s="9">
        <f>'QA Infotech_BS'!F29/'QA Infotech_BS (USD)'!$F$79</f>
        <v>0.98211428571428583</v>
      </c>
      <c r="G29" s="30">
        <f>'QA Infotech_BS'!G29/'QA Infotech_BS (USD)'!$G$79</f>
        <v>1.0229102205882352</v>
      </c>
    </row>
    <row r="30" spans="2:7" x14ac:dyDescent="0.3">
      <c r="B30" t="s">
        <v>100</v>
      </c>
      <c r="C30" s="9">
        <f>'QA Infotech_BS'!C30/'QA Infotech_BS (USD)'!$C$79</f>
        <v>2.7625000000000002E-3</v>
      </c>
      <c r="D30" s="9">
        <f>'QA Infotech_BS'!D30/'QA Infotech_BS (USD)'!$D$79</f>
        <v>1.1608108108108108E-2</v>
      </c>
      <c r="E30" s="9">
        <f>'QA Infotech_BS'!E30/'QA Infotech_BS (USD)'!$E$79</f>
        <v>2.4189189189189185E-2</v>
      </c>
      <c r="F30" s="9">
        <f>'QA Infotech_BS'!F30/'QA Infotech_BS (USD)'!$F$79</f>
        <v>0.10475714285714285</v>
      </c>
      <c r="G30" s="30">
        <f>'QA Infotech_BS'!G30/'QA Infotech_BS (USD)'!$G$79</f>
        <v>3.0165294117647058E-2</v>
      </c>
    </row>
    <row r="31" spans="2:7" x14ac:dyDescent="0.3">
      <c r="B31" t="s">
        <v>49</v>
      </c>
      <c r="C31" s="9">
        <f>'QA Infotech_BS'!C31/'QA Infotech_BS (USD)'!$C$79</f>
        <v>0</v>
      </c>
      <c r="D31" s="9">
        <f>'QA Infotech_BS'!D31/'QA Infotech_BS (USD)'!$D$79</f>
        <v>0</v>
      </c>
      <c r="E31" s="9">
        <f>'QA Infotech_BS'!E31/'QA Infotech_BS (USD)'!$E$79</f>
        <v>0.66843243243243244</v>
      </c>
      <c r="F31" s="9">
        <f>'QA Infotech_BS'!F31/'QA Infotech_BS (USD)'!$F$79</f>
        <v>0</v>
      </c>
      <c r="G31" s="30">
        <f>'QA Infotech_BS'!G31/'QA Infotech_BS (USD)'!$G$79</f>
        <v>0</v>
      </c>
    </row>
    <row r="32" spans="2:7" x14ac:dyDescent="0.3">
      <c r="B32" s="4" t="s">
        <v>50</v>
      </c>
      <c r="C32" s="11">
        <f>SUM(C29:C31)</f>
        <v>1.7793874999999999</v>
      </c>
      <c r="D32" s="11">
        <f t="shared" ref="D32:G32" si="4">SUM(D29:D31)</f>
        <v>0.62989189189189188</v>
      </c>
      <c r="E32" s="11">
        <f t="shared" si="4"/>
        <v>1.4187297297297299</v>
      </c>
      <c r="F32" s="11">
        <f t="shared" si="4"/>
        <v>1.0868714285714287</v>
      </c>
      <c r="G32" s="11">
        <f t="shared" si="4"/>
        <v>1.0530755147058823</v>
      </c>
    </row>
    <row r="33" spans="2:7" x14ac:dyDescent="0.3">
      <c r="C33" s="1"/>
      <c r="D33" s="1"/>
      <c r="E33" s="1"/>
      <c r="F33" s="1"/>
      <c r="G33" s="1"/>
    </row>
    <row r="34" spans="2:7" x14ac:dyDescent="0.3">
      <c r="B34" s="2" t="s">
        <v>54</v>
      </c>
      <c r="C34" s="1"/>
      <c r="D34" s="1"/>
      <c r="E34" s="1"/>
      <c r="F34" s="1"/>
      <c r="G34" s="1"/>
    </row>
    <row r="35" spans="2:7" x14ac:dyDescent="0.3">
      <c r="B35" t="s">
        <v>51</v>
      </c>
      <c r="C35" s="9">
        <f>'QA Infotech_BS'!C35/'QA Infotech_BS (USD)'!$C$79</f>
        <v>0</v>
      </c>
      <c r="D35" s="9">
        <f>'QA Infotech_BS'!D35/'QA Infotech_BS (USD)'!$D$79</f>
        <v>0</v>
      </c>
      <c r="E35" s="9">
        <f>'QA Infotech_BS'!E35/'QA Infotech_BS (USD)'!$E$79</f>
        <v>0.24972972972972973</v>
      </c>
      <c r="F35" s="9">
        <f>'QA Infotech_BS'!F35/'QA Infotech_BS (USD)'!$F$79</f>
        <v>0</v>
      </c>
      <c r="G35" s="30">
        <f>'QA Infotech_BS'!G35/'QA Infotech_BS (USD)'!$G$79</f>
        <v>0</v>
      </c>
    </row>
    <row r="36" spans="2:7" x14ac:dyDescent="0.3">
      <c r="B36" t="s">
        <v>52</v>
      </c>
      <c r="C36" s="9">
        <f>'QA Infotech_BS'!C36/'QA Infotech_BS (USD)'!$C$79</f>
        <v>5.9924999999999992E-2</v>
      </c>
      <c r="D36" s="9">
        <f>'QA Infotech_BS'!D36/'QA Infotech_BS (USD)'!$D$79</f>
        <v>0.26709459459459461</v>
      </c>
      <c r="E36" s="9">
        <f>'QA Infotech_BS'!E36/'QA Infotech_BS (USD)'!$E$79</f>
        <v>0.31981081081081081</v>
      </c>
      <c r="F36" s="9">
        <f>'QA Infotech_BS'!F36/'QA Infotech_BS (USD)'!$F$79</f>
        <v>0.76965714285714282</v>
      </c>
      <c r="G36" s="30">
        <f>'QA Infotech_BS'!G36/'QA Infotech_BS (USD)'!$G$79</f>
        <v>0.65099600000000002</v>
      </c>
    </row>
    <row r="37" spans="2:7" x14ac:dyDescent="0.3">
      <c r="B37" t="s">
        <v>101</v>
      </c>
      <c r="C37" s="9">
        <f>'QA Infotech_BS'!C37/'QA Infotech_BS (USD)'!$C$79</f>
        <v>0</v>
      </c>
      <c r="D37" s="9">
        <f>'QA Infotech_BS'!D37/'QA Infotech_BS (USD)'!$D$79</f>
        <v>0</v>
      </c>
      <c r="E37" s="9">
        <f>'QA Infotech_BS'!E37/'QA Infotech_BS (USD)'!$E$79</f>
        <v>1.2466216216216217</v>
      </c>
      <c r="F37" s="9">
        <f>'QA Infotech_BS'!F37/'QA Infotech_BS (USD)'!$F$79</f>
        <v>0</v>
      </c>
      <c r="G37" s="30">
        <f>'QA Infotech_BS'!G37/'QA Infotech_BS (USD)'!$G$79</f>
        <v>4.756157352941176E-2</v>
      </c>
    </row>
    <row r="38" spans="2:7" x14ac:dyDescent="0.3">
      <c r="B38" t="s">
        <v>53</v>
      </c>
      <c r="C38" s="9">
        <f>'QA Infotech_BS'!C38/'QA Infotech_BS (USD)'!$C$79</f>
        <v>0.1525125</v>
      </c>
      <c r="D38" s="9">
        <f>'QA Infotech_BS'!D38/'QA Infotech_BS (USD)'!$D$79</f>
        <v>0.21314864864864863</v>
      </c>
      <c r="E38" s="9">
        <f>'QA Infotech_BS'!E38/'QA Infotech_BS (USD)'!$E$79</f>
        <v>0.63152702702702701</v>
      </c>
      <c r="F38" s="9">
        <f>'QA Infotech_BS'!F38/'QA Infotech_BS (USD)'!$F$79</f>
        <v>0.51135714285714284</v>
      </c>
      <c r="G38" s="30">
        <f>'QA Infotech_BS'!G38/'QA Infotech_BS (USD)'!$G$79</f>
        <v>7.6993088235294124E-3</v>
      </c>
    </row>
    <row r="39" spans="2:7" x14ac:dyDescent="0.3">
      <c r="B39" t="s">
        <v>81</v>
      </c>
      <c r="C39" s="9">
        <f>'QA Infotech_BS'!C39/'QA Infotech_BS (USD)'!$C$79</f>
        <v>0.642625</v>
      </c>
      <c r="D39" s="9">
        <f>'QA Infotech_BS'!D39/'QA Infotech_BS (USD)'!$D$79</f>
        <v>0.58432432432432435</v>
      </c>
      <c r="E39" s="9">
        <f>'QA Infotech_BS'!E39/'QA Infotech_BS (USD)'!$E$79</f>
        <v>0.58777027027027029</v>
      </c>
      <c r="F39" s="9">
        <f>'QA Infotech_BS'!F39/'QA Infotech_BS (USD)'!$F$79</f>
        <v>0.55314285714285716</v>
      </c>
      <c r="G39" s="30">
        <f>'QA Infotech_BS'!G39/'QA Infotech_BS (USD)'!$G$79</f>
        <v>0.6706112205882353</v>
      </c>
    </row>
    <row r="40" spans="2:7" x14ac:dyDescent="0.3">
      <c r="B40" s="4" t="s">
        <v>55</v>
      </c>
      <c r="C40" s="11">
        <f>SUM(C35:C39)</f>
        <v>0.85506250000000006</v>
      </c>
      <c r="D40" s="11">
        <f t="shared" ref="D40:G40" si="5">SUM(D35:D39)</f>
        <v>1.0645675675675677</v>
      </c>
      <c r="E40" s="11">
        <f t="shared" si="5"/>
        <v>3.0354594594594593</v>
      </c>
      <c r="F40" s="11">
        <f t="shared" si="5"/>
        <v>1.8341571428571428</v>
      </c>
      <c r="G40" s="11">
        <f t="shared" si="5"/>
        <v>1.3768681029411765</v>
      </c>
    </row>
    <row r="41" spans="2:7" x14ac:dyDescent="0.3">
      <c r="C41" s="1"/>
      <c r="D41" s="1"/>
      <c r="E41" s="1"/>
      <c r="F41" s="1"/>
      <c r="G41" s="1"/>
    </row>
    <row r="42" spans="2:7" x14ac:dyDescent="0.3">
      <c r="B42" s="2" t="s">
        <v>56</v>
      </c>
      <c r="C42" s="1"/>
      <c r="D42" s="1"/>
      <c r="E42" s="1"/>
      <c r="F42" s="1"/>
      <c r="G42" s="1"/>
    </row>
    <row r="43" spans="2:7" x14ac:dyDescent="0.3">
      <c r="B43" t="s">
        <v>57</v>
      </c>
      <c r="C43" s="9">
        <f>'QA Infotech_BS'!C43/'QA Infotech_BS (USD)'!$C$79</f>
        <v>0</v>
      </c>
      <c r="D43" s="9">
        <f>'QA Infotech_BS'!D43/'QA Infotech_BS (USD)'!$D$79</f>
        <v>1.6891891891891893E-3</v>
      </c>
      <c r="E43" s="9">
        <f>'QA Infotech_BS'!E43/'QA Infotech_BS (USD)'!$E$79</f>
        <v>2.6753378378378376</v>
      </c>
      <c r="F43" s="9">
        <f>'QA Infotech_BS'!F43/'QA Infotech_BS (USD)'!$F$79</f>
        <v>0</v>
      </c>
      <c r="G43" s="30">
        <f>'QA Infotech_BS'!G43/'QA Infotech_BS (USD)'!$G$79</f>
        <v>0</v>
      </c>
    </row>
    <row r="44" spans="2:7" x14ac:dyDescent="0.3">
      <c r="B44" t="s">
        <v>60</v>
      </c>
      <c r="C44" s="9">
        <f>'QA Infotech_BS'!C44/'QA Infotech_BS (USD)'!$C$79</f>
        <v>7.0028874999999999</v>
      </c>
      <c r="D44" s="9">
        <f>'QA Infotech_BS'!D44/'QA Infotech_BS (USD)'!$D$79</f>
        <v>5.5155810810810815</v>
      </c>
      <c r="E44" s="9">
        <f>'QA Infotech_BS'!E44/'QA Infotech_BS (USD)'!$E$79</f>
        <v>7.2724054054054053</v>
      </c>
      <c r="F44" s="9">
        <f>'QA Infotech_BS'!F44/'QA Infotech_BS (USD)'!$F$79</f>
        <v>5.0121571428571432</v>
      </c>
      <c r="G44" s="30">
        <f>'QA Infotech_BS'!G44/'QA Infotech_BS (USD)'!$G$79</f>
        <v>3.8437263088235292</v>
      </c>
    </row>
    <row r="45" spans="2:7" x14ac:dyDescent="0.3">
      <c r="B45" t="s">
        <v>63</v>
      </c>
      <c r="C45" s="9">
        <f>'QA Infotech_BS'!C45/'QA Infotech_BS (USD)'!$C$79</f>
        <v>3.9565624999999995</v>
      </c>
      <c r="D45" s="9">
        <f>'QA Infotech_BS'!D45/'QA Infotech_BS (USD)'!$D$79</f>
        <v>3.274418918918919</v>
      </c>
      <c r="E45" s="9">
        <f>'QA Infotech_BS'!E45/'QA Infotech_BS (USD)'!$E$79</f>
        <v>2.238</v>
      </c>
      <c r="F45" s="9">
        <f>'QA Infotech_BS'!F45/'QA Infotech_BS (USD)'!$F$79</f>
        <v>1.0761000000000001</v>
      </c>
      <c r="G45" s="30">
        <f>'QA Infotech_BS'!G45/'QA Infotech_BS (USD)'!$G$79</f>
        <v>2.7861764705882351E-3</v>
      </c>
    </row>
    <row r="46" spans="2:7" x14ac:dyDescent="0.3">
      <c r="B46" t="s">
        <v>92</v>
      </c>
      <c r="C46" s="9">
        <f>'QA Infotech_BS'!C46/'QA Infotech_BS (USD)'!$C$79</f>
        <v>4</v>
      </c>
      <c r="D46" s="9">
        <f>'QA Infotech_BS'!D46/'QA Infotech_BS (USD)'!$D$79</f>
        <v>0</v>
      </c>
      <c r="E46" s="9">
        <f>'QA Infotech_BS'!E46/'QA Infotech_BS (USD)'!$E$79</f>
        <v>1.5067567567567568E-2</v>
      </c>
      <c r="F46" s="31">
        <f>'QA Infotech_BS'!F46/'QA Infotech_BS (USD)'!$F$79</f>
        <v>3.5714285714285714E-4</v>
      </c>
      <c r="G46" s="30">
        <f>'QA Infotech_BS'!G46/'QA Infotech_BS (USD)'!$G$79</f>
        <v>0</v>
      </c>
    </row>
    <row r="47" spans="2:7" x14ac:dyDescent="0.3">
      <c r="B47" t="s">
        <v>62</v>
      </c>
      <c r="C47" s="9">
        <f>'QA Infotech_BS'!C47/'QA Infotech_BS (USD)'!$C$79</f>
        <v>3.527075</v>
      </c>
      <c r="D47" s="9">
        <f>'QA Infotech_BS'!D47/'QA Infotech_BS (USD)'!$D$79</f>
        <v>0</v>
      </c>
      <c r="E47" s="9">
        <f>'QA Infotech_BS'!E47/'QA Infotech_BS (USD)'!$E$79</f>
        <v>0</v>
      </c>
      <c r="F47" s="9">
        <f>'QA Infotech_BS'!F47/'QA Infotech_BS (USD)'!$F$79</f>
        <v>0</v>
      </c>
      <c r="G47" s="30">
        <f>'QA Infotech_BS'!G47/'QA Infotech_BS (USD)'!$G$79</f>
        <v>0</v>
      </c>
    </row>
    <row r="48" spans="2:7" x14ac:dyDescent="0.3">
      <c r="B48" t="s">
        <v>93</v>
      </c>
      <c r="C48" s="9">
        <f>'QA Infotech_BS'!C48/'QA Infotech_BS (USD)'!$C$79</f>
        <v>0.682925</v>
      </c>
      <c r="D48" s="9">
        <f>'QA Infotech_BS'!D48/'QA Infotech_BS (USD)'!$D$79</f>
        <v>0.45820270270270264</v>
      </c>
      <c r="E48" s="9">
        <f>'QA Infotech_BS'!E48/'QA Infotech_BS (USD)'!$E$79</f>
        <v>1.810810810810811E-3</v>
      </c>
      <c r="F48" s="9">
        <f>'QA Infotech_BS'!F48/'QA Infotech_BS (USD)'!$F$79</f>
        <v>4.455057142857143</v>
      </c>
      <c r="G48" s="30">
        <f>'QA Infotech_BS'!G48/'QA Infotech_BS (USD)'!$G$79</f>
        <v>0.17219874999999998</v>
      </c>
    </row>
    <row r="49" spans="2:7" x14ac:dyDescent="0.3">
      <c r="B49" t="s">
        <v>61</v>
      </c>
      <c r="C49" s="9">
        <f>'QA Infotech_BS'!C49/'QA Infotech_BS (USD)'!$C$79</f>
        <v>0.49787499999999996</v>
      </c>
      <c r="D49" s="9">
        <f>'QA Infotech_BS'!D49/'QA Infotech_BS (USD)'!$D$79</f>
        <v>0.32067567567567568</v>
      </c>
      <c r="E49" s="9">
        <f>'QA Infotech_BS'!E49/'QA Infotech_BS (USD)'!$E$79</f>
        <v>0.3389189189189189</v>
      </c>
      <c r="F49" s="9">
        <f>'QA Infotech_BS'!F49/'QA Infotech_BS (USD)'!$F$79</f>
        <v>0.32591428571428571</v>
      </c>
      <c r="G49" s="30">
        <f>'QA Infotech_BS'!G49/'QA Infotech_BS (USD)'!$G$79</f>
        <v>0</v>
      </c>
    </row>
    <row r="50" spans="2:7" x14ac:dyDescent="0.3">
      <c r="B50" s="4" t="s">
        <v>64</v>
      </c>
      <c r="C50" s="15">
        <f>SUM(C43:C49)</f>
        <v>19.667325000000002</v>
      </c>
      <c r="D50" s="15">
        <f>SUM(D43:D49)</f>
        <v>9.5705675675675685</v>
      </c>
      <c r="E50" s="15">
        <f>SUM(E43:E49)</f>
        <v>12.541540540540542</v>
      </c>
      <c r="F50" s="15">
        <f>SUM(F43:F49)</f>
        <v>10.869585714285714</v>
      </c>
      <c r="G50" s="15">
        <f>SUM(G43:G49)</f>
        <v>4.0187112352941172</v>
      </c>
    </row>
    <row r="51" spans="2:7" x14ac:dyDescent="0.3">
      <c r="C51" s="1"/>
      <c r="D51" s="1"/>
      <c r="E51" s="1"/>
      <c r="F51" s="1"/>
      <c r="G51" s="1"/>
    </row>
    <row r="52" spans="2:7" ht="15" thickBot="1" x14ac:dyDescent="0.35">
      <c r="B52" s="5" t="s">
        <v>65</v>
      </c>
      <c r="C52" s="17">
        <f>C32+C40+C50</f>
        <v>22.301775000000003</v>
      </c>
      <c r="D52" s="17">
        <f>D32+D40+D50</f>
        <v>11.265027027027028</v>
      </c>
      <c r="E52" s="17">
        <f>E32+E40+E50</f>
        <v>16.995729729729732</v>
      </c>
      <c r="F52" s="17">
        <f>F32+F40+F50</f>
        <v>13.790614285714286</v>
      </c>
      <c r="G52" s="17">
        <f>G32+G40+G50</f>
        <v>6.4486548529411758</v>
      </c>
    </row>
    <row r="53" spans="2:7" ht="15" thickTop="1" x14ac:dyDescent="0.3">
      <c r="C53" s="1"/>
      <c r="D53" s="1"/>
      <c r="E53" s="1"/>
      <c r="F53" s="1"/>
      <c r="G53" s="1"/>
    </row>
    <row r="55" spans="2:7" x14ac:dyDescent="0.3">
      <c r="B55" s="34" t="s">
        <v>66</v>
      </c>
      <c r="C55" s="11">
        <f>IFERROR(C50/C22,0)</f>
        <v>6.5737157659445575</v>
      </c>
      <c r="D55" s="11">
        <f t="shared" ref="D55:G55" si="6">IFERROR(D50/D22,0)</f>
        <v>3.7373784281545355</v>
      </c>
      <c r="E55" s="11">
        <f t="shared" si="6"/>
        <v>3.9688419432090321</v>
      </c>
      <c r="F55" s="11">
        <f t="shared" si="6"/>
        <v>6.7495586761170596</v>
      </c>
      <c r="G55" s="35">
        <f t="shared" si="6"/>
        <v>1.8825636024676764</v>
      </c>
    </row>
    <row r="56" spans="2:7" x14ac:dyDescent="0.3">
      <c r="B56" s="20"/>
      <c r="G56" s="21"/>
    </row>
    <row r="57" spans="2:7" x14ac:dyDescent="0.3">
      <c r="B57" s="20" t="s">
        <v>67</v>
      </c>
      <c r="C57" s="25">
        <f>IFERROR('QA Infotech_BS (USD)'!C52/'QA Infotech_BS (USD)'!C8,0)</f>
        <v>1.2421740214132644</v>
      </c>
      <c r="D57" s="25">
        <f>IFERROR('QA Infotech_BS (USD)'!D52/'QA Infotech_BS (USD)'!D8,0)</f>
        <v>1.4341761175952432</v>
      </c>
      <c r="E57" s="25">
        <f>IFERROR('QA Infotech_BS (USD)'!E52/'QA Infotech_BS (USD)'!E8,0)</f>
        <v>1.3207678340581177</v>
      </c>
      <c r="F57" s="25">
        <f>IFERROR('QA Infotech_BS (USD)'!F52/'QA Infotech_BS (USD)'!F8,0)</f>
        <v>1.1997173898454219</v>
      </c>
      <c r="G57" s="26">
        <f>IFERROR('QA Infotech_BS (USD)'!G52/'QA Infotech_BS (USD)'!G8,0)</f>
        <v>1.7529355973316063</v>
      </c>
    </row>
    <row r="58" spans="2:7" x14ac:dyDescent="0.3">
      <c r="B58" s="20"/>
      <c r="G58" s="21"/>
    </row>
    <row r="59" spans="2:7" x14ac:dyDescent="0.3">
      <c r="B59" s="20" t="s">
        <v>68</v>
      </c>
      <c r="C59" s="24">
        <f>IFERROR('QA Infotech_PL (USD)'!C22/'QA Infotech_BS (USD)'!C32,0)</f>
        <v>6.0604702460818682</v>
      </c>
      <c r="D59" s="24">
        <f>IFERROR('QA Infotech_PL (USD)'!D22/'QA Infotech_BS (USD)'!D32,0)</f>
        <v>13.230155324809072</v>
      </c>
      <c r="E59" s="24">
        <f>IFERROR('QA Infotech_PL (USD)'!E22/'QA Infotech_BS (USD)'!E32,0)</f>
        <v>6.0087440230125928</v>
      </c>
      <c r="F59" s="24">
        <f>IFERROR('QA Infotech_PL (USD)'!F22/'QA Infotech_BS (USD)'!F32,0)</f>
        <v>7.3035416989787194</v>
      </c>
      <c r="G59" s="27">
        <f>IFERROR('QA Infotech_PL (USD)'!G22/'QA Infotech_BS (USD)'!G32,0)</f>
        <v>5.687377762627631</v>
      </c>
    </row>
    <row r="60" spans="2:7" x14ac:dyDescent="0.3">
      <c r="B60" s="20" t="s">
        <v>69</v>
      </c>
      <c r="C60" s="24">
        <f>IFERROR('QA Infotech_PL (USD)'!C22/'QA Infotech_BS (USD)'!C8,0)</f>
        <v>0.60064777282835269</v>
      </c>
      <c r="D60" s="24">
        <f>IFERROR('QA Infotech_PL (USD)'!D22/'QA Infotech_BS (USD)'!D8,0)</f>
        <v>1.0609653710636431</v>
      </c>
      <c r="E60" s="24">
        <f>IFERROR('QA Infotech_PL (USD)'!E22/'QA Infotech_BS (USD)'!E8,0)</f>
        <v>0.66247583322219161</v>
      </c>
      <c r="F60" s="24">
        <f>IFERROR('QA Infotech_PL (USD)'!F22/'QA Infotech_BS (USD)'!F8,0)</f>
        <v>0.69056891884838223</v>
      </c>
      <c r="G60" s="27">
        <f>IFERROR('QA Infotech_PL (USD)'!G22/'QA Infotech_BS (USD)'!G8,0)</f>
        <v>1.628052546542343</v>
      </c>
    </row>
    <row r="61" spans="2:7" x14ac:dyDescent="0.3">
      <c r="B61" s="20" t="s">
        <v>70</v>
      </c>
      <c r="C61" s="24">
        <f>IFERROR('QA Infotech_PL (USD)'!C22/'QA Infotech_BS (USD)'!C76,0)</f>
        <v>0.60064777282835269</v>
      </c>
      <c r="D61" s="24">
        <f>IFERROR('QA Infotech_PL (USD)'!D22/'QA Infotech_BS (USD)'!D76,0)</f>
        <v>1.0609653710636431</v>
      </c>
      <c r="E61" s="24">
        <f>IFERROR('QA Infotech_PL (USD)'!E22/'QA Infotech_BS (USD)'!E76,0)</f>
        <v>0.66247583322219161</v>
      </c>
      <c r="F61" s="24">
        <f>IFERROR('QA Infotech_PL (USD)'!F22/'QA Infotech_BS (USD)'!F76,0)</f>
        <v>0.69056891884838223</v>
      </c>
      <c r="G61" s="27">
        <f>IFERROR('QA Infotech_PL (USD)'!G22/'QA Infotech_BS (USD)'!G76,0)</f>
        <v>1.6107149612718772</v>
      </c>
    </row>
    <row r="62" spans="2:7" x14ac:dyDescent="0.3">
      <c r="B62" s="20"/>
      <c r="G62" s="21"/>
    </row>
    <row r="63" spans="2:7" x14ac:dyDescent="0.3">
      <c r="B63" s="20" t="s">
        <v>71</v>
      </c>
      <c r="C63" s="36">
        <f>C44/'QA Infotech_PL (USD)'!C6*365</f>
        <v>83.414026787542667</v>
      </c>
      <c r="D63" s="36">
        <f>D44/'QA Infotech_PL (USD)'!D6*365</f>
        <v>69.239145236620146</v>
      </c>
      <c r="E63" s="36">
        <f>E44/'QA Infotech_PL (USD)'!E6*365</f>
        <v>94.632469203011993</v>
      </c>
      <c r="F63" s="36">
        <f>F44/'QA Infotech_PL (USD)'!F6*365</f>
        <v>73.429743581573703</v>
      </c>
      <c r="G63" s="37">
        <f>G44/'QA Infotech_PL (USD)'!G6*365</f>
        <v>99.867053292037056</v>
      </c>
    </row>
    <row r="64" spans="2:7" x14ac:dyDescent="0.3">
      <c r="B64" s="20"/>
      <c r="G64" s="21"/>
    </row>
    <row r="65" spans="2:7" x14ac:dyDescent="0.3">
      <c r="B65" s="20" t="s">
        <v>72</v>
      </c>
      <c r="C65" s="25">
        <f>IFERROR('QA Infotech_PL (USD)'!C6/'QA Infotech_BS (USD)'!C52,0)</f>
        <v>1.3740150727912912</v>
      </c>
      <c r="D65" s="25">
        <f>IFERROR('QA Infotech_PL (USD)'!D6/'QA Infotech_BS (USD)'!D52,0)</f>
        <v>2.5810724893595585</v>
      </c>
      <c r="E65" s="25">
        <f>IFERROR('QA Infotech_PL (USD)'!E6/'QA Infotech_BS (USD)'!E52,0)</f>
        <v>1.650406620422936</v>
      </c>
      <c r="F65" s="25">
        <f>IFERROR('QA Infotech_PL (USD)'!F6/'QA Infotech_BS (USD)'!F52,0)</f>
        <v>1.8065996417853551</v>
      </c>
      <c r="G65" s="26">
        <f>IFERROR('QA Infotech_PL (USD)'!G6/'QA Infotech_BS (USD)'!G52,0)</f>
        <v>2.1784818803866828</v>
      </c>
    </row>
    <row r="66" spans="2:7" x14ac:dyDescent="0.3">
      <c r="B66" s="20" t="s">
        <v>73</v>
      </c>
      <c r="C66" s="36">
        <f>IFERROR('QA Infotech_PL (USD)'!C6/'QA Infotech_BS (USD)'!C32,0)</f>
        <v>17.221080287458467</v>
      </c>
      <c r="D66" s="36">
        <f>IFERROR('QA Infotech_PL (USD)'!D6/'QA Infotech_BS (USD)'!D32,0)</f>
        <v>46.16006607740497</v>
      </c>
      <c r="E66" s="36">
        <f>IFERROR('QA Infotech_PL (USD)'!E6/'QA Infotech_BS (USD)'!E32,0)</f>
        <v>19.771112338788026</v>
      </c>
      <c r="F66" s="36">
        <f>IFERROR('QA Infotech_PL (USD)'!F6/'QA Infotech_BS (USD)'!F32,0)</f>
        <v>22.922783848792733</v>
      </c>
      <c r="G66" s="37">
        <f>IFERROR('QA Infotech_PL (USD)'!G6/'QA Infotech_BS (USD)'!G32,0)</f>
        <v>13.340237764357857</v>
      </c>
    </row>
    <row r="67" spans="2:7" x14ac:dyDescent="0.3">
      <c r="B67" s="22" t="s">
        <v>74</v>
      </c>
      <c r="C67" s="38">
        <f>IFERROR('QA Infotech_PL (USD)'!C6/'QA Infotech_BS (USD)'!C74,0)</f>
        <v>3.5145258316655097</v>
      </c>
      <c r="D67" s="38">
        <f>IFERROR('QA Infotech_PL (USD)'!D6/'QA Infotech_BS (USD)'!D74,0)</f>
        <v>7.7839105991650319</v>
      </c>
      <c r="E67" s="38">
        <f>IFERROR('QA Infotech_PL (USD)'!E6/'QA Infotech_BS (USD)'!E74,0)</f>
        <v>3.9349051292210335</v>
      </c>
      <c r="F67" s="38">
        <f>IFERROR('QA Infotech_PL (USD)'!F6/'QA Infotech_BS (USD)'!F74,0)</f>
        <v>3.0447254980010121</v>
      </c>
      <c r="G67" s="39">
        <f>IFERROR('QA Infotech_PL (USD)'!G6/'QA Infotech_BS (USD)'!G74,0)</f>
        <v>7.4676277813112346</v>
      </c>
    </row>
    <row r="69" spans="2:7" x14ac:dyDescent="0.3">
      <c r="B69" s="34" t="s">
        <v>75</v>
      </c>
      <c r="C69" s="3"/>
      <c r="D69" s="3"/>
      <c r="E69" s="3"/>
      <c r="F69" s="3"/>
      <c r="G69" s="19"/>
    </row>
    <row r="70" spans="2:7" x14ac:dyDescent="0.3">
      <c r="B70" s="20" t="s">
        <v>56</v>
      </c>
      <c r="C70" s="40">
        <f>C50</f>
        <v>19.667325000000002</v>
      </c>
      <c r="D70" s="40">
        <f t="shared" ref="D70:G70" si="7">D50</f>
        <v>9.5705675675675685</v>
      </c>
      <c r="E70" s="40">
        <f t="shared" si="7"/>
        <v>12.541540540540542</v>
      </c>
      <c r="F70" s="40">
        <f t="shared" si="7"/>
        <v>10.869585714285714</v>
      </c>
      <c r="G70" s="41">
        <f t="shared" si="7"/>
        <v>4.0187112352941172</v>
      </c>
    </row>
    <row r="71" spans="2:7" x14ac:dyDescent="0.3">
      <c r="B71" s="20" t="s">
        <v>76</v>
      </c>
      <c r="C71" s="40">
        <f>C70-SUM(C45:C46)</f>
        <v>11.710762500000001</v>
      </c>
      <c r="D71" s="40">
        <f t="shared" ref="D71:G71" si="8">D70-SUM(D45:D46)</f>
        <v>6.29614864864865</v>
      </c>
      <c r="E71" s="40">
        <f t="shared" si="8"/>
        <v>10.288472972972974</v>
      </c>
      <c r="F71" s="40">
        <f t="shared" si="8"/>
        <v>9.7931285714285714</v>
      </c>
      <c r="G71" s="41">
        <f t="shared" si="8"/>
        <v>4.0159250588235293</v>
      </c>
    </row>
    <row r="72" spans="2:7" x14ac:dyDescent="0.3">
      <c r="B72" s="20" t="s">
        <v>77</v>
      </c>
      <c r="C72" s="40">
        <f>C22</f>
        <v>2.9918125</v>
      </c>
      <c r="D72" s="40">
        <f t="shared" ref="D72:G72" si="9">D22</f>
        <v>2.5607702702702704</v>
      </c>
      <c r="E72" s="40">
        <f t="shared" si="9"/>
        <v>3.16</v>
      </c>
      <c r="F72" s="40">
        <f t="shared" si="9"/>
        <v>1.6104142857142856</v>
      </c>
      <c r="G72" s="41">
        <f t="shared" si="9"/>
        <v>2.1347014411764706</v>
      </c>
    </row>
    <row r="73" spans="2:7" x14ac:dyDescent="0.3">
      <c r="B73" s="20"/>
      <c r="G73" s="21"/>
    </row>
    <row r="74" spans="2:7" x14ac:dyDescent="0.3">
      <c r="B74" s="20" t="s">
        <v>78</v>
      </c>
      <c r="C74" s="40">
        <f>C71-C72</f>
        <v>8.7189500000000013</v>
      </c>
      <c r="D74" s="40">
        <f t="shared" ref="D74:G74" si="10">D71-D72</f>
        <v>3.7353783783783796</v>
      </c>
      <c r="E74" s="40">
        <f t="shared" si="10"/>
        <v>7.1284729729729737</v>
      </c>
      <c r="F74" s="40">
        <f t="shared" si="10"/>
        <v>8.1827142857142867</v>
      </c>
      <c r="G74" s="41">
        <f t="shared" si="10"/>
        <v>1.8812236176470587</v>
      </c>
    </row>
    <row r="75" spans="2:7" x14ac:dyDescent="0.3">
      <c r="B75" s="20"/>
      <c r="G75" s="21"/>
    </row>
    <row r="76" spans="2:7" x14ac:dyDescent="0.3">
      <c r="B76" s="22" t="s">
        <v>79</v>
      </c>
      <c r="C76" s="43">
        <f>C8+C11</f>
        <v>17.953825000000002</v>
      </c>
      <c r="D76" s="43">
        <f t="shared" ref="D76:G76" si="11">D8+D11</f>
        <v>7.8547027027027037</v>
      </c>
      <c r="E76" s="43">
        <f t="shared" si="11"/>
        <v>12.86806756756757</v>
      </c>
      <c r="F76" s="43">
        <f t="shared" si="11"/>
        <v>11.494885714285715</v>
      </c>
      <c r="G76" s="44">
        <f t="shared" si="11"/>
        <v>3.7183725294117647</v>
      </c>
    </row>
    <row r="79" spans="2:7" x14ac:dyDescent="0.3">
      <c r="B79" s="51" t="s">
        <v>25</v>
      </c>
      <c r="C79" s="6">
        <v>80</v>
      </c>
      <c r="D79" s="6">
        <v>74</v>
      </c>
      <c r="E79" s="6">
        <v>74</v>
      </c>
      <c r="F79" s="6">
        <v>70</v>
      </c>
      <c r="G79" s="72">
        <v>68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6991-1117-4D19-9888-321A1B357C57}">
  <dimension ref="B1:K3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0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4" spans="2:11" x14ac:dyDescent="0.3">
      <c r="B4" t="s">
        <v>8</v>
      </c>
      <c r="C4" s="1">
        <v>99.508255000000005</v>
      </c>
      <c r="D4" s="9">
        <v>73.931040999999993</v>
      </c>
      <c r="E4" s="9">
        <v>44.392435999999996</v>
      </c>
      <c r="F4" s="9">
        <v>32.512599000000002</v>
      </c>
      <c r="G4" s="9">
        <v>16.442240999999999</v>
      </c>
      <c r="H4" s="9">
        <v>5.85867</v>
      </c>
    </row>
    <row r="5" spans="2:11" x14ac:dyDescent="0.3">
      <c r="B5" t="s">
        <v>9</v>
      </c>
      <c r="C5" s="1">
        <v>0</v>
      </c>
      <c r="D5" s="30">
        <v>3.6219999999999998E-3</v>
      </c>
      <c r="E5" s="31">
        <v>0</v>
      </c>
      <c r="F5" s="57">
        <v>4.3000000000000002E-5</v>
      </c>
      <c r="G5" s="31">
        <v>9.3999999999999997E-4</v>
      </c>
      <c r="H5" s="9">
        <v>0</v>
      </c>
    </row>
    <row r="6" spans="2:11" x14ac:dyDescent="0.3">
      <c r="B6" s="4" t="s">
        <v>10</v>
      </c>
      <c r="C6" s="14">
        <f>SUM(C4:C5)</f>
        <v>99.508255000000005</v>
      </c>
      <c r="D6" s="10">
        <f t="shared" ref="D6:H6" si="0">SUM(D4:D5)</f>
        <v>73.934662999999986</v>
      </c>
      <c r="E6" s="10">
        <f t="shared" si="0"/>
        <v>44.392435999999996</v>
      </c>
      <c r="F6" s="10">
        <f t="shared" si="0"/>
        <v>32.512642</v>
      </c>
      <c r="G6" s="10">
        <f t="shared" si="0"/>
        <v>16.443180999999999</v>
      </c>
      <c r="H6" s="10">
        <f t="shared" si="0"/>
        <v>5.85867</v>
      </c>
    </row>
    <row r="7" spans="2:11" x14ac:dyDescent="0.3">
      <c r="C7" s="1"/>
      <c r="D7" s="9"/>
      <c r="E7" s="9"/>
      <c r="F7" s="9"/>
      <c r="G7" s="9"/>
      <c r="H7" s="9"/>
    </row>
    <row r="8" spans="2:11" x14ac:dyDescent="0.3">
      <c r="B8" t="s">
        <v>24</v>
      </c>
      <c r="C8" s="1">
        <v>88.599100000000007</v>
      </c>
      <c r="D8" s="9">
        <v>62.731008000000003</v>
      </c>
      <c r="E8" s="9">
        <v>36.420029</v>
      </c>
      <c r="F8" s="9">
        <v>25.447465999999999</v>
      </c>
      <c r="G8" s="9">
        <v>11.015243999999999</v>
      </c>
      <c r="H8" s="9">
        <v>3.510373</v>
      </c>
    </row>
    <row r="9" spans="2:11" x14ac:dyDescent="0.3">
      <c r="B9" t="s">
        <v>12</v>
      </c>
      <c r="C9" s="1">
        <f>94.898967-88.5991</f>
        <v>6.2998669999999919</v>
      </c>
      <c r="D9" s="9">
        <v>6.5894120000000003</v>
      </c>
      <c r="E9" s="9">
        <v>7.6345919999999996</v>
      </c>
      <c r="F9" s="9">
        <v>5.3572050000000004</v>
      </c>
      <c r="G9" s="9">
        <v>3.4831400000000001</v>
      </c>
      <c r="H9" s="9">
        <v>2.3349669999999998</v>
      </c>
    </row>
    <row r="10" spans="2:11" x14ac:dyDescent="0.3">
      <c r="B10" s="3" t="s">
        <v>13</v>
      </c>
      <c r="C10" s="15">
        <f t="shared" ref="C10:H10" si="1">SUM(C8:C9)</f>
        <v>94.898966999999999</v>
      </c>
      <c r="D10" s="11">
        <f t="shared" si="1"/>
        <v>69.320419999999999</v>
      </c>
      <c r="E10" s="11">
        <f t="shared" si="1"/>
        <v>44.054620999999997</v>
      </c>
      <c r="F10" s="11">
        <f t="shared" si="1"/>
        <v>30.804670999999999</v>
      </c>
      <c r="G10" s="11">
        <f t="shared" si="1"/>
        <v>14.498384</v>
      </c>
      <c r="H10" s="11">
        <f t="shared" si="1"/>
        <v>5.8453400000000002</v>
      </c>
    </row>
    <row r="11" spans="2:11" x14ac:dyDescent="0.3">
      <c r="C11" s="1"/>
      <c r="D11" s="9"/>
      <c r="E11" s="9"/>
      <c r="F11" s="9"/>
      <c r="G11" s="9"/>
      <c r="H11" s="9"/>
    </row>
    <row r="12" spans="2:11" x14ac:dyDescent="0.3">
      <c r="B12" s="4" t="s">
        <v>14</v>
      </c>
      <c r="C12" s="14">
        <f t="shared" ref="C12:H12" si="2">C6-C10</f>
        <v>4.6092880000000065</v>
      </c>
      <c r="D12" s="10">
        <f t="shared" si="2"/>
        <v>4.6142429999999877</v>
      </c>
      <c r="E12" s="10">
        <f t="shared" si="2"/>
        <v>0.33781499999999909</v>
      </c>
      <c r="F12" s="10">
        <f t="shared" si="2"/>
        <v>1.7079710000000006</v>
      </c>
      <c r="G12" s="10">
        <f t="shared" si="2"/>
        <v>1.9447969999999994</v>
      </c>
      <c r="H12" s="10">
        <f t="shared" si="2"/>
        <v>1.3329999999999842E-2</v>
      </c>
    </row>
    <row r="13" spans="2:11" x14ac:dyDescent="0.3">
      <c r="B13" s="2"/>
      <c r="C13" s="16"/>
      <c r="D13" s="12"/>
      <c r="E13" s="12"/>
      <c r="F13" s="12"/>
      <c r="G13" s="12"/>
      <c r="H13" s="12"/>
    </row>
    <row r="14" spans="2:11" x14ac:dyDescent="0.3">
      <c r="B14" t="s">
        <v>22</v>
      </c>
      <c r="C14" s="1">
        <v>1.9857830000000003</v>
      </c>
      <c r="D14" s="9">
        <v>1.8089329999999999</v>
      </c>
      <c r="E14" s="9">
        <v>1.1962349999999999</v>
      </c>
      <c r="F14" s="9">
        <v>0.94367000000000001</v>
      </c>
      <c r="G14" s="9">
        <v>0.51239599999999996</v>
      </c>
      <c r="H14" s="9">
        <v>7.9550999999999997E-2</v>
      </c>
    </row>
    <row r="15" spans="2:11" x14ac:dyDescent="0.3">
      <c r="B15" t="s">
        <v>23</v>
      </c>
      <c r="C15" s="1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</row>
    <row r="16" spans="2:11" x14ac:dyDescent="0.3">
      <c r="B16" s="4" t="s">
        <v>16</v>
      </c>
      <c r="C16" s="14">
        <f>C12-SUM(C14:C15)</f>
        <v>2.623505000000006</v>
      </c>
      <c r="D16" s="10">
        <f t="shared" ref="D16:H16" si="3">D12-SUM(D14:D15)</f>
        <v>2.805309999999988</v>
      </c>
      <c r="E16" s="10">
        <f t="shared" si="3"/>
        <v>-0.85842000000000085</v>
      </c>
      <c r="F16" s="10">
        <f t="shared" si="3"/>
        <v>0.76430100000000056</v>
      </c>
      <c r="G16" s="10">
        <f t="shared" si="3"/>
        <v>1.4324009999999996</v>
      </c>
      <c r="H16" s="10">
        <f t="shared" si="3"/>
        <v>-6.6221000000000155E-2</v>
      </c>
    </row>
    <row r="17" spans="2:10" x14ac:dyDescent="0.3">
      <c r="C17" s="1"/>
      <c r="D17" s="9"/>
      <c r="E17" s="9"/>
      <c r="F17" s="9"/>
      <c r="G17" s="9"/>
      <c r="H17" s="9"/>
    </row>
    <row r="18" spans="2:10" x14ac:dyDescent="0.3">
      <c r="B18" t="s">
        <v>17</v>
      </c>
      <c r="C18" s="9">
        <v>0.81970300000000007</v>
      </c>
      <c r="D18" s="9">
        <v>0.15473600000000001</v>
      </c>
      <c r="E18" s="9">
        <v>0</v>
      </c>
      <c r="F18" s="9">
        <v>0</v>
      </c>
      <c r="G18" s="9">
        <v>0</v>
      </c>
      <c r="H18" s="9">
        <v>0</v>
      </c>
    </row>
    <row r="19" spans="2:10" x14ac:dyDescent="0.3">
      <c r="B19" t="s">
        <v>18</v>
      </c>
      <c r="C19" s="9">
        <v>-0.17790800000000001</v>
      </c>
      <c r="D19" s="9">
        <v>-7.9903000000000002E-2</v>
      </c>
      <c r="E19" s="9">
        <v>-5.4810999999999999E-2</v>
      </c>
      <c r="F19" s="9">
        <v>0</v>
      </c>
      <c r="G19" s="9">
        <v>-5.0049999999999997E-2</v>
      </c>
      <c r="H19" s="9">
        <v>3.7321E-2</v>
      </c>
    </row>
    <row r="20" spans="2:10" x14ac:dyDescent="0.3">
      <c r="B20" t="s">
        <v>90</v>
      </c>
      <c r="C20" s="9">
        <v>0.65805899999999995</v>
      </c>
      <c r="D20" s="9"/>
      <c r="E20" s="9"/>
      <c r="F20" s="9"/>
      <c r="G20" s="9"/>
      <c r="H20" s="9"/>
    </row>
    <row r="21" spans="2:10" x14ac:dyDescent="0.3">
      <c r="B21" s="3" t="s">
        <v>20</v>
      </c>
      <c r="C21" s="11">
        <f>SUM(C18:C20)</f>
        <v>1.2998540000000001</v>
      </c>
      <c r="D21" s="11">
        <f t="shared" ref="D21:H21" si="4">SUM(D18:D20)</f>
        <v>7.4833000000000011E-2</v>
      </c>
      <c r="E21" s="11">
        <f t="shared" si="4"/>
        <v>-5.4810999999999999E-2</v>
      </c>
      <c r="F21" s="11">
        <f t="shared" si="4"/>
        <v>0</v>
      </c>
      <c r="G21" s="11">
        <f t="shared" si="4"/>
        <v>-5.0049999999999997E-2</v>
      </c>
      <c r="H21" s="11">
        <f t="shared" si="4"/>
        <v>3.7321E-2</v>
      </c>
    </row>
    <row r="22" spans="2:10" x14ac:dyDescent="0.3">
      <c r="C22" s="9"/>
      <c r="D22" s="9"/>
      <c r="E22" s="9"/>
      <c r="F22" s="9"/>
      <c r="G22" s="9"/>
      <c r="H22" s="9"/>
    </row>
    <row r="23" spans="2:10" ht="15" thickBot="1" x14ac:dyDescent="0.35">
      <c r="B23" s="5" t="s">
        <v>21</v>
      </c>
      <c r="C23" s="13">
        <f t="shared" ref="C23:H23" si="5">C16-C21</f>
        <v>1.3236510000000059</v>
      </c>
      <c r="D23" s="13">
        <f t="shared" si="5"/>
        <v>2.7304769999999881</v>
      </c>
      <c r="E23" s="13">
        <f t="shared" si="5"/>
        <v>-0.80360900000000091</v>
      </c>
      <c r="F23" s="13">
        <f t="shared" si="5"/>
        <v>0.76430100000000056</v>
      </c>
      <c r="G23" s="13">
        <f t="shared" si="5"/>
        <v>1.4824509999999995</v>
      </c>
      <c r="H23" s="13">
        <f t="shared" si="5"/>
        <v>-0.10354200000000016</v>
      </c>
      <c r="J23" s="23"/>
    </row>
    <row r="24" spans="2:10" ht="15" thickTop="1" x14ac:dyDescent="0.3">
      <c r="C24" s="1"/>
      <c r="D24" s="9"/>
      <c r="E24" s="9"/>
      <c r="F24" s="9"/>
      <c r="G24" s="23"/>
      <c r="H24" s="9"/>
    </row>
    <row r="25" spans="2:10" x14ac:dyDescent="0.3">
      <c r="C25" s="23"/>
      <c r="D25" s="23"/>
      <c r="E25" s="23"/>
      <c r="F25" s="23"/>
      <c r="G25" s="23"/>
      <c r="H25" s="23"/>
    </row>
    <row r="26" spans="2:10" x14ac:dyDescent="0.3">
      <c r="B26" s="18" t="s">
        <v>26</v>
      </c>
      <c r="C26" s="3"/>
      <c r="D26" s="3"/>
      <c r="E26" s="3"/>
      <c r="F26" s="3"/>
      <c r="G26" s="3"/>
      <c r="H26" s="19"/>
    </row>
    <row r="27" spans="2:10" x14ac:dyDescent="0.3">
      <c r="B27" s="20" t="s">
        <v>24</v>
      </c>
      <c r="C27" s="24">
        <f>IFERROR(C8/C6,0)</f>
        <v>0.89036934674414703</v>
      </c>
      <c r="D27" s="24">
        <f t="shared" ref="D27:H27" si="6">IFERROR(D8/D6,0)</f>
        <v>0.8484654619985218</v>
      </c>
      <c r="E27" s="24">
        <f t="shared" si="6"/>
        <v>0.82041068888402524</v>
      </c>
      <c r="F27" s="24">
        <f t="shared" si="6"/>
        <v>0.78269449772799149</v>
      </c>
      <c r="G27" s="24">
        <f t="shared" si="6"/>
        <v>0.66989738785944153</v>
      </c>
      <c r="H27" s="27">
        <f t="shared" si="6"/>
        <v>0.59917575149308633</v>
      </c>
    </row>
    <row r="28" spans="2:10" x14ac:dyDescent="0.3">
      <c r="B28" s="20" t="s">
        <v>12</v>
      </c>
      <c r="C28" s="24">
        <f>IFERROR(C9/C6,0)</f>
        <v>6.3309993728660918E-2</v>
      </c>
      <c r="D28" s="24">
        <f t="shared" ref="D28:H28" si="7">IFERROR(D9/D6,0)</f>
        <v>8.912479928392994E-2</v>
      </c>
      <c r="E28" s="24">
        <f t="shared" si="7"/>
        <v>0.17197956877158083</v>
      </c>
      <c r="F28" s="24">
        <f t="shared" si="7"/>
        <v>0.16477298276774924</v>
      </c>
      <c r="G28" s="24">
        <f t="shared" si="7"/>
        <v>0.21182884260654919</v>
      </c>
      <c r="H28" s="27">
        <f t="shared" si="7"/>
        <v>0.39854898808091255</v>
      </c>
    </row>
    <row r="29" spans="2:10" x14ac:dyDescent="0.3">
      <c r="B29" s="20" t="s">
        <v>13</v>
      </c>
      <c r="C29" s="24">
        <f>IFERROR(C10/C6,0)</f>
        <v>0.953679340472808</v>
      </c>
      <c r="D29" s="24">
        <f t="shared" ref="D29:H29" si="8">IFERROR(D10/D6,0)</f>
        <v>0.93759026128245171</v>
      </c>
      <c r="E29" s="24">
        <f t="shared" si="8"/>
        <v>0.99239025765560607</v>
      </c>
      <c r="F29" s="24">
        <f t="shared" si="8"/>
        <v>0.9474674804957407</v>
      </c>
      <c r="G29" s="24">
        <f t="shared" si="8"/>
        <v>0.88172623046599075</v>
      </c>
      <c r="H29" s="27">
        <f t="shared" si="8"/>
        <v>0.99772473957399888</v>
      </c>
    </row>
    <row r="30" spans="2:10" x14ac:dyDescent="0.3">
      <c r="B30" s="20" t="s">
        <v>14</v>
      </c>
      <c r="C30" s="24">
        <f>IFERROR(C12/C6,0)</f>
        <v>4.6320659527192054E-2</v>
      </c>
      <c r="D30" s="24">
        <f t="shared" ref="D30:H30" si="9">IFERROR(D12/D6,0)</f>
        <v>6.240973871754834E-2</v>
      </c>
      <c r="E30" s="24">
        <f t="shared" si="9"/>
        <v>7.6097423443939665E-3</v>
      </c>
      <c r="F30" s="24">
        <f t="shared" si="9"/>
        <v>5.2532519504259315E-2</v>
      </c>
      <c r="G30" s="24">
        <f t="shared" si="9"/>
        <v>0.11827376953400924</v>
      </c>
      <c r="H30" s="55">
        <f t="shared" si="9"/>
        <v>2.2752604260010962E-3</v>
      </c>
    </row>
    <row r="31" spans="2:10" x14ac:dyDescent="0.3">
      <c r="B31" s="20" t="s">
        <v>15</v>
      </c>
      <c r="C31" s="24">
        <f>IFERROR(C14/C6,0)</f>
        <v>1.9955962447537647E-2</v>
      </c>
      <c r="D31" s="24">
        <f t="shared" ref="D31:H31" si="10">IFERROR(D14/D6,0)</f>
        <v>2.4466642933098921E-2</v>
      </c>
      <c r="E31" s="24">
        <f t="shared" si="10"/>
        <v>2.69468203997636E-2</v>
      </c>
      <c r="F31" s="24">
        <f t="shared" si="10"/>
        <v>2.9024709834408413E-2</v>
      </c>
      <c r="G31" s="24">
        <f t="shared" si="10"/>
        <v>3.11616103964312E-2</v>
      </c>
      <c r="H31" s="55">
        <f t="shared" si="10"/>
        <v>1.357833774559755E-2</v>
      </c>
    </row>
    <row r="32" spans="2:10" x14ac:dyDescent="0.3">
      <c r="B32" s="20" t="s">
        <v>16</v>
      </c>
      <c r="C32" s="24">
        <f>IFERROR(C16/C6,0)</f>
        <v>2.6364697079654404E-2</v>
      </c>
      <c r="D32" s="24">
        <f t="shared" ref="D32:H32" si="11">IFERROR(D16/D6,0)</f>
        <v>3.7943095784449418E-2</v>
      </c>
      <c r="E32" s="24">
        <f t="shared" si="11"/>
        <v>-1.9337078055369633E-2</v>
      </c>
      <c r="F32" s="24">
        <f t="shared" si="11"/>
        <v>2.3507809669850901E-2</v>
      </c>
      <c r="G32" s="24">
        <f t="shared" si="11"/>
        <v>8.7112159137578041E-2</v>
      </c>
      <c r="H32" s="55">
        <f t="shared" si="11"/>
        <v>-1.1303077319596453E-2</v>
      </c>
    </row>
    <row r="33" spans="2:8" x14ac:dyDescent="0.3">
      <c r="B33" s="20" t="s">
        <v>27</v>
      </c>
      <c r="C33" s="24">
        <f>IFERROR(C21/C6,0)</f>
        <v>1.3062775545606744E-2</v>
      </c>
      <c r="D33" s="53">
        <f t="shared" ref="D33:H33" si="12">IFERROR(D21/D6,0)</f>
        <v>1.0121504171865911E-3</v>
      </c>
      <c r="E33" s="53">
        <f t="shared" si="12"/>
        <v>-1.2346923246113371E-3</v>
      </c>
      <c r="F33" s="53">
        <f t="shared" si="12"/>
        <v>0</v>
      </c>
      <c r="G33" s="53">
        <f t="shared" si="12"/>
        <v>-3.0438149406735839E-3</v>
      </c>
      <c r="H33" s="55">
        <f t="shared" si="12"/>
        <v>6.3702171311918916E-3</v>
      </c>
    </row>
    <row r="34" spans="2:8" x14ac:dyDescent="0.3">
      <c r="B34" s="22" t="s">
        <v>21</v>
      </c>
      <c r="C34" s="28">
        <f>IFERROR(C23/C6,0)</f>
        <v>1.3301921534047662E-2</v>
      </c>
      <c r="D34" s="28">
        <f t="shared" ref="D34:H34" si="13">IFERROR(D23/D6,0)</f>
        <v>3.6930945367262831E-2</v>
      </c>
      <c r="E34" s="28">
        <f t="shared" si="13"/>
        <v>-1.8102385730758296E-2</v>
      </c>
      <c r="F34" s="28">
        <f t="shared" si="13"/>
        <v>2.3507809669850901E-2</v>
      </c>
      <c r="G34" s="28">
        <f t="shared" si="13"/>
        <v>9.0155974078251627E-2</v>
      </c>
      <c r="H34" s="29">
        <f t="shared" si="13"/>
        <v>-1.7673294450788347E-2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585B-B3F1-4EB1-AC9D-9FF7AE090CA1}">
  <dimension ref="B1:U3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5" sqref="C25"/>
    </sheetView>
  </sheetViews>
  <sheetFormatPr defaultRowHeight="14.4" x14ac:dyDescent="0.3"/>
  <cols>
    <col min="1" max="1" width="5" customWidth="1"/>
    <col min="2" max="2" width="27.44140625" customWidth="1"/>
    <col min="3" max="4" width="12.77734375" customWidth="1"/>
    <col min="5" max="5" width="13.77734375" customWidth="1"/>
    <col min="6" max="8" width="12.77734375" customWidth="1"/>
    <col min="16" max="21" width="12.77734375" customWidth="1"/>
  </cols>
  <sheetData>
    <row r="1" spans="2:21" x14ac:dyDescent="0.3">
      <c r="H1" s="1" t="s">
        <v>85</v>
      </c>
      <c r="J1" s="92" t="s">
        <v>116</v>
      </c>
      <c r="K1" s="92"/>
      <c r="L1" s="92"/>
      <c r="M1" s="92"/>
      <c r="N1" s="80"/>
      <c r="P1" s="93" t="s">
        <v>103</v>
      </c>
      <c r="Q1" s="93"/>
      <c r="R1" s="93"/>
      <c r="S1" s="93"/>
      <c r="T1" s="93"/>
      <c r="U1" s="93"/>
    </row>
    <row r="2" spans="2:2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J2" s="7" t="s">
        <v>2</v>
      </c>
      <c r="K2" s="7" t="s">
        <v>3</v>
      </c>
      <c r="L2" s="7" t="s">
        <v>4</v>
      </c>
      <c r="M2" s="7" t="s">
        <v>5</v>
      </c>
      <c r="N2" s="7" t="s">
        <v>6</v>
      </c>
      <c r="P2" s="7" t="s">
        <v>2</v>
      </c>
      <c r="Q2" s="7" t="s">
        <v>3</v>
      </c>
      <c r="R2" s="7" t="s">
        <v>4</v>
      </c>
      <c r="S2" s="7" t="s">
        <v>5</v>
      </c>
      <c r="T2" s="7" t="s">
        <v>6</v>
      </c>
      <c r="U2" s="7" t="s">
        <v>7</v>
      </c>
    </row>
    <row r="4" spans="2:21" x14ac:dyDescent="0.3">
      <c r="B4" t="s">
        <v>8</v>
      </c>
      <c r="C4" s="9">
        <f>'QA Mentor_PL'!C4/'QA Mentor_PL (USD)'!$C$37</f>
        <v>1.2438531875000001</v>
      </c>
      <c r="D4" s="9">
        <f>'QA Mentor_PL'!D4/'QA Mentor_PL (USD)'!$D$37</f>
        <v>0.99906812162162151</v>
      </c>
      <c r="E4" s="9">
        <f>'QA Mentor_PL'!E4/'QA Mentor_PL (USD)'!$E$37</f>
        <v>0.59989778378378378</v>
      </c>
      <c r="F4" s="9">
        <f>'QA Mentor_PL'!F4/'QA Mentor_PL (USD)'!$F$37</f>
        <v>0.46446570000000004</v>
      </c>
      <c r="G4" s="9">
        <f>'QA Mentor_PL'!G4/'QA Mentor_PL (USD)'!$G$37</f>
        <v>0.24179766176470588</v>
      </c>
      <c r="H4" s="9">
        <f>'QA Mentor_PL'!H4/'QA Mentor_PL (USD)'!$H$37</f>
        <v>9.0133384615384615E-2</v>
      </c>
    </row>
    <row r="5" spans="2:21" x14ac:dyDescent="0.3">
      <c r="B5" t="s">
        <v>9</v>
      </c>
      <c r="C5" s="9">
        <f>'QA Mentor_PL'!C5/'QA Mentor_PL (USD)'!$C$37</f>
        <v>0</v>
      </c>
      <c r="D5" s="57">
        <f>'QA Mentor_PL'!D5/'QA Mentor_PL (USD)'!$D$37</f>
        <v>4.8945945945945943E-5</v>
      </c>
      <c r="E5" s="57">
        <f>'QA Mentor_PL'!E5/'QA Mentor_PL (USD)'!$E$37</f>
        <v>0</v>
      </c>
      <c r="F5" s="62">
        <f>'QA Mentor_PL'!F5/'QA Mentor_PL (USD)'!$F$37</f>
        <v>6.1428571428571432E-7</v>
      </c>
      <c r="G5" s="57">
        <f>'QA Mentor_PL'!G5/'QA Mentor_PL (USD)'!$G$37</f>
        <v>1.3823529411764705E-5</v>
      </c>
      <c r="H5" s="9">
        <f>'QA Mentor_PL'!H5/'QA Mentor_PL (USD)'!$H$37</f>
        <v>0</v>
      </c>
    </row>
    <row r="6" spans="2:21" x14ac:dyDescent="0.3">
      <c r="B6" s="4" t="s">
        <v>10</v>
      </c>
      <c r="C6" s="10">
        <f>SUM(C4:C5)</f>
        <v>1.2438531875000001</v>
      </c>
      <c r="D6" s="10">
        <f t="shared" ref="D6:H6" si="0">SUM(D4:D5)</f>
        <v>0.99911706756756746</v>
      </c>
      <c r="E6" s="10">
        <f t="shared" si="0"/>
        <v>0.59989778378378378</v>
      </c>
      <c r="F6" s="10">
        <f t="shared" si="0"/>
        <v>0.46446631428571433</v>
      </c>
      <c r="G6" s="10">
        <f t="shared" si="0"/>
        <v>0.24181148529411764</v>
      </c>
      <c r="H6" s="10">
        <f t="shared" si="0"/>
        <v>9.0133384615384615E-2</v>
      </c>
      <c r="J6" s="85">
        <f>IFERROR(C6/D6-1,0)</f>
        <v>0.24495239634756993</v>
      </c>
      <c r="K6" s="85">
        <f t="shared" ref="K6:N6" si="1">IFERROR(D6/E6-1,0)</f>
        <v>0.66547884418868097</v>
      </c>
      <c r="L6" s="85">
        <f t="shared" si="1"/>
        <v>0.29158512755945387</v>
      </c>
      <c r="M6" s="85">
        <f t="shared" si="1"/>
        <v>0.92077855078214954</v>
      </c>
      <c r="N6" s="85">
        <f t="shared" si="1"/>
        <v>1.6828182068827306</v>
      </c>
      <c r="P6" s="4">
        <v>100</v>
      </c>
      <c r="Q6" s="4">
        <v>100</v>
      </c>
      <c r="R6" s="4">
        <v>100</v>
      </c>
      <c r="S6" s="4">
        <v>100</v>
      </c>
      <c r="T6" s="4">
        <v>100</v>
      </c>
      <c r="U6" s="4">
        <v>100</v>
      </c>
    </row>
    <row r="7" spans="2:21" x14ac:dyDescent="0.3">
      <c r="C7" s="9"/>
      <c r="D7" s="9"/>
      <c r="E7" s="9"/>
      <c r="F7" s="9"/>
      <c r="G7" s="9"/>
      <c r="H7" s="9"/>
      <c r="J7" s="23"/>
      <c r="K7" s="23"/>
      <c r="L7" s="23"/>
      <c r="M7" s="23"/>
      <c r="N7" s="23"/>
    </row>
    <row r="8" spans="2:21" x14ac:dyDescent="0.3">
      <c r="B8" t="s">
        <v>24</v>
      </c>
      <c r="C8" s="9">
        <f>'QA Mentor_PL'!C8/'QA Mentor_PL (USD)'!$C$37</f>
        <v>1.1074887500000001</v>
      </c>
      <c r="D8" s="9">
        <f>'QA Mentor_PL'!D8/'QA Mentor_PL (USD)'!$D$37</f>
        <v>0.84771632432432431</v>
      </c>
      <c r="E8" s="9">
        <f>'QA Mentor_PL'!E8/'QA Mentor_PL (USD)'!$E$37</f>
        <v>0.49216255405405407</v>
      </c>
      <c r="F8" s="9">
        <f>'QA Mentor_PL'!F8/'QA Mentor_PL (USD)'!$F$37</f>
        <v>0.36353522857142856</v>
      </c>
      <c r="G8" s="9">
        <f>'QA Mentor_PL'!G8/'QA Mentor_PL (USD)'!$G$37</f>
        <v>0.16198888235294118</v>
      </c>
      <c r="H8" s="9">
        <f>'QA Mentor_PL'!H8/'QA Mentor_PL (USD)'!$H$37</f>
        <v>5.4005738461538458E-2</v>
      </c>
      <c r="J8" s="23">
        <f t="shared" ref="J8:J23" si="2">IFERROR(C8/D8-1,0)</f>
        <v>0.30643791823016797</v>
      </c>
      <c r="K8" s="23">
        <f t="shared" ref="K8:K23" si="3">IFERROR(D8/E8-1,0)</f>
        <v>0.72243157741582231</v>
      </c>
      <c r="L8" s="23">
        <f t="shared" ref="L8:L23" si="4">IFERROR(E8/F8-1,0)</f>
        <v>0.35382355098868334</v>
      </c>
      <c r="M8" s="23">
        <f t="shared" ref="M8:M23" si="5">IFERROR(F8/G8-1,0)</f>
        <v>1.2441986344430629</v>
      </c>
      <c r="N8" s="23">
        <f t="shared" ref="N8:N23" si="6">IFERROR(G8/H8-1,0)</f>
        <v>1.9994753699795371</v>
      </c>
      <c r="P8" s="1">
        <f t="shared" ref="P8:U8" si="7">P6*C27</f>
        <v>89.036934674414709</v>
      </c>
      <c r="Q8" s="1">
        <f t="shared" si="7"/>
        <v>84.84654619985217</v>
      </c>
      <c r="R8" s="1">
        <f t="shared" si="7"/>
        <v>82.041068888402521</v>
      </c>
      <c r="S8" s="1">
        <f t="shared" si="7"/>
        <v>78.269449772799135</v>
      </c>
      <c r="T8" s="1">
        <f t="shared" si="7"/>
        <v>66.989738785944155</v>
      </c>
      <c r="U8" s="1">
        <f t="shared" si="7"/>
        <v>59.917575149308632</v>
      </c>
    </row>
    <row r="9" spans="2:21" x14ac:dyDescent="0.3">
      <c r="B9" t="s">
        <v>12</v>
      </c>
      <c r="C9" s="9">
        <f>'QA Mentor_PL'!C9/'QA Mentor_PL (USD)'!$C$37</f>
        <v>7.8748337499999904E-2</v>
      </c>
      <c r="D9" s="9">
        <f>'QA Mentor_PL'!D9/'QA Mentor_PL (USD)'!$D$37</f>
        <v>8.9046108108108118E-2</v>
      </c>
      <c r="E9" s="9">
        <f>'QA Mentor_PL'!E9/'QA Mentor_PL (USD)'!$E$37</f>
        <v>0.10317016216216215</v>
      </c>
      <c r="F9" s="9">
        <f>'QA Mentor_PL'!F9/'QA Mentor_PL (USD)'!$F$37</f>
        <v>7.6531500000000002E-2</v>
      </c>
      <c r="G9" s="9">
        <f>'QA Mentor_PL'!G9/'QA Mentor_PL (USD)'!$G$37</f>
        <v>5.1222647058823532E-2</v>
      </c>
      <c r="H9" s="9">
        <f>'QA Mentor_PL'!H9/'QA Mentor_PL (USD)'!$H$37</f>
        <v>3.5922569230769225E-2</v>
      </c>
      <c r="J9" s="23">
        <f t="shared" si="2"/>
        <v>-0.11564537549025733</v>
      </c>
      <c r="K9" s="23">
        <f t="shared" si="3"/>
        <v>-0.13690057045615522</v>
      </c>
      <c r="L9" s="23">
        <f t="shared" si="4"/>
        <v>0.34807448125493612</v>
      </c>
      <c r="M9" s="23">
        <f t="shared" si="5"/>
        <v>0.49409498326222878</v>
      </c>
      <c r="N9" s="23">
        <f t="shared" si="6"/>
        <v>0.42591825016093598</v>
      </c>
      <c r="P9" s="1">
        <f t="shared" ref="P9:U9" si="8">P6*C28</f>
        <v>6.330999372866092</v>
      </c>
      <c r="Q9" s="1">
        <f t="shared" si="8"/>
        <v>8.9124799283929939</v>
      </c>
      <c r="R9" s="1">
        <f t="shared" si="8"/>
        <v>17.197956877158081</v>
      </c>
      <c r="S9" s="1">
        <f t="shared" si="8"/>
        <v>16.477298276774921</v>
      </c>
      <c r="T9" s="1">
        <f t="shared" si="8"/>
        <v>21.182884260654919</v>
      </c>
      <c r="U9" s="1">
        <f t="shared" si="8"/>
        <v>39.854898808091249</v>
      </c>
    </row>
    <row r="10" spans="2:21" x14ac:dyDescent="0.3">
      <c r="B10" s="3" t="s">
        <v>13</v>
      </c>
      <c r="C10" s="11">
        <f t="shared" ref="C10:H10" si="9">SUM(C8:C9)</f>
        <v>1.1862370875000001</v>
      </c>
      <c r="D10" s="11">
        <f t="shared" si="9"/>
        <v>0.9367624324324324</v>
      </c>
      <c r="E10" s="11">
        <f t="shared" si="9"/>
        <v>0.5953327162162162</v>
      </c>
      <c r="F10" s="11">
        <f t="shared" si="9"/>
        <v>0.44006672857142859</v>
      </c>
      <c r="G10" s="11">
        <f t="shared" si="9"/>
        <v>0.21321152941176472</v>
      </c>
      <c r="H10" s="11">
        <f t="shared" si="9"/>
        <v>8.9928307692307682E-2</v>
      </c>
      <c r="J10" s="86">
        <f t="shared" si="2"/>
        <v>0.26631581971084439</v>
      </c>
      <c r="K10" s="86">
        <f t="shared" si="3"/>
        <v>0.57351075611341651</v>
      </c>
      <c r="L10" s="86">
        <f t="shared" si="4"/>
        <v>0.35282373686559199</v>
      </c>
      <c r="M10" s="86">
        <f t="shared" si="5"/>
        <v>1.0639912381170995</v>
      </c>
      <c r="N10" s="86">
        <f t="shared" si="6"/>
        <v>1.3709056122936745</v>
      </c>
      <c r="P10" s="78">
        <f>SUM(P8:P9)</f>
        <v>95.367934047280798</v>
      </c>
      <c r="Q10" s="78">
        <f t="shared" ref="Q10:U10" si="10">SUM(Q8:Q9)</f>
        <v>93.759026128245168</v>
      </c>
      <c r="R10" s="78">
        <f t="shared" si="10"/>
        <v>99.239025765560598</v>
      </c>
      <c r="S10" s="78">
        <f t="shared" si="10"/>
        <v>94.746748049574052</v>
      </c>
      <c r="T10" s="78">
        <f t="shared" si="10"/>
        <v>88.172623046599071</v>
      </c>
      <c r="U10" s="78">
        <f t="shared" si="10"/>
        <v>99.772473957399882</v>
      </c>
    </row>
    <row r="11" spans="2:21" x14ac:dyDescent="0.3">
      <c r="C11" s="9"/>
      <c r="D11" s="9"/>
      <c r="E11" s="9"/>
      <c r="F11" s="9"/>
      <c r="G11" s="9"/>
      <c r="H11" s="9"/>
      <c r="J11" s="23"/>
      <c r="K11" s="23"/>
      <c r="L11" s="23"/>
      <c r="M11" s="23"/>
      <c r="N11" s="23"/>
      <c r="P11" s="1"/>
      <c r="Q11" s="1"/>
      <c r="R11" s="1"/>
      <c r="S11" s="1"/>
      <c r="T11" s="1"/>
      <c r="U11" s="1"/>
    </row>
    <row r="12" spans="2:21" x14ac:dyDescent="0.3">
      <c r="B12" s="4" t="s">
        <v>14</v>
      </c>
      <c r="C12" s="10">
        <f t="shared" ref="C12:H12" si="11">C6-C10</f>
        <v>5.7616099999999948E-2</v>
      </c>
      <c r="D12" s="10">
        <f t="shared" si="11"/>
        <v>6.2354635135135061E-2</v>
      </c>
      <c r="E12" s="59">
        <f t="shared" si="11"/>
        <v>4.5650675675675823E-3</v>
      </c>
      <c r="F12" s="10">
        <f t="shared" si="11"/>
        <v>2.4399585714285743E-2</v>
      </c>
      <c r="G12" s="10">
        <f t="shared" si="11"/>
        <v>2.8599955882352923E-2</v>
      </c>
      <c r="H12" s="60">
        <f t="shared" si="11"/>
        <v>2.0507692307693282E-4</v>
      </c>
      <c r="J12" s="85">
        <f t="shared" si="2"/>
        <v>-7.5993310278630544E-2</v>
      </c>
      <c r="K12" s="85">
        <f t="shared" si="3"/>
        <v>12.659082633985998</v>
      </c>
      <c r="L12" s="85">
        <f t="shared" si="4"/>
        <v>-0.81290389021257947</v>
      </c>
      <c r="M12" s="85">
        <f t="shared" si="5"/>
        <v>-0.14686631634487735</v>
      </c>
      <c r="N12" s="85">
        <f t="shared" si="6"/>
        <v>138.45964983892361</v>
      </c>
      <c r="P12" s="11">
        <f t="shared" ref="P12:U12" si="12">P6*C30</f>
        <v>4.6320659527191941</v>
      </c>
      <c r="Q12" s="11">
        <f t="shared" si="12"/>
        <v>6.240973871754842</v>
      </c>
      <c r="R12" s="11">
        <f t="shared" si="12"/>
        <v>0.76097423443940104</v>
      </c>
      <c r="S12" s="11">
        <f t="shared" si="12"/>
        <v>5.2532519504259358</v>
      </c>
      <c r="T12" s="11">
        <f t="shared" si="12"/>
        <v>11.82737695340092</v>
      </c>
      <c r="U12" s="11">
        <f t="shared" si="12"/>
        <v>0.2275260426001231</v>
      </c>
    </row>
    <row r="13" spans="2:21" x14ac:dyDescent="0.3">
      <c r="B13" s="2"/>
      <c r="C13" s="12"/>
      <c r="D13" s="12"/>
      <c r="E13" s="12"/>
      <c r="F13" s="12"/>
      <c r="G13" s="12"/>
      <c r="H13" s="12"/>
      <c r="J13" s="87"/>
      <c r="K13" s="87"/>
      <c r="L13" s="87"/>
      <c r="M13" s="87"/>
      <c r="N13" s="87"/>
    </row>
    <row r="14" spans="2:21" x14ac:dyDescent="0.3">
      <c r="B14" t="s">
        <v>22</v>
      </c>
      <c r="C14" s="9">
        <f>'QA Mentor_PL'!C14/'QA Mentor_PL (USD)'!$C$37</f>
        <v>2.4822287500000005E-2</v>
      </c>
      <c r="D14" s="9">
        <f>'QA Mentor_PL'!D14/'QA Mentor_PL (USD)'!$D$37</f>
        <v>2.4445040540540541E-2</v>
      </c>
      <c r="E14" s="9">
        <f>'QA Mentor_PL'!E14/'QA Mentor_PL (USD)'!$E$37</f>
        <v>1.6165337837837836E-2</v>
      </c>
      <c r="F14" s="9">
        <f>'QA Mentor_PL'!F14/'QA Mentor_PL (USD)'!$F$37</f>
        <v>1.3481E-2</v>
      </c>
      <c r="G14" s="9">
        <f>'QA Mentor_PL'!G14/'QA Mentor_PL (USD)'!$G$37</f>
        <v>7.5352352941176464E-3</v>
      </c>
      <c r="H14" s="30">
        <f>'QA Mentor_PL'!H14/'QA Mentor_PL (USD)'!$H$37</f>
        <v>1.2238615384615385E-3</v>
      </c>
      <c r="J14" s="23">
        <f t="shared" si="2"/>
        <v>1.5432453827753934E-2</v>
      </c>
      <c r="K14" s="23">
        <f t="shared" si="3"/>
        <v>0.51218865858297091</v>
      </c>
      <c r="L14" s="23">
        <f t="shared" si="4"/>
        <v>0.19912008291950412</v>
      </c>
      <c r="M14" s="23">
        <f t="shared" si="5"/>
        <v>0.7890615851802123</v>
      </c>
      <c r="N14" s="23">
        <f t="shared" si="6"/>
        <v>5.1569344711901417</v>
      </c>
      <c r="P14" s="9">
        <f t="shared" ref="P14:U14" si="13">P6*C31</f>
        <v>1.9955962447537647</v>
      </c>
      <c r="Q14" s="9">
        <f t="shared" si="13"/>
        <v>2.4466642933098921</v>
      </c>
      <c r="R14" s="9">
        <f t="shared" si="13"/>
        <v>2.6946820399763598</v>
      </c>
      <c r="S14" s="9">
        <f t="shared" si="13"/>
        <v>2.9024709834408409</v>
      </c>
      <c r="T14" s="9">
        <f t="shared" si="13"/>
        <v>3.1161610396431199</v>
      </c>
      <c r="U14" s="9">
        <f t="shared" si="13"/>
        <v>1.3578337745597551</v>
      </c>
    </row>
    <row r="15" spans="2:21" x14ac:dyDescent="0.3">
      <c r="B15" t="s">
        <v>23</v>
      </c>
      <c r="C15" s="9">
        <f>'QA Mentor_PL'!C15/'QA Mentor_PL (USD)'!$C$37</f>
        <v>0</v>
      </c>
      <c r="D15" s="9">
        <f>'QA Mentor_PL'!D15/'QA Mentor_PL (USD)'!$D$37</f>
        <v>0</v>
      </c>
      <c r="E15" s="9">
        <f>'QA Mentor_PL'!E15/'QA Mentor_PL (USD)'!$E$37</f>
        <v>0</v>
      </c>
      <c r="F15" s="9">
        <f>'QA Mentor_PL'!F15/'QA Mentor_PL (USD)'!$F$37</f>
        <v>0</v>
      </c>
      <c r="G15" s="9">
        <f>'QA Mentor_PL'!G15/'QA Mentor_PL (USD)'!$G$37</f>
        <v>0</v>
      </c>
      <c r="H15" s="9">
        <f>'QA Mentor_PL'!H15/'QA Mentor_PL (USD)'!$H$37</f>
        <v>0</v>
      </c>
      <c r="J15" s="9">
        <f t="shared" si="2"/>
        <v>0</v>
      </c>
      <c r="K15" s="9">
        <f t="shared" si="3"/>
        <v>0</v>
      </c>
      <c r="L15" s="9">
        <f t="shared" si="4"/>
        <v>0</v>
      </c>
      <c r="M15" s="9">
        <f t="shared" si="5"/>
        <v>0</v>
      </c>
      <c r="N15" s="9">
        <f t="shared" si="6"/>
        <v>0</v>
      </c>
      <c r="P15" s="9"/>
      <c r="Q15" s="9"/>
      <c r="R15" s="9"/>
      <c r="S15" s="9"/>
      <c r="T15" s="9"/>
      <c r="U15" s="9"/>
    </row>
    <row r="16" spans="2:21" x14ac:dyDescent="0.3">
      <c r="B16" s="4" t="s">
        <v>16</v>
      </c>
      <c r="C16" s="10">
        <f>C12-SUM(C14:C15)</f>
        <v>3.2793812499999943E-2</v>
      </c>
      <c r="D16" s="10">
        <f t="shared" ref="D16:H16" si="14">D12-SUM(D14:D15)</f>
        <v>3.7909594594594517E-2</v>
      </c>
      <c r="E16" s="10">
        <f t="shared" si="14"/>
        <v>-1.1600270270270253E-2</v>
      </c>
      <c r="F16" s="10">
        <f t="shared" si="14"/>
        <v>1.0918585714285743E-2</v>
      </c>
      <c r="G16" s="10">
        <f t="shared" si="14"/>
        <v>2.1064720588235275E-2</v>
      </c>
      <c r="H16" s="59">
        <f t="shared" si="14"/>
        <v>-1.0187846153846057E-3</v>
      </c>
      <c r="J16" s="85">
        <f t="shared" si="2"/>
        <v>-0.13494689535202853</v>
      </c>
      <c r="K16" s="85">
        <f t="shared" si="3"/>
        <v>-4.2679923580531653</v>
      </c>
      <c r="L16" s="85">
        <f t="shared" si="4"/>
        <v>-2.0624334115995078</v>
      </c>
      <c r="M16" s="85">
        <f t="shared" si="5"/>
        <v>-0.48166482111403774</v>
      </c>
      <c r="N16" s="85">
        <f t="shared" si="6"/>
        <v>-21.67632379812002</v>
      </c>
      <c r="P16" s="11">
        <f t="shared" ref="P16:U16" si="15">P6*C32</f>
        <v>2.6364697079654298</v>
      </c>
      <c r="Q16" s="11">
        <f t="shared" si="15"/>
        <v>3.7943095784449503</v>
      </c>
      <c r="R16" s="11">
        <f t="shared" si="15"/>
        <v>-1.9337078055369585</v>
      </c>
      <c r="S16" s="11">
        <f t="shared" si="15"/>
        <v>2.3507809669850941</v>
      </c>
      <c r="T16" s="11">
        <f t="shared" si="15"/>
        <v>8.7112159137577994</v>
      </c>
      <c r="U16" s="11">
        <f t="shared" si="15"/>
        <v>-1.130307731959632</v>
      </c>
    </row>
    <row r="17" spans="2:21" x14ac:dyDescent="0.3">
      <c r="C17" s="9"/>
      <c r="D17" s="9"/>
      <c r="E17" s="9"/>
      <c r="F17" s="9"/>
      <c r="G17" s="9"/>
      <c r="H17" s="9"/>
      <c r="J17" s="23"/>
      <c r="K17" s="23"/>
      <c r="L17" s="23"/>
      <c r="M17" s="23"/>
      <c r="N17" s="23"/>
      <c r="P17" s="40"/>
      <c r="Q17" s="40"/>
      <c r="R17" s="40"/>
      <c r="S17" s="40"/>
      <c r="T17" s="40"/>
      <c r="U17" s="40"/>
    </row>
    <row r="18" spans="2:21" x14ac:dyDescent="0.3">
      <c r="B18" t="s">
        <v>17</v>
      </c>
      <c r="C18" s="9">
        <f>'QA Mentor_PL'!C18/'QA Mentor_PL (USD)'!$C$37</f>
        <v>1.0246287500000001E-2</v>
      </c>
      <c r="D18" s="30">
        <f>'QA Mentor_PL'!D18/'QA Mentor_PL (USD)'!$D$37</f>
        <v>2.0910270270270274E-3</v>
      </c>
      <c r="E18" s="30">
        <f>'QA Mentor_PL'!E18/'QA Mentor_PL (USD)'!$E$37</f>
        <v>0</v>
      </c>
      <c r="F18" s="30">
        <f>'QA Mentor_PL'!F18/'QA Mentor_PL (USD)'!$F$37</f>
        <v>0</v>
      </c>
      <c r="G18" s="30">
        <f>'QA Mentor_PL'!G18/'QA Mentor_PL (USD)'!$G$37</f>
        <v>0</v>
      </c>
      <c r="H18" s="30">
        <f>'QA Mentor_PL'!H18/'QA Mentor_PL (USD)'!$H$37</f>
        <v>0</v>
      </c>
      <c r="J18" s="23">
        <f t="shared" si="2"/>
        <v>3.9001219819563637</v>
      </c>
      <c r="K18" s="9">
        <f t="shared" si="3"/>
        <v>0</v>
      </c>
      <c r="L18" s="9">
        <f t="shared" si="4"/>
        <v>0</v>
      </c>
      <c r="M18" s="9">
        <f t="shared" si="5"/>
        <v>0</v>
      </c>
      <c r="N18" s="9">
        <f t="shared" si="6"/>
        <v>0</v>
      </c>
    </row>
    <row r="19" spans="2:21" x14ac:dyDescent="0.3">
      <c r="B19" t="s">
        <v>18</v>
      </c>
      <c r="C19" s="9">
        <f>'QA Mentor_PL'!C19/'QA Mentor_PL (USD)'!$C$37</f>
        <v>-2.2238500000000003E-3</v>
      </c>
      <c r="D19" s="30">
        <f>'QA Mentor_PL'!D19/'QA Mentor_PL (USD)'!$D$37</f>
        <v>-1.0797702702702702E-3</v>
      </c>
      <c r="E19" s="30">
        <f>'QA Mentor_PL'!E19/'QA Mentor_PL (USD)'!$E$37</f>
        <v>-7.4068918918918916E-4</v>
      </c>
      <c r="F19" s="30">
        <f>'QA Mentor_PL'!F19/'QA Mentor_PL (USD)'!$F$37</f>
        <v>0</v>
      </c>
      <c r="G19" s="30">
        <f>'QA Mentor_PL'!G19/'QA Mentor_PL (USD)'!$G$37</f>
        <v>-7.360294117647058E-4</v>
      </c>
      <c r="H19" s="30">
        <f>'QA Mentor_PL'!H19/'QA Mentor_PL (USD)'!$H$37</f>
        <v>5.7416923076923079E-4</v>
      </c>
      <c r="J19" s="23">
        <f t="shared" si="2"/>
        <v>1.0595584646383744</v>
      </c>
      <c r="K19" s="23">
        <f t="shared" si="3"/>
        <v>0.45779131926073235</v>
      </c>
      <c r="L19" s="23">
        <f t="shared" si="4"/>
        <v>0</v>
      </c>
      <c r="M19" s="23">
        <f t="shared" si="5"/>
        <v>-1</v>
      </c>
      <c r="N19" s="23">
        <f t="shared" si="6"/>
        <v>-2.2819032653119122</v>
      </c>
    </row>
    <row r="20" spans="2:21" x14ac:dyDescent="0.3">
      <c r="B20" t="s">
        <v>90</v>
      </c>
      <c r="C20" s="9">
        <f>'QA Mentor_PL'!C20/'QA Mentor_PL (USD)'!$C$37</f>
        <v>8.2257375000000001E-3</v>
      </c>
      <c r="D20" s="30">
        <f>'QA Mentor_PL'!D20/'QA Mentor_PL (USD)'!$D$37</f>
        <v>0</v>
      </c>
      <c r="E20" s="30">
        <f>'QA Mentor_PL'!E20/'QA Mentor_PL (USD)'!$E$37</f>
        <v>0</v>
      </c>
      <c r="F20" s="30">
        <f>'QA Mentor_PL'!F20/'QA Mentor_PL (USD)'!$F$37</f>
        <v>0</v>
      </c>
      <c r="G20" s="30">
        <f>'QA Mentor_PL'!G20/'QA Mentor_PL (USD)'!$G$37</f>
        <v>0</v>
      </c>
      <c r="H20" s="30">
        <f>'QA Mentor_PL'!H20/'QA Mentor_PL (USD)'!$H$37</f>
        <v>0</v>
      </c>
      <c r="J20" s="9">
        <f t="shared" si="2"/>
        <v>0</v>
      </c>
      <c r="K20" s="9">
        <f t="shared" si="3"/>
        <v>0</v>
      </c>
      <c r="L20" s="9">
        <f t="shared" si="4"/>
        <v>0</v>
      </c>
      <c r="M20" s="9">
        <f t="shared" si="5"/>
        <v>0</v>
      </c>
      <c r="N20" s="9">
        <f t="shared" si="6"/>
        <v>0</v>
      </c>
    </row>
    <row r="21" spans="2:21" x14ac:dyDescent="0.3">
      <c r="B21" s="3" t="s">
        <v>20</v>
      </c>
      <c r="C21" s="11">
        <f>SUM(C18:C20)</f>
        <v>1.6248175E-2</v>
      </c>
      <c r="D21" s="32">
        <f t="shared" ref="D21:H21" si="16">SUM(D18:D20)</f>
        <v>1.0112567567567572E-3</v>
      </c>
      <c r="E21" s="32">
        <f t="shared" si="16"/>
        <v>-7.4068918918918916E-4</v>
      </c>
      <c r="F21" s="32">
        <f t="shared" si="16"/>
        <v>0</v>
      </c>
      <c r="G21" s="32">
        <f t="shared" si="16"/>
        <v>-7.360294117647058E-4</v>
      </c>
      <c r="H21" s="32">
        <f t="shared" si="16"/>
        <v>5.7416923076923079E-4</v>
      </c>
      <c r="J21" s="86">
        <f t="shared" si="2"/>
        <v>15.067309208504263</v>
      </c>
      <c r="K21" s="86">
        <f t="shared" si="3"/>
        <v>-2.36529163853971</v>
      </c>
      <c r="L21" s="86">
        <f t="shared" si="4"/>
        <v>0</v>
      </c>
      <c r="M21" s="86">
        <f t="shared" si="5"/>
        <v>-1</v>
      </c>
      <c r="N21" s="86">
        <f t="shared" si="6"/>
        <v>-2.2819032653119122</v>
      </c>
      <c r="P21" s="11">
        <f t="shared" ref="P21:U21" si="17">P6*C33</f>
        <v>1.3062775545606742</v>
      </c>
      <c r="Q21" s="11">
        <f t="shared" si="17"/>
        <v>0.10121504171865914</v>
      </c>
      <c r="R21" s="11">
        <f t="shared" si="17"/>
        <v>-0.12346923246113368</v>
      </c>
      <c r="S21" s="11">
        <f t="shared" si="17"/>
        <v>0</v>
      </c>
      <c r="T21" s="11">
        <f t="shared" si="17"/>
        <v>-0.30438149406735837</v>
      </c>
      <c r="U21" s="11">
        <f t="shared" si="17"/>
        <v>0.6370217131191892</v>
      </c>
    </row>
    <row r="22" spans="2:21" x14ac:dyDescent="0.3">
      <c r="C22" s="9"/>
      <c r="D22" s="9"/>
      <c r="E22" s="9"/>
      <c r="F22" s="9"/>
      <c r="G22" s="9"/>
      <c r="H22" s="9"/>
      <c r="J22" s="23"/>
      <c r="K22" s="23"/>
      <c r="L22" s="23"/>
      <c r="M22" s="23"/>
      <c r="N22" s="23"/>
    </row>
    <row r="23" spans="2:21" ht="15" thickBot="1" x14ac:dyDescent="0.35">
      <c r="B23" s="5" t="s">
        <v>21</v>
      </c>
      <c r="C23" s="13">
        <f t="shared" ref="C23:H23" si="18">C16-C21</f>
        <v>1.6545637499999943E-2</v>
      </c>
      <c r="D23" s="13">
        <f t="shared" si="18"/>
        <v>3.6898337837837761E-2</v>
      </c>
      <c r="E23" s="13">
        <f t="shared" si="18"/>
        <v>-1.0859581081081064E-2</v>
      </c>
      <c r="F23" s="13">
        <f t="shared" si="18"/>
        <v>1.0918585714285743E-2</v>
      </c>
      <c r="G23" s="13">
        <f t="shared" si="18"/>
        <v>2.180074999999998E-2</v>
      </c>
      <c r="H23" s="58">
        <f t="shared" si="18"/>
        <v>-1.5929538461538365E-3</v>
      </c>
      <c r="J23" s="88">
        <f t="shared" si="2"/>
        <v>-0.55158854112303524</v>
      </c>
      <c r="K23" s="88">
        <f t="shared" si="3"/>
        <v>-4.3977680687996266</v>
      </c>
      <c r="L23" s="88">
        <f t="shared" si="4"/>
        <v>-1.9945959454137472</v>
      </c>
      <c r="M23" s="88">
        <f t="shared" si="5"/>
        <v>-0.49916467487193084</v>
      </c>
      <c r="N23" s="88">
        <f t="shared" si="6"/>
        <v>-14.685738637461197</v>
      </c>
      <c r="P23" s="11">
        <f t="shared" ref="P23:U23" si="19">P6*C34</f>
        <v>1.3301921534047556</v>
      </c>
      <c r="Q23" s="11">
        <f t="shared" si="19"/>
        <v>3.6930945367262913</v>
      </c>
      <c r="R23" s="11">
        <f t="shared" si="19"/>
        <v>-1.8102385730758248</v>
      </c>
      <c r="S23" s="11">
        <f t="shared" si="19"/>
        <v>2.3507809669850941</v>
      </c>
      <c r="T23" s="11">
        <f t="shared" si="19"/>
        <v>9.0155974078251564</v>
      </c>
      <c r="U23" s="11">
        <f t="shared" si="19"/>
        <v>-1.7673294450788211</v>
      </c>
    </row>
    <row r="24" spans="2:21" ht="15" thickTop="1" x14ac:dyDescent="0.3">
      <c r="D24" s="9"/>
      <c r="E24" s="9"/>
      <c r="F24" s="9"/>
      <c r="G24" s="23"/>
      <c r="H24" s="9"/>
    </row>
    <row r="25" spans="2:21" x14ac:dyDescent="0.3">
      <c r="C25" s="61"/>
      <c r="D25" s="23"/>
      <c r="E25" s="23"/>
      <c r="F25" s="23"/>
      <c r="G25" s="23"/>
      <c r="H25" s="23"/>
    </row>
    <row r="26" spans="2:21" x14ac:dyDescent="0.3">
      <c r="B26" s="18" t="s">
        <v>26</v>
      </c>
      <c r="C26" s="3"/>
      <c r="D26" s="3"/>
      <c r="E26" s="3"/>
      <c r="F26" s="3"/>
      <c r="G26" s="3"/>
      <c r="H26" s="19"/>
      <c r="Q26" s="1"/>
    </row>
    <row r="27" spans="2:21" x14ac:dyDescent="0.3">
      <c r="B27" s="20" t="s">
        <v>24</v>
      </c>
      <c r="C27" s="24">
        <f>IFERROR(C8/C6,0)</f>
        <v>0.89036934674414703</v>
      </c>
      <c r="D27" s="24">
        <f t="shared" ref="D27:H27" si="20">IFERROR(D8/D6,0)</f>
        <v>0.84846546199852169</v>
      </c>
      <c r="E27" s="24">
        <f t="shared" si="20"/>
        <v>0.82041068888402524</v>
      </c>
      <c r="F27" s="24">
        <f t="shared" si="20"/>
        <v>0.78269449772799138</v>
      </c>
      <c r="G27" s="24">
        <f t="shared" si="20"/>
        <v>0.66989738785944153</v>
      </c>
      <c r="H27" s="27">
        <f t="shared" si="20"/>
        <v>0.59917575149308633</v>
      </c>
      <c r="Q27" s="1"/>
    </row>
    <row r="28" spans="2:21" x14ac:dyDescent="0.3">
      <c r="B28" s="20" t="s">
        <v>12</v>
      </c>
      <c r="C28" s="24">
        <f>IFERROR(C9/C6,0)</f>
        <v>6.3309993728660918E-2</v>
      </c>
      <c r="D28" s="24">
        <f t="shared" ref="D28:H28" si="21">IFERROR(D9/D6,0)</f>
        <v>8.912479928392994E-2</v>
      </c>
      <c r="E28" s="24">
        <f t="shared" si="21"/>
        <v>0.1719795687715808</v>
      </c>
      <c r="F28" s="24">
        <f t="shared" si="21"/>
        <v>0.16477298276774921</v>
      </c>
      <c r="G28" s="24">
        <f t="shared" si="21"/>
        <v>0.21182884260654919</v>
      </c>
      <c r="H28" s="27">
        <f t="shared" si="21"/>
        <v>0.39854898808091249</v>
      </c>
      <c r="Q28" s="40"/>
    </row>
    <row r="29" spans="2:21" x14ac:dyDescent="0.3">
      <c r="B29" s="20" t="s">
        <v>13</v>
      </c>
      <c r="C29" s="24">
        <f>IFERROR(C10/C6,0)</f>
        <v>0.953679340472808</v>
      </c>
      <c r="D29" s="24">
        <f t="shared" ref="D29:H29" si="22">IFERROR(D10/D6,0)</f>
        <v>0.9375902612824516</v>
      </c>
      <c r="E29" s="24">
        <f t="shared" si="22"/>
        <v>0.99239025765560596</v>
      </c>
      <c r="F29" s="24">
        <f t="shared" si="22"/>
        <v>0.9474674804957407</v>
      </c>
      <c r="G29" s="24">
        <f t="shared" si="22"/>
        <v>0.88172623046599086</v>
      </c>
      <c r="H29" s="27">
        <f t="shared" si="22"/>
        <v>0.99772473957399876</v>
      </c>
    </row>
    <row r="30" spans="2:21" x14ac:dyDescent="0.3">
      <c r="B30" s="20" t="s">
        <v>14</v>
      </c>
      <c r="C30" s="24">
        <f>IFERROR(C12/C6,0)</f>
        <v>4.6320659527191943E-2</v>
      </c>
      <c r="D30" s="24">
        <f t="shared" ref="D30:H30" si="23">IFERROR(D12/D6,0)</f>
        <v>6.2409738717548423E-2</v>
      </c>
      <c r="E30" s="24">
        <f t="shared" si="23"/>
        <v>7.6097423443940108E-3</v>
      </c>
      <c r="F30" s="24">
        <f t="shared" si="23"/>
        <v>5.2532519504259356E-2</v>
      </c>
      <c r="G30" s="24">
        <f t="shared" si="23"/>
        <v>0.1182737695340092</v>
      </c>
      <c r="H30" s="27">
        <f t="shared" si="23"/>
        <v>2.2752604260012311E-3</v>
      </c>
    </row>
    <row r="31" spans="2:21" x14ac:dyDescent="0.3">
      <c r="B31" s="20" t="s">
        <v>15</v>
      </c>
      <c r="C31" s="24">
        <f>IFERROR(C14/C6,0)</f>
        <v>1.9955962447537647E-2</v>
      </c>
      <c r="D31" s="24">
        <f t="shared" ref="D31:H31" si="24">IFERROR(D14/D6,0)</f>
        <v>2.4466642933098921E-2</v>
      </c>
      <c r="E31" s="24">
        <f t="shared" si="24"/>
        <v>2.6946820399763597E-2</v>
      </c>
      <c r="F31" s="24">
        <f t="shared" si="24"/>
        <v>2.902470983440841E-2</v>
      </c>
      <c r="G31" s="24">
        <f t="shared" si="24"/>
        <v>3.11616103964312E-2</v>
      </c>
      <c r="H31" s="27">
        <f t="shared" si="24"/>
        <v>1.357833774559755E-2</v>
      </c>
    </row>
    <row r="32" spans="2:21" x14ac:dyDescent="0.3">
      <c r="B32" s="20" t="s">
        <v>16</v>
      </c>
      <c r="C32" s="24">
        <f>IFERROR(C16/C6,0)</f>
        <v>2.63646970796543E-2</v>
      </c>
      <c r="D32" s="24">
        <f t="shared" ref="D32:H32" si="25">IFERROR(D16/D6,0)</f>
        <v>3.7943095784449501E-2</v>
      </c>
      <c r="E32" s="24">
        <f t="shared" si="25"/>
        <v>-1.9337078055369585E-2</v>
      </c>
      <c r="F32" s="24">
        <f t="shared" si="25"/>
        <v>2.3507809669850943E-2</v>
      </c>
      <c r="G32" s="24">
        <f t="shared" si="25"/>
        <v>8.7112159137577985E-2</v>
      </c>
      <c r="H32" s="27">
        <f t="shared" si="25"/>
        <v>-1.130307731959632E-2</v>
      </c>
    </row>
    <row r="33" spans="2:8" x14ac:dyDescent="0.3">
      <c r="B33" s="20" t="s">
        <v>27</v>
      </c>
      <c r="C33" s="24">
        <f>IFERROR(C21/C6,0)</f>
        <v>1.3062775545606743E-2</v>
      </c>
      <c r="D33" s="24">
        <f t="shared" ref="D33:H33" si="26">IFERROR(D21/D6,0)</f>
        <v>1.0121504171865913E-3</v>
      </c>
      <c r="E33" s="24">
        <f t="shared" si="26"/>
        <v>-1.2346923246113368E-3</v>
      </c>
      <c r="F33" s="24">
        <f t="shared" si="26"/>
        <v>0</v>
      </c>
      <c r="G33" s="24">
        <f t="shared" si="26"/>
        <v>-3.0438149406735835E-3</v>
      </c>
      <c r="H33" s="27">
        <f t="shared" si="26"/>
        <v>6.3702171311918916E-3</v>
      </c>
    </row>
    <row r="34" spans="2:8" x14ac:dyDescent="0.3">
      <c r="B34" s="22" t="s">
        <v>21</v>
      </c>
      <c r="C34" s="28">
        <f>IFERROR(C23/C6,0)</f>
        <v>1.3301921534047556E-2</v>
      </c>
      <c r="D34" s="28">
        <f t="shared" ref="D34:H34" si="27">IFERROR(D23/D6,0)</f>
        <v>3.6930945367262914E-2</v>
      </c>
      <c r="E34" s="28">
        <f t="shared" si="27"/>
        <v>-1.8102385730758248E-2</v>
      </c>
      <c r="F34" s="28">
        <f t="shared" si="27"/>
        <v>2.3507809669850943E-2</v>
      </c>
      <c r="G34" s="28">
        <f t="shared" si="27"/>
        <v>9.0155974078251572E-2</v>
      </c>
      <c r="H34" s="29">
        <f t="shared" si="27"/>
        <v>-1.7673294450788211E-2</v>
      </c>
    </row>
    <row r="37" spans="2:8" x14ac:dyDescent="0.3">
      <c r="B37" s="51" t="s">
        <v>25</v>
      </c>
      <c r="C37" s="6">
        <v>80</v>
      </c>
      <c r="D37" s="6">
        <v>74</v>
      </c>
      <c r="E37" s="6">
        <v>74</v>
      </c>
      <c r="F37" s="6">
        <v>70</v>
      </c>
      <c r="G37" s="6">
        <v>68</v>
      </c>
      <c r="H37" s="52">
        <v>65</v>
      </c>
    </row>
  </sheetData>
  <mergeCells count="2">
    <mergeCell ref="P1:U1"/>
    <mergeCell ref="J1:M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500C-7C1D-4E09-94EF-ECE9517B8066}">
  <dimension ref="B1:K72"/>
  <sheetViews>
    <sheetView zoomScaleNormal="100" workbookViewId="0">
      <pane xSplit="2" ySplit="2" topLeftCell="C49" activePane="bottomRight" state="frozen"/>
      <selection pane="topRight" activeCell="C1" sqref="C1"/>
      <selection pane="bottomLeft" activeCell="A3" sqref="A3"/>
      <selection pane="bottomRight" activeCell="C70" sqref="C70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0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x14ac:dyDescent="0.3">
      <c r="B3" s="2" t="s">
        <v>29</v>
      </c>
    </row>
    <row r="4" spans="2:11" x14ac:dyDescent="0.3">
      <c r="B4" s="2"/>
    </row>
    <row r="5" spans="2:11" x14ac:dyDescent="0.3">
      <c r="B5" s="2" t="s">
        <v>39</v>
      </c>
    </row>
    <row r="6" spans="2:11" x14ac:dyDescent="0.3">
      <c r="B6" t="s">
        <v>30</v>
      </c>
      <c r="C6" s="63">
        <v>0.1</v>
      </c>
      <c r="D6" s="9">
        <v>0.1</v>
      </c>
      <c r="E6" s="9">
        <v>0.1</v>
      </c>
      <c r="F6" s="9">
        <v>0.1</v>
      </c>
      <c r="G6" s="9">
        <v>0.1</v>
      </c>
      <c r="H6" s="9">
        <v>0.1</v>
      </c>
    </row>
    <row r="7" spans="2:11" x14ac:dyDescent="0.3">
      <c r="B7" t="s">
        <v>31</v>
      </c>
      <c r="C7" s="63">
        <v>3.9216050000000005</v>
      </c>
      <c r="D7" s="9">
        <v>2.5979540000000001</v>
      </c>
      <c r="E7" s="9">
        <v>-0.132523</v>
      </c>
      <c r="F7" s="9">
        <v>0.738479</v>
      </c>
      <c r="G7" s="9">
        <v>-2.5822000000000001E-2</v>
      </c>
      <c r="H7" s="9">
        <v>-1.5082739999999999</v>
      </c>
    </row>
    <row r="8" spans="2:11" x14ac:dyDescent="0.3">
      <c r="B8" s="4" t="s">
        <v>32</v>
      </c>
      <c r="C8" s="11">
        <f>SUM(C6:C7)</f>
        <v>4.0216050000000001</v>
      </c>
      <c r="D8" s="11">
        <f t="shared" ref="D8:H8" si="0">SUM(D6:D7)</f>
        <v>2.6979540000000002</v>
      </c>
      <c r="E8" s="11">
        <f t="shared" si="0"/>
        <v>-3.2522999999999996E-2</v>
      </c>
      <c r="F8" s="11">
        <f t="shared" si="0"/>
        <v>0.83847899999999997</v>
      </c>
      <c r="G8" s="11">
        <f t="shared" si="0"/>
        <v>7.4178000000000008E-2</v>
      </c>
      <c r="H8" s="11">
        <f t="shared" si="0"/>
        <v>-1.4082739999999998</v>
      </c>
    </row>
    <row r="9" spans="2:11" x14ac:dyDescent="0.3">
      <c r="C9" s="9">
        <f>(C8+D8)/2</f>
        <v>3.3597795000000001</v>
      </c>
      <c r="D9" s="9">
        <f t="shared" ref="D9:G9" si="1">(D8+E8)/2</f>
        <v>1.3327155000000002</v>
      </c>
      <c r="E9" s="9">
        <f t="shared" si="1"/>
        <v>0.402978</v>
      </c>
      <c r="F9" s="9">
        <f t="shared" si="1"/>
        <v>0.45632849999999997</v>
      </c>
      <c r="G9" s="9">
        <f t="shared" si="1"/>
        <v>-0.66704799999999986</v>
      </c>
      <c r="H9" s="9">
        <f>H8</f>
        <v>-1.4082739999999998</v>
      </c>
    </row>
    <row r="10" spans="2:11" x14ac:dyDescent="0.3">
      <c r="B10" s="2" t="s">
        <v>33</v>
      </c>
      <c r="C10" s="9"/>
      <c r="D10" s="9"/>
      <c r="E10" s="9"/>
      <c r="F10" s="9"/>
      <c r="G10" s="9"/>
      <c r="H10" s="9"/>
    </row>
    <row r="11" spans="2:11" x14ac:dyDescent="0.3">
      <c r="B11" t="s">
        <v>35</v>
      </c>
      <c r="C11" s="63">
        <v>0</v>
      </c>
      <c r="D11" s="9">
        <v>0</v>
      </c>
      <c r="E11" s="9">
        <v>5.2059999999999997E-3</v>
      </c>
      <c r="F11" s="9">
        <v>0</v>
      </c>
      <c r="G11" s="9">
        <v>0</v>
      </c>
      <c r="H11" s="9">
        <v>4.2673999999999997E-2</v>
      </c>
    </row>
    <row r="12" spans="2:11" x14ac:dyDescent="0.3">
      <c r="B12" t="s">
        <v>34</v>
      </c>
      <c r="C12" s="63">
        <v>6.6432250000000002</v>
      </c>
      <c r="D12" s="9"/>
      <c r="E12" s="9"/>
      <c r="F12" s="9"/>
      <c r="G12" s="9"/>
      <c r="H12" s="9"/>
    </row>
    <row r="13" spans="2:11" x14ac:dyDescent="0.3">
      <c r="B13" t="s">
        <v>86</v>
      </c>
      <c r="C13" s="63">
        <v>0</v>
      </c>
      <c r="D13" s="9">
        <v>0.85</v>
      </c>
      <c r="E13" s="9">
        <v>0.85</v>
      </c>
      <c r="F13" s="9">
        <v>0.85</v>
      </c>
      <c r="G13" s="9">
        <v>0.85</v>
      </c>
      <c r="H13" s="9">
        <v>0.1</v>
      </c>
    </row>
    <row r="14" spans="2:11" x14ac:dyDescent="0.3">
      <c r="B14" t="s">
        <v>87</v>
      </c>
      <c r="C14" s="63">
        <v>0</v>
      </c>
      <c r="D14" s="9">
        <v>4.0638610000000002</v>
      </c>
      <c r="E14" s="9">
        <v>3.8925429999999999</v>
      </c>
      <c r="F14" s="9">
        <v>3.4200110000000001</v>
      </c>
      <c r="G14" s="9">
        <v>2.4834109999999998</v>
      </c>
      <c r="H14" s="9">
        <v>1.934596</v>
      </c>
    </row>
    <row r="15" spans="2:11" x14ac:dyDescent="0.3">
      <c r="B15" s="4" t="s">
        <v>38</v>
      </c>
      <c r="C15" s="11">
        <f t="shared" ref="C15:H15" si="2">SUM(C11:C14)</f>
        <v>6.6432250000000002</v>
      </c>
      <c r="D15" s="11">
        <f t="shared" si="2"/>
        <v>4.9138609999999998</v>
      </c>
      <c r="E15" s="11">
        <f t="shared" si="2"/>
        <v>4.7477489999999998</v>
      </c>
      <c r="F15" s="11">
        <f t="shared" si="2"/>
        <v>4.2700110000000002</v>
      </c>
      <c r="G15" s="11">
        <f t="shared" si="2"/>
        <v>3.3334109999999999</v>
      </c>
      <c r="H15" s="11">
        <f t="shared" si="2"/>
        <v>2.0772699999999999</v>
      </c>
    </row>
    <row r="16" spans="2:11" x14ac:dyDescent="0.3">
      <c r="C16" s="9"/>
      <c r="D16" s="9"/>
      <c r="E16" s="9"/>
      <c r="F16" s="9"/>
      <c r="G16" s="9"/>
      <c r="H16" s="9"/>
    </row>
    <row r="17" spans="2:8" x14ac:dyDescent="0.3">
      <c r="B17" s="2" t="s">
        <v>77</v>
      </c>
      <c r="C17" s="9"/>
      <c r="D17" s="9"/>
      <c r="E17" s="9"/>
      <c r="F17" s="9"/>
      <c r="G17" s="9"/>
      <c r="H17" s="9"/>
    </row>
    <row r="18" spans="2:8" x14ac:dyDescent="0.3">
      <c r="B18" t="s">
        <v>88</v>
      </c>
      <c r="C18" s="63">
        <v>0</v>
      </c>
      <c r="D18" s="9">
        <v>1.0356080000000001</v>
      </c>
      <c r="E18" s="9">
        <v>0.15140999999999999</v>
      </c>
      <c r="F18" s="9">
        <v>0.186999</v>
      </c>
      <c r="G18" s="9">
        <v>5.0000000000000001E-3</v>
      </c>
      <c r="H18" s="9">
        <v>2.4875000000000001E-2</v>
      </c>
    </row>
    <row r="19" spans="2:8" x14ac:dyDescent="0.3">
      <c r="B19" t="s">
        <v>80</v>
      </c>
      <c r="C19" s="63">
        <v>-6.6850999999999994E-2</v>
      </c>
      <c r="D19" s="9">
        <v>7.4361730000000001</v>
      </c>
      <c r="E19" s="9">
        <v>1.803903</v>
      </c>
      <c r="F19" s="9">
        <v>1.1789769999999999</v>
      </c>
      <c r="G19" s="9">
        <v>0.237733</v>
      </c>
      <c r="H19" s="9">
        <v>4.7562E-2</v>
      </c>
    </row>
    <row r="20" spans="2:8" x14ac:dyDescent="0.3">
      <c r="B20" t="s">
        <v>89</v>
      </c>
      <c r="C20" s="63">
        <v>1.4907919999999999</v>
      </c>
      <c r="D20" s="9">
        <v>0.79113299999999998</v>
      </c>
      <c r="E20" s="9">
        <v>0</v>
      </c>
      <c r="F20" s="9">
        <v>0</v>
      </c>
      <c r="G20" s="9">
        <v>0</v>
      </c>
      <c r="H20" s="9">
        <v>0</v>
      </c>
    </row>
    <row r="21" spans="2:8" x14ac:dyDescent="0.3">
      <c r="B21" t="s">
        <v>42</v>
      </c>
      <c r="C21" s="63">
        <v>10.664035</v>
      </c>
      <c r="D21" s="9"/>
      <c r="E21" s="9"/>
      <c r="F21" s="9"/>
      <c r="G21" s="9"/>
      <c r="H21" s="9"/>
    </row>
    <row r="22" spans="2:8" x14ac:dyDescent="0.3">
      <c r="C22" s="9"/>
      <c r="D22" s="9"/>
      <c r="E22" s="9"/>
      <c r="F22" s="9"/>
      <c r="G22" s="9"/>
      <c r="H22" s="9"/>
    </row>
    <row r="23" spans="2:8" x14ac:dyDescent="0.3">
      <c r="B23" s="4" t="s">
        <v>82</v>
      </c>
      <c r="C23" s="11">
        <f>SUM(C18:C21)</f>
        <v>12.087975999999999</v>
      </c>
      <c r="D23" s="11">
        <f t="shared" ref="D23:H23" si="3">SUM(D18:D21)</f>
        <v>9.2629140000000003</v>
      </c>
      <c r="E23" s="11">
        <f t="shared" si="3"/>
        <v>1.9553130000000001</v>
      </c>
      <c r="F23" s="11">
        <f t="shared" si="3"/>
        <v>1.3659759999999999</v>
      </c>
      <c r="G23" s="11">
        <f t="shared" si="3"/>
        <v>0.242733</v>
      </c>
      <c r="H23" s="11">
        <f t="shared" si="3"/>
        <v>7.2437000000000001E-2</v>
      </c>
    </row>
    <row r="24" spans="2:8" x14ac:dyDescent="0.3">
      <c r="C24" s="9"/>
      <c r="D24" s="9"/>
      <c r="E24" s="9"/>
      <c r="F24" s="9"/>
      <c r="G24" s="9"/>
      <c r="H24" s="9"/>
    </row>
    <row r="25" spans="2:8" ht="15" thickBot="1" x14ac:dyDescent="0.35">
      <c r="B25" s="5" t="s">
        <v>44</v>
      </c>
      <c r="C25" s="13">
        <f t="shared" ref="C25:H25" si="4">C8+C15+C23</f>
        <v>22.752806</v>
      </c>
      <c r="D25" s="13">
        <f t="shared" si="4"/>
        <v>16.874729000000002</v>
      </c>
      <c r="E25" s="13">
        <f t="shared" si="4"/>
        <v>6.6705389999999998</v>
      </c>
      <c r="F25" s="13">
        <f t="shared" si="4"/>
        <v>6.4744659999999996</v>
      </c>
      <c r="G25" s="13">
        <f t="shared" si="4"/>
        <v>3.6503219999999996</v>
      </c>
      <c r="H25" s="13">
        <f t="shared" si="4"/>
        <v>0.74143300000000012</v>
      </c>
    </row>
    <row r="26" spans="2:8" ht="15" thickTop="1" x14ac:dyDescent="0.3">
      <c r="C26" s="9"/>
      <c r="D26" s="9"/>
      <c r="E26" s="9"/>
      <c r="F26" s="9"/>
      <c r="G26" s="9"/>
      <c r="H26" s="9"/>
    </row>
    <row r="27" spans="2:8" x14ac:dyDescent="0.3">
      <c r="B27" s="2" t="s">
        <v>45</v>
      </c>
      <c r="C27" s="9"/>
      <c r="D27" s="9"/>
      <c r="E27" s="9"/>
      <c r="F27" s="9"/>
      <c r="G27" s="9"/>
      <c r="H27" s="9"/>
    </row>
    <row r="28" spans="2:8" x14ac:dyDescent="0.3">
      <c r="C28" s="9"/>
      <c r="D28" s="9"/>
      <c r="E28" s="9"/>
      <c r="F28" s="9"/>
      <c r="G28" s="9"/>
      <c r="H28" s="9"/>
    </row>
    <row r="29" spans="2:8" x14ac:dyDescent="0.3">
      <c r="B29" s="2" t="s">
        <v>46</v>
      </c>
      <c r="C29" s="9"/>
      <c r="D29" s="9"/>
      <c r="E29" s="9"/>
      <c r="F29" s="9"/>
      <c r="G29" s="9"/>
      <c r="H29" s="9"/>
    </row>
    <row r="30" spans="2:8" x14ac:dyDescent="0.3">
      <c r="B30" t="s">
        <v>47</v>
      </c>
      <c r="C30" s="63">
        <v>3.130582</v>
      </c>
      <c r="D30" s="9">
        <v>2.616984</v>
      </c>
      <c r="E30" s="9">
        <v>1.9737229999999999</v>
      </c>
      <c r="F30" s="9">
        <v>1.51911</v>
      </c>
      <c r="G30" s="9">
        <v>1.0158199999999999</v>
      </c>
      <c r="H30" s="9">
        <v>0.52392000000000005</v>
      </c>
    </row>
    <row r="31" spans="2:8" x14ac:dyDescent="0.3">
      <c r="B31" s="4" t="s">
        <v>50</v>
      </c>
      <c r="C31" s="11">
        <f t="shared" ref="C31:H31" si="5">SUM(C30:C30)</f>
        <v>3.130582</v>
      </c>
      <c r="D31" s="11">
        <f t="shared" si="5"/>
        <v>2.616984</v>
      </c>
      <c r="E31" s="11">
        <f t="shared" si="5"/>
        <v>1.9737229999999999</v>
      </c>
      <c r="F31" s="11">
        <f t="shared" si="5"/>
        <v>1.51911</v>
      </c>
      <c r="G31" s="11">
        <f t="shared" si="5"/>
        <v>1.0158199999999999</v>
      </c>
      <c r="H31" s="11">
        <f t="shared" si="5"/>
        <v>0.52392000000000005</v>
      </c>
    </row>
    <row r="32" spans="2:8" x14ac:dyDescent="0.3">
      <c r="C32" s="9"/>
      <c r="D32" s="9"/>
      <c r="E32" s="9"/>
      <c r="F32" s="9"/>
      <c r="G32" s="9"/>
      <c r="H32" s="9"/>
    </row>
    <row r="33" spans="2:8" x14ac:dyDescent="0.3">
      <c r="B33" s="2" t="s">
        <v>54</v>
      </c>
      <c r="C33" s="9"/>
      <c r="D33" s="9"/>
      <c r="E33" s="9"/>
      <c r="F33" s="9"/>
      <c r="G33" s="9"/>
      <c r="H33" s="9"/>
    </row>
    <row r="34" spans="2:8" x14ac:dyDescent="0.3">
      <c r="B34" t="s">
        <v>51</v>
      </c>
      <c r="C34" s="63">
        <v>2.1</v>
      </c>
      <c r="D34" s="9">
        <v>2.1</v>
      </c>
      <c r="E34" s="9">
        <v>0</v>
      </c>
      <c r="F34" s="9">
        <v>0</v>
      </c>
      <c r="G34" s="9">
        <v>0</v>
      </c>
      <c r="H34" s="9">
        <v>0</v>
      </c>
    </row>
    <row r="35" spans="2:8" x14ac:dyDescent="0.3">
      <c r="B35" t="s">
        <v>91</v>
      </c>
      <c r="C35" s="63">
        <v>0.25260500000000002</v>
      </c>
      <c r="D35" s="9"/>
      <c r="E35" s="9"/>
      <c r="F35" s="9"/>
      <c r="G35" s="9"/>
      <c r="H35" s="9"/>
    </row>
    <row r="36" spans="2:8" x14ac:dyDescent="0.3">
      <c r="B36" t="s">
        <v>53</v>
      </c>
      <c r="C36" s="63">
        <v>0</v>
      </c>
      <c r="D36" s="9">
        <v>1.7287079999999999</v>
      </c>
      <c r="E36" s="9">
        <v>1.653708</v>
      </c>
      <c r="F36" s="9">
        <v>0.74370899999999995</v>
      </c>
      <c r="G36" s="9">
        <v>0.74850700000000003</v>
      </c>
      <c r="H36" s="9">
        <v>9.5999999999999992E-3</v>
      </c>
    </row>
    <row r="37" spans="2:8" x14ac:dyDescent="0.3">
      <c r="B37" s="4" t="s">
        <v>55</v>
      </c>
      <c r="C37" s="11">
        <f t="shared" ref="C37:H37" si="6">SUM(C34:C36)</f>
        <v>2.3526050000000001</v>
      </c>
      <c r="D37" s="11">
        <f t="shared" si="6"/>
        <v>3.8287079999999998</v>
      </c>
      <c r="E37" s="11">
        <f t="shared" si="6"/>
        <v>1.653708</v>
      </c>
      <c r="F37" s="11">
        <f t="shared" si="6"/>
        <v>0.74370899999999995</v>
      </c>
      <c r="G37" s="11">
        <f t="shared" si="6"/>
        <v>0.74850700000000003</v>
      </c>
      <c r="H37" s="11">
        <f t="shared" si="6"/>
        <v>9.5999999999999992E-3</v>
      </c>
    </row>
    <row r="38" spans="2:8" x14ac:dyDescent="0.3">
      <c r="C38" s="9"/>
      <c r="D38" s="9"/>
      <c r="E38" s="9"/>
      <c r="F38" s="9"/>
      <c r="G38" s="9"/>
      <c r="H38" s="9"/>
    </row>
    <row r="39" spans="2:8" x14ac:dyDescent="0.3">
      <c r="B39" s="2" t="s">
        <v>56</v>
      </c>
      <c r="C39" s="9"/>
      <c r="D39" s="9"/>
      <c r="E39" s="9"/>
      <c r="F39" s="9"/>
      <c r="G39" s="9"/>
      <c r="H39" s="9"/>
    </row>
    <row r="40" spans="2:8" x14ac:dyDescent="0.3">
      <c r="B40" t="s">
        <v>60</v>
      </c>
      <c r="C40" s="63">
        <v>0.62477800000000006</v>
      </c>
      <c r="D40" s="9">
        <v>6.3336569999999996</v>
      </c>
      <c r="E40" s="9">
        <v>0</v>
      </c>
      <c r="F40" s="9">
        <v>0</v>
      </c>
      <c r="G40" s="9">
        <v>0</v>
      </c>
      <c r="H40" s="9">
        <v>0</v>
      </c>
    </row>
    <row r="41" spans="2:8" x14ac:dyDescent="0.3">
      <c r="B41" t="s">
        <v>63</v>
      </c>
      <c r="C41" s="63">
        <v>8.1000820000000004</v>
      </c>
      <c r="D41" s="9">
        <v>0.63107400000000002</v>
      </c>
      <c r="E41" s="9">
        <v>0.62891300000000006</v>
      </c>
      <c r="F41" s="9">
        <v>2.8551129999999998</v>
      </c>
      <c r="G41" s="9">
        <v>1.475276</v>
      </c>
      <c r="H41" s="9">
        <v>0.204903</v>
      </c>
    </row>
    <row r="42" spans="2:8" x14ac:dyDescent="0.3">
      <c r="B42" t="s">
        <v>61</v>
      </c>
      <c r="C42" s="63">
        <v>8.5447590000000009</v>
      </c>
      <c r="D42" s="9"/>
      <c r="E42" s="9"/>
      <c r="F42" s="9"/>
      <c r="G42" s="9"/>
      <c r="H42" s="9"/>
    </row>
    <row r="43" spans="2:8" x14ac:dyDescent="0.3">
      <c r="B43" t="s">
        <v>62</v>
      </c>
      <c r="C43" s="63">
        <v>0</v>
      </c>
      <c r="D43" s="9">
        <v>3.4643060000000001</v>
      </c>
      <c r="E43" s="9">
        <v>2.4141949999999999</v>
      </c>
      <c r="F43" s="9">
        <v>1.3565339999999999</v>
      </c>
      <c r="G43" s="9">
        <v>0.410719</v>
      </c>
      <c r="H43" s="30">
        <v>3.0100000000000001E-3</v>
      </c>
    </row>
    <row r="44" spans="2:8" x14ac:dyDescent="0.3">
      <c r="B44" s="4" t="s">
        <v>64</v>
      </c>
      <c r="C44" s="11">
        <f t="shared" ref="C44:H44" si="7">SUM(C40:C43)</f>
        <v>17.269618999999999</v>
      </c>
      <c r="D44" s="11">
        <f t="shared" si="7"/>
        <v>10.429036999999999</v>
      </c>
      <c r="E44" s="11">
        <f t="shared" si="7"/>
        <v>3.0431080000000001</v>
      </c>
      <c r="F44" s="11">
        <f t="shared" si="7"/>
        <v>4.2116469999999993</v>
      </c>
      <c r="G44" s="11">
        <f t="shared" si="7"/>
        <v>1.8859950000000001</v>
      </c>
      <c r="H44" s="11">
        <f t="shared" si="7"/>
        <v>0.20791300000000001</v>
      </c>
    </row>
    <row r="45" spans="2:8" x14ac:dyDescent="0.3">
      <c r="C45" s="9"/>
      <c r="D45" s="9"/>
      <c r="E45" s="9"/>
      <c r="F45" s="9"/>
      <c r="G45" s="9"/>
      <c r="H45" s="9"/>
    </row>
    <row r="46" spans="2:8" ht="15" thickBot="1" x14ac:dyDescent="0.35">
      <c r="B46" s="5" t="s">
        <v>65</v>
      </c>
      <c r="C46" s="17">
        <f t="shared" ref="C46:H46" si="8">C31+C37+C44</f>
        <v>22.752806</v>
      </c>
      <c r="D46" s="17">
        <f t="shared" si="8"/>
        <v>16.874728999999999</v>
      </c>
      <c r="E46" s="17">
        <f t="shared" si="8"/>
        <v>6.6705389999999998</v>
      </c>
      <c r="F46" s="17">
        <f t="shared" si="8"/>
        <v>6.4744659999999996</v>
      </c>
      <c r="G46" s="17">
        <f t="shared" si="8"/>
        <v>3.6503220000000001</v>
      </c>
      <c r="H46" s="13">
        <f t="shared" si="8"/>
        <v>0.74143300000000012</v>
      </c>
    </row>
    <row r="47" spans="2:8" ht="15" thickTop="1" x14ac:dyDescent="0.3">
      <c r="C47" s="63"/>
      <c r="D47" s="1"/>
      <c r="E47" s="1"/>
      <c r="F47" s="1"/>
      <c r="G47" s="1"/>
      <c r="H47" s="1"/>
    </row>
    <row r="49" spans="2:9" x14ac:dyDescent="0.3">
      <c r="B49" s="34" t="s">
        <v>66</v>
      </c>
      <c r="C49" s="11">
        <f>IFERROR(C44/C23,0)</f>
        <v>1.428660927189134</v>
      </c>
      <c r="D49" s="11">
        <f t="shared" ref="D49:H49" si="9">IFERROR(D44/D23,0)</f>
        <v>1.1258915930775131</v>
      </c>
      <c r="E49" s="11">
        <f t="shared" si="9"/>
        <v>1.5563278104323963</v>
      </c>
      <c r="F49" s="11">
        <f t="shared" si="9"/>
        <v>3.0832510966517712</v>
      </c>
      <c r="G49" s="11">
        <f t="shared" si="9"/>
        <v>7.7698335207820941</v>
      </c>
      <c r="H49" s="35">
        <f t="shared" si="9"/>
        <v>2.8702596739235475</v>
      </c>
    </row>
    <row r="50" spans="2:9" x14ac:dyDescent="0.3">
      <c r="B50" s="20"/>
      <c r="H50" s="21"/>
    </row>
    <row r="51" spans="2:9" x14ac:dyDescent="0.3">
      <c r="B51" s="20" t="s">
        <v>67</v>
      </c>
      <c r="C51" s="25">
        <f>IFERROR(C46/C8,0)</f>
        <v>5.6576431549095449</v>
      </c>
      <c r="D51" s="25">
        <f t="shared" ref="D51:H51" si="10">IFERROR(D46/D8,0)</f>
        <v>6.254639256266044</v>
      </c>
      <c r="E51" s="25">
        <f t="shared" si="10"/>
        <v>-205.10220459367218</v>
      </c>
      <c r="F51" s="25">
        <f t="shared" si="10"/>
        <v>7.7216793742001881</v>
      </c>
      <c r="G51" s="25">
        <f t="shared" si="10"/>
        <v>49.21030494216614</v>
      </c>
      <c r="H51" s="26">
        <f t="shared" si="10"/>
        <v>-0.52648348261772937</v>
      </c>
    </row>
    <row r="52" spans="2:9" x14ac:dyDescent="0.3">
      <c r="B52" s="20"/>
      <c r="H52" s="21"/>
    </row>
    <row r="53" spans="2:9" x14ac:dyDescent="0.3">
      <c r="B53" s="20" t="s">
        <v>68</v>
      </c>
      <c r="C53" s="24">
        <f>IFERROR('QA Mentor_PL'!C23/'QA Mentor_BS '!C31,0)</f>
        <v>0.42281307437403204</v>
      </c>
      <c r="D53" s="24">
        <f>IFERROR('QA Mentor_PL'!D23/'QA Mentor_BS '!D31,0)</f>
        <v>1.0433678616300246</v>
      </c>
      <c r="E53" s="24">
        <f>IFERROR('QA Mentor_PL'!E23/'QA Mentor_BS '!E31,0)</f>
        <v>-0.40715389140218811</v>
      </c>
      <c r="F53" s="24">
        <f>IFERROR('QA Mentor_PL'!F23/'QA Mentor_BS '!F31,0)</f>
        <v>0.50312419772103445</v>
      </c>
      <c r="G53" s="24">
        <f>IFERROR('QA Mentor_PL'!G23/'QA Mentor_BS '!G31,0)</f>
        <v>1.4593638636766353</v>
      </c>
      <c r="H53" s="27">
        <f>IFERROR('QA Mentor_PL'!H23/'QA Mentor_BS '!H31,0)</f>
        <v>-0.19762940907008733</v>
      </c>
    </row>
    <row r="54" spans="2:9" x14ac:dyDescent="0.3">
      <c r="B54" s="20" t="s">
        <v>69</v>
      </c>
      <c r="C54" s="24">
        <f>IFERROR('QA Mentor_PL'!C23/'QA Mentor_BS '!C72,0)</f>
        <v>0.39396960425528099</v>
      </c>
      <c r="D54" s="24">
        <f>IFERROR('QA Mentor_PL'!D23/'QA Mentor_BS '!D72,0)</f>
        <v>2.048807115997366</v>
      </c>
      <c r="E54" s="24">
        <f>IFERROR('QA Mentor_PL'!E23/'QA Mentor_BS '!E72,0)</f>
        <v>-1.9941758607169644</v>
      </c>
      <c r="F54" s="24">
        <f>IFERROR('QA Mentor_PL'!F23/'QA Mentor_BS '!F72,0)</f>
        <v>1.6748921007563644</v>
      </c>
      <c r="G54" s="24">
        <f>IFERROR('QA Mentor_PL'!G23/'QA Mentor_BS '!G72,0)</f>
        <v>-2.2224052841774502</v>
      </c>
      <c r="H54" s="24">
        <f>IFERROR('QA Mentor_PL'!H23/'QA Mentor_BS '!H72,0)</f>
        <v>7.352404432660134E-2</v>
      </c>
    </row>
    <row r="55" spans="2:9" x14ac:dyDescent="0.3">
      <c r="B55" s="20" t="s">
        <v>70</v>
      </c>
      <c r="C55" s="24">
        <f>IFERROR('QA Mentor_PL'!C23/'QA Mentor_BS '!C70,0)</f>
        <v>0.19811006448955634</v>
      </c>
      <c r="D55" s="24">
        <f>IFERROR('QA Mentor_PL'!D23/'QA Mentor_BS '!D70,0)</f>
        <v>2.048807115997366</v>
      </c>
      <c r="E55" s="24">
        <f>IFERROR('QA Mentor_PL'!E23/'QA Mentor_BS '!E70,0)</f>
        <v>-1.9941758607169644</v>
      </c>
      <c r="F55" s="24">
        <f>IFERROR('QA Mentor_PL'!F23/'QA Mentor_BS '!F70,0)</f>
        <v>1.6748921007563644</v>
      </c>
      <c r="G55" s="24">
        <f>IFERROR('QA Mentor_PL'!G23/'QA Mentor_BS '!G70,0)</f>
        <v>-2.2224052841774502</v>
      </c>
      <c r="H55" s="24">
        <f>IFERROR('QA Mentor_PL'!H23/'QA Mentor_BS '!H70,0)</f>
        <v>7.352404432660134E-2</v>
      </c>
    </row>
    <row r="56" spans="2:9" x14ac:dyDescent="0.3">
      <c r="B56" s="20"/>
      <c r="H56" s="21"/>
    </row>
    <row r="57" spans="2:9" x14ac:dyDescent="0.3">
      <c r="B57" s="20" t="s">
        <v>71</v>
      </c>
      <c r="C57" s="36">
        <f>(C40/'QA Mentor_PL'!C6)*365</f>
        <v>2.2917090647404077</v>
      </c>
      <c r="D57" s="36">
        <f>(D40/'QA Mentor_PL'!D6)*365</f>
        <v>31.267942683393315</v>
      </c>
      <c r="E57" s="36">
        <f>(E40/'QA Mentor_PL'!E6)*365</f>
        <v>0</v>
      </c>
      <c r="F57" s="36">
        <f>(F40/'QA Mentor_PL'!F6)*365</f>
        <v>0</v>
      </c>
      <c r="G57" s="36">
        <f>(G40/'QA Mentor_PL'!G6)*365</f>
        <v>0</v>
      </c>
      <c r="H57" s="37">
        <f>(H40/'QA Mentor_PL'!H6)*365</f>
        <v>0</v>
      </c>
    </row>
    <row r="58" spans="2:9" x14ac:dyDescent="0.3">
      <c r="B58" s="20"/>
      <c r="H58" s="21"/>
    </row>
    <row r="59" spans="2:9" x14ac:dyDescent="0.3">
      <c r="B59" s="20" t="s">
        <v>72</v>
      </c>
      <c r="C59" s="25">
        <f>IFERROR('QA Mentor_PL'!C6/'QA Mentor_BS '!C46,0)</f>
        <v>4.3734498065864935</v>
      </c>
      <c r="D59" s="25">
        <f>IFERROR('QA Mentor_PL'!D6/'QA Mentor_BS '!D46,0)</f>
        <v>4.3813837247401128</v>
      </c>
      <c r="E59" s="25">
        <f>IFERROR('QA Mentor_PL'!E6/'QA Mentor_BS '!E46,0)</f>
        <v>6.6549998433409954</v>
      </c>
      <c r="F59" s="25">
        <f>IFERROR('QA Mentor_PL'!F6/'QA Mentor_BS '!F46,0)</f>
        <v>5.0216715942287751</v>
      </c>
      <c r="G59" s="25">
        <f>IFERROR('QA Mentor_PL'!G6/'QA Mentor_BS '!G46,0)</f>
        <v>4.5045837052183337</v>
      </c>
      <c r="H59" s="26">
        <f>IFERROR('QA Mentor_PL'!H6/'QA Mentor_BS '!H46,0)</f>
        <v>7.9018198542552049</v>
      </c>
      <c r="I59" s="25"/>
    </row>
    <row r="60" spans="2:9" x14ac:dyDescent="0.3">
      <c r="B60" s="20" t="s">
        <v>73</v>
      </c>
      <c r="C60" s="36">
        <f>IFERROR('QA Mentor_PL'!C6/'QA Mentor_BS '!C31,0)</f>
        <v>31.785864417542811</v>
      </c>
      <c r="D60" s="36">
        <f>IFERROR('QA Mentor_PL'!D6/'QA Mentor_BS '!D31,0)</f>
        <v>28.251859010219391</v>
      </c>
      <c r="E60" s="36">
        <f>IFERROR('QA Mentor_PL'!E6/'QA Mentor_BS '!E31,0)</f>
        <v>22.491725535954131</v>
      </c>
      <c r="F60" s="36">
        <f>IFERROR('QA Mentor_PL'!F6/'QA Mentor_BS '!F31,0)</f>
        <v>21.402427737293547</v>
      </c>
      <c r="G60" s="36">
        <f>IFERROR('QA Mentor_PL'!G6/'QA Mentor_BS '!G31,0)</f>
        <v>16.187101061211632</v>
      </c>
      <c r="H60" s="37">
        <f>IFERROR('QA Mentor_PL'!H6/'QA Mentor_BS '!H31,0)</f>
        <v>11.182375171781951</v>
      </c>
    </row>
    <row r="61" spans="2:9" x14ac:dyDescent="0.3">
      <c r="B61" s="22" t="s">
        <v>74</v>
      </c>
      <c r="C61" s="38">
        <f>IFERROR('QA Mentor_PL'!C6/'QA Mentor_BS '!C68,0)</f>
        <v>-34.096397080768163</v>
      </c>
      <c r="D61" s="38">
        <f>IFERROR('QA Mentor_PL'!D6/'QA Mentor_BS '!D68,0)</f>
        <v>138.18297576483673</v>
      </c>
      <c r="E61" s="38">
        <f>IFERROR('QA Mentor_PL'!E6/'QA Mentor_BS '!E68,0)</f>
        <v>96.740416926355735</v>
      </c>
      <c r="F61" s="65">
        <f>IFERROR('QA Mentor_PL'!F6/'QA Mentor_BS '!F68,0)</f>
        <v>-3443.4062698579369</v>
      </c>
      <c r="G61" s="65">
        <f>IFERROR('QA Mentor_PL'!G6/'QA Mentor_BS '!G68,0)</f>
        <v>97.884234400485724</v>
      </c>
      <c r="H61" s="66">
        <f>IFERROR('QA Mentor_PL'!H6/'QA Mentor_BS '!H68,0)</f>
        <v>-84.386045774698616</v>
      </c>
    </row>
    <row r="63" spans="2:9" x14ac:dyDescent="0.3">
      <c r="B63" s="34" t="s">
        <v>75</v>
      </c>
      <c r="C63" s="3"/>
      <c r="D63" s="3"/>
      <c r="E63" s="3"/>
      <c r="F63" s="3"/>
      <c r="G63" s="3"/>
      <c r="H63" s="19"/>
    </row>
    <row r="64" spans="2:9" x14ac:dyDescent="0.3">
      <c r="B64" s="20" t="s">
        <v>56</v>
      </c>
      <c r="C64" s="40">
        <f>C44</f>
        <v>17.269618999999999</v>
      </c>
      <c r="D64" s="40">
        <f t="shared" ref="D64:H64" si="11">D44</f>
        <v>10.429036999999999</v>
      </c>
      <c r="E64" s="40">
        <f t="shared" si="11"/>
        <v>3.0431080000000001</v>
      </c>
      <c r="F64" s="40">
        <f t="shared" si="11"/>
        <v>4.2116469999999993</v>
      </c>
      <c r="G64" s="40">
        <f t="shared" si="11"/>
        <v>1.8859950000000001</v>
      </c>
      <c r="H64" s="26">
        <f t="shared" si="11"/>
        <v>0.20791300000000001</v>
      </c>
    </row>
    <row r="65" spans="2:8" x14ac:dyDescent="0.3">
      <c r="B65" s="20" t="s">
        <v>76</v>
      </c>
      <c r="C65" s="40">
        <f>C64-C41</f>
        <v>9.1695369999999983</v>
      </c>
      <c r="D65" s="40">
        <f t="shared" ref="D65:H65" si="12">D64-D41</f>
        <v>9.7979629999999993</v>
      </c>
      <c r="E65" s="40">
        <f t="shared" si="12"/>
        <v>2.4141950000000003</v>
      </c>
      <c r="F65" s="25">
        <f t="shared" si="12"/>
        <v>1.3565339999999995</v>
      </c>
      <c r="G65" s="25">
        <f t="shared" si="12"/>
        <v>0.41071900000000006</v>
      </c>
      <c r="H65" s="64">
        <f t="shared" si="12"/>
        <v>3.0100000000000127E-3</v>
      </c>
    </row>
    <row r="66" spans="2:8" x14ac:dyDescent="0.3">
      <c r="B66" s="20" t="s">
        <v>77</v>
      </c>
      <c r="C66" s="40">
        <f>C23</f>
        <v>12.087975999999999</v>
      </c>
      <c r="D66" s="40">
        <f t="shared" ref="D66:H66" si="13">D23</f>
        <v>9.2629140000000003</v>
      </c>
      <c r="E66" s="40">
        <f t="shared" si="13"/>
        <v>1.9553130000000001</v>
      </c>
      <c r="F66" s="25">
        <f t="shared" si="13"/>
        <v>1.3659759999999999</v>
      </c>
      <c r="G66" s="25">
        <f t="shared" si="13"/>
        <v>0.242733</v>
      </c>
      <c r="H66" s="26">
        <f t="shared" si="13"/>
        <v>7.2437000000000001E-2</v>
      </c>
    </row>
    <row r="67" spans="2:8" x14ac:dyDescent="0.3">
      <c r="B67" s="20"/>
      <c r="H67" s="21"/>
    </row>
    <row r="68" spans="2:8" x14ac:dyDescent="0.3">
      <c r="B68" s="20" t="s">
        <v>78</v>
      </c>
      <c r="C68" s="25">
        <f>C65-C66</f>
        <v>-2.9184390000000011</v>
      </c>
      <c r="D68" s="25">
        <f t="shared" ref="D68:H68" si="14">D65-D66</f>
        <v>0.535048999999999</v>
      </c>
      <c r="E68" s="25">
        <f t="shared" si="14"/>
        <v>0.45888200000000023</v>
      </c>
      <c r="F68" s="25">
        <f t="shared" si="14"/>
        <v>-9.4420000000003945E-3</v>
      </c>
      <c r="G68" s="25">
        <f t="shared" si="14"/>
        <v>0.16798600000000005</v>
      </c>
      <c r="H68" s="26">
        <f t="shared" si="14"/>
        <v>-6.9426999999999989E-2</v>
      </c>
    </row>
    <row r="69" spans="2:8" x14ac:dyDescent="0.3">
      <c r="B69" s="20"/>
      <c r="H69" s="21"/>
    </row>
    <row r="70" spans="2:8" x14ac:dyDescent="0.3">
      <c r="B70" s="22" t="s">
        <v>79</v>
      </c>
      <c r="C70" s="43">
        <f>(C8+C12+D8+D12)/2</f>
        <v>6.6813920000000007</v>
      </c>
      <c r="D70" s="43">
        <f t="shared" ref="D70:G70" si="15">(D8+D12+E8+E12)/2</f>
        <v>1.3327155000000002</v>
      </c>
      <c r="E70" s="38">
        <f t="shared" si="15"/>
        <v>0.402978</v>
      </c>
      <c r="F70" s="38">
        <f t="shared" si="15"/>
        <v>0.45632849999999997</v>
      </c>
      <c r="G70" s="38">
        <f t="shared" si="15"/>
        <v>-0.66704799999999986</v>
      </c>
      <c r="H70" s="38">
        <f>H8+H12</f>
        <v>-1.4082739999999998</v>
      </c>
    </row>
    <row r="72" spans="2:8" x14ac:dyDescent="0.3">
      <c r="B72" t="s">
        <v>117</v>
      </c>
      <c r="C72" s="47">
        <f>(C8+D8)/2</f>
        <v>3.3597795000000001</v>
      </c>
      <c r="D72" s="47">
        <f t="shared" ref="D72:G72" si="16">(D8+E8)/2</f>
        <v>1.3327155000000002</v>
      </c>
      <c r="E72" s="47">
        <f t="shared" si="16"/>
        <v>0.402978</v>
      </c>
      <c r="F72" s="47">
        <f t="shared" si="16"/>
        <v>0.45632849999999997</v>
      </c>
      <c r="G72" s="47">
        <f t="shared" si="16"/>
        <v>-0.66704799999999986</v>
      </c>
      <c r="H72" s="47">
        <f>H8</f>
        <v>-1.4082739999999998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175B-DA95-4D72-864E-B29F7B218301}">
  <dimension ref="B1:K74"/>
  <sheetViews>
    <sheetView zoomScaleNormal="10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M64" sqref="M64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28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x14ac:dyDescent="0.3">
      <c r="B3" s="2" t="s">
        <v>29</v>
      </c>
    </row>
    <row r="4" spans="2:11" x14ac:dyDescent="0.3">
      <c r="B4" s="2"/>
    </row>
    <row r="5" spans="2:11" x14ac:dyDescent="0.3">
      <c r="B5" s="2" t="s">
        <v>39</v>
      </c>
    </row>
    <row r="6" spans="2:11" x14ac:dyDescent="0.3">
      <c r="B6" t="s">
        <v>30</v>
      </c>
      <c r="C6" s="30">
        <f>'QA Mentor_BS '!C6/'QA Mentor_BS  (USD)'!$C$74</f>
        <v>1.25E-3</v>
      </c>
      <c r="D6" s="30">
        <f>'QA Mentor_BS '!D6/'QA Mentor_BS  (USD)'!$D$74</f>
        <v>1.3513513513513514E-3</v>
      </c>
      <c r="E6" s="30">
        <f>'QA Mentor_BS '!E6/'QA Mentor_BS  (USD)'!$E$74</f>
        <v>1.3513513513513514E-3</v>
      </c>
      <c r="F6" s="30">
        <f>'QA Mentor_BS '!F6/'QA Mentor_BS  (USD)'!$F$74</f>
        <v>1.4285714285714286E-3</v>
      </c>
      <c r="G6" s="30">
        <f>'QA Mentor_BS '!G6/'QA Mentor_BS  (USD)'!$G$74</f>
        <v>1.4705882352941176E-3</v>
      </c>
      <c r="H6" s="30">
        <f>'QA Mentor_BS '!H6/'QA Mentor_BS  (USD)'!$H$74</f>
        <v>1.5384615384615385E-3</v>
      </c>
    </row>
    <row r="7" spans="2:11" x14ac:dyDescent="0.3">
      <c r="B7" t="s">
        <v>31</v>
      </c>
      <c r="C7" s="30">
        <f>'QA Mentor_BS '!C7/'QA Mentor_BS  (USD)'!$C$74</f>
        <v>4.9020062500000003E-2</v>
      </c>
      <c r="D7" s="30">
        <f>'QA Mentor_BS '!D7/'QA Mentor_BS  (USD)'!$D$74</f>
        <v>3.510748648648649E-2</v>
      </c>
      <c r="E7" s="30">
        <f>'QA Mentor_BS '!E7/'QA Mentor_BS  (USD)'!$E$74</f>
        <v>-1.7908513513513514E-3</v>
      </c>
      <c r="F7" s="30">
        <f>'QA Mentor_BS '!F7/'QA Mentor_BS  (USD)'!$F$74</f>
        <v>1.05497E-2</v>
      </c>
      <c r="G7" s="31">
        <f>'QA Mentor_BS '!G7/'QA Mentor_BS  (USD)'!$G$74</f>
        <v>-3.7973529411764709E-4</v>
      </c>
      <c r="H7" s="30">
        <f>'QA Mentor_BS '!H7/'QA Mentor_BS  (USD)'!$H$74</f>
        <v>-2.3204215384615381E-2</v>
      </c>
    </row>
    <row r="8" spans="2:11" x14ac:dyDescent="0.3">
      <c r="B8" s="4" t="s">
        <v>32</v>
      </c>
      <c r="C8" s="11">
        <f>SUM(C6:C7)</f>
        <v>5.0270062500000004E-2</v>
      </c>
      <c r="D8" s="11">
        <f t="shared" ref="D8:H8" si="0">SUM(D6:D7)</f>
        <v>3.6458837837837842E-2</v>
      </c>
      <c r="E8" s="33">
        <f t="shared" si="0"/>
        <v>-4.395E-4</v>
      </c>
      <c r="F8" s="11">
        <f t="shared" si="0"/>
        <v>1.1978271428571429E-2</v>
      </c>
      <c r="G8" s="32">
        <f t="shared" si="0"/>
        <v>1.0908529411764705E-3</v>
      </c>
      <c r="H8" s="11">
        <f t="shared" si="0"/>
        <v>-2.1665753846153844E-2</v>
      </c>
    </row>
    <row r="9" spans="2:11" x14ac:dyDescent="0.3">
      <c r="C9" s="1"/>
      <c r="D9" s="9"/>
      <c r="E9" s="9"/>
      <c r="F9" s="9"/>
      <c r="G9" s="9"/>
      <c r="H9" s="9"/>
    </row>
    <row r="10" spans="2:11" x14ac:dyDescent="0.3">
      <c r="B10" s="2" t="s">
        <v>33</v>
      </c>
      <c r="C10" s="1"/>
      <c r="D10" s="9"/>
      <c r="E10" s="9"/>
      <c r="F10" s="9"/>
      <c r="G10" s="9"/>
      <c r="H10" s="9"/>
    </row>
    <row r="11" spans="2:11" x14ac:dyDescent="0.3">
      <c r="B11" t="s">
        <v>35</v>
      </c>
      <c r="C11" s="30">
        <f>'QA Mentor_BS '!C11/'QA Mentor_BS  (USD)'!$C$74</f>
        <v>0</v>
      </c>
      <c r="D11" s="30">
        <f>'QA Mentor_BS '!D11/'QA Mentor_BS  (USD)'!$D$74</f>
        <v>0</v>
      </c>
      <c r="E11" s="31">
        <f>'QA Mentor_BS '!E11/'QA Mentor_BS  (USD)'!$E$74</f>
        <v>7.0351351351351352E-5</v>
      </c>
      <c r="F11" s="30">
        <f>'QA Mentor_BS '!F11/'QA Mentor_BS  (USD)'!$F$74</f>
        <v>0</v>
      </c>
      <c r="G11" s="30">
        <f>'QA Mentor_BS '!G11/'QA Mentor_BS  (USD)'!$G$74</f>
        <v>0</v>
      </c>
      <c r="H11" s="30">
        <f>'QA Mentor_BS '!H11/'QA Mentor_BS  (USD)'!$H$74</f>
        <v>6.5652307692307685E-4</v>
      </c>
    </row>
    <row r="12" spans="2:11" x14ac:dyDescent="0.3">
      <c r="B12" t="s">
        <v>34</v>
      </c>
      <c r="C12" s="30">
        <f>'QA Mentor_BS '!C12/'QA Mentor_BS  (USD)'!$C$74</f>
        <v>8.3040312500000005E-2</v>
      </c>
      <c r="D12" s="30">
        <f>'QA Mentor_BS '!D12/'QA Mentor_BS  (USD)'!$D$74</f>
        <v>0</v>
      </c>
      <c r="E12" s="30">
        <f>'QA Mentor_BS '!E12/'QA Mentor_BS  (USD)'!$E$74</f>
        <v>0</v>
      </c>
      <c r="F12" s="30">
        <f>'QA Mentor_BS '!F12/'QA Mentor_BS  (USD)'!$F$74</f>
        <v>0</v>
      </c>
      <c r="G12" s="30">
        <f>'QA Mentor_BS '!G12/'QA Mentor_BS  (USD)'!$G$74</f>
        <v>0</v>
      </c>
      <c r="H12" s="30">
        <f>'QA Mentor_BS '!H12/'QA Mentor_BS  (USD)'!$H$74</f>
        <v>0</v>
      </c>
    </row>
    <row r="13" spans="2:11" x14ac:dyDescent="0.3">
      <c r="B13" t="s">
        <v>86</v>
      </c>
      <c r="C13" s="30">
        <f>'QA Mentor_BS '!C13/'QA Mentor_BS  (USD)'!$C$74</f>
        <v>0</v>
      </c>
      <c r="D13" s="30">
        <f>'QA Mentor_BS '!D13/'QA Mentor_BS  (USD)'!$D$74</f>
        <v>1.1486486486486485E-2</v>
      </c>
      <c r="E13" s="30">
        <f>'QA Mentor_BS '!E13/'QA Mentor_BS  (USD)'!$E$74</f>
        <v>1.1486486486486485E-2</v>
      </c>
      <c r="F13" s="30">
        <f>'QA Mentor_BS '!F13/'QA Mentor_BS  (USD)'!$F$74</f>
        <v>1.2142857142857143E-2</v>
      </c>
      <c r="G13" s="30">
        <f>'QA Mentor_BS '!G13/'QA Mentor_BS  (USD)'!$G$74</f>
        <v>1.2499999999999999E-2</v>
      </c>
      <c r="H13" s="30">
        <f>'QA Mentor_BS '!H13/'QA Mentor_BS  (USD)'!$H$74</f>
        <v>1.5384615384615385E-3</v>
      </c>
    </row>
    <row r="14" spans="2:11" x14ac:dyDescent="0.3">
      <c r="B14" t="s">
        <v>87</v>
      </c>
      <c r="C14" s="30">
        <f>'QA Mentor_BS '!C14/'QA Mentor_BS  (USD)'!$C$74</f>
        <v>0</v>
      </c>
      <c r="D14" s="30">
        <f>'QA Mentor_BS '!D14/'QA Mentor_BS  (USD)'!$D$74</f>
        <v>5.4917040540540543E-2</v>
      </c>
      <c r="E14" s="30">
        <f>'QA Mentor_BS '!E14/'QA Mentor_BS  (USD)'!$E$74</f>
        <v>5.2601932432432427E-2</v>
      </c>
      <c r="F14" s="30">
        <f>'QA Mentor_BS '!F14/'QA Mentor_BS  (USD)'!$F$74</f>
        <v>4.8857299999999999E-2</v>
      </c>
      <c r="G14" s="30">
        <f>'QA Mentor_BS '!G14/'QA Mentor_BS  (USD)'!$G$74</f>
        <v>3.6520749999999998E-2</v>
      </c>
      <c r="H14" s="30">
        <f>'QA Mentor_BS '!H14/'QA Mentor_BS  (USD)'!$H$74</f>
        <v>2.9763015384615385E-2</v>
      </c>
    </row>
    <row r="15" spans="2:11" x14ac:dyDescent="0.3">
      <c r="B15" s="4" t="s">
        <v>38</v>
      </c>
      <c r="C15" s="11">
        <f t="shared" ref="C15:H15" si="1">SUM(C11:C14)</f>
        <v>8.3040312500000005E-2</v>
      </c>
      <c r="D15" s="11">
        <f t="shared" si="1"/>
        <v>6.6403527027027023E-2</v>
      </c>
      <c r="E15" s="11">
        <f t="shared" si="1"/>
        <v>6.4158770270270268E-2</v>
      </c>
      <c r="F15" s="11">
        <f t="shared" si="1"/>
        <v>6.1000157142857142E-2</v>
      </c>
      <c r="G15" s="11">
        <f t="shared" si="1"/>
        <v>4.9020749999999995E-2</v>
      </c>
      <c r="H15" s="11">
        <f t="shared" si="1"/>
        <v>3.1958E-2</v>
      </c>
    </row>
    <row r="16" spans="2:11" x14ac:dyDescent="0.3">
      <c r="C16" s="1"/>
      <c r="D16" s="9"/>
      <c r="E16" s="9"/>
      <c r="F16" s="9"/>
      <c r="G16" s="9"/>
      <c r="H16" s="9"/>
    </row>
    <row r="17" spans="2:8" x14ac:dyDescent="0.3">
      <c r="B17" s="2" t="s">
        <v>77</v>
      </c>
      <c r="C17" s="1"/>
      <c r="D17" s="9"/>
      <c r="E17" s="9"/>
      <c r="F17" s="9"/>
      <c r="G17" s="9"/>
      <c r="H17" s="9"/>
    </row>
    <row r="18" spans="2:8" x14ac:dyDescent="0.3">
      <c r="B18" t="s">
        <v>88</v>
      </c>
      <c r="C18" s="30">
        <f>'QA Mentor_BS '!C18/'QA Mentor_BS  (USD)'!$C$74</f>
        <v>0</v>
      </c>
      <c r="D18" s="30">
        <f>'QA Mentor_BS '!D18/'QA Mentor_BS  (USD)'!$D$74</f>
        <v>1.3994702702702705E-2</v>
      </c>
      <c r="E18" s="30">
        <f>'QA Mentor_BS '!E18/'QA Mentor_BS  (USD)'!$E$74</f>
        <v>2.046081081081081E-3</v>
      </c>
      <c r="F18" s="30">
        <f>'QA Mentor_BS '!F18/'QA Mentor_BS  (USD)'!$F$74</f>
        <v>2.6714142857142856E-3</v>
      </c>
      <c r="G18" s="31">
        <f>'QA Mentor_BS '!G18/'QA Mentor_BS  (USD)'!$G$74</f>
        <v>7.3529411764705889E-5</v>
      </c>
      <c r="H18" s="31">
        <f>'QA Mentor_BS '!H18/'QA Mentor_BS  (USD)'!$H$74</f>
        <v>3.8269230769230774E-4</v>
      </c>
    </row>
    <row r="19" spans="2:8" x14ac:dyDescent="0.3">
      <c r="B19" t="s">
        <v>80</v>
      </c>
      <c r="C19" s="30">
        <f>'QA Mentor_BS '!C19/'QA Mentor_BS  (USD)'!$C$74</f>
        <v>-8.3563749999999992E-4</v>
      </c>
      <c r="D19" s="30">
        <f>'QA Mentor_BS '!D19/'QA Mentor_BS  (USD)'!$D$74</f>
        <v>0.10048882432432432</v>
      </c>
      <c r="E19" s="30">
        <f>'QA Mentor_BS '!E19/'QA Mentor_BS  (USD)'!$E$74</f>
        <v>2.4377067567567568E-2</v>
      </c>
      <c r="F19" s="30">
        <f>'QA Mentor_BS '!F19/'QA Mentor_BS  (USD)'!$F$74</f>
        <v>1.684252857142857E-2</v>
      </c>
      <c r="G19" s="30">
        <f>'QA Mentor_BS '!G19/'QA Mentor_BS  (USD)'!$G$74</f>
        <v>3.4960735294117646E-3</v>
      </c>
      <c r="H19" s="30">
        <f>'QA Mentor_BS '!H19/'QA Mentor_BS  (USD)'!$H$74</f>
        <v>7.3172307692307694E-4</v>
      </c>
    </row>
    <row r="20" spans="2:8" x14ac:dyDescent="0.3">
      <c r="B20" t="s">
        <v>89</v>
      </c>
      <c r="C20" s="30">
        <f>'QA Mentor_BS '!C20/'QA Mentor_BS  (USD)'!$C$74</f>
        <v>1.8634899999999999E-2</v>
      </c>
      <c r="D20" s="30">
        <f>'QA Mentor_BS '!D20/'QA Mentor_BS  (USD)'!$D$74</f>
        <v>1.0690986486486486E-2</v>
      </c>
      <c r="E20" s="30">
        <f>'QA Mentor_BS '!E20/'QA Mentor_BS  (USD)'!$E$74</f>
        <v>0</v>
      </c>
      <c r="F20" s="30">
        <f>'QA Mentor_BS '!F20/'QA Mentor_BS  (USD)'!$F$74</f>
        <v>0</v>
      </c>
      <c r="G20" s="30">
        <f>'QA Mentor_BS '!G20/'QA Mentor_BS  (USD)'!$G$74</f>
        <v>0</v>
      </c>
      <c r="H20" s="30">
        <f>'QA Mentor_BS '!H20/'QA Mentor_BS  (USD)'!$H$74</f>
        <v>0</v>
      </c>
    </row>
    <row r="21" spans="2:8" x14ac:dyDescent="0.3">
      <c r="B21" t="s">
        <v>42</v>
      </c>
      <c r="C21" s="30">
        <f>'QA Mentor_BS '!C21/'QA Mentor_BS  (USD)'!$C$74</f>
        <v>0.13330043750000001</v>
      </c>
      <c r="D21" s="30">
        <f>'QA Mentor_BS '!D21/'QA Mentor_BS  (USD)'!$D$74</f>
        <v>0</v>
      </c>
      <c r="E21" s="30">
        <f>'QA Mentor_BS '!E21/'QA Mentor_BS  (USD)'!$E$74</f>
        <v>0</v>
      </c>
      <c r="F21" s="30">
        <f>'QA Mentor_BS '!F21/'QA Mentor_BS  (USD)'!$F$74</f>
        <v>0</v>
      </c>
      <c r="G21" s="30">
        <f>'QA Mentor_BS '!G21/'QA Mentor_BS  (USD)'!$G$74</f>
        <v>0</v>
      </c>
      <c r="H21" s="30">
        <f>'QA Mentor_BS '!H21/'QA Mentor_BS  (USD)'!$H$74</f>
        <v>0</v>
      </c>
    </row>
    <row r="22" spans="2:8" x14ac:dyDescent="0.3">
      <c r="C22" s="1"/>
      <c r="D22" s="9"/>
      <c r="E22" s="9"/>
      <c r="F22" s="9"/>
      <c r="G22" s="9"/>
      <c r="H22" s="9"/>
    </row>
    <row r="23" spans="2:8" x14ac:dyDescent="0.3">
      <c r="B23" s="4" t="s">
        <v>82</v>
      </c>
      <c r="C23" s="11">
        <f>SUM(C18:C21)</f>
        <v>0.1510997</v>
      </c>
      <c r="D23" s="11">
        <f t="shared" ref="D23:H23" si="2">SUM(D18:D21)</f>
        <v>0.1251745135135135</v>
      </c>
      <c r="E23" s="11">
        <f t="shared" si="2"/>
        <v>2.6423148648648649E-2</v>
      </c>
      <c r="F23" s="11">
        <f t="shared" si="2"/>
        <v>1.9513942857142856E-2</v>
      </c>
      <c r="G23" s="32">
        <f t="shared" si="2"/>
        <v>3.5696029411764704E-3</v>
      </c>
      <c r="H23" s="32">
        <f t="shared" si="2"/>
        <v>1.1144153846153848E-3</v>
      </c>
    </row>
    <row r="24" spans="2:8" x14ac:dyDescent="0.3">
      <c r="C24" s="1"/>
      <c r="D24" s="9"/>
      <c r="E24" s="9"/>
      <c r="F24" s="9"/>
      <c r="G24" s="9"/>
      <c r="H24" s="9"/>
    </row>
    <row r="25" spans="2:8" ht="15" thickBot="1" x14ac:dyDescent="0.35">
      <c r="B25" s="5" t="s">
        <v>44</v>
      </c>
      <c r="C25" s="13">
        <f t="shared" ref="C25:H25" si="3">C8+C15+C23</f>
        <v>0.28441007500000004</v>
      </c>
      <c r="D25" s="13">
        <f t="shared" si="3"/>
        <v>0.22803687837837835</v>
      </c>
      <c r="E25" s="13">
        <f t="shared" si="3"/>
        <v>9.0142418918918915E-2</v>
      </c>
      <c r="F25" s="13">
        <f t="shared" si="3"/>
        <v>9.2492371428571418E-2</v>
      </c>
      <c r="G25" s="13">
        <f t="shared" si="3"/>
        <v>5.3681205882352936E-2</v>
      </c>
      <c r="H25" s="13">
        <f t="shared" si="3"/>
        <v>1.1406661538461541E-2</v>
      </c>
    </row>
    <row r="26" spans="2:8" ht="15" thickTop="1" x14ac:dyDescent="0.3">
      <c r="C26" s="1"/>
      <c r="D26" s="9"/>
      <c r="E26" s="9"/>
      <c r="F26" s="9"/>
      <c r="G26" s="9"/>
      <c r="H26" s="9"/>
    </row>
    <row r="27" spans="2:8" x14ac:dyDescent="0.3">
      <c r="B27" s="2" t="s">
        <v>45</v>
      </c>
      <c r="C27" s="1"/>
      <c r="D27" s="9"/>
      <c r="E27" s="9"/>
      <c r="F27" s="9"/>
      <c r="G27" s="9"/>
      <c r="H27" s="9"/>
    </row>
    <row r="28" spans="2:8" x14ac:dyDescent="0.3">
      <c r="C28" s="1"/>
      <c r="D28" s="9"/>
      <c r="E28" s="9"/>
      <c r="F28" s="9"/>
      <c r="G28" s="9"/>
      <c r="H28" s="9"/>
    </row>
    <row r="29" spans="2:8" x14ac:dyDescent="0.3">
      <c r="B29" s="2" t="s">
        <v>46</v>
      </c>
      <c r="C29" s="1"/>
      <c r="D29" s="9"/>
      <c r="E29" s="9"/>
      <c r="F29" s="9"/>
      <c r="G29" s="9"/>
      <c r="H29" s="9"/>
    </row>
    <row r="30" spans="2:8" x14ac:dyDescent="0.3">
      <c r="B30" t="s">
        <v>47</v>
      </c>
      <c r="C30" s="9">
        <f>'QA Mentor_BS '!C30/'QA Mentor_BS  (USD)'!$C$74</f>
        <v>3.9132275000000001E-2</v>
      </c>
      <c r="D30" s="9">
        <f>'QA Mentor_BS '!D30/'QA Mentor_BS  (USD)'!$D$74</f>
        <v>3.5364648648648647E-2</v>
      </c>
      <c r="E30" s="9">
        <f>'QA Mentor_BS '!E30/'QA Mentor_BS  (USD)'!$E$74</f>
        <v>2.6671932432432433E-2</v>
      </c>
      <c r="F30" s="9">
        <f>'QA Mentor_BS '!F30/'QA Mentor_BS  (USD)'!$F$74</f>
        <v>2.1701571428571428E-2</v>
      </c>
      <c r="G30" s="9">
        <f>'QA Mentor_BS '!G30/'QA Mentor_BS  (USD)'!$G$74</f>
        <v>1.4938529411764705E-2</v>
      </c>
      <c r="H30" s="9">
        <f>'QA Mentor_BS '!H30/'QA Mentor_BS  (USD)'!$H$74</f>
        <v>8.060307692307693E-3</v>
      </c>
    </row>
    <row r="31" spans="2:8" x14ac:dyDescent="0.3">
      <c r="B31" s="4" t="s">
        <v>50</v>
      </c>
      <c r="C31" s="11">
        <f t="shared" ref="C31:H31" si="4">SUM(C30:C30)</f>
        <v>3.9132275000000001E-2</v>
      </c>
      <c r="D31" s="11">
        <f t="shared" si="4"/>
        <v>3.5364648648648647E-2</v>
      </c>
      <c r="E31" s="11">
        <f t="shared" si="4"/>
        <v>2.6671932432432433E-2</v>
      </c>
      <c r="F31" s="11">
        <f t="shared" si="4"/>
        <v>2.1701571428571428E-2</v>
      </c>
      <c r="G31" s="11">
        <f t="shared" si="4"/>
        <v>1.4938529411764705E-2</v>
      </c>
      <c r="H31" s="11">
        <f t="shared" si="4"/>
        <v>8.060307692307693E-3</v>
      </c>
    </row>
    <row r="32" spans="2:8" x14ac:dyDescent="0.3">
      <c r="C32" s="1"/>
      <c r="D32" s="9"/>
      <c r="E32" s="9"/>
      <c r="F32" s="9"/>
      <c r="G32" s="9"/>
      <c r="H32" s="9"/>
    </row>
    <row r="33" spans="2:8" x14ac:dyDescent="0.3">
      <c r="B33" s="2" t="s">
        <v>54</v>
      </c>
      <c r="C33" s="1"/>
      <c r="D33" s="9"/>
      <c r="E33" s="9"/>
      <c r="F33" s="9"/>
      <c r="G33" s="9"/>
      <c r="H33" s="9"/>
    </row>
    <row r="34" spans="2:8" x14ac:dyDescent="0.3">
      <c r="B34" t="s">
        <v>51</v>
      </c>
      <c r="C34" s="9">
        <f>'QA Mentor_BS '!C34/'QA Mentor_BS  (USD)'!$C$74</f>
        <v>2.6250000000000002E-2</v>
      </c>
      <c r="D34" s="30">
        <f>'QA Mentor_BS '!D34/'QA Mentor_BS  (USD)'!$D$74</f>
        <v>2.837837837837838E-2</v>
      </c>
      <c r="E34" s="30">
        <f>'QA Mentor_BS '!E34/'QA Mentor_BS  (USD)'!$E$74</f>
        <v>0</v>
      </c>
      <c r="F34" s="30">
        <f>'QA Mentor_BS '!F34/'QA Mentor_BS  (USD)'!$F$74</f>
        <v>0</v>
      </c>
      <c r="G34" s="30">
        <f>'QA Mentor_BS '!G34/'QA Mentor_BS  (USD)'!$G$74</f>
        <v>0</v>
      </c>
      <c r="H34" s="30">
        <f>'QA Mentor_BS '!H34/'QA Mentor_BS  (USD)'!$H$74</f>
        <v>0</v>
      </c>
    </row>
    <row r="35" spans="2:8" x14ac:dyDescent="0.3">
      <c r="B35" t="s">
        <v>91</v>
      </c>
      <c r="C35" s="30">
        <f>'QA Mentor_BS '!C35/'QA Mentor_BS  (USD)'!$C$74</f>
        <v>3.1575625000000002E-3</v>
      </c>
      <c r="D35" s="30">
        <f>'QA Mentor_BS '!D35/'QA Mentor_BS  (USD)'!$D$74</f>
        <v>0</v>
      </c>
      <c r="E35" s="30">
        <f>'QA Mentor_BS '!E35/'QA Mentor_BS  (USD)'!$E$74</f>
        <v>0</v>
      </c>
      <c r="F35" s="30">
        <f>'QA Mentor_BS '!F35/'QA Mentor_BS  (USD)'!$F$74</f>
        <v>0</v>
      </c>
      <c r="G35" s="30">
        <f>'QA Mentor_BS '!G35/'QA Mentor_BS  (USD)'!$G$74</f>
        <v>0</v>
      </c>
      <c r="H35" s="30">
        <f>'QA Mentor_BS '!H35/'QA Mentor_BS  (USD)'!$H$74</f>
        <v>0</v>
      </c>
    </row>
    <row r="36" spans="2:8" x14ac:dyDescent="0.3">
      <c r="B36" t="s">
        <v>53</v>
      </c>
      <c r="C36" s="9">
        <f>'QA Mentor_BS '!C36/'QA Mentor_BS  (USD)'!$C$74</f>
        <v>0</v>
      </c>
      <c r="D36" s="30">
        <f>'QA Mentor_BS '!D36/'QA Mentor_BS  (USD)'!$D$74</f>
        <v>2.3360918918918918E-2</v>
      </c>
      <c r="E36" s="30">
        <f>'QA Mentor_BS '!E36/'QA Mentor_BS  (USD)'!$E$74</f>
        <v>2.2347405405405404E-2</v>
      </c>
      <c r="F36" s="30">
        <f>'QA Mentor_BS '!F36/'QA Mentor_BS  (USD)'!$F$74</f>
        <v>1.0624414285714284E-2</v>
      </c>
      <c r="G36" s="30">
        <f>'QA Mentor_BS '!G36/'QA Mentor_BS  (USD)'!$G$74</f>
        <v>1.1007455882352942E-2</v>
      </c>
      <c r="H36" s="31">
        <f>'QA Mentor_BS '!H36/'QA Mentor_BS  (USD)'!$H$74</f>
        <v>1.4769230769230769E-4</v>
      </c>
    </row>
    <row r="37" spans="2:8" x14ac:dyDescent="0.3">
      <c r="B37" s="4" t="s">
        <v>55</v>
      </c>
      <c r="C37" s="11">
        <f t="shared" ref="C37:H37" si="5">SUM(C34:C36)</f>
        <v>2.9407562500000001E-2</v>
      </c>
      <c r="D37" s="11">
        <f t="shared" si="5"/>
        <v>5.1739297297297301E-2</v>
      </c>
      <c r="E37" s="11">
        <f t="shared" si="5"/>
        <v>2.2347405405405404E-2</v>
      </c>
      <c r="F37" s="11">
        <f t="shared" si="5"/>
        <v>1.0624414285714284E-2</v>
      </c>
      <c r="G37" s="11">
        <f t="shared" si="5"/>
        <v>1.1007455882352942E-2</v>
      </c>
      <c r="H37" s="33">
        <f t="shared" si="5"/>
        <v>1.4769230769230769E-4</v>
      </c>
    </row>
    <row r="38" spans="2:8" x14ac:dyDescent="0.3">
      <c r="C38" s="1"/>
      <c r="D38" s="9"/>
      <c r="E38" s="9"/>
      <c r="F38" s="9"/>
      <c r="G38" s="9"/>
      <c r="H38" s="9"/>
    </row>
    <row r="39" spans="2:8" x14ac:dyDescent="0.3">
      <c r="B39" s="2" t="s">
        <v>56</v>
      </c>
      <c r="C39" s="1"/>
      <c r="D39" s="9"/>
      <c r="E39" s="9"/>
      <c r="F39" s="9"/>
      <c r="G39" s="9"/>
      <c r="H39" s="9"/>
    </row>
    <row r="40" spans="2:8" x14ac:dyDescent="0.3">
      <c r="B40" t="s">
        <v>60</v>
      </c>
      <c r="C40" s="30">
        <f>'QA Mentor_BS '!C40/'QA Mentor_BS  (USD)'!$C$74</f>
        <v>7.8097250000000009E-3</v>
      </c>
      <c r="D40" s="30">
        <f>'QA Mentor_BS '!D40/'QA Mentor_BS  (USD)'!$D$74</f>
        <v>8.558995945945945E-2</v>
      </c>
      <c r="E40" s="30">
        <f>'QA Mentor_BS '!E40/'QA Mentor_BS  (USD)'!$E$74</f>
        <v>0</v>
      </c>
      <c r="F40" s="30">
        <f>'QA Mentor_BS '!F40/'QA Mentor_BS  (USD)'!$F$74</f>
        <v>0</v>
      </c>
      <c r="G40" s="30">
        <f>'QA Mentor_BS '!G40/'QA Mentor_BS  (USD)'!$G$74</f>
        <v>0</v>
      </c>
      <c r="H40" s="30">
        <f>'QA Mentor_BS '!H40/'QA Mentor_BS  (USD)'!$H$74</f>
        <v>0</v>
      </c>
    </row>
    <row r="41" spans="2:8" x14ac:dyDescent="0.3">
      <c r="B41" t="s">
        <v>63</v>
      </c>
      <c r="C41" s="30">
        <f>'QA Mentor_BS '!C41/'QA Mentor_BS  (USD)'!$C$74</f>
        <v>0.10125102500000001</v>
      </c>
      <c r="D41" s="30">
        <f>'QA Mentor_BS '!D41/'QA Mentor_BS  (USD)'!$D$74</f>
        <v>8.528027027027027E-3</v>
      </c>
      <c r="E41" s="30">
        <f>'QA Mentor_BS '!E41/'QA Mentor_BS  (USD)'!$E$74</f>
        <v>8.4988243243243246E-3</v>
      </c>
      <c r="F41" s="30">
        <f>'QA Mentor_BS '!F41/'QA Mentor_BS  (USD)'!$F$74</f>
        <v>4.0787328571428569E-2</v>
      </c>
      <c r="G41" s="30">
        <f>'QA Mentor_BS '!G41/'QA Mentor_BS  (USD)'!$G$74</f>
        <v>2.1695235294117647E-2</v>
      </c>
      <c r="H41" s="30">
        <f>'QA Mentor_BS '!H41/'QA Mentor_BS  (USD)'!$H$74</f>
        <v>3.1523538461538463E-3</v>
      </c>
    </row>
    <row r="42" spans="2:8" x14ac:dyDescent="0.3">
      <c r="B42" t="s">
        <v>61</v>
      </c>
      <c r="C42" s="30">
        <f>'QA Mentor_BS '!C42/'QA Mentor_BS  (USD)'!$C$74</f>
        <v>0.10680948750000001</v>
      </c>
      <c r="D42" s="30">
        <f>'QA Mentor_BS '!D42/'QA Mentor_BS  (USD)'!$D$74</f>
        <v>0</v>
      </c>
      <c r="E42" s="30">
        <f>'QA Mentor_BS '!E42/'QA Mentor_BS  (USD)'!$E$74</f>
        <v>0</v>
      </c>
      <c r="F42" s="30">
        <f>'QA Mentor_BS '!F42/'QA Mentor_BS  (USD)'!$F$74</f>
        <v>0</v>
      </c>
      <c r="G42" s="30">
        <f>'QA Mentor_BS '!G42/'QA Mentor_BS  (USD)'!$G$74</f>
        <v>0</v>
      </c>
      <c r="H42" s="30">
        <f>'QA Mentor_BS '!H42/'QA Mentor_BS  (USD)'!$H$74</f>
        <v>0</v>
      </c>
    </row>
    <row r="43" spans="2:8" x14ac:dyDescent="0.3">
      <c r="B43" t="s">
        <v>62</v>
      </c>
      <c r="C43" s="30">
        <f>'QA Mentor_BS '!C43/'QA Mentor_BS  (USD)'!$C$74</f>
        <v>0</v>
      </c>
      <c r="D43" s="30">
        <f>'QA Mentor_BS '!D43/'QA Mentor_BS  (USD)'!$D$74</f>
        <v>4.681494594594595E-2</v>
      </c>
      <c r="E43" s="30">
        <f>'QA Mentor_BS '!E43/'QA Mentor_BS  (USD)'!$E$74</f>
        <v>3.2624256756756752E-2</v>
      </c>
      <c r="F43" s="30">
        <f>'QA Mentor_BS '!F43/'QA Mentor_BS  (USD)'!$F$74</f>
        <v>1.9379057142857141E-2</v>
      </c>
      <c r="G43" s="30">
        <f>'QA Mentor_BS '!G43/'QA Mentor_BS  (USD)'!$G$74</f>
        <v>6.0399852941176472E-3</v>
      </c>
      <c r="H43" s="57">
        <f>'QA Mentor_BS '!H43/'QA Mentor_BS  (USD)'!$H$74</f>
        <v>4.6307692307692309E-5</v>
      </c>
    </row>
    <row r="44" spans="2:8" x14ac:dyDescent="0.3">
      <c r="B44" s="4" t="s">
        <v>64</v>
      </c>
      <c r="C44" s="11">
        <f t="shared" ref="C44:H44" si="6">SUM(C40:C43)</f>
        <v>0.21587023750000001</v>
      </c>
      <c r="D44" s="11">
        <f t="shared" si="6"/>
        <v>0.14093293243243243</v>
      </c>
      <c r="E44" s="11">
        <f t="shared" si="6"/>
        <v>4.1123081081081078E-2</v>
      </c>
      <c r="F44" s="11">
        <f t="shared" si="6"/>
        <v>6.016638571428571E-2</v>
      </c>
      <c r="G44" s="11">
        <f t="shared" si="6"/>
        <v>2.7735220588235295E-2</v>
      </c>
      <c r="H44" s="32">
        <f t="shared" si="6"/>
        <v>3.1986615384615386E-3</v>
      </c>
    </row>
    <row r="45" spans="2:8" x14ac:dyDescent="0.3">
      <c r="C45" s="1"/>
      <c r="D45" s="9"/>
      <c r="E45" s="9"/>
      <c r="F45" s="9"/>
      <c r="G45" s="9"/>
      <c r="H45" s="9"/>
    </row>
    <row r="46" spans="2:8" ht="15" thickBot="1" x14ac:dyDescent="0.35">
      <c r="B46" s="5" t="s">
        <v>65</v>
      </c>
      <c r="C46" s="13">
        <f>C31+C37+C44</f>
        <v>0.28441007500000004</v>
      </c>
      <c r="D46" s="13">
        <f t="shared" ref="D46:H46" si="7">D31+D37+D44</f>
        <v>0.22803687837837838</v>
      </c>
      <c r="E46" s="13">
        <f t="shared" si="7"/>
        <v>9.0142418918918915E-2</v>
      </c>
      <c r="F46" s="13">
        <f t="shared" si="7"/>
        <v>9.2492371428571418E-2</v>
      </c>
      <c r="G46" s="13">
        <f t="shared" si="7"/>
        <v>5.3681205882352936E-2</v>
      </c>
      <c r="H46" s="13">
        <f t="shared" si="7"/>
        <v>1.1406661538461538E-2</v>
      </c>
    </row>
    <row r="47" spans="2:8" ht="15" thickTop="1" x14ac:dyDescent="0.3">
      <c r="C47" s="9"/>
      <c r="D47" s="9"/>
      <c r="E47" s="9"/>
      <c r="F47" s="9"/>
      <c r="G47" s="9"/>
      <c r="H47" s="9"/>
    </row>
    <row r="49" spans="2:8" x14ac:dyDescent="0.3">
      <c r="B49" s="34" t="s">
        <v>66</v>
      </c>
      <c r="C49" s="11">
        <f>IFERROR(C44/C23,0)</f>
        <v>1.4286609271891342</v>
      </c>
      <c r="D49" s="11">
        <f t="shared" ref="D49:H49" si="8">IFERROR(D44/D23,0)</f>
        <v>1.1258915930775133</v>
      </c>
      <c r="E49" s="11">
        <f t="shared" si="8"/>
        <v>1.5563278104323961</v>
      </c>
      <c r="F49" s="11">
        <f t="shared" si="8"/>
        <v>3.0832510966517712</v>
      </c>
      <c r="G49" s="11">
        <f t="shared" si="8"/>
        <v>7.769833520782095</v>
      </c>
      <c r="H49" s="35">
        <f t="shared" si="8"/>
        <v>2.8702596739235471</v>
      </c>
    </row>
    <row r="50" spans="2:8" x14ac:dyDescent="0.3">
      <c r="B50" s="20"/>
      <c r="H50" s="21"/>
    </row>
    <row r="51" spans="2:8" x14ac:dyDescent="0.3">
      <c r="B51" s="20" t="s">
        <v>67</v>
      </c>
      <c r="C51" s="25">
        <f>IFERROR(C46/C8,0)</f>
        <v>5.6576431549095449</v>
      </c>
      <c r="D51" s="25">
        <f t="shared" ref="D51:H51" si="9">IFERROR(D46/D8,0)</f>
        <v>6.254639256266044</v>
      </c>
      <c r="E51" s="25">
        <f t="shared" si="9"/>
        <v>-205.10220459367216</v>
      </c>
      <c r="F51" s="25">
        <f t="shared" si="9"/>
        <v>7.7216793742001881</v>
      </c>
      <c r="G51" s="25">
        <f t="shared" si="9"/>
        <v>49.21030494216614</v>
      </c>
      <c r="H51" s="26">
        <f t="shared" si="9"/>
        <v>-0.52648348261772926</v>
      </c>
    </row>
    <row r="52" spans="2:8" x14ac:dyDescent="0.3">
      <c r="B52" s="20"/>
      <c r="H52" s="21"/>
    </row>
    <row r="53" spans="2:8" x14ac:dyDescent="0.3">
      <c r="B53" s="20" t="s">
        <v>68</v>
      </c>
      <c r="C53" s="24">
        <f>IFERROR('QA Mentor_PL (USD)'!C23/'QA Mentor_BS  (USD)'!C31,0)</f>
        <v>0.42281307437402865</v>
      </c>
      <c r="D53" s="24">
        <f>IFERROR('QA Mentor_PL (USD)'!D23/'QA Mentor_BS  (USD)'!D31,0)</f>
        <v>1.043367861630027</v>
      </c>
      <c r="E53" s="24">
        <f>IFERROR('QA Mentor_PL (USD)'!E23/'QA Mentor_BS  (USD)'!E31,0)</f>
        <v>-0.407153891402187</v>
      </c>
      <c r="F53" s="24">
        <f>IFERROR('QA Mentor_PL (USD)'!F23/'QA Mentor_BS  (USD)'!F31,0)</f>
        <v>0.50312419772103534</v>
      </c>
      <c r="G53" s="24">
        <f>IFERROR('QA Mentor_PL (USD)'!G23/'QA Mentor_BS  (USD)'!G31,0)</f>
        <v>1.4593638636766344</v>
      </c>
      <c r="H53" s="27">
        <f>IFERROR('QA Mentor_PL (USD)'!H23/'QA Mentor_BS  (USD)'!H31,0)</f>
        <v>-0.19762940907008583</v>
      </c>
    </row>
    <row r="54" spans="2:8" x14ac:dyDescent="0.3">
      <c r="B54" s="20" t="s">
        <v>69</v>
      </c>
      <c r="C54" s="24">
        <f>IFERROR('QA Mentor_PL (USD)'!C23/'QA Mentor_BS  (USD)'!C72,0)</f>
        <v>0.38154842124249694</v>
      </c>
      <c r="D54" s="24">
        <f>IFERROR('QA Mentor_PL (USD)'!D23/'QA Mentor_BS  (USD)'!D72,0)</f>
        <v>2.0488071159973709</v>
      </c>
      <c r="E54" s="24">
        <f>IFERROR('QA Mentor_PL (USD)'!E23/'QA Mentor_BS  (USD)'!E72,0)</f>
        <v>-1.8822768348095353</v>
      </c>
      <c r="F54" s="24">
        <f>IFERROR('QA Mentor_PL (USD)'!F23/'QA Mentor_BS  (USD)'!F72,0)</f>
        <v>1.6708978207537497</v>
      </c>
      <c r="G54" s="24">
        <f>IFERROR('QA Mentor_PL (USD)'!G23/'QA Mentor_BS  (USD)'!G72,0)</f>
        <v>-2.1191596596925582</v>
      </c>
      <c r="H54" s="24">
        <f>IFERROR('QA Mentor_PL (USD)'!H23/'QA Mentor_BS  (USD)'!H72,0)</f>
        <v>7.3524044326600771E-2</v>
      </c>
    </row>
    <row r="55" spans="2:8" x14ac:dyDescent="0.3">
      <c r="B55" s="20" t="s">
        <v>70</v>
      </c>
      <c r="C55" s="24">
        <f>IFERROR('QA Mentor_PL (USD)'!C23/'QA Mentor_BS  (USD)'!C70,0)</f>
        <v>0.19491917554926991</v>
      </c>
      <c r="D55" s="24">
        <f>IFERROR('QA Mentor_PL (USD)'!D23/'QA Mentor_BS  (USD)'!D70,0)</f>
        <v>2.0488071159973709</v>
      </c>
      <c r="E55" s="24">
        <f>IFERROR('QA Mentor_PL (USD)'!E23/'QA Mentor_BS  (USD)'!E70,0)</f>
        <v>-1.8822768348095353</v>
      </c>
      <c r="F55" s="24">
        <f>IFERROR('QA Mentor_PL (USD)'!F23/'QA Mentor_BS  (USD)'!F70,0)</f>
        <v>1.6708978207537497</v>
      </c>
      <c r="G55" s="24">
        <f>IFERROR('QA Mentor_PL (USD)'!G23/'QA Mentor_BS  (USD)'!G70,0)</f>
        <v>-2.1191596596925582</v>
      </c>
      <c r="H55" s="24">
        <f>IFERROR('QA Mentor_PL (USD)'!H23/'QA Mentor_BS  (USD)'!H70,0)</f>
        <v>7.3524044326600771E-2</v>
      </c>
    </row>
    <row r="56" spans="2:8" x14ac:dyDescent="0.3">
      <c r="B56" s="20"/>
      <c r="H56" s="21"/>
    </row>
    <row r="57" spans="2:8" x14ac:dyDescent="0.3">
      <c r="B57" s="20" t="s">
        <v>71</v>
      </c>
      <c r="C57" s="36">
        <f>C40/'QA Mentor_PL (USD)'!C6*365</f>
        <v>2.2917090647404077</v>
      </c>
      <c r="D57" s="36">
        <f>D40/'QA Mentor_PL (USD)'!D6*365</f>
        <v>31.267942683393308</v>
      </c>
      <c r="E57" s="36">
        <f>E40/'QA Mentor_PL (USD)'!E6*365</f>
        <v>0</v>
      </c>
      <c r="F57" s="36">
        <f>F40/'QA Mentor_PL (USD)'!F6*365</f>
        <v>0</v>
      </c>
      <c r="G57" s="36">
        <f>G40/'QA Mentor_PL (USD)'!G6*365</f>
        <v>0</v>
      </c>
      <c r="H57" s="37">
        <f>H40/'QA Mentor_PL (USD)'!H6*365</f>
        <v>0</v>
      </c>
    </row>
    <row r="58" spans="2:8" x14ac:dyDescent="0.3">
      <c r="B58" s="20"/>
      <c r="H58" s="21"/>
    </row>
    <row r="59" spans="2:8" x14ac:dyDescent="0.3">
      <c r="B59" s="20" t="s">
        <v>72</v>
      </c>
      <c r="C59" s="25">
        <f>IFERROR('QA Mentor_PL (USD)'!C6/'QA Mentor_BS  (USD)'!C46,0)</f>
        <v>4.3734498065864926</v>
      </c>
      <c r="D59" s="25">
        <f>IFERROR('QA Mentor_PL (USD)'!D6/'QA Mentor_BS  (USD)'!D46,0)</f>
        <v>4.381383724740112</v>
      </c>
      <c r="E59" s="25">
        <f>IFERROR('QA Mentor_PL (USD)'!E6/'QA Mentor_BS  (USD)'!E46,0)</f>
        <v>6.6549998433409954</v>
      </c>
      <c r="F59" s="25">
        <f>IFERROR('QA Mentor_PL (USD)'!F6/'QA Mentor_BS  (USD)'!F46,0)</f>
        <v>5.021671594228776</v>
      </c>
      <c r="G59" s="25">
        <f>IFERROR('QA Mentor_PL (USD)'!G6/'QA Mentor_BS  (USD)'!G46,0)</f>
        <v>4.5045837052183346</v>
      </c>
      <c r="H59" s="26">
        <f>IFERROR('QA Mentor_PL (USD)'!H6/'QA Mentor_BS  (USD)'!H46,0)</f>
        <v>7.9018198542552067</v>
      </c>
    </row>
    <row r="60" spans="2:8" x14ac:dyDescent="0.3">
      <c r="B60" s="20" t="s">
        <v>73</v>
      </c>
      <c r="C60" s="36">
        <f>IFERROR('QA Mentor_PL (USD)'!C6/'QA Mentor_BS  (USD)'!C31,0)</f>
        <v>31.785864417542808</v>
      </c>
      <c r="D60" s="36">
        <f>IFERROR('QA Mentor_PL (USD)'!D6/'QA Mentor_BS  (USD)'!D31,0)</f>
        <v>28.251859010219395</v>
      </c>
      <c r="E60" s="36">
        <f>IFERROR('QA Mentor_PL (USD)'!E6/'QA Mentor_BS  (USD)'!E31,0)</f>
        <v>22.491725535954131</v>
      </c>
      <c r="F60" s="36">
        <f>IFERROR('QA Mentor_PL (USD)'!F6/'QA Mentor_BS  (USD)'!F31,0)</f>
        <v>21.40242773729355</v>
      </c>
      <c r="G60" s="36">
        <f>IFERROR('QA Mentor_PL (USD)'!G6/'QA Mentor_BS  (USD)'!G31,0)</f>
        <v>16.187101061211632</v>
      </c>
      <c r="H60" s="37">
        <f>IFERROR('QA Mentor_PL (USD)'!H6/'QA Mentor_BS  (USD)'!H31,0)</f>
        <v>11.182375171781951</v>
      </c>
    </row>
    <row r="61" spans="2:8" x14ac:dyDescent="0.3">
      <c r="B61" s="22" t="s">
        <v>74</v>
      </c>
      <c r="C61" s="65">
        <f>IFERROR('QA Mentor_PL (USD)'!C6/'QA Mentor_BS  (USD)'!C68,0)</f>
        <v>-34.096397080768178</v>
      </c>
      <c r="D61" s="65">
        <f>IFERROR('QA Mentor_PL (USD)'!D6/'QA Mentor_BS  (USD)'!D68,0)</f>
        <v>138.18297576483639</v>
      </c>
      <c r="E61" s="65">
        <f>IFERROR('QA Mentor_PL (USD)'!E6/'QA Mentor_BS  (USD)'!E68,0)</f>
        <v>96.740416926355877</v>
      </c>
      <c r="F61" s="65">
        <f>IFERROR('QA Mentor_PL (USD)'!F6/'QA Mentor_BS  (USD)'!F68,0)</f>
        <v>-3443.4062698580587</v>
      </c>
      <c r="G61" s="65">
        <f>IFERROR('QA Mentor_PL (USD)'!G6/'QA Mentor_BS  (USD)'!G68,0)</f>
        <v>97.884234400485695</v>
      </c>
      <c r="H61" s="66">
        <f>IFERROR('QA Mentor_PL (USD)'!H6/'QA Mentor_BS  (USD)'!H68,0)</f>
        <v>-84.386045774698587</v>
      </c>
    </row>
    <row r="63" spans="2:8" x14ac:dyDescent="0.3">
      <c r="B63" s="34" t="s">
        <v>75</v>
      </c>
      <c r="C63" s="3"/>
      <c r="D63" s="3"/>
      <c r="E63" s="3"/>
      <c r="F63" s="3"/>
      <c r="G63" s="3"/>
      <c r="H63" s="19"/>
    </row>
    <row r="64" spans="2:8" x14ac:dyDescent="0.3">
      <c r="B64" s="20" t="s">
        <v>56</v>
      </c>
      <c r="C64" s="25">
        <f>C44</f>
        <v>0.21587023750000001</v>
      </c>
      <c r="D64" s="25">
        <f t="shared" ref="D64:H64" si="10">D44</f>
        <v>0.14093293243243243</v>
      </c>
      <c r="E64" s="25">
        <f t="shared" si="10"/>
        <v>4.1123081081081078E-2</v>
      </c>
      <c r="F64" s="25">
        <f t="shared" si="10"/>
        <v>6.016638571428571E-2</v>
      </c>
      <c r="G64" s="25">
        <f t="shared" si="10"/>
        <v>2.7735220588235295E-2</v>
      </c>
      <c r="H64" s="64">
        <f t="shared" si="10"/>
        <v>3.1986615384615386E-3</v>
      </c>
    </row>
    <row r="65" spans="2:8" x14ac:dyDescent="0.3">
      <c r="B65" s="20" t="s">
        <v>76</v>
      </c>
      <c r="C65" s="25">
        <f>C64-C41</f>
        <v>0.1146192125</v>
      </c>
      <c r="D65" s="25">
        <f t="shared" ref="D65:H65" si="11">D64-D41</f>
        <v>0.13240490540540539</v>
      </c>
      <c r="E65" s="25">
        <f t="shared" si="11"/>
        <v>3.2624256756756752E-2</v>
      </c>
      <c r="F65" s="25">
        <f t="shared" si="11"/>
        <v>1.9379057142857141E-2</v>
      </c>
      <c r="G65" s="25">
        <f t="shared" si="11"/>
        <v>6.0399852941176481E-3</v>
      </c>
      <c r="H65" s="67">
        <f t="shared" si="11"/>
        <v>4.6307692307692282E-5</v>
      </c>
    </row>
    <row r="66" spans="2:8" x14ac:dyDescent="0.3">
      <c r="B66" s="20" t="s">
        <v>77</v>
      </c>
      <c r="C66" s="25">
        <f>C23</f>
        <v>0.1510997</v>
      </c>
      <c r="D66" s="25">
        <f t="shared" ref="D66:H66" si="12">D23</f>
        <v>0.1251745135135135</v>
      </c>
      <c r="E66" s="25">
        <f t="shared" si="12"/>
        <v>2.6423148648648649E-2</v>
      </c>
      <c r="F66" s="25">
        <f t="shared" si="12"/>
        <v>1.9513942857142856E-2</v>
      </c>
      <c r="G66" s="68">
        <f t="shared" si="12"/>
        <v>3.5696029411764704E-3</v>
      </c>
      <c r="H66" s="64">
        <f t="shared" si="12"/>
        <v>1.1144153846153848E-3</v>
      </c>
    </row>
    <row r="67" spans="2:8" x14ac:dyDescent="0.3">
      <c r="B67" s="20"/>
      <c r="H67" s="21"/>
    </row>
    <row r="68" spans="2:8" x14ac:dyDescent="0.3">
      <c r="B68" s="20" t="s">
        <v>78</v>
      </c>
      <c r="C68" s="25">
        <f>C65-C66</f>
        <v>-3.6480487500000006E-2</v>
      </c>
      <c r="D68" s="25">
        <f t="shared" ref="D68:H68" si="13">D65-D66</f>
        <v>7.2303918918918963E-3</v>
      </c>
      <c r="E68" s="25">
        <f t="shared" si="13"/>
        <v>6.2011081081081026E-3</v>
      </c>
      <c r="F68" s="69">
        <f t="shared" si="13"/>
        <v>-1.3488571428571516E-4</v>
      </c>
      <c r="G68" s="69">
        <f t="shared" si="13"/>
        <v>2.4703823529411777E-3</v>
      </c>
      <c r="H68" s="70">
        <f t="shared" si="13"/>
        <v>-1.0681076923076925E-3</v>
      </c>
    </row>
    <row r="69" spans="2:8" x14ac:dyDescent="0.3">
      <c r="B69" s="20"/>
      <c r="H69" s="21"/>
    </row>
    <row r="70" spans="2:8" x14ac:dyDescent="0.3">
      <c r="B70" s="22" t="s">
        <v>79</v>
      </c>
      <c r="C70" s="38">
        <f>(C8+C12+D8+D12)/2</f>
        <v>8.4884606418918929E-2</v>
      </c>
      <c r="D70" s="38">
        <f t="shared" ref="D70:G70" si="14">(D8+D12+E8+E12)/2</f>
        <v>1.800966891891892E-2</v>
      </c>
      <c r="E70" s="38">
        <f t="shared" si="14"/>
        <v>5.769385714285714E-3</v>
      </c>
      <c r="F70" s="38">
        <f t="shared" si="14"/>
        <v>6.5345621848739493E-3</v>
      </c>
      <c r="G70" s="38">
        <f t="shared" si="14"/>
        <v>-1.0287450452488687E-2</v>
      </c>
      <c r="H70" s="38">
        <f>H8+H12</f>
        <v>-2.1665753846153844E-2</v>
      </c>
    </row>
    <row r="72" spans="2:8" x14ac:dyDescent="0.3">
      <c r="B72" t="s">
        <v>117</v>
      </c>
      <c r="C72" s="47">
        <f>(C8+D8)/2</f>
        <v>4.3364450168918919E-2</v>
      </c>
      <c r="D72" s="47">
        <f t="shared" ref="D72:G72" si="15">(D8+E8)/2</f>
        <v>1.800966891891892E-2</v>
      </c>
      <c r="E72" s="47">
        <f t="shared" si="15"/>
        <v>5.769385714285714E-3</v>
      </c>
      <c r="F72" s="47">
        <f t="shared" si="15"/>
        <v>6.5345621848739493E-3</v>
      </c>
      <c r="G72" s="47">
        <f t="shared" si="15"/>
        <v>-1.0287450452488687E-2</v>
      </c>
      <c r="H72" s="47">
        <f>H8</f>
        <v>-2.1665753846153844E-2</v>
      </c>
    </row>
    <row r="74" spans="2:8" x14ac:dyDescent="0.3">
      <c r="B74" s="51" t="s">
        <v>25</v>
      </c>
      <c r="C74" s="6">
        <v>80</v>
      </c>
      <c r="D74" s="6">
        <v>74</v>
      </c>
      <c r="E74" s="6">
        <v>74</v>
      </c>
      <c r="F74" s="6">
        <v>70</v>
      </c>
      <c r="G74" s="6">
        <v>68</v>
      </c>
      <c r="H74" s="52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1B0F-871C-46A6-A299-5299C253769A}">
  <dimension ref="B1:K3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0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4" spans="2:11" x14ac:dyDescent="0.3">
      <c r="B4" t="s">
        <v>8</v>
      </c>
      <c r="C4" s="1">
        <v>73.206000000000003</v>
      </c>
      <c r="D4" s="1">
        <v>16.792242460000001</v>
      </c>
      <c r="E4" s="1">
        <v>19.847993969999997</v>
      </c>
      <c r="F4" s="1">
        <v>20.929426530000001</v>
      </c>
      <c r="G4" s="1">
        <v>21.953784890000001</v>
      </c>
      <c r="H4" s="1">
        <v>18.322032699999998</v>
      </c>
    </row>
    <row r="5" spans="2:11" x14ac:dyDescent="0.3">
      <c r="B5" t="s">
        <v>9</v>
      </c>
      <c r="C5" s="1">
        <v>0.96300000000000008</v>
      </c>
      <c r="D5" s="1">
        <v>13.75486083</v>
      </c>
      <c r="E5" s="1">
        <v>9.0614292200000008</v>
      </c>
      <c r="F5" s="1">
        <v>0.69050579000000001</v>
      </c>
      <c r="G5" s="1">
        <v>0.72409294999999996</v>
      </c>
      <c r="H5" s="1">
        <v>0.84024564000000002</v>
      </c>
    </row>
    <row r="6" spans="2:11" x14ac:dyDescent="0.3">
      <c r="B6" s="4" t="s">
        <v>10</v>
      </c>
      <c r="C6" s="14">
        <f>SUM(C4:C5)</f>
        <v>74.168999999999997</v>
      </c>
      <c r="D6" s="14">
        <f t="shared" ref="D6:H6" si="0">SUM(D4:D5)</f>
        <v>30.547103290000003</v>
      </c>
      <c r="E6" s="14">
        <f t="shared" si="0"/>
        <v>28.909423189999998</v>
      </c>
      <c r="F6" s="14">
        <f t="shared" si="0"/>
        <v>21.61993232</v>
      </c>
      <c r="G6" s="14">
        <f t="shared" si="0"/>
        <v>22.677877840000001</v>
      </c>
      <c r="H6" s="14">
        <f t="shared" si="0"/>
        <v>19.162278339999997</v>
      </c>
    </row>
    <row r="7" spans="2:11" x14ac:dyDescent="0.3">
      <c r="C7" s="1"/>
      <c r="D7" s="1"/>
      <c r="E7" s="1"/>
      <c r="F7" s="1"/>
      <c r="G7" s="1"/>
      <c r="H7" s="1"/>
    </row>
    <row r="8" spans="2:11" x14ac:dyDescent="0.3">
      <c r="B8" t="s">
        <v>11</v>
      </c>
      <c r="C8" s="1">
        <v>0.51200000000000001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2:11" x14ac:dyDescent="0.3">
      <c r="B9" t="s">
        <v>24</v>
      </c>
      <c r="C9" s="1">
        <v>47.68</v>
      </c>
      <c r="D9" s="1">
        <v>16.101364</v>
      </c>
      <c r="E9" s="1">
        <v>13.795863000000001</v>
      </c>
      <c r="F9" s="1">
        <v>13.104072</v>
      </c>
      <c r="G9" s="1">
        <v>12.21277948</v>
      </c>
      <c r="H9" s="1">
        <v>10.142887</v>
      </c>
    </row>
    <row r="10" spans="2:11" x14ac:dyDescent="0.3">
      <c r="B10" t="s">
        <v>12</v>
      </c>
      <c r="C10" s="1">
        <v>8.391</v>
      </c>
      <c r="D10" s="1">
        <v>8.6077889899999995</v>
      </c>
      <c r="E10" s="1">
        <v>7.7992169599999999</v>
      </c>
      <c r="F10" s="1">
        <v>5.2042146499999999</v>
      </c>
      <c r="G10" s="1">
        <v>5.09215953</v>
      </c>
      <c r="H10" s="1">
        <v>2.8437689599999998</v>
      </c>
    </row>
    <row r="11" spans="2:11" x14ac:dyDescent="0.3">
      <c r="B11" s="3" t="s">
        <v>13</v>
      </c>
      <c r="C11" s="15">
        <f t="shared" ref="C11:H11" si="1">SUM(C8:C10)</f>
        <v>56.582999999999998</v>
      </c>
      <c r="D11" s="15">
        <f t="shared" si="1"/>
        <v>24.70915299</v>
      </c>
      <c r="E11" s="15">
        <f t="shared" si="1"/>
        <v>21.59507996</v>
      </c>
      <c r="F11" s="15">
        <f t="shared" si="1"/>
        <v>18.308286649999999</v>
      </c>
      <c r="G11" s="15">
        <f t="shared" si="1"/>
        <v>17.304939009999998</v>
      </c>
      <c r="H11" s="15">
        <f t="shared" si="1"/>
        <v>12.98665596</v>
      </c>
    </row>
    <row r="12" spans="2:11" x14ac:dyDescent="0.3">
      <c r="C12" s="1"/>
      <c r="D12" s="1"/>
      <c r="E12" s="1"/>
      <c r="F12" s="1"/>
      <c r="G12" s="1"/>
      <c r="H12" s="1"/>
    </row>
    <row r="13" spans="2:11" x14ac:dyDescent="0.3">
      <c r="B13" s="4" t="s">
        <v>14</v>
      </c>
      <c r="C13" s="14">
        <f t="shared" ref="C13:H13" si="2">C6-C11</f>
        <v>17.585999999999999</v>
      </c>
      <c r="D13" s="14">
        <f t="shared" si="2"/>
        <v>5.8379503000000028</v>
      </c>
      <c r="E13" s="14">
        <f t="shared" si="2"/>
        <v>7.3143432299999986</v>
      </c>
      <c r="F13" s="14">
        <f t="shared" si="2"/>
        <v>3.3116456700000008</v>
      </c>
      <c r="G13" s="14">
        <f t="shared" si="2"/>
        <v>5.3729388300000025</v>
      </c>
      <c r="H13" s="14">
        <f t="shared" si="2"/>
        <v>6.1756223799999965</v>
      </c>
    </row>
    <row r="14" spans="2:11" x14ac:dyDescent="0.3">
      <c r="B14" s="2"/>
      <c r="C14" s="16"/>
      <c r="D14" s="16"/>
      <c r="E14" s="16"/>
      <c r="F14" s="16"/>
      <c r="G14" s="16"/>
      <c r="H14" s="16"/>
    </row>
    <row r="15" spans="2:11" x14ac:dyDescent="0.3">
      <c r="B15" t="s">
        <v>22</v>
      </c>
      <c r="C15" s="9">
        <v>1.163</v>
      </c>
      <c r="D15" s="9">
        <v>0.13436120000000001</v>
      </c>
      <c r="E15" s="9">
        <v>9.1292380000000006E-2</v>
      </c>
      <c r="F15" s="9">
        <v>8.4049719999999994E-2</v>
      </c>
      <c r="G15" s="9">
        <v>5.3012519999999994E-2</v>
      </c>
      <c r="H15" s="9">
        <v>5.0265810000000001E-2</v>
      </c>
    </row>
    <row r="16" spans="2:11" x14ac:dyDescent="0.3">
      <c r="B16" t="s">
        <v>23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2:10" x14ac:dyDescent="0.3">
      <c r="B17" s="4" t="s">
        <v>16</v>
      </c>
      <c r="C17" s="14">
        <f>C13-SUM(C15:C16)</f>
        <v>16.422999999999998</v>
      </c>
      <c r="D17" s="14">
        <f t="shared" ref="D17:H17" si="3">D13-SUM(D15:D16)</f>
        <v>5.703589100000003</v>
      </c>
      <c r="E17" s="14">
        <f t="shared" si="3"/>
        <v>7.223050849999999</v>
      </c>
      <c r="F17" s="14">
        <f t="shared" si="3"/>
        <v>3.2275959500000009</v>
      </c>
      <c r="G17" s="14">
        <f t="shared" si="3"/>
        <v>5.3199263100000023</v>
      </c>
      <c r="H17" s="14">
        <f t="shared" si="3"/>
        <v>6.1253565699999966</v>
      </c>
    </row>
    <row r="18" spans="2:10" x14ac:dyDescent="0.3">
      <c r="C18" s="1"/>
      <c r="D18" s="1"/>
      <c r="E18" s="1"/>
      <c r="F18" s="1"/>
      <c r="G18" s="1"/>
      <c r="H18" s="1"/>
    </row>
    <row r="19" spans="2:10" x14ac:dyDescent="0.3">
      <c r="B19" t="s">
        <v>17</v>
      </c>
      <c r="C19" s="9">
        <v>4.8650000000000002</v>
      </c>
      <c r="D19" s="9">
        <v>1.467471</v>
      </c>
      <c r="E19" s="9">
        <v>1.8853899999999999</v>
      </c>
      <c r="F19" s="9">
        <v>0.84312100000000001</v>
      </c>
      <c r="G19" s="9">
        <v>1.3804160000000001</v>
      </c>
      <c r="H19" s="9">
        <v>1.828959</v>
      </c>
    </row>
    <row r="20" spans="2:10" x14ac:dyDescent="0.3">
      <c r="B20" t="s">
        <v>18</v>
      </c>
      <c r="C20" s="9">
        <v>-6.5000000000000002E-2</v>
      </c>
      <c r="D20" s="9">
        <v>1.4867E-2</v>
      </c>
      <c r="E20" s="9">
        <v>-7.3967399999999997E-3</v>
      </c>
      <c r="F20" s="9">
        <v>-3.9449999999999997E-3</v>
      </c>
      <c r="G20" s="9">
        <v>-4.9300000000000004E-3</v>
      </c>
      <c r="H20" s="9">
        <v>-5.0379999999999999E-3</v>
      </c>
    </row>
    <row r="21" spans="2:10" x14ac:dyDescent="0.3">
      <c r="B21" t="s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2:10" x14ac:dyDescent="0.3">
      <c r="B22" s="3" t="s">
        <v>20</v>
      </c>
      <c r="C22" s="15">
        <f>SUM(C19:C21)</f>
        <v>4.8</v>
      </c>
      <c r="D22" s="11">
        <f t="shared" ref="D22:H22" si="4">SUM(D19:D21)</f>
        <v>1.4823379999999999</v>
      </c>
      <c r="E22" s="11">
        <f t="shared" si="4"/>
        <v>1.87799326</v>
      </c>
      <c r="F22" s="11">
        <f t="shared" si="4"/>
        <v>0.83917600000000003</v>
      </c>
      <c r="G22" s="11">
        <f t="shared" si="4"/>
        <v>1.375486</v>
      </c>
      <c r="H22" s="11">
        <f t="shared" si="4"/>
        <v>1.8239209999999999</v>
      </c>
    </row>
    <row r="23" spans="2:10" x14ac:dyDescent="0.3">
      <c r="C23" s="1"/>
      <c r="D23" s="1"/>
      <c r="E23" s="1"/>
      <c r="F23" s="1"/>
      <c r="G23" s="1"/>
      <c r="H23" s="1"/>
    </row>
    <row r="24" spans="2:10" ht="15" thickBot="1" x14ac:dyDescent="0.35">
      <c r="B24" s="5" t="s">
        <v>21</v>
      </c>
      <c r="C24" s="17">
        <f>C17-C22</f>
        <v>11.622999999999998</v>
      </c>
      <c r="D24" s="13">
        <f t="shared" ref="D24:H24" si="5">D17-D22</f>
        <v>4.2212511000000035</v>
      </c>
      <c r="E24" s="13">
        <f t="shared" si="5"/>
        <v>5.3450575899999988</v>
      </c>
      <c r="F24" s="13">
        <f t="shared" si="5"/>
        <v>2.3884199500000007</v>
      </c>
      <c r="G24" s="13">
        <f t="shared" si="5"/>
        <v>3.9444403100000023</v>
      </c>
      <c r="H24" s="13">
        <f t="shared" si="5"/>
        <v>4.3014355699999971</v>
      </c>
      <c r="J24" s="23"/>
    </row>
    <row r="25" spans="2:10" ht="15" thickTop="1" x14ac:dyDescent="0.3">
      <c r="C25" s="23"/>
    </row>
    <row r="26" spans="2:10" x14ac:dyDescent="0.3">
      <c r="C26" s="23"/>
      <c r="D26" s="23"/>
      <c r="E26" s="23"/>
      <c r="F26" s="23"/>
      <c r="G26" s="23"/>
      <c r="H26" s="23"/>
    </row>
    <row r="27" spans="2:10" x14ac:dyDescent="0.3">
      <c r="B27" s="18" t="s">
        <v>26</v>
      </c>
      <c r="C27" s="3"/>
      <c r="D27" s="3"/>
      <c r="E27" s="3"/>
      <c r="F27" s="3"/>
      <c r="G27" s="3"/>
      <c r="H27" s="19"/>
    </row>
    <row r="28" spans="2:10" x14ac:dyDescent="0.3">
      <c r="B28" s="20" t="s">
        <v>11</v>
      </c>
      <c r="C28" s="24">
        <f>IFERROR(C8/C6,0)</f>
        <v>6.903153608650515E-3</v>
      </c>
      <c r="D28" s="25">
        <f t="shared" ref="D28:H28" si="6">IFERROR(D8/D6,0)</f>
        <v>0</v>
      </c>
      <c r="E28" s="25">
        <f t="shared" si="6"/>
        <v>0</v>
      </c>
      <c r="F28" s="25">
        <f t="shared" si="6"/>
        <v>0</v>
      </c>
      <c r="G28" s="25">
        <f t="shared" si="6"/>
        <v>0</v>
      </c>
      <c r="H28" s="26">
        <f t="shared" si="6"/>
        <v>0</v>
      </c>
    </row>
    <row r="29" spans="2:10" x14ac:dyDescent="0.3">
      <c r="B29" s="20" t="s">
        <v>24</v>
      </c>
      <c r="C29" s="24">
        <f>IFERROR(C9/C6,0)</f>
        <v>0.64285617980557919</v>
      </c>
      <c r="D29" s="24">
        <f t="shared" ref="D29:H29" si="7">IFERROR(D9/D6,0)</f>
        <v>0.52709953697216827</v>
      </c>
      <c r="E29" s="24">
        <f t="shared" si="7"/>
        <v>0.47720990174484357</v>
      </c>
      <c r="F29" s="24">
        <f t="shared" si="7"/>
        <v>0.60611068554908409</v>
      </c>
      <c r="G29" s="24">
        <f t="shared" si="7"/>
        <v>0.53853273071515939</v>
      </c>
      <c r="H29" s="27">
        <f t="shared" si="7"/>
        <v>0.52931529435241476</v>
      </c>
    </row>
    <row r="30" spans="2:10" x14ac:dyDescent="0.3">
      <c r="B30" s="20" t="s">
        <v>12</v>
      </c>
      <c r="C30" s="24">
        <f>IFERROR(C10/C6,0)</f>
        <v>0.11313351939489545</v>
      </c>
      <c r="D30" s="24">
        <f t="shared" ref="D30:H30" si="8">IFERROR(D10/D6,0)</f>
        <v>0.28178740577401568</v>
      </c>
      <c r="E30" s="24">
        <f t="shared" si="8"/>
        <v>0.26978113360275591</v>
      </c>
      <c r="F30" s="24">
        <f t="shared" si="8"/>
        <v>0.24071373457472506</v>
      </c>
      <c r="G30" s="24">
        <f t="shared" si="8"/>
        <v>0.22454303554886773</v>
      </c>
      <c r="H30" s="27">
        <f t="shared" si="8"/>
        <v>0.14840453256875091</v>
      </c>
    </row>
    <row r="31" spans="2:10" x14ac:dyDescent="0.3">
      <c r="B31" s="20" t="s">
        <v>13</v>
      </c>
      <c r="C31" s="24">
        <f>IFERROR(C11/C6,0)</f>
        <v>0.76289285280912511</v>
      </c>
      <c r="D31" s="24">
        <f t="shared" ref="D31:H31" si="9">IFERROR(D11/D6,0)</f>
        <v>0.808886942746184</v>
      </c>
      <c r="E31" s="24">
        <f t="shared" si="9"/>
        <v>0.74699103534759947</v>
      </c>
      <c r="F31" s="24">
        <f t="shared" si="9"/>
        <v>0.8468244201238091</v>
      </c>
      <c r="G31" s="24">
        <f t="shared" si="9"/>
        <v>0.76307576626402696</v>
      </c>
      <c r="H31" s="27">
        <f t="shared" si="9"/>
        <v>0.67771982692116572</v>
      </c>
    </row>
    <row r="32" spans="2:10" x14ac:dyDescent="0.3">
      <c r="B32" s="20" t="s">
        <v>14</v>
      </c>
      <c r="C32" s="24">
        <f>IFERROR(C13/C6,0)</f>
        <v>0.23710714719087489</v>
      </c>
      <c r="D32" s="24">
        <f t="shared" ref="D32:H32" si="10">IFERROR(D13/D6,0)</f>
        <v>0.19111305725381603</v>
      </c>
      <c r="E32" s="24">
        <f t="shared" si="10"/>
        <v>0.25300896465240058</v>
      </c>
      <c r="F32" s="24">
        <f t="shared" si="10"/>
        <v>0.15317557987619088</v>
      </c>
      <c r="G32" s="24">
        <f t="shared" si="10"/>
        <v>0.23692423373597299</v>
      </c>
      <c r="H32" s="27">
        <f t="shared" si="10"/>
        <v>0.32228017307883428</v>
      </c>
    </row>
    <row r="33" spans="2:8" x14ac:dyDescent="0.3">
      <c r="B33" s="20" t="s">
        <v>15</v>
      </c>
      <c r="C33" s="24">
        <f>IFERROR(C15/C6,0)</f>
        <v>1.5680405560274509E-2</v>
      </c>
      <c r="D33" s="24">
        <f t="shared" ref="D33:H33" si="11">IFERROR(D15/D6,0)</f>
        <v>4.3984923455568673E-3</v>
      </c>
      <c r="E33" s="24">
        <f t="shared" si="11"/>
        <v>3.1578762191138694E-3</v>
      </c>
      <c r="F33" s="24">
        <f t="shared" si="11"/>
        <v>3.8876032892225074E-3</v>
      </c>
      <c r="G33" s="24">
        <f t="shared" si="11"/>
        <v>2.3376314298022513E-3</v>
      </c>
      <c r="H33" s="27">
        <f t="shared" si="11"/>
        <v>2.6231645897280089E-3</v>
      </c>
    </row>
    <row r="34" spans="2:8" x14ac:dyDescent="0.3">
      <c r="B34" s="20" t="s">
        <v>16</v>
      </c>
      <c r="C34" s="24">
        <f>IFERROR(C17/C6,0)</f>
        <v>0.22142674163060036</v>
      </c>
      <c r="D34" s="24">
        <f t="shared" ref="D34:H34" si="12">IFERROR(D17/D6,0)</f>
        <v>0.18671456490825919</v>
      </c>
      <c r="E34" s="24">
        <f t="shared" si="12"/>
        <v>0.24985108843328671</v>
      </c>
      <c r="F34" s="24">
        <f t="shared" si="12"/>
        <v>0.14928797658696838</v>
      </c>
      <c r="G34" s="24">
        <f t="shared" si="12"/>
        <v>0.23458660230617073</v>
      </c>
      <c r="H34" s="27">
        <f t="shared" si="12"/>
        <v>0.31965700848910628</v>
      </c>
    </row>
    <row r="35" spans="2:8" x14ac:dyDescent="0.3">
      <c r="B35" s="20" t="s">
        <v>27</v>
      </c>
      <c r="C35" s="24">
        <f>IFERROR(C22/C6,0)</f>
        <v>6.4717065081098576E-2</v>
      </c>
      <c r="D35" s="24">
        <f t="shared" ref="D35:H35" si="13">IFERROR(D22/D6,0)</f>
        <v>4.8526303326615679E-2</v>
      </c>
      <c r="E35" s="24">
        <f t="shared" si="13"/>
        <v>6.4961284341695652E-2</v>
      </c>
      <c r="F35" s="24">
        <f t="shared" si="13"/>
        <v>3.8814922617667107E-2</v>
      </c>
      <c r="G35" s="24">
        <f t="shared" si="13"/>
        <v>6.065320616437362E-2</v>
      </c>
      <c r="H35" s="27">
        <f t="shared" si="13"/>
        <v>9.5182888362115303E-2</v>
      </c>
    </row>
    <row r="36" spans="2:8" x14ac:dyDescent="0.3">
      <c r="B36" s="22" t="s">
        <v>21</v>
      </c>
      <c r="C36" s="28">
        <f>IFERROR(C24/C6,0)</f>
        <v>0.1567096765495018</v>
      </c>
      <c r="D36" s="28">
        <f t="shared" ref="D36:H36" si="14">IFERROR(D24/D6,0)</f>
        <v>0.13818826158164352</v>
      </c>
      <c r="E36" s="28">
        <f t="shared" si="14"/>
        <v>0.18488980409159106</v>
      </c>
      <c r="F36" s="28">
        <f t="shared" si="14"/>
        <v>0.11047305396930127</v>
      </c>
      <c r="G36" s="28">
        <f t="shared" si="14"/>
        <v>0.17393339614179712</v>
      </c>
      <c r="H36" s="29">
        <f t="shared" si="14"/>
        <v>0.224474120126991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5D86-36DB-48C1-B916-EA06605FEDEF}">
  <dimension ref="B1:U3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:N2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6" max="21" width="10.77734375" customWidth="1"/>
  </cols>
  <sheetData>
    <row r="1" spans="2:21" x14ac:dyDescent="0.3">
      <c r="H1" s="1" t="s">
        <v>28</v>
      </c>
      <c r="J1" s="92" t="s">
        <v>116</v>
      </c>
      <c r="K1" s="92"/>
      <c r="L1" s="92"/>
      <c r="M1" s="92"/>
      <c r="N1" s="92"/>
      <c r="P1" s="91" t="s">
        <v>103</v>
      </c>
      <c r="Q1" s="91"/>
      <c r="R1" s="91"/>
      <c r="S1" s="91"/>
      <c r="T1" s="91"/>
      <c r="U1" s="91"/>
    </row>
    <row r="2" spans="2:2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J2" s="7" t="s">
        <v>2</v>
      </c>
      <c r="K2" s="7" t="s">
        <v>3</v>
      </c>
      <c r="L2" s="7" t="s">
        <v>4</v>
      </c>
      <c r="M2" s="7" t="s">
        <v>5</v>
      </c>
      <c r="N2" s="7" t="s">
        <v>6</v>
      </c>
      <c r="P2" s="7" t="s">
        <v>2</v>
      </c>
      <c r="Q2" s="7" t="s">
        <v>3</v>
      </c>
      <c r="R2" s="7" t="s">
        <v>4</v>
      </c>
      <c r="S2" s="7" t="s">
        <v>5</v>
      </c>
      <c r="T2" s="7" t="s">
        <v>6</v>
      </c>
      <c r="U2" s="7" t="s">
        <v>7</v>
      </c>
    </row>
    <row r="4" spans="2:21" x14ac:dyDescent="0.3">
      <c r="B4" t="s">
        <v>8</v>
      </c>
      <c r="C4" s="9">
        <f>Vevalli_PL!C4/'Vevalli_PL (USD)'!$C$39</f>
        <v>0.91507500000000008</v>
      </c>
      <c r="D4" s="9">
        <f>Vevalli_PL!D4/'Vevalli_PL (USD)'!$D$39</f>
        <v>0.22692219540540542</v>
      </c>
      <c r="E4" s="9">
        <f>Vevalli_PL!E4/'Vevalli_PL (USD)'!$E$39</f>
        <v>0.26821613472972972</v>
      </c>
      <c r="F4" s="9">
        <f>Vevalli_PL!F4/'Vevalli_PL (USD)'!$F$39</f>
        <v>0.29899180757142857</v>
      </c>
      <c r="G4" s="9">
        <f>Vevalli_PL!G4/'Vevalli_PL (USD)'!$G$39</f>
        <v>0.32284977779411766</v>
      </c>
      <c r="H4" s="9">
        <f>Vevalli_PL!H4/'Vevalli_PL (USD)'!$H$39</f>
        <v>0.28187742615384614</v>
      </c>
      <c r="P4" s="61"/>
      <c r="Q4" s="61"/>
      <c r="R4" s="61"/>
      <c r="S4" s="61"/>
      <c r="T4" s="61"/>
    </row>
    <row r="5" spans="2:21" x14ac:dyDescent="0.3">
      <c r="B5" t="s">
        <v>9</v>
      </c>
      <c r="C5" s="9">
        <f>Vevalli_PL!C5/'Vevalli_PL (USD)'!$C$39</f>
        <v>1.2037500000000001E-2</v>
      </c>
      <c r="D5" s="9">
        <f>Vevalli_PL!D5/'Vevalli_PL (USD)'!$D$39</f>
        <v>0.1858764977027027</v>
      </c>
      <c r="E5" s="9">
        <f>Vevalli_PL!E5/'Vevalli_PL (USD)'!$E$39</f>
        <v>0.12245174621621623</v>
      </c>
      <c r="F5" s="9">
        <f>Vevalli_PL!F5/'Vevalli_PL (USD)'!$F$39</f>
        <v>9.8643684285714284E-3</v>
      </c>
      <c r="G5" s="9">
        <f>Vevalli_PL!G5/'Vevalli_PL (USD)'!$G$39</f>
        <v>1.0648425735294117E-2</v>
      </c>
      <c r="H5" s="9">
        <f>Vevalli_PL!H5/'Vevalli_PL (USD)'!$H$39</f>
        <v>1.2926856E-2</v>
      </c>
      <c r="P5" s="61"/>
      <c r="Q5" s="61"/>
      <c r="R5" s="61"/>
      <c r="S5" s="61"/>
      <c r="T5" s="61"/>
    </row>
    <row r="6" spans="2:21" x14ac:dyDescent="0.3">
      <c r="B6" s="4" t="s">
        <v>10</v>
      </c>
      <c r="C6" s="10">
        <f>SUM(C4:C5)</f>
        <v>0.92711250000000012</v>
      </c>
      <c r="D6" s="10">
        <f t="shared" ref="D6:H6" si="0">SUM(D4:D5)</f>
        <v>0.41279869310810813</v>
      </c>
      <c r="E6" s="10">
        <f t="shared" si="0"/>
        <v>0.39066788094594596</v>
      </c>
      <c r="F6" s="10">
        <f t="shared" si="0"/>
        <v>0.30885617599999998</v>
      </c>
      <c r="G6" s="10">
        <f t="shared" si="0"/>
        <v>0.33349820352941179</v>
      </c>
      <c r="H6" s="10">
        <f t="shared" si="0"/>
        <v>0.29480428215384613</v>
      </c>
      <c r="J6" s="83">
        <f>IFERROR(C6/D6-1,0)</f>
        <v>1.2459191743545515</v>
      </c>
      <c r="K6" s="83">
        <f t="shared" ref="K6:N6" si="1">IFERROR(D6/E6-1,0)</f>
        <v>5.6648660515872473E-2</v>
      </c>
      <c r="L6" s="83">
        <f t="shared" si="1"/>
        <v>0.26488609036571753</v>
      </c>
      <c r="M6" s="83">
        <f t="shared" si="1"/>
        <v>-7.3889536041349513E-2</v>
      </c>
      <c r="N6" s="83">
        <f t="shared" si="1"/>
        <v>0.13125291496062097</v>
      </c>
      <c r="P6" s="74">
        <v>100</v>
      </c>
      <c r="Q6" s="74">
        <v>100</v>
      </c>
      <c r="R6" s="74">
        <v>100</v>
      </c>
      <c r="S6" s="74">
        <v>100</v>
      </c>
      <c r="T6" s="74">
        <v>100</v>
      </c>
      <c r="U6" s="74">
        <v>100</v>
      </c>
    </row>
    <row r="7" spans="2:21" x14ac:dyDescent="0.3">
      <c r="C7" s="9"/>
      <c r="D7" s="1"/>
      <c r="E7" s="1"/>
      <c r="F7" s="1"/>
      <c r="G7" s="1"/>
      <c r="H7" s="1"/>
      <c r="J7" s="81"/>
      <c r="K7" s="81"/>
      <c r="L7" s="81"/>
      <c r="M7" s="81"/>
      <c r="N7" s="81"/>
      <c r="P7" s="61"/>
      <c r="Q7" s="61"/>
      <c r="R7" s="61"/>
      <c r="S7" s="61"/>
      <c r="T7" s="61"/>
    </row>
    <row r="8" spans="2:21" x14ac:dyDescent="0.3">
      <c r="B8" t="s">
        <v>11</v>
      </c>
      <c r="C8" s="9">
        <f>Vevalli_PL!C8/'Vevalli_PL (USD)'!$C$39</f>
        <v>6.4000000000000003E-3</v>
      </c>
      <c r="D8" s="9">
        <f>Vevalli_PL!D8/'Vevalli_PL (USD)'!$D$39</f>
        <v>0</v>
      </c>
      <c r="E8" s="9">
        <f>Vevalli_PL!E8/'Vevalli_PL (USD)'!$E$39</f>
        <v>0</v>
      </c>
      <c r="F8" s="9">
        <f>Vevalli_PL!F8/'Vevalli_PL (USD)'!$F$39</f>
        <v>0</v>
      </c>
      <c r="G8" s="9">
        <f>Vevalli_PL!G8/'Vevalli_PL (USD)'!$G$39</f>
        <v>0</v>
      </c>
      <c r="H8" s="9">
        <f>Vevalli_PL!H8/'Vevalli_PL (USD)'!$H$39</f>
        <v>0</v>
      </c>
      <c r="J8" s="81">
        <v>1</v>
      </c>
      <c r="K8" s="82">
        <f t="shared" ref="K8:K24" si="2">IFERROR(D8/E8-1,0)</f>
        <v>0</v>
      </c>
      <c r="L8" s="82">
        <f t="shared" ref="L8:L24" si="3">IFERROR(E8/F8-1,0)</f>
        <v>0</v>
      </c>
      <c r="M8" s="82">
        <f t="shared" ref="M8:M24" si="4">IFERROR(F8/G8-1,0)</f>
        <v>0</v>
      </c>
      <c r="N8" s="82">
        <f t="shared" ref="N8:N24" si="5">IFERROR(G8/H8-1,0)</f>
        <v>0</v>
      </c>
      <c r="P8" s="73">
        <f t="shared" ref="P8:U10" si="6">$P$6*C28</f>
        <v>0.69031536086505141</v>
      </c>
      <c r="Q8" s="9">
        <f t="shared" si="6"/>
        <v>0</v>
      </c>
      <c r="R8" s="9">
        <f t="shared" si="6"/>
        <v>0</v>
      </c>
      <c r="S8" s="9">
        <f t="shared" si="6"/>
        <v>0</v>
      </c>
      <c r="T8" s="9">
        <f t="shared" si="6"/>
        <v>0</v>
      </c>
      <c r="U8" s="9">
        <f t="shared" si="6"/>
        <v>0</v>
      </c>
    </row>
    <row r="9" spans="2:21" x14ac:dyDescent="0.3">
      <c r="B9" t="s">
        <v>24</v>
      </c>
      <c r="C9" s="9">
        <f>Vevalli_PL!C9/'Vevalli_PL (USD)'!$C$39</f>
        <v>0.59599999999999997</v>
      </c>
      <c r="D9" s="9">
        <f>Vevalli_PL!D9/'Vevalli_PL (USD)'!$D$39</f>
        <v>0.217586</v>
      </c>
      <c r="E9" s="9">
        <f>Vevalli_PL!E9/'Vevalli_PL (USD)'!$E$39</f>
        <v>0.1864305810810811</v>
      </c>
      <c r="F9" s="9">
        <f>Vevalli_PL!F9/'Vevalli_PL (USD)'!$F$39</f>
        <v>0.18720102857142859</v>
      </c>
      <c r="G9" s="9">
        <f>Vevalli_PL!G9/'Vevalli_PL (USD)'!$G$39</f>
        <v>0.17959969823529412</v>
      </c>
      <c r="H9" s="9">
        <f>Vevalli_PL!H9/'Vevalli_PL (USD)'!$H$39</f>
        <v>0.15604441538461539</v>
      </c>
      <c r="J9" s="81">
        <f t="shared" ref="J9:J24" si="7">IFERROR(C9/D9-1,0)</f>
        <v>1.7391468201079112</v>
      </c>
      <c r="K9" s="81">
        <f t="shared" si="2"/>
        <v>0.16711538814208282</v>
      </c>
      <c r="L9" s="81">
        <f t="shared" si="3"/>
        <v>-4.1156156898652929E-3</v>
      </c>
      <c r="M9" s="81">
        <f t="shared" si="4"/>
        <v>4.2323736681205038E-2</v>
      </c>
      <c r="N9" s="81">
        <f t="shared" si="5"/>
        <v>0.15095242461974756</v>
      </c>
      <c r="P9" s="1">
        <f t="shared" si="6"/>
        <v>64.285617980557902</v>
      </c>
      <c r="Q9" s="1">
        <f t="shared" si="6"/>
        <v>52.709953697216825</v>
      </c>
      <c r="R9" s="1">
        <f t="shared" si="6"/>
        <v>47.720990174484349</v>
      </c>
      <c r="S9" s="1">
        <f t="shared" si="6"/>
        <v>60.611068554908421</v>
      </c>
      <c r="T9" s="1">
        <f t="shared" si="6"/>
        <v>53.853273071515936</v>
      </c>
      <c r="U9" s="1">
        <f t="shared" si="6"/>
        <v>52.931529435241472</v>
      </c>
    </row>
    <row r="10" spans="2:21" x14ac:dyDescent="0.3">
      <c r="B10" t="s">
        <v>12</v>
      </c>
      <c r="C10" s="9">
        <f>Vevalli_PL!C10/'Vevalli_PL (USD)'!$C$39</f>
        <v>0.10488749999999999</v>
      </c>
      <c r="D10" s="9">
        <f>Vevalli_PL!D10/'Vevalli_PL (USD)'!$D$39</f>
        <v>0.11632147283783784</v>
      </c>
      <c r="E10" s="9">
        <f>Vevalli_PL!E10/'Vevalli_PL (USD)'!$E$39</f>
        <v>0.10539482378378379</v>
      </c>
      <c r="F10" s="9">
        <f>Vevalli_PL!F10/'Vevalli_PL (USD)'!$F$39</f>
        <v>7.4345923571428565E-2</v>
      </c>
      <c r="G10" s="9">
        <f>Vevalli_PL!G10/'Vevalli_PL (USD)'!$G$39</f>
        <v>7.4884698970588234E-2</v>
      </c>
      <c r="H10" s="9">
        <f>Vevalli_PL!H10/'Vevalli_PL (USD)'!$H$39</f>
        <v>4.3750291692307687E-2</v>
      </c>
      <c r="J10" s="81">
        <f t="shared" si="7"/>
        <v>-9.829632103934749E-2</v>
      </c>
      <c r="K10" s="81">
        <f t="shared" si="2"/>
        <v>0.10367348852416081</v>
      </c>
      <c r="L10" s="81">
        <f t="shared" si="3"/>
        <v>0.41762747331431949</v>
      </c>
      <c r="M10" s="81">
        <f t="shared" si="4"/>
        <v>-7.1947327900894198E-3</v>
      </c>
      <c r="N10" s="81">
        <f t="shared" si="5"/>
        <v>0.71163885025604756</v>
      </c>
      <c r="P10" s="1">
        <f t="shared" si="6"/>
        <v>11.313351939489543</v>
      </c>
      <c r="Q10" s="1">
        <f t="shared" si="6"/>
        <v>28.178740577401566</v>
      </c>
      <c r="R10" s="1">
        <f t="shared" si="6"/>
        <v>26.978113360275589</v>
      </c>
      <c r="S10" s="1">
        <f t="shared" si="6"/>
        <v>24.071373457472507</v>
      </c>
      <c r="T10" s="1">
        <f t="shared" si="6"/>
        <v>22.454303554886774</v>
      </c>
      <c r="U10" s="1">
        <f t="shared" si="6"/>
        <v>14.840453256875088</v>
      </c>
    </row>
    <row r="11" spans="2:21" x14ac:dyDescent="0.3">
      <c r="B11" s="3" t="s">
        <v>13</v>
      </c>
      <c r="C11" s="11">
        <f t="shared" ref="C11:H11" si="8">SUM(C8:C10)</f>
        <v>0.70728749999999996</v>
      </c>
      <c r="D11" s="11">
        <f t="shared" si="8"/>
        <v>0.33390747283783784</v>
      </c>
      <c r="E11" s="11">
        <f t="shared" si="8"/>
        <v>0.29182540486486486</v>
      </c>
      <c r="F11" s="11">
        <f t="shared" si="8"/>
        <v>0.26154695214285717</v>
      </c>
      <c r="G11" s="11">
        <f t="shared" si="8"/>
        <v>0.25448439720588234</v>
      </c>
      <c r="H11" s="11">
        <f t="shared" si="8"/>
        <v>0.19979470707692307</v>
      </c>
      <c r="J11" s="83">
        <f t="shared" si="7"/>
        <v>1.1182140489065788</v>
      </c>
      <c r="K11" s="83">
        <f t="shared" si="2"/>
        <v>0.14420289416701015</v>
      </c>
      <c r="L11" s="83">
        <f t="shared" si="3"/>
        <v>0.11576679626329422</v>
      </c>
      <c r="M11" s="83">
        <f t="shared" si="4"/>
        <v>2.7752408456150235E-2</v>
      </c>
      <c r="N11" s="83">
        <f t="shared" si="5"/>
        <v>0.27372942421294066</v>
      </c>
      <c r="P11" s="15">
        <f>SUM(P8:P10)</f>
        <v>76.289285280912509</v>
      </c>
      <c r="Q11" s="15">
        <f t="shared" ref="Q11:T11" si="9">SUM(Q8:Q10)</f>
        <v>80.888694274618388</v>
      </c>
      <c r="R11" s="15">
        <f t="shared" si="9"/>
        <v>74.699103534759942</v>
      </c>
      <c r="S11" s="15">
        <f t="shared" si="9"/>
        <v>84.682442012380932</v>
      </c>
      <c r="T11" s="15">
        <f t="shared" si="9"/>
        <v>76.307576626402707</v>
      </c>
      <c r="U11" s="15">
        <f t="shared" ref="U11" si="10">SUM(U8:U10)</f>
        <v>67.771982692116566</v>
      </c>
    </row>
    <row r="12" spans="2:21" x14ac:dyDescent="0.3">
      <c r="C12" s="9"/>
      <c r="D12" s="9"/>
      <c r="E12" s="9"/>
      <c r="F12" s="9"/>
      <c r="G12" s="9"/>
      <c r="H12" s="9"/>
      <c r="J12" s="81"/>
      <c r="K12" s="81"/>
      <c r="L12" s="81"/>
      <c r="M12" s="81"/>
      <c r="N12" s="81"/>
      <c r="P12" s="1"/>
      <c r="Q12" s="1"/>
      <c r="R12" s="1"/>
      <c r="S12" s="1"/>
      <c r="T12" s="1"/>
      <c r="U12" s="1"/>
    </row>
    <row r="13" spans="2:21" x14ac:dyDescent="0.3">
      <c r="B13" s="4" t="s">
        <v>14</v>
      </c>
      <c r="C13" s="10">
        <f t="shared" ref="C13:H13" si="11">C6-C11</f>
        <v>0.21982500000000016</v>
      </c>
      <c r="D13" s="10">
        <f t="shared" si="11"/>
        <v>7.889122027027029E-2</v>
      </c>
      <c r="E13" s="10">
        <f t="shared" si="11"/>
        <v>9.8842476081081099E-2</v>
      </c>
      <c r="F13" s="10">
        <f t="shared" si="11"/>
        <v>4.7309223857142813E-2</v>
      </c>
      <c r="G13" s="10">
        <f t="shared" si="11"/>
        <v>7.9013806323529445E-2</v>
      </c>
      <c r="H13" s="10">
        <f t="shared" si="11"/>
        <v>9.5009575076923064E-2</v>
      </c>
      <c r="J13" s="83">
        <f t="shared" si="7"/>
        <v>1.7864317378652586</v>
      </c>
      <c r="K13" s="83">
        <f t="shared" si="2"/>
        <v>-0.20184900866348865</v>
      </c>
      <c r="L13" s="83">
        <f t="shared" si="3"/>
        <v>1.0892855139528508</v>
      </c>
      <c r="M13" s="83">
        <f t="shared" si="4"/>
        <v>-0.40125370415100936</v>
      </c>
      <c r="N13" s="83">
        <f t="shared" si="5"/>
        <v>-0.16835954418744514</v>
      </c>
      <c r="P13" s="15">
        <f>P6-P11</f>
        <v>23.710714719087491</v>
      </c>
      <c r="Q13" s="15">
        <f t="shared" ref="Q13:T13" si="12">Q6-Q11</f>
        <v>19.111305725381612</v>
      </c>
      <c r="R13" s="15">
        <f t="shared" si="12"/>
        <v>25.300896465240058</v>
      </c>
      <c r="S13" s="15">
        <f t="shared" si="12"/>
        <v>15.317557987619068</v>
      </c>
      <c r="T13" s="15">
        <f t="shared" si="12"/>
        <v>23.692423373597293</v>
      </c>
      <c r="U13" s="15">
        <f t="shared" ref="U13" si="13">U6-U11</f>
        <v>32.228017307883434</v>
      </c>
    </row>
    <row r="14" spans="2:21" x14ac:dyDescent="0.3">
      <c r="B14" s="2"/>
      <c r="C14" s="12"/>
      <c r="D14" s="16"/>
      <c r="E14" s="16"/>
      <c r="F14" s="16"/>
      <c r="G14" s="16"/>
      <c r="H14" s="16"/>
      <c r="J14" s="81"/>
      <c r="K14" s="81"/>
      <c r="L14" s="81"/>
      <c r="M14" s="81"/>
      <c r="N14" s="81"/>
      <c r="P14" s="1"/>
      <c r="Q14" s="1"/>
      <c r="R14" s="1"/>
      <c r="S14" s="1"/>
      <c r="T14" s="1"/>
      <c r="U14" s="1"/>
    </row>
    <row r="15" spans="2:21" x14ac:dyDescent="0.3">
      <c r="B15" t="s">
        <v>22</v>
      </c>
      <c r="C15" s="9">
        <f>Vevalli_PL!C15/'Vevalli_PL (USD)'!$C$39</f>
        <v>1.45375E-2</v>
      </c>
      <c r="D15" s="30">
        <f>Vevalli_PL!D15/'Vevalli_PL (USD)'!$D$39</f>
        <v>1.8156918918918921E-3</v>
      </c>
      <c r="E15" s="30">
        <f>Vevalli_PL!E15/'Vevalli_PL (USD)'!$E$39</f>
        <v>1.2336808108108109E-3</v>
      </c>
      <c r="F15" s="30">
        <f>Vevalli_PL!F15/'Vevalli_PL (USD)'!$F$39</f>
        <v>1.2007102857142856E-3</v>
      </c>
      <c r="G15" s="30">
        <f>Vevalli_PL!G15/'Vevalli_PL (USD)'!$G$39</f>
        <v>7.7959588235294104E-4</v>
      </c>
      <c r="H15" s="30">
        <f>Vevalli_PL!H15/'Vevalli_PL (USD)'!$H$39</f>
        <v>7.7332015384615389E-4</v>
      </c>
      <c r="J15" s="81">
        <f t="shared" si="7"/>
        <v>7.006589700002678</v>
      </c>
      <c r="K15" s="81">
        <f t="shared" si="2"/>
        <v>0.47176796135668719</v>
      </c>
      <c r="L15" s="81">
        <f t="shared" si="3"/>
        <v>2.7459184358457955E-2</v>
      </c>
      <c r="M15" s="81">
        <f t="shared" si="4"/>
        <v>0.5401701226157789</v>
      </c>
      <c r="N15" s="81">
        <f t="shared" si="5"/>
        <v>8.1153044771617999E-3</v>
      </c>
      <c r="P15" s="9">
        <f t="shared" ref="P15:U15" si="14">P6*C33</f>
        <v>1.5680405560274506</v>
      </c>
      <c r="Q15" s="9">
        <f t="shared" si="14"/>
        <v>0.43984923455568675</v>
      </c>
      <c r="R15" s="9">
        <f t="shared" si="14"/>
        <v>0.31578762191138687</v>
      </c>
      <c r="S15" s="9">
        <f t="shared" si="14"/>
        <v>0.38876032892225076</v>
      </c>
      <c r="T15" s="9">
        <f t="shared" si="14"/>
        <v>0.23376314298022513</v>
      </c>
      <c r="U15" s="9">
        <f t="shared" si="14"/>
        <v>0.26231645897280087</v>
      </c>
    </row>
    <row r="16" spans="2:21" x14ac:dyDescent="0.3">
      <c r="B16" t="s">
        <v>23</v>
      </c>
      <c r="C16" s="9">
        <f>Vevalli_PL!C16/'Vevalli_PL (USD)'!$C$39</f>
        <v>0</v>
      </c>
      <c r="D16" s="9">
        <f>Vevalli_PL!D16/'Vevalli_PL (USD)'!$D$39</f>
        <v>0</v>
      </c>
      <c r="E16" s="9">
        <f>Vevalli_PL!E16/'Vevalli_PL (USD)'!$E$39</f>
        <v>0</v>
      </c>
      <c r="F16" s="9">
        <f>Vevalli_PL!F16/'Vevalli_PL (USD)'!$F$39</f>
        <v>0</v>
      </c>
      <c r="G16" s="9">
        <f>Vevalli_PL!G16/'Vevalli_PL (USD)'!$G$39</f>
        <v>0</v>
      </c>
      <c r="H16" s="9">
        <f>Vevalli_PL!H16/'Vevalli_PL (USD)'!$H$39</f>
        <v>0</v>
      </c>
      <c r="J16" s="81"/>
      <c r="K16" s="81"/>
      <c r="L16" s="81"/>
      <c r="M16" s="81"/>
      <c r="N16" s="81"/>
      <c r="P16" s="73"/>
      <c r="Q16" s="73"/>
      <c r="R16" s="73"/>
      <c r="S16" s="73"/>
      <c r="T16" s="73"/>
      <c r="U16" s="73"/>
    </row>
    <row r="17" spans="2:21" x14ac:dyDescent="0.3">
      <c r="B17" s="4" t="s">
        <v>16</v>
      </c>
      <c r="C17" s="10">
        <f>C13-SUM(C15:C16)</f>
        <v>0.20528750000000015</v>
      </c>
      <c r="D17" s="10">
        <f t="shared" ref="D17:H17" si="15">D13-SUM(D15:D16)</f>
        <v>7.7075528378378402E-2</v>
      </c>
      <c r="E17" s="10">
        <f t="shared" si="15"/>
        <v>9.760879527027029E-2</v>
      </c>
      <c r="F17" s="10">
        <f t="shared" si="15"/>
        <v>4.6108513571428526E-2</v>
      </c>
      <c r="G17" s="10">
        <f t="shared" si="15"/>
        <v>7.823421044117651E-2</v>
      </c>
      <c r="H17" s="10">
        <f t="shared" si="15"/>
        <v>9.4236254923076912E-2</v>
      </c>
      <c r="J17" s="83">
        <f t="shared" si="7"/>
        <v>1.6634588736415123</v>
      </c>
      <c r="K17" s="83">
        <f t="shared" si="2"/>
        <v>-0.21036287595843239</v>
      </c>
      <c r="L17" s="83">
        <f t="shared" si="3"/>
        <v>1.1169364984854835</v>
      </c>
      <c r="M17" s="83">
        <f t="shared" si="4"/>
        <v>-0.4106348960203664</v>
      </c>
      <c r="N17" s="83">
        <f t="shared" si="5"/>
        <v>-0.16980772946635603</v>
      </c>
      <c r="P17" s="15">
        <f>P13-P15</f>
        <v>22.14267416306004</v>
      </c>
      <c r="Q17" s="15">
        <f t="shared" ref="Q17:T17" si="16">Q13-Q15</f>
        <v>18.671456490825925</v>
      </c>
      <c r="R17" s="15">
        <f t="shared" si="16"/>
        <v>24.985108843328671</v>
      </c>
      <c r="S17" s="15">
        <f t="shared" si="16"/>
        <v>14.928797658696817</v>
      </c>
      <c r="T17" s="15">
        <f t="shared" si="16"/>
        <v>23.458660230617067</v>
      </c>
      <c r="U17" s="15">
        <f t="shared" ref="U17" si="17">U13-U15</f>
        <v>31.965700848910632</v>
      </c>
    </row>
    <row r="18" spans="2:21" x14ac:dyDescent="0.3">
      <c r="C18" s="9"/>
      <c r="D18" s="1"/>
      <c r="E18" s="1"/>
      <c r="F18" s="1"/>
      <c r="G18" s="1"/>
      <c r="H18" s="1"/>
      <c r="J18" s="81"/>
      <c r="K18" s="81"/>
      <c r="L18" s="81"/>
      <c r="M18" s="81"/>
      <c r="N18" s="81"/>
      <c r="P18" s="1"/>
      <c r="Q18" s="1"/>
      <c r="R18" s="1"/>
      <c r="S18" s="1"/>
      <c r="T18" s="1"/>
      <c r="U18" s="1"/>
    </row>
    <row r="19" spans="2:21" x14ac:dyDescent="0.3">
      <c r="B19" t="s">
        <v>17</v>
      </c>
      <c r="C19" s="9">
        <f>Vevalli_PL!C19/'Vevalli_PL (USD)'!$C$39</f>
        <v>6.0812500000000005E-2</v>
      </c>
      <c r="D19" s="9">
        <f>Vevalli_PL!D19/'Vevalli_PL (USD)'!$D$39</f>
        <v>1.9830689189189187E-2</v>
      </c>
      <c r="E19" s="9">
        <f>Vevalli_PL!E19/'Vevalli_PL (USD)'!$E$39</f>
        <v>2.5478243243243243E-2</v>
      </c>
      <c r="F19" s="9">
        <f>Vevalli_PL!F19/'Vevalli_PL (USD)'!$F$39</f>
        <v>1.2044585714285714E-2</v>
      </c>
      <c r="G19" s="9">
        <f>Vevalli_PL!G19/'Vevalli_PL (USD)'!$G$39</f>
        <v>2.0300235294117647E-2</v>
      </c>
      <c r="H19" s="9">
        <f>Vevalli_PL!H19/'Vevalli_PL (USD)'!$H$39</f>
        <v>2.8137830769230768E-2</v>
      </c>
      <c r="J19" s="81">
        <f t="shared" si="7"/>
        <v>2.0665853021967733</v>
      </c>
      <c r="K19" s="81">
        <f t="shared" si="2"/>
        <v>-0.22166183123916017</v>
      </c>
      <c r="L19" s="81">
        <f t="shared" si="3"/>
        <v>1.1153274880201383</v>
      </c>
      <c r="M19" s="81">
        <f t="shared" si="4"/>
        <v>-0.40667753157640263</v>
      </c>
      <c r="N19" s="81">
        <f t="shared" si="5"/>
        <v>-0.27854298859753168</v>
      </c>
      <c r="P19" s="61"/>
      <c r="Q19" s="61"/>
      <c r="R19" s="61"/>
      <c r="S19" s="61"/>
      <c r="T19" s="61"/>
      <c r="U19" s="61"/>
    </row>
    <row r="20" spans="2:21" x14ac:dyDescent="0.3">
      <c r="B20" t="s">
        <v>18</v>
      </c>
      <c r="C20" s="31">
        <f>Vevalli_PL!C20/'Vevalli_PL (USD)'!$C$39</f>
        <v>-8.1250000000000007E-4</v>
      </c>
      <c r="D20" s="31">
        <f>Vevalli_PL!D20/'Vevalli_PL (USD)'!$D$39</f>
        <v>2.009054054054054E-4</v>
      </c>
      <c r="E20" s="31">
        <f>Vevalli_PL!E20/'Vevalli_PL (USD)'!$E$39</f>
        <v>-9.9955945945945937E-5</v>
      </c>
      <c r="F20" s="31">
        <f>Vevalli_PL!F20/'Vevalli_PL (USD)'!$F$39</f>
        <v>-5.6357142857142852E-5</v>
      </c>
      <c r="G20" s="31">
        <f>Vevalli_PL!G20/'Vevalli_PL (USD)'!$G$39</f>
        <v>-7.25E-5</v>
      </c>
      <c r="H20" s="31">
        <f>Vevalli_PL!H20/'Vevalli_PL (USD)'!$H$39</f>
        <v>-7.7507692307692309E-5</v>
      </c>
      <c r="J20" s="81">
        <f t="shared" si="7"/>
        <v>-5.0441918342638061</v>
      </c>
      <c r="K20" s="81">
        <f t="shared" si="2"/>
        <v>-3.0099395138939586</v>
      </c>
      <c r="L20" s="81">
        <f t="shared" si="3"/>
        <v>0.773616277874833</v>
      </c>
      <c r="M20" s="81">
        <f t="shared" si="4"/>
        <v>-0.2226600985221675</v>
      </c>
      <c r="N20" s="81">
        <f t="shared" si="5"/>
        <v>-6.4608971814211991E-2</v>
      </c>
      <c r="P20" s="61"/>
      <c r="Q20" s="61"/>
      <c r="R20" s="61"/>
      <c r="S20" s="61"/>
      <c r="T20" s="61"/>
      <c r="U20" s="61"/>
    </row>
    <row r="21" spans="2:21" x14ac:dyDescent="0.3">
      <c r="B21" t="s">
        <v>19</v>
      </c>
      <c r="C21" s="9">
        <f>Vevalli_PL!C21/'Vevalli_PL (USD)'!$C$39</f>
        <v>0</v>
      </c>
      <c r="D21" s="9">
        <f>Vevalli_PL!D21/'Vevalli_PL (USD)'!$D$39</f>
        <v>0</v>
      </c>
      <c r="E21" s="9">
        <f>Vevalli_PL!E21/'Vevalli_PL (USD)'!$E$39</f>
        <v>0</v>
      </c>
      <c r="F21" s="9">
        <f>Vevalli_PL!F21/'Vevalli_PL (USD)'!$F$39</f>
        <v>0</v>
      </c>
      <c r="G21" s="9">
        <f>Vevalli_PL!G21/'Vevalli_PL (USD)'!$G$39</f>
        <v>0</v>
      </c>
      <c r="H21" s="9">
        <f>Vevalli_PL!H21/'Vevalli_PL (USD)'!$H$39</f>
        <v>0</v>
      </c>
      <c r="J21" s="81"/>
      <c r="K21" s="81"/>
      <c r="L21" s="81"/>
      <c r="M21" s="81"/>
      <c r="N21" s="81"/>
      <c r="P21" s="61"/>
      <c r="Q21" s="61"/>
      <c r="R21" s="61"/>
      <c r="S21" s="61"/>
      <c r="T21" s="61"/>
      <c r="U21" s="61"/>
    </row>
    <row r="22" spans="2:21" x14ac:dyDescent="0.3">
      <c r="B22" s="3" t="s">
        <v>20</v>
      </c>
      <c r="C22" s="11">
        <f>SUM(C19:C21)</f>
        <v>6.0000000000000005E-2</v>
      </c>
      <c r="D22" s="11">
        <f t="shared" ref="D22:H22" si="18">SUM(D19:D21)</f>
        <v>2.0031594594594592E-2</v>
      </c>
      <c r="E22" s="11">
        <f t="shared" si="18"/>
        <v>2.5378287297297297E-2</v>
      </c>
      <c r="F22" s="11">
        <f t="shared" si="18"/>
        <v>1.1988228571428571E-2</v>
      </c>
      <c r="G22" s="11">
        <f t="shared" si="18"/>
        <v>2.0227735294117647E-2</v>
      </c>
      <c r="H22" s="11">
        <f t="shared" si="18"/>
        <v>2.8060323076923077E-2</v>
      </c>
      <c r="J22" s="83">
        <f t="shared" si="7"/>
        <v>1.9952682856406576</v>
      </c>
      <c r="K22" s="83">
        <f t="shared" si="2"/>
        <v>-0.21067980829707567</v>
      </c>
      <c r="L22" s="83">
        <f t="shared" si="3"/>
        <v>1.1169338861106737</v>
      </c>
      <c r="M22" s="83">
        <f t="shared" si="4"/>
        <v>-0.40733708459617701</v>
      </c>
      <c r="N22" s="83">
        <f t="shared" si="5"/>
        <v>-0.27913391308195523</v>
      </c>
      <c r="P22" s="74">
        <f t="shared" ref="P22:U22" si="19">P6*C35</f>
        <v>6.4717065081098566</v>
      </c>
      <c r="Q22" s="74">
        <f t="shared" si="19"/>
        <v>4.8526303326615681</v>
      </c>
      <c r="R22" s="74">
        <f t="shared" si="19"/>
        <v>6.496128434169564</v>
      </c>
      <c r="S22" s="74">
        <f t="shared" si="19"/>
        <v>3.8814922617667107</v>
      </c>
      <c r="T22" s="74">
        <f t="shared" si="19"/>
        <v>6.0653206164373623</v>
      </c>
      <c r="U22" s="74">
        <f t="shared" si="19"/>
        <v>9.5182888362115303</v>
      </c>
    </row>
    <row r="23" spans="2:21" x14ac:dyDescent="0.3">
      <c r="C23" s="9"/>
      <c r="D23" s="1"/>
      <c r="E23" s="1"/>
      <c r="F23" s="1"/>
      <c r="G23" s="1"/>
      <c r="H23" s="1"/>
      <c r="J23" s="81"/>
      <c r="K23" s="81"/>
      <c r="L23" s="81"/>
      <c r="M23" s="81"/>
      <c r="N23" s="81"/>
      <c r="P23" s="61"/>
      <c r="Q23" s="61"/>
      <c r="R23" s="61"/>
      <c r="S23" s="61"/>
      <c r="T23" s="61"/>
      <c r="U23" s="61"/>
    </row>
    <row r="24" spans="2:21" ht="15" thickBot="1" x14ac:dyDescent="0.35">
      <c r="B24" s="5" t="s">
        <v>21</v>
      </c>
      <c r="C24" s="13">
        <f>C17-C22</f>
        <v>0.14528750000000015</v>
      </c>
      <c r="D24" s="13">
        <f t="shared" ref="D24:H24" si="20">D17-D22</f>
        <v>5.7043933783783807E-2</v>
      </c>
      <c r="E24" s="13">
        <f t="shared" si="20"/>
        <v>7.2230507972972993E-2</v>
      </c>
      <c r="F24" s="13">
        <f t="shared" si="20"/>
        <v>3.4120284999999959E-2</v>
      </c>
      <c r="G24" s="13">
        <f t="shared" si="20"/>
        <v>5.8006475147058867E-2</v>
      </c>
      <c r="H24" s="13">
        <f t="shared" si="20"/>
        <v>6.6175931846153835E-2</v>
      </c>
      <c r="J24" s="83">
        <f t="shared" si="7"/>
        <v>1.5469404082595339</v>
      </c>
      <c r="K24" s="83">
        <f t="shared" si="2"/>
        <v>-0.21025152134983816</v>
      </c>
      <c r="L24" s="83">
        <f t="shared" si="3"/>
        <v>1.1169374163484589</v>
      </c>
      <c r="M24" s="83">
        <f t="shared" si="4"/>
        <v>-0.41178489274692676</v>
      </c>
      <c r="N24" s="83">
        <f t="shared" si="5"/>
        <v>-0.12345057290749395</v>
      </c>
      <c r="P24" s="15">
        <f>P17-P22</f>
        <v>15.670967654950182</v>
      </c>
      <c r="Q24" s="15">
        <f t="shared" ref="Q24:T24" si="21">Q17-Q22</f>
        <v>13.818826158164356</v>
      </c>
      <c r="R24" s="15">
        <f t="shared" si="21"/>
        <v>18.488980409159108</v>
      </c>
      <c r="S24" s="15">
        <f t="shared" si="21"/>
        <v>11.047305396930106</v>
      </c>
      <c r="T24" s="15">
        <f t="shared" si="21"/>
        <v>17.393339614179705</v>
      </c>
      <c r="U24" s="15">
        <f t="shared" ref="U24" si="22">U17-U22</f>
        <v>22.447412012699104</v>
      </c>
    </row>
    <row r="25" spans="2:21" ht="15" thickTop="1" x14ac:dyDescent="0.3">
      <c r="P25" s="1"/>
      <c r="Q25" s="1"/>
      <c r="R25" s="1"/>
      <c r="S25" s="1"/>
      <c r="T25" s="1"/>
    </row>
    <row r="26" spans="2:21" x14ac:dyDescent="0.3">
      <c r="C26" s="1"/>
      <c r="D26" s="1"/>
      <c r="E26" s="1"/>
      <c r="F26" s="1"/>
      <c r="G26" s="1"/>
      <c r="H26" s="1"/>
    </row>
    <row r="27" spans="2:21" x14ac:dyDescent="0.3">
      <c r="B27" s="18" t="s">
        <v>26</v>
      </c>
      <c r="C27" s="3"/>
      <c r="D27" s="3"/>
      <c r="E27" s="3"/>
      <c r="F27" s="3"/>
      <c r="G27" s="3"/>
      <c r="H27" s="19"/>
    </row>
    <row r="28" spans="2:21" x14ac:dyDescent="0.3">
      <c r="B28" s="20" t="s">
        <v>11</v>
      </c>
      <c r="C28" s="24">
        <f>IFERROR(C8/C6,0)</f>
        <v>6.9031536086505141E-3</v>
      </c>
      <c r="D28" s="25">
        <f t="shared" ref="D28:H28" si="23">IFERROR(D8/D6,0)</f>
        <v>0</v>
      </c>
      <c r="E28" s="25">
        <f t="shared" si="23"/>
        <v>0</v>
      </c>
      <c r="F28" s="25">
        <f t="shared" si="23"/>
        <v>0</v>
      </c>
      <c r="G28" s="25">
        <f t="shared" si="23"/>
        <v>0</v>
      </c>
      <c r="H28" s="26">
        <f t="shared" si="23"/>
        <v>0</v>
      </c>
    </row>
    <row r="29" spans="2:21" x14ac:dyDescent="0.3">
      <c r="B29" s="20" t="s">
        <v>24</v>
      </c>
      <c r="C29" s="24">
        <f>IFERROR(C9/C6,0)</f>
        <v>0.64285617980557908</v>
      </c>
      <c r="D29" s="24">
        <f t="shared" ref="D29:H29" si="24">IFERROR(D9/D6,0)</f>
        <v>0.52709953697216827</v>
      </c>
      <c r="E29" s="24">
        <f t="shared" si="24"/>
        <v>0.47720990174484351</v>
      </c>
      <c r="F29" s="24">
        <f t="shared" si="24"/>
        <v>0.6061106855490842</v>
      </c>
      <c r="G29" s="24">
        <f t="shared" si="24"/>
        <v>0.53853273071515939</v>
      </c>
      <c r="H29" s="27">
        <f t="shared" si="24"/>
        <v>0.52931529435241476</v>
      </c>
    </row>
    <row r="30" spans="2:21" x14ac:dyDescent="0.3">
      <c r="B30" s="20" t="s">
        <v>12</v>
      </c>
      <c r="C30" s="24">
        <f>IFERROR(C10/C6,0)</f>
        <v>0.11313351939489542</v>
      </c>
      <c r="D30" s="24">
        <f t="shared" ref="D30:H30" si="25">IFERROR(D10/D6,0)</f>
        <v>0.28178740577401568</v>
      </c>
      <c r="E30" s="24">
        <f t="shared" si="25"/>
        <v>0.26978113360275591</v>
      </c>
      <c r="F30" s="24">
        <f t="shared" si="25"/>
        <v>0.24071373457472506</v>
      </c>
      <c r="G30" s="24">
        <f t="shared" si="25"/>
        <v>0.22454303554886773</v>
      </c>
      <c r="H30" s="27">
        <f t="shared" si="25"/>
        <v>0.14840453256875089</v>
      </c>
    </row>
    <row r="31" spans="2:21" x14ac:dyDescent="0.3">
      <c r="B31" s="20" t="s">
        <v>13</v>
      </c>
      <c r="C31" s="24">
        <f>IFERROR(C11/C6,0)</f>
        <v>0.762892852809125</v>
      </c>
      <c r="D31" s="24">
        <f t="shared" ref="D31:H31" si="26">IFERROR(D11/D6,0)</f>
        <v>0.808886942746184</v>
      </c>
      <c r="E31" s="24">
        <f t="shared" si="26"/>
        <v>0.74699103534759936</v>
      </c>
      <c r="F31" s="24">
        <f t="shared" si="26"/>
        <v>0.84682442012380932</v>
      </c>
      <c r="G31" s="24">
        <f t="shared" si="26"/>
        <v>0.76307576626402707</v>
      </c>
      <c r="H31" s="27">
        <f t="shared" si="26"/>
        <v>0.67771982692116561</v>
      </c>
    </row>
    <row r="32" spans="2:21" x14ac:dyDescent="0.3">
      <c r="B32" s="20" t="s">
        <v>14</v>
      </c>
      <c r="C32" s="24">
        <f>IFERROR(C13/C6,0)</f>
        <v>0.23710714719087503</v>
      </c>
      <c r="D32" s="24">
        <f t="shared" ref="D32:H32" si="27">IFERROR(D13/D6,0)</f>
        <v>0.191113057253816</v>
      </c>
      <c r="E32" s="24">
        <f t="shared" si="27"/>
        <v>0.25300896465240064</v>
      </c>
      <c r="F32" s="24">
        <f t="shared" si="27"/>
        <v>0.15317557987619071</v>
      </c>
      <c r="G32" s="24">
        <f t="shared" si="27"/>
        <v>0.23692423373597299</v>
      </c>
      <c r="H32" s="27">
        <f t="shared" si="27"/>
        <v>0.32228017307883439</v>
      </c>
    </row>
    <row r="33" spans="2:8" x14ac:dyDescent="0.3">
      <c r="B33" s="20" t="s">
        <v>15</v>
      </c>
      <c r="C33" s="24">
        <f>IFERROR(C15/C6,0)</f>
        <v>1.5680405560274505E-2</v>
      </c>
      <c r="D33" s="24">
        <f t="shared" ref="D33:H33" si="28">IFERROR(D15/D6,0)</f>
        <v>4.3984923455568673E-3</v>
      </c>
      <c r="E33" s="24">
        <f t="shared" si="28"/>
        <v>3.157876219113869E-3</v>
      </c>
      <c r="F33" s="24">
        <f t="shared" si="28"/>
        <v>3.8876032892225074E-3</v>
      </c>
      <c r="G33" s="24">
        <f t="shared" si="28"/>
        <v>2.3376314298022513E-3</v>
      </c>
      <c r="H33" s="27">
        <f t="shared" si="28"/>
        <v>2.6231645897280085E-3</v>
      </c>
    </row>
    <row r="34" spans="2:8" x14ac:dyDescent="0.3">
      <c r="B34" s="20" t="s">
        <v>16</v>
      </c>
      <c r="C34" s="24">
        <f>IFERROR(C17/C6,0)</f>
        <v>0.22142674163060053</v>
      </c>
      <c r="D34" s="24">
        <f t="shared" ref="D34:H34" si="29">IFERROR(D17/D6,0)</f>
        <v>0.18671456490825913</v>
      </c>
      <c r="E34" s="24">
        <f t="shared" si="29"/>
        <v>0.24985108843328677</v>
      </c>
      <c r="F34" s="24">
        <f t="shared" si="29"/>
        <v>0.14928797658696819</v>
      </c>
      <c r="G34" s="24">
        <f t="shared" si="29"/>
        <v>0.23458660230617073</v>
      </c>
      <c r="H34" s="27">
        <f t="shared" si="29"/>
        <v>0.31965700848910639</v>
      </c>
    </row>
    <row r="35" spans="2:8" x14ac:dyDescent="0.3">
      <c r="B35" s="20" t="s">
        <v>27</v>
      </c>
      <c r="C35" s="24">
        <f>IFERROR(C22/C6,0)</f>
        <v>6.4717065081098563E-2</v>
      </c>
      <c r="D35" s="24">
        <f t="shared" ref="D35:H35" si="30">IFERROR(D22/D6,0)</f>
        <v>4.8526303326615679E-2</v>
      </c>
      <c r="E35" s="24">
        <f t="shared" si="30"/>
        <v>6.4961284341695638E-2</v>
      </c>
      <c r="F35" s="24">
        <f t="shared" si="30"/>
        <v>3.8814922617667107E-2</v>
      </c>
      <c r="G35" s="24">
        <f t="shared" si="30"/>
        <v>6.065320616437362E-2</v>
      </c>
      <c r="H35" s="27">
        <f t="shared" si="30"/>
        <v>9.5182888362115303E-2</v>
      </c>
    </row>
    <row r="36" spans="2:8" x14ac:dyDescent="0.3">
      <c r="B36" s="22" t="s">
        <v>21</v>
      </c>
      <c r="C36" s="28">
        <f>IFERROR(C24/C6,0)</f>
        <v>0.15670967654950196</v>
      </c>
      <c r="D36" s="28">
        <f t="shared" ref="D36:H36" si="31">IFERROR(D24/D6,0)</f>
        <v>0.13818826158164346</v>
      </c>
      <c r="E36" s="28">
        <f t="shared" si="31"/>
        <v>0.18488980409159111</v>
      </c>
      <c r="F36" s="28">
        <f t="shared" si="31"/>
        <v>0.1104730539693011</v>
      </c>
      <c r="G36" s="28">
        <f t="shared" si="31"/>
        <v>0.17393339614179712</v>
      </c>
      <c r="H36" s="29">
        <f t="shared" si="31"/>
        <v>0.22447412012699111</v>
      </c>
    </row>
    <row r="39" spans="2:8" x14ac:dyDescent="0.3">
      <c r="B39" s="51" t="s">
        <v>25</v>
      </c>
      <c r="C39" s="6">
        <v>80</v>
      </c>
      <c r="D39" s="6">
        <v>74</v>
      </c>
      <c r="E39" s="6">
        <v>74</v>
      </c>
      <c r="F39" s="6">
        <v>70</v>
      </c>
      <c r="G39" s="6">
        <v>68</v>
      </c>
      <c r="H39" s="52">
        <v>65</v>
      </c>
    </row>
  </sheetData>
  <mergeCells count="2">
    <mergeCell ref="P1:U1"/>
    <mergeCell ref="J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837E-361B-4769-BCE9-5D97655EC12B}">
  <dimension ref="B1:K7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0" sqref="D80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0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x14ac:dyDescent="0.3">
      <c r="B3" s="2" t="s">
        <v>29</v>
      </c>
    </row>
    <row r="4" spans="2:11" x14ac:dyDescent="0.3">
      <c r="B4" s="2"/>
    </row>
    <row r="5" spans="2:11" x14ac:dyDescent="0.3">
      <c r="B5" s="2" t="s">
        <v>39</v>
      </c>
    </row>
    <row r="6" spans="2:11" x14ac:dyDescent="0.3">
      <c r="B6" t="s">
        <v>30</v>
      </c>
      <c r="C6" s="9">
        <v>0.1</v>
      </c>
      <c r="D6" s="9">
        <v>0.1</v>
      </c>
      <c r="E6" s="9">
        <v>0.1</v>
      </c>
      <c r="F6" s="9">
        <v>0.1</v>
      </c>
      <c r="G6" s="9">
        <v>0.1</v>
      </c>
      <c r="H6" s="9">
        <v>0.1</v>
      </c>
    </row>
    <row r="7" spans="2:11" x14ac:dyDescent="0.3">
      <c r="B7" t="s">
        <v>31</v>
      </c>
      <c r="C7" s="1">
        <v>40.152999999999999</v>
      </c>
      <c r="D7" s="1">
        <v>28.530205760000001</v>
      </c>
      <c r="E7" s="1">
        <v>24.308954660000001</v>
      </c>
      <c r="F7" s="1">
        <v>18.963897070000002</v>
      </c>
      <c r="G7" s="1">
        <v>16.575477119999999</v>
      </c>
      <c r="H7" s="1">
        <v>12.631036810000001</v>
      </c>
    </row>
    <row r="8" spans="2:11" x14ac:dyDescent="0.3">
      <c r="B8" s="4" t="s">
        <v>32</v>
      </c>
      <c r="C8" s="15">
        <f>SUM(C6:C7)</f>
        <v>40.253</v>
      </c>
      <c r="D8" s="15">
        <f t="shared" ref="D8:H8" si="0">SUM(D6:D7)</f>
        <v>28.630205760000003</v>
      </c>
      <c r="E8" s="15">
        <f t="shared" si="0"/>
        <v>24.408954660000003</v>
      </c>
      <c r="F8" s="15">
        <f t="shared" si="0"/>
        <v>19.063897070000003</v>
      </c>
      <c r="G8" s="15">
        <f t="shared" si="0"/>
        <v>16.67547712</v>
      </c>
      <c r="H8" s="15">
        <f t="shared" si="0"/>
        <v>12.731036810000001</v>
      </c>
    </row>
    <row r="9" spans="2:11" x14ac:dyDescent="0.3">
      <c r="C9" s="1"/>
      <c r="D9" s="1"/>
      <c r="E9" s="1"/>
      <c r="F9" s="1"/>
      <c r="G9" s="1"/>
      <c r="H9" s="1"/>
    </row>
    <row r="10" spans="2:11" x14ac:dyDescent="0.3">
      <c r="B10" s="2" t="s">
        <v>33</v>
      </c>
      <c r="C10" s="1"/>
      <c r="D10" s="1"/>
      <c r="E10" s="1"/>
      <c r="F10" s="1"/>
      <c r="G10" s="1"/>
      <c r="H10" s="1"/>
    </row>
    <row r="11" spans="2:11" x14ac:dyDescent="0.3">
      <c r="B11" t="s">
        <v>34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2:11" x14ac:dyDescent="0.3">
      <c r="B12" t="s">
        <v>35</v>
      </c>
      <c r="C12" s="1">
        <v>0</v>
      </c>
      <c r="D12" s="9">
        <v>-8.2037399999999993E-3</v>
      </c>
      <c r="E12" s="9">
        <v>-2.3070740000000003E-2</v>
      </c>
      <c r="F12" s="9">
        <v>-1.5674E-2</v>
      </c>
      <c r="G12" s="9">
        <v>-1.1729E-2</v>
      </c>
      <c r="H12" s="9">
        <v>-6.7990000000000004E-3</v>
      </c>
    </row>
    <row r="13" spans="2:11" x14ac:dyDescent="0.3">
      <c r="B13" t="s">
        <v>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2:11" x14ac:dyDescent="0.3">
      <c r="B14" t="s">
        <v>37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2:11" x14ac:dyDescent="0.3">
      <c r="B15" s="4" t="s">
        <v>38</v>
      </c>
      <c r="C15" s="15">
        <f>SUM(C11:C14)</f>
        <v>0</v>
      </c>
      <c r="D15" s="11">
        <f t="shared" ref="D15:H15" si="1">SUM(D11:D14)</f>
        <v>-8.2037399999999993E-3</v>
      </c>
      <c r="E15" s="11">
        <f t="shared" si="1"/>
        <v>-2.3070740000000003E-2</v>
      </c>
      <c r="F15" s="11">
        <f t="shared" si="1"/>
        <v>-1.5674E-2</v>
      </c>
      <c r="G15" s="11">
        <f t="shared" si="1"/>
        <v>-1.1729E-2</v>
      </c>
      <c r="H15" s="11">
        <f t="shared" si="1"/>
        <v>-6.7990000000000004E-3</v>
      </c>
    </row>
    <row r="16" spans="2:11" x14ac:dyDescent="0.3">
      <c r="C16" s="1"/>
      <c r="D16" s="1"/>
      <c r="E16" s="1"/>
      <c r="F16" s="1"/>
      <c r="G16" s="1"/>
      <c r="H16" s="1"/>
    </row>
    <row r="17" spans="2:8" x14ac:dyDescent="0.3">
      <c r="B17" s="2" t="s">
        <v>77</v>
      </c>
      <c r="C17" s="1"/>
      <c r="D17" s="1"/>
      <c r="E17" s="1"/>
      <c r="F17" s="1"/>
      <c r="G17" s="1"/>
      <c r="H17" s="1"/>
    </row>
    <row r="18" spans="2:8" x14ac:dyDescent="0.3">
      <c r="B18" t="s">
        <v>80</v>
      </c>
      <c r="C18" s="1">
        <v>2.9689999999999999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2:8" x14ac:dyDescent="0.3">
      <c r="B19" t="s">
        <v>43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2:8" x14ac:dyDescent="0.3">
      <c r="B20" t="s">
        <v>41</v>
      </c>
      <c r="C20" s="1">
        <v>6.4829999999999997</v>
      </c>
      <c r="D20" s="9">
        <v>1.1506173200000001</v>
      </c>
      <c r="E20" s="9">
        <v>2.7285110000000001</v>
      </c>
      <c r="F20" s="9">
        <v>0.84312100000000001</v>
      </c>
      <c r="G20" s="9">
        <v>1.3804160000000001</v>
      </c>
      <c r="H20" s="9">
        <v>1.828959</v>
      </c>
    </row>
    <row r="21" spans="2:8" x14ac:dyDescent="0.3">
      <c r="B21" t="s">
        <v>42</v>
      </c>
      <c r="C21" s="1">
        <v>3.1659999999999999</v>
      </c>
      <c r="D21" s="9">
        <v>2.50756275</v>
      </c>
      <c r="E21" s="9">
        <v>2.63328907</v>
      </c>
      <c r="F21" s="9">
        <v>1.7457113</v>
      </c>
      <c r="G21" s="9">
        <v>2.0899549999999998</v>
      </c>
      <c r="H21" s="9">
        <v>1.6171422499999999</v>
      </c>
    </row>
    <row r="22" spans="2:8" x14ac:dyDescent="0.3">
      <c r="B22" t="s">
        <v>40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2:8" x14ac:dyDescent="0.3">
      <c r="B23" s="4" t="s">
        <v>82</v>
      </c>
      <c r="C23" s="15">
        <f>SUM(C18:C21)</f>
        <v>12.618</v>
      </c>
      <c r="D23" s="15">
        <f t="shared" ref="D23:H23" si="2">SUM(D18:D21)</f>
        <v>3.6581800700000002</v>
      </c>
      <c r="E23" s="15">
        <f t="shared" si="2"/>
        <v>5.3618000700000001</v>
      </c>
      <c r="F23" s="15">
        <f t="shared" si="2"/>
        <v>2.5888323</v>
      </c>
      <c r="G23" s="15">
        <f t="shared" si="2"/>
        <v>3.4703710000000001</v>
      </c>
      <c r="H23" s="15">
        <f t="shared" si="2"/>
        <v>3.4461012499999999</v>
      </c>
    </row>
    <row r="24" spans="2:8" x14ac:dyDescent="0.3">
      <c r="C24" s="1"/>
      <c r="D24" s="1"/>
      <c r="E24" s="1"/>
      <c r="F24" s="1"/>
      <c r="G24" s="1"/>
      <c r="H24" s="1"/>
    </row>
    <row r="25" spans="2:8" ht="15" thickBot="1" x14ac:dyDescent="0.35">
      <c r="B25" s="5" t="s">
        <v>44</v>
      </c>
      <c r="C25" s="17">
        <f>C8+C15+C23</f>
        <v>52.871000000000002</v>
      </c>
      <c r="D25" s="17">
        <f t="shared" ref="D25:H25" si="3">D8+D15+D23</f>
        <v>32.280182090000004</v>
      </c>
      <c r="E25" s="17">
        <f t="shared" si="3"/>
        <v>29.747683990000002</v>
      </c>
      <c r="F25" s="17">
        <f t="shared" si="3"/>
        <v>21.637055370000002</v>
      </c>
      <c r="G25" s="17">
        <f t="shared" si="3"/>
        <v>20.134119120000001</v>
      </c>
      <c r="H25" s="17">
        <f t="shared" si="3"/>
        <v>16.17033906</v>
      </c>
    </row>
    <row r="26" spans="2:8" ht="15" thickTop="1" x14ac:dyDescent="0.3">
      <c r="C26" s="1"/>
      <c r="D26" s="1"/>
      <c r="E26" s="1"/>
      <c r="F26" s="1"/>
      <c r="G26" s="1"/>
      <c r="H26" s="1"/>
    </row>
    <row r="27" spans="2:8" x14ac:dyDescent="0.3">
      <c r="B27" s="2" t="s">
        <v>45</v>
      </c>
      <c r="C27" s="1"/>
      <c r="D27" s="1"/>
      <c r="E27" s="1"/>
      <c r="F27" s="1"/>
      <c r="G27" s="1"/>
      <c r="H27" s="1"/>
    </row>
    <row r="28" spans="2:8" x14ac:dyDescent="0.3">
      <c r="C28" s="1"/>
      <c r="D28" s="1"/>
      <c r="E28" s="1"/>
      <c r="F28" s="1"/>
      <c r="G28" s="1"/>
      <c r="H28" s="1"/>
    </row>
    <row r="29" spans="2:8" x14ac:dyDescent="0.3">
      <c r="B29" s="2" t="s">
        <v>46</v>
      </c>
      <c r="C29" s="1"/>
      <c r="D29" s="1"/>
      <c r="E29" s="1"/>
      <c r="F29" s="1"/>
      <c r="G29" s="1"/>
      <c r="H29" s="1"/>
    </row>
    <row r="30" spans="2:8" x14ac:dyDescent="0.3">
      <c r="B30" t="s">
        <v>47</v>
      </c>
      <c r="C30" s="1">
        <v>5.641</v>
      </c>
      <c r="D30" s="9">
        <v>0.80577569999999998</v>
      </c>
      <c r="E30" s="9">
        <v>0.24388689999999999</v>
      </c>
      <c r="F30" s="9">
        <v>0.20601955999999999</v>
      </c>
      <c r="G30" s="9">
        <v>0.16756927999999999</v>
      </c>
      <c r="H30" s="9">
        <v>0.15298379999999998</v>
      </c>
    </row>
    <row r="31" spans="2:8" x14ac:dyDescent="0.3">
      <c r="B31" t="s">
        <v>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2:8" x14ac:dyDescent="0.3">
      <c r="B32" t="s">
        <v>49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2:8" x14ac:dyDescent="0.3">
      <c r="B33" s="4" t="s">
        <v>50</v>
      </c>
      <c r="C33" s="15">
        <f>SUM(C30:C32)</f>
        <v>5.641</v>
      </c>
      <c r="D33" s="11">
        <f t="shared" ref="D33:H33" si="4">SUM(D30:D32)</f>
        <v>0.80577569999999998</v>
      </c>
      <c r="E33" s="11">
        <f t="shared" si="4"/>
        <v>0.24388689999999999</v>
      </c>
      <c r="F33" s="11">
        <f t="shared" si="4"/>
        <v>0.20601955999999999</v>
      </c>
      <c r="G33" s="11">
        <f t="shared" si="4"/>
        <v>0.16756927999999999</v>
      </c>
      <c r="H33" s="11">
        <f t="shared" si="4"/>
        <v>0.15298379999999998</v>
      </c>
    </row>
    <row r="34" spans="2:8" x14ac:dyDescent="0.3">
      <c r="C34" s="1"/>
      <c r="D34" s="1"/>
      <c r="E34" s="1"/>
      <c r="F34" s="1"/>
      <c r="G34" s="1"/>
      <c r="H34" s="1"/>
    </row>
    <row r="35" spans="2:8" x14ac:dyDescent="0.3">
      <c r="B35" s="2" t="s">
        <v>54</v>
      </c>
      <c r="C35" s="1"/>
      <c r="D35" s="1"/>
      <c r="E35" s="1"/>
      <c r="F35" s="1"/>
      <c r="G35" s="1"/>
      <c r="H35" s="1"/>
    </row>
    <row r="36" spans="2:8" x14ac:dyDescent="0.3">
      <c r="B36" t="s">
        <v>51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2:8" x14ac:dyDescent="0.3">
      <c r="B37" t="s">
        <v>52</v>
      </c>
      <c r="C37" s="1">
        <v>3.9</v>
      </c>
      <c r="D37" s="1">
        <v>7.1007800000000003</v>
      </c>
      <c r="E37" s="1">
        <v>11.355779999999999</v>
      </c>
      <c r="F37" s="1">
        <v>9.3757800000000007</v>
      </c>
      <c r="G37" s="1">
        <v>11.60078</v>
      </c>
      <c r="H37" s="1">
        <v>10.30078</v>
      </c>
    </row>
    <row r="38" spans="2:8" x14ac:dyDescent="0.3">
      <c r="B38" t="s">
        <v>53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2:8" x14ac:dyDescent="0.3">
      <c r="B39" t="s">
        <v>81</v>
      </c>
      <c r="C39" s="1">
        <v>7.2999999999999995E-2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2:8" x14ac:dyDescent="0.3">
      <c r="B40" s="4" t="s">
        <v>55</v>
      </c>
      <c r="C40" s="15">
        <f>SUM(C36:C39)</f>
        <v>3.9729999999999999</v>
      </c>
      <c r="D40" s="15">
        <f t="shared" ref="D40:H40" si="5">SUM(D36:D39)</f>
        <v>7.1007800000000003</v>
      </c>
      <c r="E40" s="15">
        <f t="shared" si="5"/>
        <v>11.355779999999999</v>
      </c>
      <c r="F40" s="15">
        <f t="shared" si="5"/>
        <v>9.3757800000000007</v>
      </c>
      <c r="G40" s="15">
        <f t="shared" si="5"/>
        <v>11.60078</v>
      </c>
      <c r="H40" s="15">
        <f t="shared" si="5"/>
        <v>10.30078</v>
      </c>
    </row>
    <row r="41" spans="2:8" x14ac:dyDescent="0.3">
      <c r="C41" s="1"/>
      <c r="D41" s="1"/>
      <c r="E41" s="1"/>
      <c r="F41" s="1"/>
      <c r="G41" s="1"/>
      <c r="H41" s="1"/>
    </row>
    <row r="42" spans="2:8" x14ac:dyDescent="0.3">
      <c r="B42" s="2" t="s">
        <v>56</v>
      </c>
      <c r="C42" s="1"/>
      <c r="D42" s="1"/>
      <c r="E42" s="1"/>
      <c r="F42" s="1"/>
      <c r="G42" s="1"/>
      <c r="H42" s="1"/>
    </row>
    <row r="43" spans="2:8" x14ac:dyDescent="0.3">
      <c r="B43" t="s">
        <v>57</v>
      </c>
      <c r="C43" s="1">
        <v>7.979000000000001</v>
      </c>
      <c r="D43" s="1">
        <v>11.574701390000001</v>
      </c>
      <c r="E43" s="1">
        <v>9.0015534600000002</v>
      </c>
      <c r="F43" s="1">
        <v>6.0015534600000002</v>
      </c>
      <c r="G43" s="1">
        <v>4.4034182300000007</v>
      </c>
      <c r="H43" s="1">
        <v>0</v>
      </c>
    </row>
    <row r="44" spans="2:8" x14ac:dyDescent="0.3">
      <c r="B44" t="s">
        <v>58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2:8" x14ac:dyDescent="0.3">
      <c r="B45" t="s">
        <v>59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2:8" x14ac:dyDescent="0.3">
      <c r="B46" t="s">
        <v>60</v>
      </c>
      <c r="C46" s="1">
        <v>24.890999999999998</v>
      </c>
      <c r="D46" s="1">
        <v>8.3634162500000002</v>
      </c>
      <c r="E46" s="1">
        <v>6.2311293299999999</v>
      </c>
      <c r="F46" s="1">
        <v>4.0569259500000001</v>
      </c>
      <c r="G46" s="9">
        <v>1.4161082</v>
      </c>
      <c r="H46" s="9">
        <v>0.30410915999999999</v>
      </c>
    </row>
    <row r="47" spans="2:8" x14ac:dyDescent="0.3">
      <c r="B47" t="s">
        <v>63</v>
      </c>
      <c r="C47" s="1">
        <v>2.9159999999999999</v>
      </c>
      <c r="D47" s="1">
        <v>3.18863509</v>
      </c>
      <c r="E47" s="9">
        <v>1.1592962900000001</v>
      </c>
      <c r="F47" s="9">
        <v>1.6882097199999999</v>
      </c>
      <c r="G47" s="1">
        <v>2.5030404100000001</v>
      </c>
      <c r="H47" s="1">
        <v>5.3922910999999996</v>
      </c>
    </row>
    <row r="48" spans="2:8" x14ac:dyDescent="0.3">
      <c r="B48" t="s">
        <v>62</v>
      </c>
      <c r="C48" s="1">
        <v>3.9979999999999993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2:8" x14ac:dyDescent="0.3">
      <c r="B49" t="s">
        <v>61</v>
      </c>
      <c r="C49" s="1">
        <v>3.4729999999999994</v>
      </c>
      <c r="D49" s="9">
        <v>1.2468736599999999</v>
      </c>
      <c r="E49" s="9">
        <v>1.7560380099999999</v>
      </c>
      <c r="F49" s="9">
        <v>0.30856667999999998</v>
      </c>
      <c r="G49" s="9">
        <v>4.3202999999999998E-2</v>
      </c>
      <c r="H49" s="9">
        <v>2.0174999999999998E-2</v>
      </c>
    </row>
    <row r="50" spans="2:8" x14ac:dyDescent="0.3">
      <c r="B50" s="4" t="s">
        <v>64</v>
      </c>
      <c r="C50" s="15">
        <f>SUM(C43:C49)</f>
        <v>43.256999999999991</v>
      </c>
      <c r="D50" s="15">
        <f t="shared" ref="D50:H50" si="6">SUM(D43:D49)</f>
        <v>24.373626389999998</v>
      </c>
      <c r="E50" s="15">
        <f t="shared" si="6"/>
        <v>18.14801709</v>
      </c>
      <c r="F50" s="15">
        <f t="shared" si="6"/>
        <v>12.05525581</v>
      </c>
      <c r="G50" s="15">
        <f t="shared" si="6"/>
        <v>8.3657698400000005</v>
      </c>
      <c r="H50" s="15">
        <f t="shared" si="6"/>
        <v>5.7165752599999999</v>
      </c>
    </row>
    <row r="51" spans="2:8" x14ac:dyDescent="0.3">
      <c r="C51" s="1"/>
      <c r="D51" s="1"/>
      <c r="E51" s="1"/>
      <c r="F51" s="1"/>
      <c r="G51" s="1"/>
      <c r="H51" s="1"/>
    </row>
    <row r="52" spans="2:8" ht="15" thickBot="1" x14ac:dyDescent="0.35">
      <c r="B52" s="5" t="s">
        <v>65</v>
      </c>
      <c r="C52" s="17">
        <f>C33+C40+C50</f>
        <v>52.870999999999995</v>
      </c>
      <c r="D52" s="17">
        <f t="shared" ref="D52:H52" si="7">D33+D40+D50</f>
        <v>32.280182089999997</v>
      </c>
      <c r="E52" s="17">
        <f t="shared" si="7"/>
        <v>29.747683989999999</v>
      </c>
      <c r="F52" s="17">
        <f t="shared" si="7"/>
        <v>21.637055369999999</v>
      </c>
      <c r="G52" s="17">
        <f t="shared" si="7"/>
        <v>20.134119120000001</v>
      </c>
      <c r="H52" s="17">
        <f t="shared" si="7"/>
        <v>16.17033906</v>
      </c>
    </row>
    <row r="53" spans="2:8" ht="15" thickTop="1" x14ac:dyDescent="0.3">
      <c r="C53" s="23"/>
      <c r="D53" s="23"/>
      <c r="E53" s="23"/>
      <c r="F53" s="23"/>
      <c r="G53" s="23"/>
      <c r="H53" s="23"/>
    </row>
    <row r="55" spans="2:8" x14ac:dyDescent="0.3">
      <c r="B55" s="34" t="s">
        <v>66</v>
      </c>
      <c r="C55" s="11">
        <f>IFERROR(C50/C23,0)</f>
        <v>3.4281978126485964</v>
      </c>
      <c r="D55" s="11">
        <f t="shared" ref="D55:H55" si="8">IFERROR(D50/D23,0)</f>
        <v>6.6627738174736697</v>
      </c>
      <c r="E55" s="11">
        <f t="shared" si="8"/>
        <v>3.3846873910015072</v>
      </c>
      <c r="F55" s="11">
        <f t="shared" si="8"/>
        <v>4.6566383654901093</v>
      </c>
      <c r="G55" s="11">
        <f t="shared" si="8"/>
        <v>2.4106269444967126</v>
      </c>
      <c r="H55" s="35">
        <f t="shared" si="8"/>
        <v>1.658852960283741</v>
      </c>
    </row>
    <row r="56" spans="2:8" x14ac:dyDescent="0.3">
      <c r="B56" s="20"/>
      <c r="H56" s="21"/>
    </row>
    <row r="57" spans="2:8" x14ac:dyDescent="0.3">
      <c r="B57" s="20" t="s">
        <v>67</v>
      </c>
      <c r="C57" s="25">
        <f>IFERROR(C52/C8,0)</f>
        <v>1.3134673192060218</v>
      </c>
      <c r="D57" s="25">
        <f t="shared" ref="D57:H57" si="9">IFERROR(D52/D8,0)</f>
        <v>1.1274869052844696</v>
      </c>
      <c r="E57" s="25">
        <f t="shared" si="9"/>
        <v>1.2187201133504009</v>
      </c>
      <c r="F57" s="25">
        <f t="shared" si="9"/>
        <v>1.1349754612371077</v>
      </c>
      <c r="G57" s="25">
        <f t="shared" si="9"/>
        <v>1.2074088780255543</v>
      </c>
      <c r="H57" s="26">
        <f t="shared" si="9"/>
        <v>1.2701509940885953</v>
      </c>
    </row>
    <row r="58" spans="2:8" x14ac:dyDescent="0.3">
      <c r="B58" s="20"/>
      <c r="H58" s="21"/>
    </row>
    <row r="59" spans="2:8" x14ac:dyDescent="0.3">
      <c r="B59" s="20" t="s">
        <v>68</v>
      </c>
      <c r="C59" s="24">
        <f>IFERROR(Vevalli_PL!C24/Vevalli_BS!C33,0)</f>
        <v>2.0604502747739759</v>
      </c>
      <c r="D59" s="24">
        <f>IFERROR(Vevalli_PL!D24/Vevalli_BS!D33,0)</f>
        <v>5.2387421214117076</v>
      </c>
      <c r="E59" s="24">
        <f>IFERROR(Vevalli_PL!E24/Vevalli_BS!E33,0)</f>
        <v>21.916132395794932</v>
      </c>
      <c r="F59" s="24">
        <f>IFERROR(Vevalli_PL!F24/Vevalli_BS!F33,0)</f>
        <v>11.593170813489753</v>
      </c>
      <c r="G59" s="24">
        <f>IFERROR(Vevalli_PL!G24/Vevalli_BS!G33,0)</f>
        <v>23.539161294958138</v>
      </c>
      <c r="H59" s="27">
        <f>IFERROR(Vevalli_PL!H24/Vevalli_BS!H33,0)</f>
        <v>28.116935061097958</v>
      </c>
    </row>
    <row r="60" spans="2:8" x14ac:dyDescent="0.3">
      <c r="B60" s="20" t="s">
        <v>69</v>
      </c>
      <c r="C60" s="24">
        <f>IFERROR(Vevalli_PL!C24/Vevalli_BS!C8,0)</f>
        <v>0.28874866469579902</v>
      </c>
      <c r="D60" s="24">
        <f>IFERROR(Vevalli_PL!D24/Vevalli_BS!D8,0)</f>
        <v>0.14744047372155536</v>
      </c>
      <c r="E60" s="24">
        <f>IFERROR(Vevalli_PL!E24/Vevalli_BS!E8,0)</f>
        <v>0.2189793731215853</v>
      </c>
      <c r="F60" s="24">
        <f>IFERROR(Vevalli_PL!F24/Vevalli_BS!F8,0)</f>
        <v>0.12528497931089597</v>
      </c>
      <c r="G60" s="24">
        <f>IFERROR(Vevalli_PL!G24/Vevalli_BS!G8,0)</f>
        <v>0.23654137639451256</v>
      </c>
      <c r="H60" s="27">
        <f>IFERROR(Vevalli_PL!H24/Vevalli_BS!H8,0)</f>
        <v>0.33787001280377232</v>
      </c>
    </row>
    <row r="61" spans="2:8" x14ac:dyDescent="0.3">
      <c r="B61" s="20" t="s">
        <v>70</v>
      </c>
      <c r="C61" s="24">
        <f>IFERROR(Vevalli_PL!C24/Vevalli_BS!C76,0)</f>
        <v>0.28874866469579902</v>
      </c>
      <c r="D61" s="24">
        <f>IFERROR(Vevalli_PL!D24/Vevalli_BS!D76,0)</f>
        <v>0.14744047372155536</v>
      </c>
      <c r="E61" s="24">
        <f>IFERROR(Vevalli_PL!E24/Vevalli_BS!E76,0)</f>
        <v>0.2189793731215853</v>
      </c>
      <c r="F61" s="24">
        <f>IFERROR(Vevalli_PL!F24/Vevalli_BS!F76,0)</f>
        <v>0.12528497931089597</v>
      </c>
      <c r="G61" s="24">
        <f>IFERROR(Vevalli_PL!G24/Vevalli_BS!G76,0)</f>
        <v>0.23654137639451256</v>
      </c>
      <c r="H61" s="27">
        <f>IFERROR(Vevalli_PL!H24/Vevalli_BS!H76,0)</f>
        <v>0.33787001280377232</v>
      </c>
    </row>
    <row r="62" spans="2:8" x14ac:dyDescent="0.3">
      <c r="B62" s="20"/>
      <c r="H62" s="21"/>
    </row>
    <row r="63" spans="2:8" x14ac:dyDescent="0.3">
      <c r="B63" s="20" t="s">
        <v>71</v>
      </c>
      <c r="C63" s="36">
        <f>IFERROR((Vevalli_BS!C46/Vevalli_PL!C6)*365,0)</f>
        <v>122.49342717307771</v>
      </c>
      <c r="D63" s="36">
        <f>IFERROR((Vevalli_BS!D46/Vevalli_PL!D6)*365,0)</f>
        <v>99.93245193397189</v>
      </c>
      <c r="E63" s="36">
        <f>IFERROR((Vevalli_BS!E46/Vevalli_PL!E6)*365,0)</f>
        <v>78.672002222331443</v>
      </c>
      <c r="F63" s="36">
        <f>IFERROR((Vevalli_BS!F46/Vevalli_PL!F6)*365,0)</f>
        <v>68.491332434938911</v>
      </c>
      <c r="G63" s="36">
        <f>IFERROR((Vevalli_BS!G46/Vevalli_PL!G6)*365,0)</f>
        <v>22.792233763968454</v>
      </c>
      <c r="H63" s="37">
        <f>IFERROR((Vevalli_BS!H46/Vevalli_PL!H6)*365,0)</f>
        <v>5.7926224340607311</v>
      </c>
    </row>
    <row r="64" spans="2:8" x14ac:dyDescent="0.3">
      <c r="B64" s="20"/>
      <c r="H64" s="21"/>
    </row>
    <row r="65" spans="2:8" x14ac:dyDescent="0.3">
      <c r="B65" s="20" t="s">
        <v>72</v>
      </c>
      <c r="C65" s="25">
        <f>IFERROR(Vevalli_PL!C6/Vevalli_BS!C52,0)</f>
        <v>1.4028295284749674</v>
      </c>
      <c r="D65" s="25">
        <f>IFERROR(Vevalli_PL!D6/Vevalli_BS!D52,0)</f>
        <v>0.9463113685304495</v>
      </c>
      <c r="E65" s="25">
        <f>IFERROR(Vevalli_PL!E6/Vevalli_BS!E52,0)</f>
        <v>0.97182097267532519</v>
      </c>
      <c r="F65" s="25">
        <f>IFERROR(Vevalli_PL!F6/Vevalli_BS!F52,0)</f>
        <v>0.99920862383040621</v>
      </c>
      <c r="G65" s="25">
        <f>IFERROR(Vevalli_PL!G6/Vevalli_BS!G52,0)</f>
        <v>1.1263407008192967</v>
      </c>
      <c r="H65" s="26">
        <f>IFERROR(Vevalli_PL!H6/Vevalli_BS!H52,0)</f>
        <v>1.185026378785158</v>
      </c>
    </row>
    <row r="66" spans="2:8" x14ac:dyDescent="0.3">
      <c r="B66" s="20" t="s">
        <v>73</v>
      </c>
      <c r="C66" s="36">
        <f>IFERROR(Vevalli_PL!C6/Vevalli_BS!C33,0)</f>
        <v>13.148200673639424</v>
      </c>
      <c r="D66" s="36">
        <f>IFERROR(Vevalli_PL!D6/Vevalli_BS!D33,0)</f>
        <v>37.910181816105897</v>
      </c>
      <c r="E66" s="36">
        <f>IFERROR(Vevalli_PL!E6/Vevalli_BS!E33,0)</f>
        <v>118.53618701947501</v>
      </c>
      <c r="F66" s="36">
        <f>IFERROR(Vevalli_PL!F6/Vevalli_BS!F33,0)</f>
        <v>104.94116345069372</v>
      </c>
      <c r="G66" s="36">
        <f>IFERROR(Vevalli_PL!G6/Vevalli_BS!G33,0)</f>
        <v>135.33433956391053</v>
      </c>
      <c r="H66" s="37">
        <f>IFERROR(Vevalli_PL!H6/Vevalli_BS!H33,0)</f>
        <v>125.25691177758691</v>
      </c>
    </row>
    <row r="67" spans="2:8" x14ac:dyDescent="0.3">
      <c r="B67" s="22" t="s">
        <v>74</v>
      </c>
      <c r="C67" s="38">
        <f>IFERROR(Vevalli_PL!C6/Vevalli_BS!C74,0)</f>
        <v>2.6753598095444224</v>
      </c>
      <c r="D67" s="38">
        <f>IFERROR(Vevalli_PL!D6/Vevalli_BS!D74,0)</f>
        <v>1.7428785469951116</v>
      </c>
      <c r="E67" s="38">
        <f>IFERROR(Vevalli_PL!E6/Vevalli_BS!E74,0)</f>
        <v>2.4864212856812005</v>
      </c>
      <c r="F67" s="38">
        <f>IFERROR(Vevalli_PL!F6/Vevalli_BS!F74,0)</f>
        <v>2.7795497660138238</v>
      </c>
      <c r="G67" s="38">
        <f>IFERROR(Vevalli_PL!G6/Vevalli_BS!G74,0)</f>
        <v>9.4792977321546257</v>
      </c>
      <c r="H67" s="39">
        <f>IFERROR(Vevalli_PL!H6/Vevalli_BS!H74,0)</f>
        <v>-6.1381809976573614</v>
      </c>
    </row>
    <row r="69" spans="2:8" x14ac:dyDescent="0.3">
      <c r="B69" s="34" t="s">
        <v>75</v>
      </c>
      <c r="C69" s="3"/>
      <c r="D69" s="3"/>
      <c r="E69" s="3"/>
      <c r="F69" s="3"/>
      <c r="G69" s="3"/>
      <c r="H69" s="19"/>
    </row>
    <row r="70" spans="2:8" x14ac:dyDescent="0.3">
      <c r="B70" s="20" t="s">
        <v>56</v>
      </c>
      <c r="C70" s="40">
        <f>C50</f>
        <v>43.256999999999991</v>
      </c>
      <c r="D70" s="40">
        <f t="shared" ref="D70:H70" si="10">D50</f>
        <v>24.373626389999998</v>
      </c>
      <c r="E70" s="40">
        <f t="shared" si="10"/>
        <v>18.14801709</v>
      </c>
      <c r="F70" s="40">
        <f t="shared" si="10"/>
        <v>12.05525581</v>
      </c>
      <c r="G70" s="40">
        <f t="shared" si="10"/>
        <v>8.3657698400000005</v>
      </c>
      <c r="H70" s="41">
        <f t="shared" si="10"/>
        <v>5.7165752599999999</v>
      </c>
    </row>
    <row r="71" spans="2:8" x14ac:dyDescent="0.3">
      <c r="B71" s="20" t="s">
        <v>76</v>
      </c>
      <c r="C71" s="40">
        <f>C70-C47</f>
        <v>40.340999999999994</v>
      </c>
      <c r="D71" s="40">
        <f t="shared" ref="D71:H71" si="11">D70-D47</f>
        <v>21.1849913</v>
      </c>
      <c r="E71" s="40">
        <f t="shared" si="11"/>
        <v>16.988720799999999</v>
      </c>
      <c r="F71" s="40">
        <f t="shared" si="11"/>
        <v>10.367046090000001</v>
      </c>
      <c r="G71" s="40">
        <f t="shared" si="11"/>
        <v>5.8627294299999999</v>
      </c>
      <c r="H71" s="42">
        <f t="shared" si="11"/>
        <v>0.32428416000000038</v>
      </c>
    </row>
    <row r="72" spans="2:8" x14ac:dyDescent="0.3">
      <c r="B72" s="20" t="s">
        <v>77</v>
      </c>
      <c r="C72" s="40">
        <f>C23</f>
        <v>12.618</v>
      </c>
      <c r="D72" s="40">
        <f t="shared" ref="D72:H72" si="12">D23</f>
        <v>3.6581800700000002</v>
      </c>
      <c r="E72" s="40">
        <f t="shared" si="12"/>
        <v>5.3618000700000001</v>
      </c>
      <c r="F72" s="40">
        <f t="shared" si="12"/>
        <v>2.5888323</v>
      </c>
      <c r="G72" s="40">
        <f t="shared" si="12"/>
        <v>3.4703710000000001</v>
      </c>
      <c r="H72" s="41">
        <f t="shared" si="12"/>
        <v>3.4461012499999999</v>
      </c>
    </row>
    <row r="73" spans="2:8" x14ac:dyDescent="0.3">
      <c r="B73" s="20"/>
      <c r="H73" s="21"/>
    </row>
    <row r="74" spans="2:8" x14ac:dyDescent="0.3">
      <c r="B74" s="20" t="s">
        <v>78</v>
      </c>
      <c r="C74" s="40">
        <f>C71-C72</f>
        <v>27.722999999999992</v>
      </c>
      <c r="D74" s="40">
        <f t="shared" ref="D74:H74" si="13">D71-D72</f>
        <v>17.52681123</v>
      </c>
      <c r="E74" s="40">
        <f t="shared" si="13"/>
        <v>11.626920729999998</v>
      </c>
      <c r="F74" s="40">
        <f t="shared" si="13"/>
        <v>7.7782137900000006</v>
      </c>
      <c r="G74" s="40">
        <f t="shared" si="13"/>
        <v>2.3923584299999998</v>
      </c>
      <c r="H74" s="41">
        <f t="shared" si="13"/>
        <v>-3.1218170899999995</v>
      </c>
    </row>
    <row r="75" spans="2:8" x14ac:dyDescent="0.3">
      <c r="B75" s="20"/>
      <c r="H75" s="21"/>
    </row>
    <row r="76" spans="2:8" x14ac:dyDescent="0.3">
      <c r="B76" s="22" t="s">
        <v>79</v>
      </c>
      <c r="C76" s="43">
        <f>C8+C11</f>
        <v>40.253</v>
      </c>
      <c r="D76" s="43">
        <f t="shared" ref="D76:H76" si="14">D8+D11</f>
        <v>28.630205760000003</v>
      </c>
      <c r="E76" s="43">
        <f t="shared" si="14"/>
        <v>24.408954660000003</v>
      </c>
      <c r="F76" s="43">
        <f t="shared" si="14"/>
        <v>19.063897070000003</v>
      </c>
      <c r="G76" s="43">
        <f t="shared" si="14"/>
        <v>16.67547712</v>
      </c>
      <c r="H76" s="44">
        <f t="shared" si="14"/>
        <v>12.731036810000001</v>
      </c>
    </row>
  </sheetData>
  <pageMargins left="0.7" right="0.7" top="0.75" bottom="0.75" header="0.3" footer="0.3"/>
  <pageSetup orientation="portrait" r:id="rId1"/>
  <ignoredErrors>
    <ignoredError sqref="C23:H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8500-0D20-4063-80F0-D6D8539DE336}">
  <dimension ref="B1:K79"/>
  <sheetViews>
    <sheetView zoomScaleNormal="100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H67" sqref="H67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28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x14ac:dyDescent="0.3">
      <c r="B3" s="2" t="s">
        <v>29</v>
      </c>
    </row>
    <row r="4" spans="2:11" x14ac:dyDescent="0.3">
      <c r="B4" s="2"/>
    </row>
    <row r="5" spans="2:11" x14ac:dyDescent="0.3">
      <c r="B5" s="2" t="s">
        <v>39</v>
      </c>
    </row>
    <row r="6" spans="2:11" x14ac:dyDescent="0.3">
      <c r="B6" t="s">
        <v>30</v>
      </c>
      <c r="C6" s="30">
        <f>Vevalli_BS!C6/'Vevalli_BS (USD)'!$C$79</f>
        <v>1.25E-3</v>
      </c>
      <c r="D6" s="30">
        <f>Vevalli_BS!D6/'Vevalli_BS (USD)'!$D$79</f>
        <v>1.3513513513513514E-3</v>
      </c>
      <c r="E6" s="30">
        <f>Vevalli_BS!E6/'Vevalli_BS (USD)'!$E$79</f>
        <v>1.3513513513513514E-3</v>
      </c>
      <c r="F6" s="30">
        <f>Vevalli_BS!F6/'Vevalli_BS (USD)'!$F$79</f>
        <v>1.4285714285714286E-3</v>
      </c>
      <c r="G6" s="30">
        <f>Vevalli_BS!G6/'Vevalli_BS (USD)'!$G$79</f>
        <v>1.4705882352941176E-3</v>
      </c>
      <c r="H6" s="30">
        <f>Vevalli_BS!H6/'Vevalli_BS (USD)'!$H$79</f>
        <v>1.5384615384615385E-3</v>
      </c>
    </row>
    <row r="7" spans="2:11" x14ac:dyDescent="0.3">
      <c r="B7" t="s">
        <v>31</v>
      </c>
      <c r="C7" s="9">
        <f>Vevalli_BS!C7/'Vevalli_BS (USD)'!$C$79</f>
        <v>0.50191249999999998</v>
      </c>
      <c r="D7" s="9">
        <f>Vevalli_BS!D7/'Vevalli_BS (USD)'!$D$79</f>
        <v>0.38554332108108108</v>
      </c>
      <c r="E7" s="9">
        <f>Vevalli_BS!E7/'Vevalli_BS (USD)'!$E$79</f>
        <v>0.32849938729729733</v>
      </c>
      <c r="F7" s="9">
        <f>Vevalli_BS!F7/'Vevalli_BS (USD)'!$F$79</f>
        <v>0.27091281528571431</v>
      </c>
      <c r="G7" s="9">
        <f>Vevalli_BS!G7/'Vevalli_BS (USD)'!$G$79</f>
        <v>0.24375701647058823</v>
      </c>
      <c r="H7" s="9">
        <f>Vevalli_BS!H7/'Vevalli_BS (USD)'!$H$79</f>
        <v>0.19432364323076926</v>
      </c>
    </row>
    <row r="8" spans="2:11" x14ac:dyDescent="0.3">
      <c r="B8" s="4" t="s">
        <v>32</v>
      </c>
      <c r="C8" s="11">
        <f>SUM(C6:C7)</f>
        <v>0.50316249999999996</v>
      </c>
      <c r="D8" s="11">
        <f t="shared" ref="D8:H8" si="0">SUM(D6:D7)</f>
        <v>0.38689467243243242</v>
      </c>
      <c r="E8" s="11">
        <f t="shared" si="0"/>
        <v>0.32985073864864867</v>
      </c>
      <c r="F8" s="11">
        <f t="shared" si="0"/>
        <v>0.27234138671428576</v>
      </c>
      <c r="G8" s="11">
        <f t="shared" si="0"/>
        <v>0.24522760470588234</v>
      </c>
      <c r="H8" s="11">
        <f t="shared" si="0"/>
        <v>0.1958621047692308</v>
      </c>
    </row>
    <row r="9" spans="2:11" x14ac:dyDescent="0.3">
      <c r="C9" s="9"/>
      <c r="D9" s="9"/>
      <c r="E9" s="9"/>
      <c r="F9" s="9"/>
      <c r="G9" s="9"/>
      <c r="H9" s="9"/>
    </row>
    <row r="10" spans="2:11" x14ac:dyDescent="0.3">
      <c r="B10" s="2" t="s">
        <v>33</v>
      </c>
      <c r="C10" s="9"/>
      <c r="D10" s="9"/>
      <c r="E10" s="9"/>
      <c r="F10" s="9"/>
      <c r="G10" s="9"/>
      <c r="H10" s="9"/>
    </row>
    <row r="11" spans="2:11" x14ac:dyDescent="0.3">
      <c r="B11" t="s">
        <v>34</v>
      </c>
      <c r="C11" s="9">
        <f>Vevalli_BS!C11/'Vevalli_BS (USD)'!$C$79</f>
        <v>0</v>
      </c>
      <c r="D11" s="9">
        <f>Vevalli_BS!D11/'Vevalli_BS (USD)'!$D$79</f>
        <v>0</v>
      </c>
      <c r="E11" s="9">
        <f>Vevalli_BS!E11/'Vevalli_BS (USD)'!$E$79</f>
        <v>0</v>
      </c>
      <c r="F11" s="9">
        <f>Vevalli_BS!F11/'Vevalli_BS (USD)'!$F$79</f>
        <v>0</v>
      </c>
      <c r="G11" s="9">
        <f>Vevalli_BS!G11/'Vevalli_BS (USD)'!$G$79</f>
        <v>0</v>
      </c>
      <c r="H11" s="9">
        <f>Vevalli_BS!H11/'Vevalli_BS (USD)'!$H$79</f>
        <v>0</v>
      </c>
    </row>
    <row r="12" spans="2:11" x14ac:dyDescent="0.3">
      <c r="B12" t="s">
        <v>35</v>
      </c>
      <c r="C12" s="9">
        <f>Vevalli_BS!C12/'Vevalli_BS (USD)'!$C$79</f>
        <v>0</v>
      </c>
      <c r="D12" s="31">
        <f>Vevalli_BS!D12/'Vevalli_BS (USD)'!$D$79</f>
        <v>-1.1086135135135134E-4</v>
      </c>
      <c r="E12" s="31">
        <f>Vevalli_BS!E12/'Vevalli_BS (USD)'!$E$79</f>
        <v>-3.1176675675675681E-4</v>
      </c>
      <c r="F12" s="31">
        <f>Vevalli_BS!F12/'Vevalli_BS (USD)'!$F$79</f>
        <v>-2.2391428571428572E-4</v>
      </c>
      <c r="G12" s="31">
        <f>Vevalli_BS!G12/'Vevalli_BS (USD)'!$G$79</f>
        <v>-1.7248529411764707E-4</v>
      </c>
      <c r="H12" s="31">
        <f>Vevalli_BS!H12/'Vevalli_BS (USD)'!$H$79</f>
        <v>-1.0460000000000001E-4</v>
      </c>
    </row>
    <row r="13" spans="2:11" x14ac:dyDescent="0.3">
      <c r="B13" t="s">
        <v>36</v>
      </c>
      <c r="C13" s="9">
        <f>Vevalli_BS!C13/'Vevalli_BS (USD)'!$C$79</f>
        <v>0</v>
      </c>
      <c r="D13" s="9">
        <f>Vevalli_BS!D13/'Vevalli_BS (USD)'!$D$79</f>
        <v>0</v>
      </c>
      <c r="E13" s="9">
        <f>Vevalli_BS!E13/'Vevalli_BS (USD)'!$E$79</f>
        <v>0</v>
      </c>
      <c r="F13" s="9">
        <f>Vevalli_BS!F13/'Vevalli_BS (USD)'!$F$79</f>
        <v>0</v>
      </c>
      <c r="G13" s="9">
        <f>Vevalli_BS!G13/'Vevalli_BS (USD)'!$G$79</f>
        <v>0</v>
      </c>
      <c r="H13" s="9">
        <f>Vevalli_BS!H13/'Vevalli_BS (USD)'!$H$79</f>
        <v>0</v>
      </c>
    </row>
    <row r="14" spans="2:11" x14ac:dyDescent="0.3">
      <c r="B14" t="s">
        <v>37</v>
      </c>
      <c r="C14" s="9">
        <f>Vevalli_BS!C14/'Vevalli_BS (USD)'!$C$79</f>
        <v>0</v>
      </c>
      <c r="D14" s="9">
        <f>Vevalli_BS!D14/'Vevalli_BS (USD)'!$D$79</f>
        <v>0</v>
      </c>
      <c r="E14" s="9">
        <f>Vevalli_BS!E14/'Vevalli_BS (USD)'!$E$79</f>
        <v>0</v>
      </c>
      <c r="F14" s="9">
        <f>Vevalli_BS!F14/'Vevalli_BS (USD)'!$F$79</f>
        <v>0</v>
      </c>
      <c r="G14" s="9">
        <f>Vevalli_BS!G14/'Vevalli_BS (USD)'!$G$79</f>
        <v>0</v>
      </c>
      <c r="H14" s="9">
        <f>Vevalli_BS!H14/'Vevalli_BS (USD)'!$H$79</f>
        <v>0</v>
      </c>
    </row>
    <row r="15" spans="2:11" x14ac:dyDescent="0.3">
      <c r="B15" s="4" t="s">
        <v>38</v>
      </c>
      <c r="C15" s="11">
        <f>SUM(C11:C14)</f>
        <v>0</v>
      </c>
      <c r="D15" s="33">
        <f t="shared" ref="D15:H15" si="1">SUM(D11:D14)</f>
        <v>-1.1086135135135134E-4</v>
      </c>
      <c r="E15" s="33">
        <f t="shared" si="1"/>
        <v>-3.1176675675675681E-4</v>
      </c>
      <c r="F15" s="33">
        <f t="shared" si="1"/>
        <v>-2.2391428571428572E-4</v>
      </c>
      <c r="G15" s="33">
        <f t="shared" si="1"/>
        <v>-1.7248529411764707E-4</v>
      </c>
      <c r="H15" s="33">
        <f t="shared" si="1"/>
        <v>-1.0460000000000001E-4</v>
      </c>
    </row>
    <row r="16" spans="2:11" x14ac:dyDescent="0.3">
      <c r="C16" s="9"/>
      <c r="D16" s="9"/>
      <c r="E16" s="9"/>
      <c r="F16" s="9"/>
      <c r="G16" s="9"/>
      <c r="H16" s="9"/>
    </row>
    <row r="17" spans="2:8" x14ac:dyDescent="0.3">
      <c r="B17" s="2" t="s">
        <v>77</v>
      </c>
      <c r="C17" s="9"/>
      <c r="D17" s="9"/>
      <c r="E17" s="9"/>
      <c r="F17" s="9"/>
      <c r="G17" s="9"/>
      <c r="H17" s="9"/>
    </row>
    <row r="18" spans="2:8" x14ac:dyDescent="0.3">
      <c r="B18" t="s">
        <v>80</v>
      </c>
      <c r="C18" s="9">
        <f>Vevalli_BS!C18/'Vevalli_BS (USD)'!$C$79</f>
        <v>3.71125E-2</v>
      </c>
      <c r="D18" s="9">
        <f>Vevalli_BS!D18/'Vevalli_BS (USD)'!$D$79</f>
        <v>0</v>
      </c>
      <c r="E18" s="9">
        <f>Vevalli_BS!E18/'Vevalli_BS (USD)'!$E$79</f>
        <v>0</v>
      </c>
      <c r="F18" s="9">
        <f>Vevalli_BS!F18/'Vevalli_BS (USD)'!$F$79</f>
        <v>0</v>
      </c>
      <c r="G18" s="9">
        <f>Vevalli_BS!G18/'Vevalli_BS (USD)'!$G$79</f>
        <v>0</v>
      </c>
      <c r="H18" s="9">
        <f>Vevalli_BS!H18/'Vevalli_BS (USD)'!$H$79</f>
        <v>0</v>
      </c>
    </row>
    <row r="19" spans="2:8" x14ac:dyDescent="0.3">
      <c r="B19" t="s">
        <v>43</v>
      </c>
      <c r="C19" s="9">
        <f>Vevalli_BS!C19/'Vevalli_BS (USD)'!$C$79</f>
        <v>0</v>
      </c>
      <c r="D19" s="9">
        <f>Vevalli_BS!D19/'Vevalli_BS (USD)'!$D$79</f>
        <v>0</v>
      </c>
      <c r="E19" s="9">
        <f>Vevalli_BS!E19/'Vevalli_BS (USD)'!$E$79</f>
        <v>0</v>
      </c>
      <c r="F19" s="9">
        <f>Vevalli_BS!F19/'Vevalli_BS (USD)'!$F$79</f>
        <v>0</v>
      </c>
      <c r="G19" s="9">
        <f>Vevalli_BS!G19/'Vevalli_BS (USD)'!$G$79</f>
        <v>0</v>
      </c>
      <c r="H19" s="9">
        <f>Vevalli_BS!H19/'Vevalli_BS (USD)'!$H$79</f>
        <v>0</v>
      </c>
    </row>
    <row r="20" spans="2:8" x14ac:dyDescent="0.3">
      <c r="B20" t="s">
        <v>41</v>
      </c>
      <c r="C20" s="9">
        <f>Vevalli_BS!C20/'Vevalli_BS (USD)'!$C$79</f>
        <v>8.1037499999999998E-2</v>
      </c>
      <c r="D20" s="9">
        <f>Vevalli_BS!D20/'Vevalli_BS (USD)'!$D$79</f>
        <v>1.5548882702702703E-2</v>
      </c>
      <c r="E20" s="9">
        <f>Vevalli_BS!E20/'Vevalli_BS (USD)'!$E$79</f>
        <v>3.687177027027027E-2</v>
      </c>
      <c r="F20" s="9">
        <f>Vevalli_BS!F20/'Vevalli_BS (USD)'!$F$79</f>
        <v>1.2044585714285714E-2</v>
      </c>
      <c r="G20" s="9">
        <f>Vevalli_BS!G20/'Vevalli_BS (USD)'!$G$79</f>
        <v>2.0300235294117647E-2</v>
      </c>
      <c r="H20" s="9">
        <f>Vevalli_BS!H20/'Vevalli_BS (USD)'!$H$79</f>
        <v>2.8137830769230768E-2</v>
      </c>
    </row>
    <row r="21" spans="2:8" x14ac:dyDescent="0.3">
      <c r="B21" t="s">
        <v>42</v>
      </c>
      <c r="C21" s="9">
        <f>Vevalli_BS!C21/'Vevalli_BS (USD)'!$C$79</f>
        <v>3.9574999999999999E-2</v>
      </c>
      <c r="D21" s="9">
        <f>Vevalli_BS!D21/'Vevalli_BS (USD)'!$D$79</f>
        <v>3.3885983108108107E-2</v>
      </c>
      <c r="E21" s="9">
        <f>Vevalli_BS!E21/'Vevalli_BS (USD)'!$E$79</f>
        <v>3.5584987432432436E-2</v>
      </c>
      <c r="F21" s="9">
        <f>Vevalli_BS!F21/'Vevalli_BS (USD)'!$F$79</f>
        <v>2.4938732857142858E-2</v>
      </c>
      <c r="G21" s="9">
        <f>Vevalli_BS!G21/'Vevalli_BS (USD)'!$G$79</f>
        <v>3.0734632352941174E-2</v>
      </c>
      <c r="H21" s="9">
        <f>Vevalli_BS!H21/'Vevalli_BS (USD)'!$H$79</f>
        <v>2.4879111538461538E-2</v>
      </c>
    </row>
    <row r="22" spans="2:8" x14ac:dyDescent="0.3">
      <c r="B22" t="s">
        <v>40</v>
      </c>
      <c r="C22" s="9">
        <f>Vevalli_BS!C22/'Vevalli_BS (USD)'!$C$79</f>
        <v>0</v>
      </c>
      <c r="D22" s="9">
        <f>Vevalli_BS!D22/'Vevalli_BS (USD)'!$D$79</f>
        <v>0</v>
      </c>
      <c r="E22" s="9">
        <f>Vevalli_BS!E22/'Vevalli_BS (USD)'!$E$79</f>
        <v>0</v>
      </c>
      <c r="F22" s="9">
        <f>Vevalli_BS!F22/'Vevalli_BS (USD)'!$F$79</f>
        <v>0</v>
      </c>
      <c r="G22" s="9">
        <f>Vevalli_BS!G22/'Vevalli_BS (USD)'!$G$79</f>
        <v>0</v>
      </c>
      <c r="H22" s="9">
        <f>Vevalli_BS!H22/'Vevalli_BS (USD)'!$H$79</f>
        <v>0</v>
      </c>
    </row>
    <row r="23" spans="2:8" x14ac:dyDescent="0.3">
      <c r="B23" s="4" t="s">
        <v>82</v>
      </c>
      <c r="C23" s="11">
        <f>SUM(C18:C22)</f>
        <v>0.157725</v>
      </c>
      <c r="D23" s="11">
        <f t="shared" ref="D23:H23" si="2">SUM(D18:D22)</f>
        <v>4.9434865810810809E-2</v>
      </c>
      <c r="E23" s="11">
        <f t="shared" si="2"/>
        <v>7.2456757702702712E-2</v>
      </c>
      <c r="F23" s="11">
        <f t="shared" si="2"/>
        <v>3.6983318571428572E-2</v>
      </c>
      <c r="G23" s="11">
        <f t="shared" si="2"/>
        <v>5.1034867647058821E-2</v>
      </c>
      <c r="H23" s="11">
        <f t="shared" si="2"/>
        <v>5.3016942307692307E-2</v>
      </c>
    </row>
    <row r="24" spans="2:8" x14ac:dyDescent="0.3">
      <c r="C24" s="9"/>
      <c r="D24" s="9"/>
      <c r="E24" s="9"/>
      <c r="F24" s="9"/>
      <c r="G24" s="9"/>
      <c r="H24" s="9"/>
    </row>
    <row r="25" spans="2:8" ht="15" thickBot="1" x14ac:dyDescent="0.35">
      <c r="B25" s="5" t="s">
        <v>44</v>
      </c>
      <c r="C25" s="13">
        <f>C8+C15+C23</f>
        <v>0.66088749999999996</v>
      </c>
      <c r="D25" s="13">
        <f t="shared" ref="D25:H25" si="3">D8+D15+D23</f>
        <v>0.43621867689189187</v>
      </c>
      <c r="E25" s="13">
        <f t="shared" si="3"/>
        <v>0.40199572959459462</v>
      </c>
      <c r="F25" s="13">
        <f t="shared" si="3"/>
        <v>0.30910079100000004</v>
      </c>
      <c r="G25" s="13">
        <f t="shared" si="3"/>
        <v>0.2960899870588235</v>
      </c>
      <c r="H25" s="13">
        <f t="shared" si="3"/>
        <v>0.24877444707692309</v>
      </c>
    </row>
    <row r="26" spans="2:8" ht="15" thickTop="1" x14ac:dyDescent="0.3">
      <c r="C26" s="9"/>
      <c r="D26" s="9"/>
      <c r="E26" s="9"/>
      <c r="F26" s="9"/>
      <c r="G26" s="9"/>
      <c r="H26" s="9"/>
    </row>
    <row r="27" spans="2:8" x14ac:dyDescent="0.3">
      <c r="B27" s="2" t="s">
        <v>45</v>
      </c>
      <c r="C27" s="9"/>
      <c r="D27" s="9"/>
      <c r="E27" s="9"/>
      <c r="F27" s="9"/>
      <c r="G27" s="9"/>
      <c r="H27" s="9"/>
    </row>
    <row r="28" spans="2:8" x14ac:dyDescent="0.3">
      <c r="C28" s="9"/>
      <c r="D28" s="9"/>
      <c r="E28" s="9"/>
      <c r="F28" s="9"/>
      <c r="G28" s="9"/>
      <c r="H28" s="9"/>
    </row>
    <row r="29" spans="2:8" x14ac:dyDescent="0.3">
      <c r="B29" s="2" t="s">
        <v>46</v>
      </c>
      <c r="C29" s="9"/>
      <c r="D29" s="9"/>
      <c r="E29" s="9"/>
      <c r="F29" s="9"/>
      <c r="G29" s="9"/>
      <c r="H29" s="9"/>
    </row>
    <row r="30" spans="2:8" x14ac:dyDescent="0.3">
      <c r="B30" t="s">
        <v>47</v>
      </c>
      <c r="C30" s="9">
        <f>Vevalli_BS!C30/'Vevalli_BS (USD)'!$C$79</f>
        <v>7.0512500000000006E-2</v>
      </c>
      <c r="D30" s="9">
        <f>Vevalli_BS!D30/'Vevalli_BS (USD)'!$D$79</f>
        <v>1.0888860810810811E-2</v>
      </c>
      <c r="E30" s="30">
        <f>Vevalli_BS!E30/'Vevalli_BS (USD)'!$E$79</f>
        <v>3.295768918918919E-3</v>
      </c>
      <c r="F30" s="30">
        <f>Vevalli_BS!F30/'Vevalli_BS (USD)'!$F$79</f>
        <v>2.9431365714285714E-3</v>
      </c>
      <c r="G30" s="30">
        <f>Vevalli_BS!G30/'Vevalli_BS (USD)'!$G$79</f>
        <v>2.4642541176470587E-3</v>
      </c>
      <c r="H30" s="30">
        <f>Vevalli_BS!H30/'Vevalli_BS (USD)'!$H$79</f>
        <v>2.3535969230769225E-3</v>
      </c>
    </row>
    <row r="31" spans="2:8" x14ac:dyDescent="0.3">
      <c r="B31" t="s">
        <v>48</v>
      </c>
      <c r="C31" s="9">
        <f>Vevalli_BS!C31/'Vevalli_BS (USD)'!$C$79</f>
        <v>0</v>
      </c>
      <c r="D31" s="9">
        <f>Vevalli_BS!D31/'Vevalli_BS (USD)'!$D$79</f>
        <v>0</v>
      </c>
      <c r="E31" s="9">
        <f>Vevalli_BS!E31/'Vevalli_BS (USD)'!$E$79</f>
        <v>0</v>
      </c>
      <c r="F31" s="9">
        <f>Vevalli_BS!F31/'Vevalli_BS (USD)'!$F$79</f>
        <v>0</v>
      </c>
      <c r="G31" s="9">
        <f>Vevalli_BS!G31/'Vevalli_BS (USD)'!$G$79</f>
        <v>0</v>
      </c>
      <c r="H31" s="9">
        <f>Vevalli_BS!H31/'Vevalli_BS (USD)'!$H$79</f>
        <v>0</v>
      </c>
    </row>
    <row r="32" spans="2:8" x14ac:dyDescent="0.3">
      <c r="B32" t="s">
        <v>49</v>
      </c>
      <c r="C32" s="9">
        <f>Vevalli_BS!C32/'Vevalli_BS (USD)'!$C$79</f>
        <v>0</v>
      </c>
      <c r="D32" s="9">
        <f>Vevalli_BS!D32/'Vevalli_BS (USD)'!$D$79</f>
        <v>0</v>
      </c>
      <c r="E32" s="9">
        <f>Vevalli_BS!E32/'Vevalli_BS (USD)'!$E$79</f>
        <v>0</v>
      </c>
      <c r="F32" s="9">
        <f>Vevalli_BS!F32/'Vevalli_BS (USD)'!$F$79</f>
        <v>0</v>
      </c>
      <c r="G32" s="9">
        <f>Vevalli_BS!G32/'Vevalli_BS (USD)'!$G$79</f>
        <v>0</v>
      </c>
      <c r="H32" s="9">
        <f>Vevalli_BS!H32/'Vevalli_BS (USD)'!$H$79</f>
        <v>0</v>
      </c>
    </row>
    <row r="33" spans="2:8" x14ac:dyDescent="0.3">
      <c r="B33" s="4" t="s">
        <v>50</v>
      </c>
      <c r="C33" s="11">
        <f>SUM(C30:C32)</f>
        <v>7.0512500000000006E-2</v>
      </c>
      <c r="D33" s="11">
        <f t="shared" ref="D33:H33" si="4">SUM(D30:D32)</f>
        <v>1.0888860810810811E-2</v>
      </c>
      <c r="E33" s="32">
        <f t="shared" si="4"/>
        <v>3.295768918918919E-3</v>
      </c>
      <c r="F33" s="32">
        <f t="shared" si="4"/>
        <v>2.9431365714285714E-3</v>
      </c>
      <c r="G33" s="32">
        <f t="shared" si="4"/>
        <v>2.4642541176470587E-3</v>
      </c>
      <c r="H33" s="32">
        <f t="shared" si="4"/>
        <v>2.3535969230769225E-3</v>
      </c>
    </row>
    <row r="34" spans="2:8" x14ac:dyDescent="0.3">
      <c r="C34" s="9"/>
      <c r="D34" s="9"/>
      <c r="E34" s="9"/>
      <c r="F34" s="9"/>
      <c r="G34" s="9"/>
      <c r="H34" s="9"/>
    </row>
    <row r="35" spans="2:8" x14ac:dyDescent="0.3">
      <c r="B35" s="2" t="s">
        <v>54</v>
      </c>
      <c r="C35" s="9"/>
      <c r="D35" s="9"/>
      <c r="E35" s="9"/>
      <c r="F35" s="9"/>
      <c r="G35" s="9"/>
      <c r="H35" s="9"/>
    </row>
    <row r="36" spans="2:8" x14ac:dyDescent="0.3">
      <c r="B36" t="s">
        <v>51</v>
      </c>
      <c r="C36" s="9">
        <f>Vevalli_BS!C36/'Vevalli_BS (USD)'!$C$79</f>
        <v>0</v>
      </c>
      <c r="D36" s="9">
        <f>Vevalli_BS!D36/'Vevalli_BS (USD)'!$D$79</f>
        <v>0</v>
      </c>
      <c r="E36" s="9">
        <f>Vevalli_BS!E36/'Vevalli_BS (USD)'!$E$79</f>
        <v>0</v>
      </c>
      <c r="F36" s="9">
        <f>Vevalli_BS!F36/'Vevalli_BS (USD)'!$F$79</f>
        <v>0</v>
      </c>
      <c r="G36" s="9">
        <f>Vevalli_BS!G36/'Vevalli_BS (USD)'!$G$79</f>
        <v>0</v>
      </c>
      <c r="H36" s="9">
        <f>Vevalli_BS!H36/'Vevalli_BS (USD)'!$H$79</f>
        <v>0</v>
      </c>
    </row>
    <row r="37" spans="2:8" x14ac:dyDescent="0.3">
      <c r="B37" t="s">
        <v>52</v>
      </c>
      <c r="C37" s="9">
        <f>Vevalli_BS!C37/'Vevalli_BS (USD)'!$C$79</f>
        <v>4.8750000000000002E-2</v>
      </c>
      <c r="D37" s="9">
        <f>Vevalli_BS!D37/'Vevalli_BS (USD)'!$D$79</f>
        <v>9.5956486486486497E-2</v>
      </c>
      <c r="E37" s="9">
        <f>Vevalli_BS!E37/'Vevalli_BS (USD)'!$E$79</f>
        <v>0.15345648648648647</v>
      </c>
      <c r="F37" s="9">
        <f>Vevalli_BS!F37/'Vevalli_BS (USD)'!$F$79</f>
        <v>0.1339397142857143</v>
      </c>
      <c r="G37" s="9">
        <f>Vevalli_BS!G37/'Vevalli_BS (USD)'!$G$79</f>
        <v>0.17059970588235296</v>
      </c>
      <c r="H37" s="9">
        <f>Vevalli_BS!H37/'Vevalli_BS (USD)'!$H$79</f>
        <v>0.15847353846153844</v>
      </c>
    </row>
    <row r="38" spans="2:8" x14ac:dyDescent="0.3">
      <c r="B38" t="s">
        <v>53</v>
      </c>
      <c r="C38" s="9">
        <f>Vevalli_BS!C38/'Vevalli_BS (USD)'!$C$79</f>
        <v>0</v>
      </c>
      <c r="D38" s="9">
        <f>Vevalli_BS!D38/'Vevalli_BS (USD)'!$D$79</f>
        <v>0</v>
      </c>
      <c r="E38" s="9">
        <f>Vevalli_BS!E38/'Vevalli_BS (USD)'!$E$79</f>
        <v>0</v>
      </c>
      <c r="F38" s="9">
        <f>Vevalli_BS!F38/'Vevalli_BS (USD)'!$F$79</f>
        <v>0</v>
      </c>
      <c r="G38" s="9">
        <f>Vevalli_BS!G38/'Vevalli_BS (USD)'!$G$79</f>
        <v>0</v>
      </c>
      <c r="H38" s="9">
        <f>Vevalli_BS!H38/'Vevalli_BS (USD)'!$H$79</f>
        <v>0</v>
      </c>
    </row>
    <row r="39" spans="2:8" x14ac:dyDescent="0.3">
      <c r="B39" t="s">
        <v>81</v>
      </c>
      <c r="C39" s="9">
        <f>Vevalli_BS!C39/'Vevalli_BS (USD)'!$C$79</f>
        <v>9.124999999999999E-4</v>
      </c>
      <c r="D39" s="9">
        <f>Vevalli_BS!D39/'Vevalli_BS (USD)'!$D$79</f>
        <v>0</v>
      </c>
      <c r="E39" s="9">
        <f>Vevalli_BS!E39/'Vevalli_BS (USD)'!$E$79</f>
        <v>0</v>
      </c>
      <c r="F39" s="9">
        <f>Vevalli_BS!F39/'Vevalli_BS (USD)'!$F$79</f>
        <v>0</v>
      </c>
      <c r="G39" s="9">
        <f>Vevalli_BS!G39/'Vevalli_BS (USD)'!$G$79</f>
        <v>0</v>
      </c>
      <c r="H39" s="9">
        <f>Vevalli_BS!H39/'Vevalli_BS (USD)'!$H$79</f>
        <v>0</v>
      </c>
    </row>
    <row r="40" spans="2:8" x14ac:dyDescent="0.3">
      <c r="B40" s="4" t="s">
        <v>55</v>
      </c>
      <c r="C40" s="11">
        <f>SUM(C36:C39)</f>
        <v>4.9662499999999998E-2</v>
      </c>
      <c r="D40" s="11">
        <f t="shared" ref="D40:H40" si="5">SUM(D36:D39)</f>
        <v>9.5956486486486497E-2</v>
      </c>
      <c r="E40" s="11">
        <f t="shared" si="5"/>
        <v>0.15345648648648647</v>
      </c>
      <c r="F40" s="11">
        <f t="shared" si="5"/>
        <v>0.1339397142857143</v>
      </c>
      <c r="G40" s="11">
        <f t="shared" si="5"/>
        <v>0.17059970588235296</v>
      </c>
      <c r="H40" s="11">
        <f t="shared" si="5"/>
        <v>0.15847353846153844</v>
      </c>
    </row>
    <row r="41" spans="2:8" x14ac:dyDescent="0.3">
      <c r="C41" s="9"/>
      <c r="D41" s="9"/>
      <c r="E41" s="9"/>
      <c r="F41" s="9"/>
      <c r="G41" s="9"/>
      <c r="H41" s="9"/>
    </row>
    <row r="42" spans="2:8" x14ac:dyDescent="0.3">
      <c r="B42" s="2" t="s">
        <v>56</v>
      </c>
      <c r="C42" s="9"/>
      <c r="D42" s="9"/>
      <c r="E42" s="9"/>
      <c r="F42" s="9"/>
      <c r="G42" s="9"/>
      <c r="H42" s="9"/>
    </row>
    <row r="43" spans="2:8" x14ac:dyDescent="0.3">
      <c r="B43" t="s">
        <v>57</v>
      </c>
      <c r="C43" s="9">
        <f>Vevalli_BS!C43/'Vevalli_BS (USD)'!$C$79</f>
        <v>9.9737500000000007E-2</v>
      </c>
      <c r="D43" s="9">
        <f>Vevalli_BS!D43/'Vevalli_BS (USD)'!$D$79</f>
        <v>0.15641488364864867</v>
      </c>
      <c r="E43" s="9">
        <f>Vevalli_BS!E43/'Vevalli_BS (USD)'!$E$79</f>
        <v>0.12164261432432433</v>
      </c>
      <c r="F43" s="9">
        <f>Vevalli_BS!F43/'Vevalli_BS (USD)'!$F$79</f>
        <v>8.5736478000000005E-2</v>
      </c>
      <c r="G43" s="9">
        <f>Vevalli_BS!G43/'Vevalli_BS (USD)'!$G$79</f>
        <v>6.4756150441176483E-2</v>
      </c>
      <c r="H43" s="9">
        <f>Vevalli_BS!H43/'Vevalli_BS (USD)'!$H$79</f>
        <v>0</v>
      </c>
    </row>
    <row r="44" spans="2:8" x14ac:dyDescent="0.3">
      <c r="B44" t="s">
        <v>58</v>
      </c>
      <c r="C44" s="9">
        <f>Vevalli_BS!C44/'Vevalli_BS (USD)'!$C$79</f>
        <v>0</v>
      </c>
      <c r="D44" s="9">
        <f>Vevalli_BS!D44/'Vevalli_BS (USD)'!$D$79</f>
        <v>0</v>
      </c>
      <c r="E44" s="9">
        <f>Vevalli_BS!E44/'Vevalli_BS (USD)'!$E$79</f>
        <v>0</v>
      </c>
      <c r="F44" s="9">
        <f>Vevalli_BS!F44/'Vevalli_BS (USD)'!$F$79</f>
        <v>0</v>
      </c>
      <c r="G44" s="9">
        <f>Vevalli_BS!G44/'Vevalli_BS (USD)'!$G$79</f>
        <v>0</v>
      </c>
      <c r="H44" s="9">
        <f>Vevalli_BS!H44/'Vevalli_BS (USD)'!$H$79</f>
        <v>0</v>
      </c>
    </row>
    <row r="45" spans="2:8" x14ac:dyDescent="0.3">
      <c r="B45" t="s">
        <v>59</v>
      </c>
      <c r="C45" s="9">
        <f>Vevalli_BS!C45/'Vevalli_BS (USD)'!$C$79</f>
        <v>0</v>
      </c>
      <c r="D45" s="9">
        <f>Vevalli_BS!D45/'Vevalli_BS (USD)'!$D$79</f>
        <v>0</v>
      </c>
      <c r="E45" s="9">
        <f>Vevalli_BS!E45/'Vevalli_BS (USD)'!$E$79</f>
        <v>0</v>
      </c>
      <c r="F45" s="9">
        <f>Vevalli_BS!F45/'Vevalli_BS (USD)'!$F$79</f>
        <v>0</v>
      </c>
      <c r="G45" s="9">
        <f>Vevalli_BS!G45/'Vevalli_BS (USD)'!$G$79</f>
        <v>0</v>
      </c>
      <c r="H45" s="9">
        <f>Vevalli_BS!H45/'Vevalli_BS (USD)'!$H$79</f>
        <v>0</v>
      </c>
    </row>
    <row r="46" spans="2:8" x14ac:dyDescent="0.3">
      <c r="B46" t="s">
        <v>60</v>
      </c>
      <c r="C46" s="9">
        <f>Vevalli_BS!C46/'Vevalli_BS (USD)'!$C$79</f>
        <v>0.31113749999999996</v>
      </c>
      <c r="D46" s="9">
        <f>Vevalli_BS!D46/'Vevalli_BS (USD)'!$D$79</f>
        <v>0.11301913851351351</v>
      </c>
      <c r="E46" s="9">
        <f>Vevalli_BS!E46/'Vevalli_BS (USD)'!$E$79</f>
        <v>8.4204450405405404E-2</v>
      </c>
      <c r="F46" s="9">
        <f>Vevalli_BS!F46/'Vevalli_BS (USD)'!$F$79</f>
        <v>5.7956085000000004E-2</v>
      </c>
      <c r="G46" s="9">
        <f>Vevalli_BS!G46/'Vevalli_BS (USD)'!$G$79</f>
        <v>2.0825120588235296E-2</v>
      </c>
      <c r="H46" s="30">
        <f>Vevalli_BS!H46/'Vevalli_BS (USD)'!$H$79</f>
        <v>4.6786024615384616E-3</v>
      </c>
    </row>
    <row r="47" spans="2:8" x14ac:dyDescent="0.3">
      <c r="B47" t="s">
        <v>63</v>
      </c>
      <c r="C47" s="9">
        <f>Vevalli_BS!C47/'Vevalli_BS (USD)'!$C$79</f>
        <v>3.6449999999999996E-2</v>
      </c>
      <c r="D47" s="9">
        <f>Vevalli_BS!D47/'Vevalli_BS (USD)'!$D$79</f>
        <v>4.3089663378378378E-2</v>
      </c>
      <c r="E47" s="9">
        <f>Vevalli_BS!E47/'Vevalli_BS (USD)'!$E$79</f>
        <v>1.5666166081081082E-2</v>
      </c>
      <c r="F47" s="9">
        <f>Vevalli_BS!F47/'Vevalli_BS (USD)'!$F$79</f>
        <v>2.4117281714285715E-2</v>
      </c>
      <c r="G47" s="9">
        <f>Vevalli_BS!G47/'Vevalli_BS (USD)'!$G$79</f>
        <v>3.6809417794117651E-2</v>
      </c>
      <c r="H47" s="9">
        <f>Vevalli_BS!H47/'Vevalli_BS (USD)'!$H$79</f>
        <v>8.2958324615384604E-2</v>
      </c>
    </row>
    <row r="48" spans="2:8" x14ac:dyDescent="0.3">
      <c r="B48" t="s">
        <v>62</v>
      </c>
      <c r="C48" s="9">
        <f>Vevalli_BS!C48/'Vevalli_BS (USD)'!$C$79</f>
        <v>4.9974999999999992E-2</v>
      </c>
      <c r="D48" s="9">
        <f>Vevalli_BS!D48/'Vevalli_BS (USD)'!$D$79</f>
        <v>0</v>
      </c>
      <c r="E48" s="9">
        <f>Vevalli_BS!E48/'Vevalli_BS (USD)'!$E$79</f>
        <v>0</v>
      </c>
      <c r="F48" s="9">
        <f>Vevalli_BS!F48/'Vevalli_BS (USD)'!$F$79</f>
        <v>0</v>
      </c>
      <c r="G48" s="9">
        <f>Vevalli_BS!G48/'Vevalli_BS (USD)'!$G$79</f>
        <v>0</v>
      </c>
      <c r="H48" s="9">
        <f>Vevalli_BS!H48/'Vevalli_BS (USD)'!$H$79</f>
        <v>0</v>
      </c>
    </row>
    <row r="49" spans="2:8" x14ac:dyDescent="0.3">
      <c r="B49" t="s">
        <v>61</v>
      </c>
      <c r="C49" s="9">
        <f>Vevalli_BS!C49/'Vevalli_BS (USD)'!$C$79</f>
        <v>4.3412499999999993E-2</v>
      </c>
      <c r="D49" s="9">
        <f>Vevalli_BS!D49/'Vevalli_BS (USD)'!$D$79</f>
        <v>1.6849644054054053E-2</v>
      </c>
      <c r="E49" s="9">
        <f>Vevalli_BS!E49/'Vevalli_BS (USD)'!$E$79</f>
        <v>2.3730243378378379E-2</v>
      </c>
      <c r="F49" s="30">
        <f>Vevalli_BS!F49/'Vevalli_BS (USD)'!$F$79</f>
        <v>4.4080954285714282E-3</v>
      </c>
      <c r="G49" s="30">
        <f>Vevalli_BS!G49/'Vevalli_BS (USD)'!$G$79</f>
        <v>6.3533823529411757E-4</v>
      </c>
      <c r="H49" s="31">
        <f>Vevalli_BS!H49/'Vevalli_BS (USD)'!$H$79</f>
        <v>3.1038461538461536E-4</v>
      </c>
    </row>
    <row r="50" spans="2:8" x14ac:dyDescent="0.3">
      <c r="B50" s="4" t="s">
        <v>64</v>
      </c>
      <c r="C50" s="11">
        <f>SUM(C43:C49)</f>
        <v>0.54071249999999993</v>
      </c>
      <c r="D50" s="11">
        <f t="shared" ref="D50:H50" si="6">SUM(D43:D49)</f>
        <v>0.32937332959459459</v>
      </c>
      <c r="E50" s="11">
        <f t="shared" si="6"/>
        <v>0.24524347418918918</v>
      </c>
      <c r="F50" s="11">
        <f t="shared" si="6"/>
        <v>0.17221794014285713</v>
      </c>
      <c r="G50" s="11">
        <f t="shared" si="6"/>
        <v>0.12302602705882355</v>
      </c>
      <c r="H50" s="11">
        <f t="shared" si="6"/>
        <v>8.7947311692307684E-2</v>
      </c>
    </row>
    <row r="51" spans="2:8" x14ac:dyDescent="0.3">
      <c r="C51" s="9"/>
      <c r="D51" s="9"/>
      <c r="E51" s="9"/>
      <c r="F51" s="9"/>
      <c r="G51" s="9"/>
      <c r="H51" s="9"/>
    </row>
    <row r="52" spans="2:8" ht="15" thickBot="1" x14ac:dyDescent="0.35">
      <c r="B52" s="5" t="s">
        <v>65</v>
      </c>
      <c r="C52" s="13">
        <f>C33+C40+C50</f>
        <v>0.66088749999999996</v>
      </c>
      <c r="D52" s="13">
        <f t="shared" ref="D52:H52" si="7">D33+D40+D50</f>
        <v>0.43621867689189187</v>
      </c>
      <c r="E52" s="13">
        <f t="shared" si="7"/>
        <v>0.40199572959459456</v>
      </c>
      <c r="F52" s="13">
        <f t="shared" si="7"/>
        <v>0.30910079099999999</v>
      </c>
      <c r="G52" s="13">
        <f t="shared" si="7"/>
        <v>0.29608998705882356</v>
      </c>
      <c r="H52" s="13">
        <f t="shared" si="7"/>
        <v>0.24877444707692306</v>
      </c>
    </row>
    <row r="53" spans="2:8" ht="15" thickTop="1" x14ac:dyDescent="0.3">
      <c r="C53" s="9"/>
      <c r="D53" s="9"/>
      <c r="E53" s="9"/>
      <c r="F53" s="9"/>
      <c r="G53" s="9"/>
      <c r="H53" s="9"/>
    </row>
    <row r="55" spans="2:8" x14ac:dyDescent="0.3">
      <c r="B55" s="34" t="s">
        <v>66</v>
      </c>
      <c r="C55" s="11">
        <f>IFERROR(C50/C23,0)</f>
        <v>3.4281978126485968</v>
      </c>
      <c r="D55" s="11">
        <f t="shared" ref="D55:H55" si="8">IFERROR(D50/D23,0)</f>
        <v>6.6627738174736706</v>
      </c>
      <c r="E55" s="11">
        <f t="shared" si="8"/>
        <v>3.3846873910015067</v>
      </c>
      <c r="F55" s="11">
        <f t="shared" si="8"/>
        <v>4.6566383654901085</v>
      </c>
      <c r="G55" s="11">
        <f t="shared" si="8"/>
        <v>2.410626944496713</v>
      </c>
      <c r="H55" s="35">
        <f t="shared" si="8"/>
        <v>1.6588529602837407</v>
      </c>
    </row>
    <row r="56" spans="2:8" x14ac:dyDescent="0.3">
      <c r="B56" s="20"/>
      <c r="H56" s="21"/>
    </row>
    <row r="57" spans="2:8" x14ac:dyDescent="0.3">
      <c r="B57" s="20" t="s">
        <v>67</v>
      </c>
      <c r="C57" s="25">
        <f>IFERROR(C52/C8,0)</f>
        <v>1.313467319206022</v>
      </c>
      <c r="D57" s="25">
        <f t="shared" ref="D57:H57" si="9">IFERROR(D52/D8,0)</f>
        <v>1.1274869052844698</v>
      </c>
      <c r="E57" s="25">
        <f t="shared" si="9"/>
        <v>1.2187201133504009</v>
      </c>
      <c r="F57" s="25">
        <f t="shared" si="9"/>
        <v>1.1349754612371077</v>
      </c>
      <c r="G57" s="25">
        <f t="shared" si="9"/>
        <v>1.2074088780255543</v>
      </c>
      <c r="H57" s="26">
        <f t="shared" si="9"/>
        <v>1.2701509940885951</v>
      </c>
    </row>
    <row r="58" spans="2:8" x14ac:dyDescent="0.3">
      <c r="B58" s="20"/>
      <c r="H58" s="21"/>
    </row>
    <row r="59" spans="2:8" x14ac:dyDescent="0.3">
      <c r="B59" s="20" t="s">
        <v>68</v>
      </c>
      <c r="C59" s="24">
        <f>IFERROR('Vevalli_PL (USD)'!C24/'Vevalli_BS (USD)'!C33,0)</f>
        <v>2.0604502747739781</v>
      </c>
      <c r="D59" s="24">
        <f>IFERROR('Vevalli_PL (USD)'!D24/'Vevalli_BS (USD)'!D33,0)</f>
        <v>5.2387421214117049</v>
      </c>
      <c r="E59" s="24">
        <f>IFERROR('Vevalli_PL (USD)'!E24/'Vevalli_BS (USD)'!E33,0)</f>
        <v>21.916132395794943</v>
      </c>
      <c r="F59" s="24">
        <f>IFERROR('Vevalli_PL (USD)'!F24/'Vevalli_BS (USD)'!F33,0)</f>
        <v>11.593170813489735</v>
      </c>
      <c r="G59" s="24">
        <f>IFERROR('Vevalli_PL (USD)'!G24/'Vevalli_BS (USD)'!G33,0)</f>
        <v>23.539161294958141</v>
      </c>
      <c r="H59" s="27">
        <f>IFERROR('Vevalli_PL (USD)'!H24/'Vevalli_BS (USD)'!H33,0)</f>
        <v>28.116935061097973</v>
      </c>
    </row>
    <row r="60" spans="2:8" x14ac:dyDescent="0.3">
      <c r="B60" s="20" t="s">
        <v>69</v>
      </c>
      <c r="C60" s="24">
        <f>IFERROR('Vevalli_PL (USD)'!C24/C8,0)</f>
        <v>0.28874866469579941</v>
      </c>
      <c r="D60" s="24">
        <f>IFERROR('Vevalli_PL (USD)'!D24/D8,0)</f>
        <v>0.14744047372155533</v>
      </c>
      <c r="E60" s="24">
        <f>IFERROR('Vevalli_PL (USD)'!E24/E8,0)</f>
        <v>0.21897937312158541</v>
      </c>
      <c r="F60" s="24">
        <f>IFERROR('Vevalli_PL (USD)'!F24/F8,0)</f>
        <v>0.12528497931089577</v>
      </c>
      <c r="G60" s="24">
        <f>IFERROR('Vevalli_PL (USD)'!G24/G8,0)</f>
        <v>0.23654137639451261</v>
      </c>
      <c r="H60" s="27">
        <f>IFERROR('Vevalli_PL (USD)'!H24/H8,0)</f>
        <v>0.33787001280377249</v>
      </c>
    </row>
    <row r="61" spans="2:8" x14ac:dyDescent="0.3">
      <c r="B61" s="20" t="s">
        <v>70</v>
      </c>
      <c r="C61" s="24">
        <f>IFERROR('Vevalli_PL (USD)'!C24/'Vevalli_BS (USD)'!C76,0)</f>
        <v>0.28874866469579941</v>
      </c>
      <c r="D61" s="24">
        <f>IFERROR('Vevalli_PL (USD)'!D24/'Vevalli_BS (USD)'!D76,0)</f>
        <v>0.14744047372155533</v>
      </c>
      <c r="E61" s="24">
        <f>IFERROR('Vevalli_PL (USD)'!E24/'Vevalli_BS (USD)'!E76,0)</f>
        <v>0.21897937312158541</v>
      </c>
      <c r="F61" s="24">
        <f>IFERROR('Vevalli_PL (USD)'!F24/'Vevalli_BS (USD)'!F76,0)</f>
        <v>0.12528497931089577</v>
      </c>
      <c r="G61" s="24">
        <f>IFERROR('Vevalli_PL (USD)'!G24/'Vevalli_BS (USD)'!G76,0)</f>
        <v>0.23654137639451261</v>
      </c>
      <c r="H61" s="27">
        <f>IFERROR('Vevalli_PL (USD)'!H24/'Vevalli_BS (USD)'!H76,0)</f>
        <v>0.33787001280377249</v>
      </c>
    </row>
    <row r="62" spans="2:8" x14ac:dyDescent="0.3">
      <c r="B62" s="20"/>
      <c r="H62" s="21"/>
    </row>
    <row r="63" spans="2:8" x14ac:dyDescent="0.3">
      <c r="B63" s="20" t="s">
        <v>71</v>
      </c>
      <c r="C63" s="45">
        <f>IFERROR((C46/'Vevalli_PL (USD)'!C6)*365,0)</f>
        <v>122.49342717307766</v>
      </c>
      <c r="D63" s="45">
        <f>IFERROR((D46/'Vevalli_PL (USD)'!D6)*365,0)</f>
        <v>99.93245193397189</v>
      </c>
      <c r="E63" s="45">
        <f>IFERROR((E46/'Vevalli_PL (USD)'!E6)*365,0)</f>
        <v>78.672002222331443</v>
      </c>
      <c r="F63" s="45">
        <f>IFERROR((F46/'Vevalli_PL (USD)'!F6)*365,0)</f>
        <v>68.491332434938911</v>
      </c>
      <c r="G63" s="45">
        <f>IFERROR((G46/'Vevalli_PL (USD)'!G6)*365,0)</f>
        <v>22.792233763968454</v>
      </c>
      <c r="H63" s="46">
        <f>IFERROR((H46/'Vevalli_PL (USD)'!H6)*365,0)</f>
        <v>5.7926224340607311</v>
      </c>
    </row>
    <row r="64" spans="2:8" x14ac:dyDescent="0.3">
      <c r="B64" s="20"/>
      <c r="H64" s="21"/>
    </row>
    <row r="65" spans="2:8" x14ac:dyDescent="0.3">
      <c r="B65" s="20" t="s">
        <v>72</v>
      </c>
      <c r="C65" s="25">
        <f>IFERROR('Vevalli_PL (USD)'!C6/'Vevalli_BS (USD)'!C52,0)</f>
        <v>1.4028295284749677</v>
      </c>
      <c r="D65" s="25">
        <f>IFERROR('Vevalli_PL (USD)'!D6/'Vevalli_BS (USD)'!D52,0)</f>
        <v>0.94631136853044939</v>
      </c>
      <c r="E65" s="25">
        <f>IFERROR('Vevalli_PL (USD)'!E6/'Vevalli_BS (USD)'!E52,0)</f>
        <v>0.9718209726753253</v>
      </c>
      <c r="F65" s="25">
        <f>IFERROR('Vevalli_PL (USD)'!F6/'Vevalli_BS (USD)'!F52,0)</f>
        <v>0.99920862383040621</v>
      </c>
      <c r="G65" s="25">
        <f>IFERROR('Vevalli_PL (USD)'!G6/'Vevalli_BS (USD)'!G52,0)</f>
        <v>1.1263407008192965</v>
      </c>
      <c r="H65" s="26">
        <f>IFERROR('Vevalli_PL (USD)'!H6/'Vevalli_BS (USD)'!H52,0)</f>
        <v>1.1850263787851583</v>
      </c>
    </row>
    <row r="66" spans="2:8" x14ac:dyDescent="0.3">
      <c r="B66" s="20" t="s">
        <v>73</v>
      </c>
      <c r="C66" s="36">
        <f>IFERROR('Vevalli_PL (USD)'!C6/'Vevalli_BS (USD)'!C33,0)</f>
        <v>13.148200673639426</v>
      </c>
      <c r="D66" s="36">
        <f>IFERROR('Vevalli_PL (USD)'!D6/'Vevalli_BS (USD)'!D33,0)</f>
        <v>37.910181816105897</v>
      </c>
      <c r="E66" s="36">
        <f>IFERROR('Vevalli_PL (USD)'!E6/'Vevalli_BS (USD)'!E33,0)</f>
        <v>118.53618701947501</v>
      </c>
      <c r="F66" s="36">
        <f>IFERROR('Vevalli_PL (USD)'!F6/'Vevalli_BS (USD)'!F33,0)</f>
        <v>104.94116345069371</v>
      </c>
      <c r="G66" s="36">
        <f>IFERROR('Vevalli_PL (USD)'!G6/'Vevalli_BS (USD)'!G33,0)</f>
        <v>135.33433956391053</v>
      </c>
      <c r="H66" s="37">
        <f>IFERROR('Vevalli_PL (USD)'!H6/'Vevalli_BS (USD)'!H33,0)</f>
        <v>125.25691177758692</v>
      </c>
    </row>
    <row r="67" spans="2:8" x14ac:dyDescent="0.3">
      <c r="B67" s="22" t="s">
        <v>74</v>
      </c>
      <c r="C67" s="38">
        <f>IFERROR('Vevalli_PL (USD)'!C6/'Vevalli_BS (USD)'!C74,0)</f>
        <v>2.6753598095444224</v>
      </c>
      <c r="D67" s="38">
        <f>IFERROR('Vevalli_PL (USD)'!D6/'Vevalli_BS (USD)'!D74,0)</f>
        <v>1.7428785469951114</v>
      </c>
      <c r="E67" s="38">
        <f>IFERROR('Vevalli_PL (USD)'!E6/'Vevalli_BS (USD)'!E74,0)</f>
        <v>2.4864212856812005</v>
      </c>
      <c r="F67" s="38">
        <f>IFERROR('Vevalli_PL (USD)'!F6/'Vevalli_BS (USD)'!F74,0)</f>
        <v>2.7795497660138242</v>
      </c>
      <c r="G67" s="38">
        <f>IFERROR('Vevalli_PL (USD)'!G6/'Vevalli_BS (USD)'!G74,0)</f>
        <v>9.4792977321546221</v>
      </c>
      <c r="H67" s="39">
        <f>IFERROR('Vevalli_PL (USD)'!H6/'Vevalli_BS (USD)'!H74,0)</f>
        <v>-6.1381809976573614</v>
      </c>
    </row>
    <row r="69" spans="2:8" x14ac:dyDescent="0.3">
      <c r="B69" s="34" t="s">
        <v>75</v>
      </c>
      <c r="C69" s="3"/>
      <c r="D69" s="3"/>
      <c r="E69" s="3"/>
      <c r="F69" s="3"/>
      <c r="G69" s="3"/>
      <c r="H69" s="19"/>
    </row>
    <row r="70" spans="2:8" x14ac:dyDescent="0.3">
      <c r="B70" s="20" t="s">
        <v>56</v>
      </c>
      <c r="C70" s="47">
        <f>C50</f>
        <v>0.54071249999999993</v>
      </c>
      <c r="D70" s="47">
        <f t="shared" ref="D70:H70" si="10">D50</f>
        <v>0.32937332959459459</v>
      </c>
      <c r="E70" s="47">
        <f t="shared" si="10"/>
        <v>0.24524347418918918</v>
      </c>
      <c r="F70" s="47">
        <f t="shared" si="10"/>
        <v>0.17221794014285713</v>
      </c>
      <c r="G70" s="47">
        <f t="shared" si="10"/>
        <v>0.12302602705882355</v>
      </c>
      <c r="H70" s="48">
        <f t="shared" si="10"/>
        <v>8.7947311692307684E-2</v>
      </c>
    </row>
    <row r="71" spans="2:8" x14ac:dyDescent="0.3">
      <c r="B71" s="20" t="s">
        <v>76</v>
      </c>
      <c r="C71" s="47">
        <f t="shared" ref="C71:H71" si="11">C70-C47</f>
        <v>0.50426249999999995</v>
      </c>
      <c r="D71" s="47">
        <f t="shared" si="11"/>
        <v>0.2862836662162162</v>
      </c>
      <c r="E71" s="47">
        <f t="shared" si="11"/>
        <v>0.22957730810810811</v>
      </c>
      <c r="F71" s="47">
        <f t="shared" si="11"/>
        <v>0.14810065842857142</v>
      </c>
      <c r="G71" s="47">
        <f t="shared" si="11"/>
        <v>8.6216609264705896E-2</v>
      </c>
      <c r="H71" s="48">
        <f t="shared" si="11"/>
        <v>4.9889870769230793E-3</v>
      </c>
    </row>
    <row r="72" spans="2:8" x14ac:dyDescent="0.3">
      <c r="B72" s="20" t="s">
        <v>77</v>
      </c>
      <c r="C72" s="47">
        <f>C23</f>
        <v>0.157725</v>
      </c>
      <c r="D72" s="47">
        <f t="shared" ref="D72:H72" si="12">D23</f>
        <v>4.9434865810810809E-2</v>
      </c>
      <c r="E72" s="47">
        <f t="shared" si="12"/>
        <v>7.2456757702702712E-2</v>
      </c>
      <c r="F72" s="47">
        <f t="shared" si="12"/>
        <v>3.6983318571428572E-2</v>
      </c>
      <c r="G72" s="47">
        <f t="shared" si="12"/>
        <v>5.1034867647058821E-2</v>
      </c>
      <c r="H72" s="48">
        <f t="shared" si="12"/>
        <v>5.3016942307692307E-2</v>
      </c>
    </row>
    <row r="73" spans="2:8" x14ac:dyDescent="0.3">
      <c r="B73" s="20"/>
      <c r="H73" s="21"/>
    </row>
    <row r="74" spans="2:8" x14ac:dyDescent="0.3">
      <c r="B74" s="20" t="s">
        <v>78</v>
      </c>
      <c r="C74" s="47">
        <f>C71-C72</f>
        <v>0.34653749999999994</v>
      </c>
      <c r="D74" s="47">
        <f t="shared" ref="D74:H74" si="13">D71-D72</f>
        <v>0.2368488004054054</v>
      </c>
      <c r="E74" s="47">
        <f t="shared" si="13"/>
        <v>0.1571205504054054</v>
      </c>
      <c r="F74" s="47">
        <f t="shared" si="13"/>
        <v>0.11111733985714285</v>
      </c>
      <c r="G74" s="47">
        <f t="shared" si="13"/>
        <v>3.5181741617647075E-2</v>
      </c>
      <c r="H74" s="48">
        <f t="shared" si="13"/>
        <v>-4.8027955230769227E-2</v>
      </c>
    </row>
    <row r="75" spans="2:8" x14ac:dyDescent="0.3">
      <c r="B75" s="20"/>
      <c r="H75" s="21"/>
    </row>
    <row r="76" spans="2:8" x14ac:dyDescent="0.3">
      <c r="B76" s="22" t="s">
        <v>79</v>
      </c>
      <c r="C76" s="49">
        <f>C8+C11</f>
        <v>0.50316249999999996</v>
      </c>
      <c r="D76" s="49">
        <f t="shared" ref="D76:H76" si="14">D8+D11</f>
        <v>0.38689467243243242</v>
      </c>
      <c r="E76" s="49">
        <f t="shared" si="14"/>
        <v>0.32985073864864867</v>
      </c>
      <c r="F76" s="49">
        <f t="shared" si="14"/>
        <v>0.27234138671428576</v>
      </c>
      <c r="G76" s="49">
        <f t="shared" si="14"/>
        <v>0.24522760470588234</v>
      </c>
      <c r="H76" s="50">
        <f t="shared" si="14"/>
        <v>0.1958621047692308</v>
      </c>
    </row>
    <row r="79" spans="2:8" x14ac:dyDescent="0.3">
      <c r="B79" s="51" t="s">
        <v>25</v>
      </c>
      <c r="C79" s="6">
        <v>80</v>
      </c>
      <c r="D79" s="6">
        <v>74</v>
      </c>
      <c r="E79" s="6">
        <v>74</v>
      </c>
      <c r="F79" s="6">
        <v>70</v>
      </c>
      <c r="G79" s="6">
        <v>68</v>
      </c>
      <c r="H79" s="52">
        <v>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56E4-E9DE-4E52-83B7-82595981ECC3}">
  <dimension ref="B1:K3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1" sqref="J31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0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4" spans="2:11" x14ac:dyDescent="0.3">
      <c r="B4" t="s">
        <v>8</v>
      </c>
      <c r="C4" s="1">
        <v>391.83679999999998</v>
      </c>
      <c r="D4" s="1">
        <v>231.012417</v>
      </c>
      <c r="E4" s="1">
        <v>213.34042600000001</v>
      </c>
      <c r="F4" s="1">
        <v>177.77046200000001</v>
      </c>
      <c r="G4" s="1">
        <v>78.018082000000007</v>
      </c>
      <c r="H4" s="1">
        <v>60.479309000000001</v>
      </c>
    </row>
    <row r="5" spans="2:11" x14ac:dyDescent="0.3">
      <c r="B5" t="s">
        <v>9</v>
      </c>
      <c r="C5" s="1">
        <v>4.4942000000000002</v>
      </c>
      <c r="D5" s="9">
        <v>1.0137130000000001</v>
      </c>
      <c r="E5" s="9">
        <v>0.89719199999999999</v>
      </c>
      <c r="F5" s="9">
        <v>0.92837800000000004</v>
      </c>
      <c r="G5" s="9">
        <v>0.31607400000000002</v>
      </c>
      <c r="H5" s="9">
        <v>1.077313</v>
      </c>
    </row>
    <row r="6" spans="2:11" x14ac:dyDescent="0.3">
      <c r="B6" s="4" t="s">
        <v>10</v>
      </c>
      <c r="C6" s="14">
        <f>SUM(C4:C5)</f>
        <v>396.33099999999996</v>
      </c>
      <c r="D6" s="14">
        <f t="shared" ref="D6:H6" si="0">SUM(D4:D5)</f>
        <v>232.02612999999999</v>
      </c>
      <c r="E6" s="14">
        <f t="shared" si="0"/>
        <v>214.237618</v>
      </c>
      <c r="F6" s="14">
        <f t="shared" si="0"/>
        <v>178.69884000000002</v>
      </c>
      <c r="G6" s="14">
        <f t="shared" si="0"/>
        <v>78.334156000000007</v>
      </c>
      <c r="H6" s="14">
        <f t="shared" si="0"/>
        <v>61.556621999999997</v>
      </c>
    </row>
    <row r="7" spans="2:11" x14ac:dyDescent="0.3">
      <c r="C7" s="1"/>
      <c r="D7" s="1"/>
      <c r="E7" s="1"/>
      <c r="F7" s="1"/>
      <c r="G7" s="1"/>
      <c r="H7" s="1"/>
    </row>
    <row r="8" spans="2:11" x14ac:dyDescent="0.3">
      <c r="B8" t="s">
        <v>24</v>
      </c>
      <c r="C8" s="1">
        <v>316.33100000000002</v>
      </c>
      <c r="D8" s="1">
        <v>174.01676599999999</v>
      </c>
      <c r="E8" s="1">
        <v>146.046042</v>
      </c>
      <c r="F8" s="1">
        <v>109.399249</v>
      </c>
      <c r="G8" s="1">
        <v>51.624853999999999</v>
      </c>
      <c r="H8" s="1">
        <v>43.105172000000003</v>
      </c>
    </row>
    <row r="9" spans="2:11" x14ac:dyDescent="0.3">
      <c r="B9" t="s">
        <v>12</v>
      </c>
      <c r="C9" s="1">
        <v>66.045100000000005</v>
      </c>
      <c r="D9" s="1">
        <v>42.312342000000001</v>
      </c>
      <c r="E9" s="1">
        <v>54.853599000000003</v>
      </c>
      <c r="F9" s="1">
        <v>47.463034</v>
      </c>
      <c r="G9" s="1">
        <v>17.648526</v>
      </c>
      <c r="H9" s="1">
        <v>13.424222</v>
      </c>
    </row>
    <row r="10" spans="2:11" x14ac:dyDescent="0.3">
      <c r="B10" s="3" t="s">
        <v>13</v>
      </c>
      <c r="C10" s="15">
        <f t="shared" ref="C10:H10" si="1">SUM(C8:C9)</f>
        <v>382.37610000000001</v>
      </c>
      <c r="D10" s="15">
        <f t="shared" si="1"/>
        <v>216.32910799999999</v>
      </c>
      <c r="E10" s="15">
        <f t="shared" si="1"/>
        <v>200.899641</v>
      </c>
      <c r="F10" s="15">
        <f t="shared" si="1"/>
        <v>156.86228299999999</v>
      </c>
      <c r="G10" s="15">
        <f t="shared" si="1"/>
        <v>69.273380000000003</v>
      </c>
      <c r="H10" s="15">
        <f t="shared" si="1"/>
        <v>56.529394000000003</v>
      </c>
    </row>
    <row r="11" spans="2:11" x14ac:dyDescent="0.3">
      <c r="C11" s="1"/>
      <c r="D11" s="1"/>
      <c r="E11" s="1"/>
      <c r="F11" s="1"/>
      <c r="G11" s="1"/>
      <c r="H11" s="1"/>
    </row>
    <row r="12" spans="2:11" x14ac:dyDescent="0.3">
      <c r="B12" s="4" t="s">
        <v>14</v>
      </c>
      <c r="C12" s="14">
        <f t="shared" ref="C12:H12" si="2">C6-C10</f>
        <v>13.954899999999952</v>
      </c>
      <c r="D12" s="14">
        <f t="shared" si="2"/>
        <v>15.697022000000004</v>
      </c>
      <c r="E12" s="14">
        <f t="shared" si="2"/>
        <v>13.337976999999995</v>
      </c>
      <c r="F12" s="14">
        <f t="shared" si="2"/>
        <v>21.836557000000028</v>
      </c>
      <c r="G12" s="14">
        <f t="shared" si="2"/>
        <v>9.0607760000000042</v>
      </c>
      <c r="H12" s="14">
        <f t="shared" si="2"/>
        <v>5.0272279999999938</v>
      </c>
    </row>
    <row r="13" spans="2:11" x14ac:dyDescent="0.3">
      <c r="B13" s="2"/>
      <c r="C13" s="16"/>
      <c r="D13" s="16"/>
      <c r="E13" s="16"/>
      <c r="F13" s="16"/>
      <c r="G13" s="16"/>
      <c r="H13" s="16"/>
    </row>
    <row r="14" spans="2:11" x14ac:dyDescent="0.3">
      <c r="B14" t="s">
        <v>22</v>
      </c>
      <c r="C14" s="1">
        <v>1.2058</v>
      </c>
      <c r="D14" s="1">
        <v>7.0400049999999998</v>
      </c>
      <c r="E14" s="1">
        <v>3.7900499999999999</v>
      </c>
      <c r="F14" s="1">
        <v>3.6375060000000001</v>
      </c>
      <c r="G14" s="1">
        <v>3.7903410000000002</v>
      </c>
      <c r="H14" s="1">
        <v>0.58861600000000003</v>
      </c>
    </row>
    <row r="15" spans="2:11" x14ac:dyDescent="0.3">
      <c r="B15" t="s">
        <v>23</v>
      </c>
      <c r="C15" s="1">
        <v>6.0065999999999997</v>
      </c>
      <c r="D15" s="1">
        <v>3.830333</v>
      </c>
      <c r="E15" s="1">
        <v>5.7190320000000003</v>
      </c>
      <c r="F15" s="1">
        <v>4.9505660000000002</v>
      </c>
      <c r="G15" s="1">
        <v>4.1816269999999998</v>
      </c>
      <c r="H15" s="1">
        <v>3.2811379999999999</v>
      </c>
    </row>
    <row r="16" spans="2:11" x14ac:dyDescent="0.3">
      <c r="B16" t="s">
        <v>83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9">
        <v>0.49752600000000002</v>
      </c>
    </row>
    <row r="17" spans="2:10" x14ac:dyDescent="0.3">
      <c r="B17" s="4" t="s">
        <v>16</v>
      </c>
      <c r="C17" s="14">
        <f>C12-SUM(C14:C16)</f>
        <v>6.7424999999999526</v>
      </c>
      <c r="D17" s="14">
        <f t="shared" ref="D17:H17" si="3">D12-SUM(D14:D16)</f>
        <v>4.8266840000000037</v>
      </c>
      <c r="E17" s="14">
        <f t="shared" si="3"/>
        <v>3.8288949999999957</v>
      </c>
      <c r="F17" s="14">
        <f t="shared" si="3"/>
        <v>13.248485000000027</v>
      </c>
      <c r="G17" s="14">
        <f t="shared" si="3"/>
        <v>1.0888080000000038</v>
      </c>
      <c r="H17" s="14">
        <f t="shared" si="3"/>
        <v>0.65994799999999376</v>
      </c>
    </row>
    <row r="18" spans="2:10" x14ac:dyDescent="0.3">
      <c r="C18" s="1"/>
      <c r="D18" s="1"/>
      <c r="E18" s="1"/>
      <c r="F18" s="1"/>
      <c r="G18" s="1"/>
      <c r="H18" s="1"/>
    </row>
    <row r="19" spans="2:10" x14ac:dyDescent="0.3">
      <c r="B19" t="s">
        <v>17</v>
      </c>
      <c r="C19" s="9">
        <v>1.5669999999999999</v>
      </c>
      <c r="D19" s="9">
        <v>4.286791</v>
      </c>
      <c r="E19" s="9">
        <v>1.249665</v>
      </c>
      <c r="F19" s="9">
        <v>5.35527</v>
      </c>
      <c r="G19" s="9">
        <v>0.41930800000000001</v>
      </c>
      <c r="H19" s="9">
        <v>0.68316200000000005</v>
      </c>
    </row>
    <row r="20" spans="2:10" x14ac:dyDescent="0.3">
      <c r="B20" t="s">
        <v>18</v>
      </c>
      <c r="C20" s="9">
        <v>0.1552</v>
      </c>
      <c r="D20" s="9">
        <v>-3.1693099999999998</v>
      </c>
      <c r="E20" s="9">
        <v>-0.33206999999999998</v>
      </c>
      <c r="F20" s="9">
        <v>-1.43411</v>
      </c>
      <c r="G20" s="9">
        <v>0.23663999999999999</v>
      </c>
      <c r="H20" s="9">
        <v>-0.92169999999999996</v>
      </c>
    </row>
    <row r="21" spans="2:10" x14ac:dyDescent="0.3">
      <c r="B21" t="s">
        <v>84</v>
      </c>
      <c r="C21" s="9">
        <v>7.0900000000000005E-2</v>
      </c>
      <c r="D21" s="9">
        <v>0.29356900000000002</v>
      </c>
      <c r="E21" s="9">
        <v>8.3896999999999999E-2</v>
      </c>
      <c r="F21" s="9">
        <v>0</v>
      </c>
      <c r="G21" s="9">
        <v>0</v>
      </c>
      <c r="H21" s="9">
        <v>0</v>
      </c>
    </row>
    <row r="22" spans="2:10" x14ac:dyDescent="0.3">
      <c r="B22" s="3" t="s">
        <v>20</v>
      </c>
      <c r="C22" s="11">
        <f>SUM(C19:C21)</f>
        <v>1.7930999999999999</v>
      </c>
      <c r="D22" s="11">
        <f t="shared" ref="D22:H22" si="4">SUM(D19:D21)</f>
        <v>1.4110500000000001</v>
      </c>
      <c r="E22" s="11">
        <f t="shared" si="4"/>
        <v>1.001492</v>
      </c>
      <c r="F22" s="11">
        <f t="shared" si="4"/>
        <v>3.92116</v>
      </c>
      <c r="G22" s="11">
        <f t="shared" si="4"/>
        <v>0.65594799999999998</v>
      </c>
      <c r="H22" s="11">
        <f t="shared" si="4"/>
        <v>-0.23853799999999992</v>
      </c>
    </row>
    <row r="23" spans="2:10" x14ac:dyDescent="0.3">
      <c r="C23" s="1"/>
      <c r="D23" s="1"/>
      <c r="E23" s="1"/>
      <c r="F23" s="1"/>
      <c r="G23" s="1"/>
      <c r="H23" s="1"/>
    </row>
    <row r="24" spans="2:10" ht="15" thickBot="1" x14ac:dyDescent="0.35">
      <c r="B24" s="5" t="s">
        <v>21</v>
      </c>
      <c r="C24" s="17">
        <f>C17-C22</f>
        <v>4.9493999999999527</v>
      </c>
      <c r="D24" s="17">
        <f t="shared" ref="D24:H24" si="5">D17-D22</f>
        <v>3.4156340000000034</v>
      </c>
      <c r="E24" s="17">
        <f t="shared" si="5"/>
        <v>2.8274029999999959</v>
      </c>
      <c r="F24" s="17">
        <f t="shared" si="5"/>
        <v>9.3273250000000267</v>
      </c>
      <c r="G24" s="13">
        <f t="shared" si="5"/>
        <v>0.4328600000000038</v>
      </c>
      <c r="H24" s="13">
        <f t="shared" si="5"/>
        <v>0.89848599999999368</v>
      </c>
      <c r="J24" s="23"/>
    </row>
    <row r="25" spans="2:10" ht="15" thickTop="1" x14ac:dyDescent="0.3">
      <c r="C25" s="1"/>
      <c r="D25" s="1"/>
      <c r="E25" s="1"/>
      <c r="F25" s="1"/>
      <c r="G25" s="9"/>
      <c r="H25" s="9"/>
    </row>
    <row r="26" spans="2:10" x14ac:dyDescent="0.3">
      <c r="C26" s="23"/>
      <c r="D26" s="23"/>
      <c r="E26" s="23"/>
      <c r="F26" s="23"/>
      <c r="G26" s="23"/>
      <c r="H26" s="23"/>
    </row>
    <row r="27" spans="2:10" x14ac:dyDescent="0.3">
      <c r="B27" s="18" t="s">
        <v>26</v>
      </c>
      <c r="C27" s="3"/>
      <c r="D27" s="3"/>
      <c r="E27" s="3"/>
      <c r="F27" s="3"/>
      <c r="G27" s="3"/>
      <c r="H27" s="19"/>
    </row>
    <row r="28" spans="2:10" x14ac:dyDescent="0.3">
      <c r="B28" s="20" t="s">
        <v>24</v>
      </c>
      <c r="C28" s="24">
        <f t="shared" ref="C28:H28" si="6">IFERROR(C8/C6,0)</f>
        <v>0.79814851727470237</v>
      </c>
      <c r="D28" s="24">
        <f t="shared" si="6"/>
        <v>0.74998779663307746</v>
      </c>
      <c r="E28" s="24">
        <f t="shared" si="6"/>
        <v>0.68170120338063134</v>
      </c>
      <c r="F28" s="24">
        <f t="shared" si="6"/>
        <v>0.61219898797328498</v>
      </c>
      <c r="G28" s="24">
        <f t="shared" si="6"/>
        <v>0.65903376810493741</v>
      </c>
      <c r="H28" s="27">
        <f t="shared" si="6"/>
        <v>0.70025239526626404</v>
      </c>
    </row>
    <row r="29" spans="2:10" x14ac:dyDescent="0.3">
      <c r="B29" s="20" t="s">
        <v>12</v>
      </c>
      <c r="C29" s="24">
        <f t="shared" ref="C29:H29" si="7">IFERROR(C9/C6,0)</f>
        <v>0.16664126702175711</v>
      </c>
      <c r="D29" s="24">
        <f t="shared" si="7"/>
        <v>0.18236024537408782</v>
      </c>
      <c r="E29" s="24">
        <f t="shared" si="7"/>
        <v>0.25604093021609309</v>
      </c>
      <c r="F29" s="24">
        <f t="shared" si="7"/>
        <v>0.26560348125371153</v>
      </c>
      <c r="G29" s="24">
        <f t="shared" si="7"/>
        <v>0.22529796580689526</v>
      </c>
      <c r="H29" s="27">
        <f t="shared" si="7"/>
        <v>0.2180792506775307</v>
      </c>
    </row>
    <row r="30" spans="2:10" x14ac:dyDescent="0.3">
      <c r="B30" s="20" t="s">
        <v>13</v>
      </c>
      <c r="C30" s="24">
        <f t="shared" ref="C30:H30" si="8">IFERROR(C10/C6,0)</f>
        <v>0.96478978429645934</v>
      </c>
      <c r="D30" s="24">
        <f t="shared" si="8"/>
        <v>0.93234804200716526</v>
      </c>
      <c r="E30" s="24">
        <f t="shared" si="8"/>
        <v>0.93774213359672443</v>
      </c>
      <c r="F30" s="24">
        <f t="shared" si="8"/>
        <v>0.87780246922699656</v>
      </c>
      <c r="G30" s="24">
        <f t="shared" si="8"/>
        <v>0.88433173391183273</v>
      </c>
      <c r="H30" s="27">
        <f t="shared" si="8"/>
        <v>0.91833164594379468</v>
      </c>
    </row>
    <row r="31" spans="2:10" x14ac:dyDescent="0.3">
      <c r="B31" s="20" t="s">
        <v>14</v>
      </c>
      <c r="C31" s="24">
        <f t="shared" ref="C31:H31" si="9">IFERROR(C12/C6,0)</f>
        <v>3.5210215703540611E-2</v>
      </c>
      <c r="D31" s="24">
        <f t="shared" si="9"/>
        <v>6.7651957992834702E-2</v>
      </c>
      <c r="E31" s="24">
        <f t="shared" si="9"/>
        <v>6.2257866403275616E-2</v>
      </c>
      <c r="F31" s="24">
        <f t="shared" si="9"/>
        <v>0.12219753077300348</v>
      </c>
      <c r="G31" s="24">
        <f t="shared" si="9"/>
        <v>0.11566826608816726</v>
      </c>
      <c r="H31" s="27">
        <f t="shared" si="9"/>
        <v>8.1668354056205261E-2</v>
      </c>
    </row>
    <row r="32" spans="2:10" x14ac:dyDescent="0.3">
      <c r="B32" s="20" t="s">
        <v>15</v>
      </c>
      <c r="C32" s="53">
        <f t="shared" ref="C32:H32" si="10">IFERROR(C14/C6,0)</f>
        <v>3.0424064733770512E-3</v>
      </c>
      <c r="D32" s="24">
        <f t="shared" si="10"/>
        <v>3.0341431803392143E-2</v>
      </c>
      <c r="E32" s="24">
        <f t="shared" si="10"/>
        <v>1.7690870704135629E-2</v>
      </c>
      <c r="F32" s="24">
        <f t="shared" si="10"/>
        <v>2.0355509862291215E-2</v>
      </c>
      <c r="G32" s="24">
        <f t="shared" si="10"/>
        <v>4.8386823750293545E-2</v>
      </c>
      <c r="H32" s="55">
        <f t="shared" si="10"/>
        <v>9.5621881265674398E-3</v>
      </c>
    </row>
    <row r="33" spans="2:8" x14ac:dyDescent="0.3">
      <c r="B33" s="20" t="s">
        <v>16</v>
      </c>
      <c r="C33" s="24">
        <f t="shared" ref="C33:H33" si="11">IFERROR(C17/C6,0)</f>
        <v>1.7012295278441388E-2</v>
      </c>
      <c r="D33" s="24">
        <f t="shared" si="11"/>
        <v>2.0802329461772275E-2</v>
      </c>
      <c r="E33" s="24">
        <f t="shared" si="11"/>
        <v>1.7872188067363574E-2</v>
      </c>
      <c r="F33" s="24">
        <f t="shared" si="11"/>
        <v>7.4138617799645631E-2</v>
      </c>
      <c r="G33" s="53">
        <f t="shared" si="11"/>
        <v>1.3899530621099736E-2</v>
      </c>
      <c r="H33" s="55">
        <f t="shared" si="11"/>
        <v>1.0720991155102595E-2</v>
      </c>
    </row>
    <row r="34" spans="2:8" x14ac:dyDescent="0.3">
      <c r="B34" s="20" t="s">
        <v>27</v>
      </c>
      <c r="C34" s="53">
        <f t="shared" ref="C34:H34" si="12">IFERROR(C22/C6,0)</f>
        <v>4.524248670934144E-3</v>
      </c>
      <c r="D34" s="53">
        <f t="shared" si="12"/>
        <v>6.0814271220228523E-3</v>
      </c>
      <c r="E34" s="53">
        <f t="shared" si="12"/>
        <v>4.6746785618200816E-3</v>
      </c>
      <c r="F34" s="24">
        <f t="shared" si="12"/>
        <v>2.1942839696105467E-2</v>
      </c>
      <c r="G34" s="53">
        <f t="shared" si="12"/>
        <v>8.3737163134814385E-3</v>
      </c>
      <c r="H34" s="55">
        <f t="shared" si="12"/>
        <v>-3.8750989292427374E-3</v>
      </c>
    </row>
    <row r="35" spans="2:8" x14ac:dyDescent="0.3">
      <c r="B35" s="22" t="s">
        <v>21</v>
      </c>
      <c r="C35" s="54">
        <f t="shared" ref="C35:H35" si="13">IFERROR(C24/C6,0)</f>
        <v>1.2488046607507243E-2</v>
      </c>
      <c r="D35" s="54">
        <f t="shared" si="13"/>
        <v>1.4720902339749422E-2</v>
      </c>
      <c r="E35" s="54">
        <f t="shared" si="13"/>
        <v>1.3197509505543494E-2</v>
      </c>
      <c r="F35" s="28">
        <f t="shared" si="13"/>
        <v>5.2195778103540154E-2</v>
      </c>
      <c r="G35" s="54">
        <f t="shared" si="13"/>
        <v>5.5258143076182984E-3</v>
      </c>
      <c r="H35" s="56">
        <f t="shared" si="13"/>
        <v>1.4596090084345332E-2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3BE2-5455-425C-BF9F-4656E1B32768}">
  <dimension ref="B1:U3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" sqref="J1:N2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6" max="21" width="12.77734375" customWidth="1"/>
  </cols>
  <sheetData>
    <row r="1" spans="2:21" x14ac:dyDescent="0.3">
      <c r="H1" s="1" t="s">
        <v>28</v>
      </c>
      <c r="J1" s="92" t="s">
        <v>116</v>
      </c>
      <c r="K1" s="92"/>
      <c r="L1" s="92"/>
      <c r="M1" s="92"/>
      <c r="N1" s="92"/>
      <c r="P1" s="93" t="s">
        <v>103</v>
      </c>
      <c r="Q1" s="93"/>
      <c r="R1" s="93"/>
      <c r="S1" s="93"/>
      <c r="T1" s="93"/>
      <c r="U1" s="93"/>
    </row>
    <row r="2" spans="2:2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  <c r="J2" s="7" t="s">
        <v>2</v>
      </c>
      <c r="K2" s="7" t="s">
        <v>3</v>
      </c>
      <c r="L2" s="7" t="s">
        <v>4</v>
      </c>
      <c r="M2" s="7" t="s">
        <v>5</v>
      </c>
      <c r="N2" s="7" t="s">
        <v>6</v>
      </c>
      <c r="P2" s="7" t="s">
        <v>2</v>
      </c>
      <c r="Q2" s="7" t="s">
        <v>3</v>
      </c>
      <c r="R2" s="7" t="s">
        <v>4</v>
      </c>
      <c r="S2" s="7" t="s">
        <v>5</v>
      </c>
      <c r="T2" s="7" t="s">
        <v>6</v>
      </c>
      <c r="U2" s="7" t="s">
        <v>7</v>
      </c>
    </row>
    <row r="4" spans="2:21" x14ac:dyDescent="0.3">
      <c r="B4" t="s">
        <v>8</v>
      </c>
      <c r="C4" s="9">
        <f>Moolay_PL!C4/'Moolay_PL (USD)'!$C$39</f>
        <v>4.8979599999999994</v>
      </c>
      <c r="D4" s="9">
        <f>Moolay_PL!D4/'Moolay_PL (USD)'!$D$39</f>
        <v>3.1217894189189188</v>
      </c>
      <c r="E4" s="9">
        <f>Moolay_PL!E4/'Moolay_PL (USD)'!$E$39</f>
        <v>2.88297872972973</v>
      </c>
      <c r="F4" s="9">
        <f>Moolay_PL!F4/'Moolay_PL (USD)'!$F$39</f>
        <v>2.5395780285714289</v>
      </c>
      <c r="G4" s="9">
        <f>Moolay_PL!G4/'Moolay_PL (USD)'!$G$39</f>
        <v>1.1473247352941178</v>
      </c>
      <c r="H4" s="9">
        <f>Moolay_PL!H4/'Moolay_PL (USD)'!$H$39</f>
        <v>0.93045090769230765</v>
      </c>
      <c r="P4" s="23"/>
      <c r="Q4" s="23"/>
      <c r="R4" s="23"/>
      <c r="S4" s="23"/>
      <c r="T4" s="23"/>
      <c r="U4" s="23"/>
    </row>
    <row r="5" spans="2:21" x14ac:dyDescent="0.3">
      <c r="B5" t="s">
        <v>9</v>
      </c>
      <c r="C5" s="9">
        <f>Moolay_PL!C5/'Moolay_PL (USD)'!$C$39</f>
        <v>5.6177500000000005E-2</v>
      </c>
      <c r="D5" s="9">
        <f>Moolay_PL!D5/'Moolay_PL (USD)'!$D$39</f>
        <v>1.3698824324324326E-2</v>
      </c>
      <c r="E5" s="9">
        <f>Moolay_PL!E5/'Moolay_PL (USD)'!$E$39</f>
        <v>1.2124216216216215E-2</v>
      </c>
      <c r="F5" s="9">
        <f>Moolay_PL!F5/'Moolay_PL (USD)'!$F$39</f>
        <v>1.3262542857142857E-2</v>
      </c>
      <c r="G5" s="9">
        <f>Moolay_PL!G5/'Moolay_PL (USD)'!$G$39</f>
        <v>4.6481470588235294E-3</v>
      </c>
      <c r="H5" s="9">
        <f>Moolay_PL!H5/'Moolay_PL (USD)'!$H$39</f>
        <v>1.6574046153846153E-2</v>
      </c>
      <c r="P5" s="23"/>
      <c r="Q5" s="23"/>
      <c r="R5" s="23"/>
      <c r="S5" s="23"/>
      <c r="T5" s="23"/>
      <c r="U5" s="23"/>
    </row>
    <row r="6" spans="2:21" x14ac:dyDescent="0.3">
      <c r="B6" s="4" t="s">
        <v>10</v>
      </c>
      <c r="C6" s="10">
        <f>SUM(C4:C5)</f>
        <v>4.9541374999999999</v>
      </c>
      <c r="D6" s="10">
        <f t="shared" ref="D6:H6" si="0">SUM(D4:D5)</f>
        <v>3.1354882432432429</v>
      </c>
      <c r="E6" s="10">
        <f t="shared" si="0"/>
        <v>2.8951029459459461</v>
      </c>
      <c r="F6" s="10">
        <f t="shared" si="0"/>
        <v>2.5528405714285718</v>
      </c>
      <c r="G6" s="10">
        <f t="shared" si="0"/>
        <v>1.1519728823529414</v>
      </c>
      <c r="H6" s="10">
        <f t="shared" si="0"/>
        <v>0.94702495384615382</v>
      </c>
      <c r="J6" s="85">
        <f>IFERROR(C6/D6-1,0)</f>
        <v>0.58002107348857668</v>
      </c>
      <c r="K6" s="85">
        <f t="shared" ref="K6:N6" si="1">IFERROR(D6/E6-1,0)</f>
        <v>8.3031692408006341E-2</v>
      </c>
      <c r="L6" s="85">
        <f t="shared" si="1"/>
        <v>0.1340711904801184</v>
      </c>
      <c r="M6" s="85">
        <f t="shared" si="1"/>
        <v>1.2160596056864752</v>
      </c>
      <c r="N6" s="85">
        <f t="shared" si="1"/>
        <v>0.21641238456751566</v>
      </c>
      <c r="P6" s="74">
        <v>100</v>
      </c>
      <c r="Q6" s="74">
        <v>100</v>
      </c>
      <c r="R6" s="74">
        <v>100</v>
      </c>
      <c r="S6" s="74">
        <v>100</v>
      </c>
      <c r="T6" s="74">
        <v>100</v>
      </c>
      <c r="U6" s="74">
        <v>100</v>
      </c>
    </row>
    <row r="7" spans="2:21" x14ac:dyDescent="0.3">
      <c r="C7" s="9"/>
      <c r="D7" s="9"/>
      <c r="E7" s="9"/>
      <c r="F7" s="9"/>
      <c r="G7" s="9"/>
      <c r="H7" s="9"/>
      <c r="J7" s="23"/>
      <c r="K7" s="23"/>
      <c r="L7" s="23"/>
      <c r="M7" s="23"/>
      <c r="N7" s="23"/>
      <c r="P7" s="23"/>
      <c r="Q7" s="23"/>
      <c r="R7" s="23"/>
      <c r="S7" s="23"/>
      <c r="T7" s="23"/>
      <c r="U7" s="23"/>
    </row>
    <row r="8" spans="2:21" x14ac:dyDescent="0.3">
      <c r="B8" t="s">
        <v>24</v>
      </c>
      <c r="C8" s="9">
        <f>Moolay_PL!C8/'Moolay_PL (USD)'!$C$39</f>
        <v>3.9541375000000003</v>
      </c>
      <c r="D8" s="9">
        <f>Moolay_PL!D8/'Moolay_PL (USD)'!$D$39</f>
        <v>2.351577918918919</v>
      </c>
      <c r="E8" s="9">
        <f>Moolay_PL!E8/'Moolay_PL (USD)'!$E$39</f>
        <v>1.9735951621621621</v>
      </c>
      <c r="F8" s="9">
        <f>Moolay_PL!F8/'Moolay_PL (USD)'!$F$39</f>
        <v>1.5628464142857144</v>
      </c>
      <c r="G8" s="9">
        <f>Moolay_PL!G8/'Moolay_PL (USD)'!$G$39</f>
        <v>0.75918902941176469</v>
      </c>
      <c r="H8" s="9">
        <f>Moolay_PL!H8/'Moolay_PL (USD)'!$H$39</f>
        <v>0.66315649230769236</v>
      </c>
      <c r="J8" s="23">
        <f t="shared" ref="J8:J24" si="2">IFERROR(C8/D8-1,0)</f>
        <v>0.68148266242345867</v>
      </c>
      <c r="K8" s="23">
        <f t="shared" ref="K8:K24" si="3">IFERROR(D8/E8-1,0)</f>
        <v>0.19151990438741229</v>
      </c>
      <c r="L8" s="23">
        <f t="shared" ref="L8:L24" si="4">IFERROR(E8/F8-1,0)</f>
        <v>0.26282092988911976</v>
      </c>
      <c r="M8" s="23">
        <f t="shared" ref="M8:M24" si="5">IFERROR(F8/G8-1,0)</f>
        <v>1.0585734958481159</v>
      </c>
      <c r="N8" s="23">
        <f t="shared" ref="N8:N24" si="6">IFERROR(G8/H8-1,0)</f>
        <v>0.14481127489213352</v>
      </c>
      <c r="P8" s="1">
        <f t="shared" ref="P8:U8" si="7">P6*C28</f>
        <v>79.814851727470227</v>
      </c>
      <c r="Q8" s="1">
        <f t="shared" si="7"/>
        <v>74.998779663307758</v>
      </c>
      <c r="R8" s="1">
        <f t="shared" si="7"/>
        <v>68.170120338063128</v>
      </c>
      <c r="S8" s="1">
        <f t="shared" si="7"/>
        <v>61.219898797328511</v>
      </c>
      <c r="T8" s="1">
        <f t="shared" si="7"/>
        <v>65.903376810493739</v>
      </c>
      <c r="U8" s="1">
        <f t="shared" si="7"/>
        <v>70.025239526626407</v>
      </c>
    </row>
    <row r="9" spans="2:21" x14ac:dyDescent="0.3">
      <c r="B9" t="s">
        <v>12</v>
      </c>
      <c r="C9" s="9">
        <f>Moolay_PL!C9/'Moolay_PL (USD)'!$C$39</f>
        <v>0.82556375000000004</v>
      </c>
      <c r="D9" s="9">
        <f>Moolay_PL!D9/'Moolay_PL (USD)'!$D$39</f>
        <v>0.57178840540540543</v>
      </c>
      <c r="E9" s="9">
        <f>Moolay_PL!E9/'Moolay_PL (USD)'!$E$39</f>
        <v>0.74126485135135134</v>
      </c>
      <c r="F9" s="9">
        <f>Moolay_PL!F9/'Moolay_PL (USD)'!$F$39</f>
        <v>0.67804334285714285</v>
      </c>
      <c r="G9" s="9">
        <f>Moolay_PL!G9/'Moolay_PL (USD)'!$G$39</f>
        <v>0.25953714705882353</v>
      </c>
      <c r="H9" s="9">
        <f>Moolay_PL!H9/'Moolay_PL (USD)'!$H$39</f>
        <v>0.20652649230769232</v>
      </c>
      <c r="J9" s="23">
        <f t="shared" si="2"/>
        <v>0.44382737074681433</v>
      </c>
      <c r="K9" s="23">
        <f t="shared" si="3"/>
        <v>-0.22863143401037367</v>
      </c>
      <c r="L9" s="23">
        <f t="shared" si="4"/>
        <v>9.3241102003605469E-2</v>
      </c>
      <c r="M9" s="23">
        <f t="shared" si="5"/>
        <v>1.6125098104105531</v>
      </c>
      <c r="N9" s="23">
        <f t="shared" si="6"/>
        <v>0.25667726284797188</v>
      </c>
      <c r="P9" s="1">
        <f t="shared" ref="P9:U9" si="8">P6*C29</f>
        <v>16.664126702175707</v>
      </c>
      <c r="Q9" s="1">
        <f t="shared" si="8"/>
        <v>18.236024537408785</v>
      </c>
      <c r="R9" s="1">
        <f t="shared" si="8"/>
        <v>25.604093021609302</v>
      </c>
      <c r="S9" s="1">
        <f t="shared" si="8"/>
        <v>26.560348125371153</v>
      </c>
      <c r="T9" s="1">
        <f t="shared" si="8"/>
        <v>22.529796580689524</v>
      </c>
      <c r="U9" s="1">
        <f t="shared" si="8"/>
        <v>21.807925067753072</v>
      </c>
    </row>
    <row r="10" spans="2:21" x14ac:dyDescent="0.3">
      <c r="B10" s="3" t="s">
        <v>13</v>
      </c>
      <c r="C10" s="11">
        <f t="shared" ref="C10:H10" si="9">SUM(C8:C9)</f>
        <v>4.7797012500000005</v>
      </c>
      <c r="D10" s="11">
        <f t="shared" si="9"/>
        <v>2.9233663243243244</v>
      </c>
      <c r="E10" s="11">
        <f t="shared" si="9"/>
        <v>2.7148600135135137</v>
      </c>
      <c r="F10" s="11">
        <f t="shared" si="9"/>
        <v>2.240889757142857</v>
      </c>
      <c r="G10" s="11">
        <f t="shared" si="9"/>
        <v>1.0187261764705882</v>
      </c>
      <c r="H10" s="11">
        <f t="shared" si="9"/>
        <v>0.86968298461538462</v>
      </c>
      <c r="J10" s="86">
        <f t="shared" si="2"/>
        <v>0.63499907973549274</v>
      </c>
      <c r="K10" s="86">
        <f t="shared" si="3"/>
        <v>7.6801864469235204E-2</v>
      </c>
      <c r="L10" s="86">
        <f t="shared" si="4"/>
        <v>0.21150984998698497</v>
      </c>
      <c r="M10" s="86">
        <f t="shared" si="5"/>
        <v>1.1996978274441683</v>
      </c>
      <c r="N10" s="86">
        <f t="shared" si="6"/>
        <v>0.1713764607239241</v>
      </c>
      <c r="P10" s="15">
        <f>SUM(P8:P9)</f>
        <v>96.478978429645935</v>
      </c>
      <c r="Q10" s="15">
        <f t="shared" ref="Q10:U10" si="10">SUM(Q8:Q9)</f>
        <v>93.234804200716539</v>
      </c>
      <c r="R10" s="15">
        <f t="shared" si="10"/>
        <v>93.77421335967243</v>
      </c>
      <c r="S10" s="15">
        <f t="shared" si="10"/>
        <v>87.780246922699661</v>
      </c>
      <c r="T10" s="15">
        <f t="shared" si="10"/>
        <v>88.43317339118326</v>
      </c>
      <c r="U10" s="15">
        <f t="shared" si="10"/>
        <v>91.833164594379483</v>
      </c>
    </row>
    <row r="11" spans="2:21" x14ac:dyDescent="0.3">
      <c r="C11" s="9"/>
      <c r="D11" s="9"/>
      <c r="E11" s="9"/>
      <c r="F11" s="9"/>
      <c r="G11" s="9"/>
      <c r="H11" s="9"/>
      <c r="J11" s="23"/>
      <c r="K11" s="23"/>
      <c r="L11" s="23"/>
      <c r="M11" s="23"/>
      <c r="N11" s="23"/>
      <c r="P11" s="1"/>
      <c r="Q11" s="1"/>
      <c r="R11" s="1"/>
      <c r="S11" s="1"/>
      <c r="T11" s="1"/>
      <c r="U11" s="1"/>
    </row>
    <row r="12" spans="2:21" x14ac:dyDescent="0.3">
      <c r="B12" s="4" t="s">
        <v>14</v>
      </c>
      <c r="C12" s="10">
        <f t="shared" ref="C12:H12" si="11">C6-C10</f>
        <v>0.1744362499999994</v>
      </c>
      <c r="D12" s="10">
        <f t="shared" si="11"/>
        <v>0.21212191891891852</v>
      </c>
      <c r="E12" s="10">
        <f t="shared" si="11"/>
        <v>0.18024293243243239</v>
      </c>
      <c r="F12" s="10">
        <f t="shared" si="11"/>
        <v>0.31195081428571481</v>
      </c>
      <c r="G12" s="10">
        <f t="shared" si="11"/>
        <v>0.13324670588235321</v>
      </c>
      <c r="H12" s="10">
        <f t="shared" si="11"/>
        <v>7.7341969230769192E-2</v>
      </c>
      <c r="J12" s="85">
        <f t="shared" si="2"/>
        <v>-0.17766041864501558</v>
      </c>
      <c r="K12" s="85">
        <f t="shared" si="3"/>
        <v>0.17686677672333473</v>
      </c>
      <c r="L12" s="85">
        <f t="shared" si="4"/>
        <v>-0.42220720646252763</v>
      </c>
      <c r="M12" s="85">
        <f t="shared" si="5"/>
        <v>1.3411521674775497</v>
      </c>
      <c r="N12" s="85">
        <f t="shared" si="6"/>
        <v>0.72282535869727083</v>
      </c>
      <c r="P12" s="15">
        <f>P6-P10</f>
        <v>3.5210215703540655</v>
      </c>
      <c r="Q12" s="15">
        <f t="shared" ref="Q12:U12" si="12">Q6-Q10</f>
        <v>6.765195799283461</v>
      </c>
      <c r="R12" s="15">
        <f t="shared" si="12"/>
        <v>6.2257866403275699</v>
      </c>
      <c r="S12" s="15">
        <f t="shared" si="12"/>
        <v>12.219753077300339</v>
      </c>
      <c r="T12" s="15">
        <f t="shared" si="12"/>
        <v>11.56682660881674</v>
      </c>
      <c r="U12" s="15">
        <f t="shared" si="12"/>
        <v>8.1668354056205175</v>
      </c>
    </row>
    <row r="13" spans="2:21" x14ac:dyDescent="0.3">
      <c r="B13" s="2"/>
      <c r="C13" s="12"/>
      <c r="D13" s="12"/>
      <c r="E13" s="12"/>
      <c r="F13" s="12"/>
      <c r="G13" s="12"/>
      <c r="H13" s="12"/>
      <c r="J13" s="87"/>
      <c r="K13" s="87"/>
      <c r="L13" s="87"/>
      <c r="M13" s="87"/>
      <c r="N13" s="87"/>
      <c r="P13" s="1"/>
      <c r="Q13" s="1"/>
      <c r="R13" s="1"/>
      <c r="S13" s="1"/>
      <c r="T13" s="1"/>
      <c r="U13" s="1"/>
    </row>
    <row r="14" spans="2:21" x14ac:dyDescent="0.3">
      <c r="B14" t="s">
        <v>22</v>
      </c>
      <c r="C14" s="9">
        <f>Moolay_PL!C14/'Moolay_PL (USD)'!$C$39</f>
        <v>1.5072499999999999E-2</v>
      </c>
      <c r="D14" s="9">
        <f>Moolay_PL!D14/'Moolay_PL (USD)'!$D$39</f>
        <v>9.5135202702702704E-2</v>
      </c>
      <c r="E14" s="9">
        <f>Moolay_PL!E14/'Moolay_PL (USD)'!$E$39</f>
        <v>5.1216891891891894E-2</v>
      </c>
      <c r="F14" s="9">
        <f>Moolay_PL!F14/'Moolay_PL (USD)'!$F$39</f>
        <v>5.1964371428571431E-2</v>
      </c>
      <c r="G14" s="9">
        <f>Moolay_PL!G14/'Moolay_PL (USD)'!$G$39</f>
        <v>5.5740308823529414E-2</v>
      </c>
      <c r="H14" s="9">
        <f>Moolay_PL!H14/'Moolay_PL (USD)'!$H$39</f>
        <v>9.0556307692307696E-3</v>
      </c>
      <c r="J14" s="23">
        <f t="shared" si="2"/>
        <v>-0.84156758411393173</v>
      </c>
      <c r="K14" s="23">
        <f t="shared" si="3"/>
        <v>0.85749660294719066</v>
      </c>
      <c r="L14" s="23">
        <f t="shared" si="4"/>
        <v>-1.4384462202280179E-2</v>
      </c>
      <c r="M14" s="23">
        <f t="shared" si="5"/>
        <v>-6.7741594452093601E-2</v>
      </c>
      <c r="N14" s="23">
        <f t="shared" si="6"/>
        <v>5.155320401636061</v>
      </c>
      <c r="P14" s="9">
        <f t="shared" ref="P14:U14" si="13">P6*C32</f>
        <v>0.30424064733770506</v>
      </c>
      <c r="Q14" s="9">
        <f t="shared" si="13"/>
        <v>3.0341431803392145</v>
      </c>
      <c r="R14" s="9">
        <f t="shared" si="13"/>
        <v>1.7690870704135628</v>
      </c>
      <c r="S14" s="9">
        <f t="shared" si="13"/>
        <v>2.0355509862291217</v>
      </c>
      <c r="T14" s="9">
        <f t="shared" si="13"/>
        <v>4.8386823750293546</v>
      </c>
      <c r="U14" s="9">
        <f t="shared" si="13"/>
        <v>0.95621881265674402</v>
      </c>
    </row>
    <row r="15" spans="2:21" x14ac:dyDescent="0.3">
      <c r="B15" t="s">
        <v>23</v>
      </c>
      <c r="C15" s="9">
        <f>Moolay_PL!C15/'Moolay_PL (USD)'!$C$39</f>
        <v>7.5082499999999996E-2</v>
      </c>
      <c r="D15" s="9">
        <f>Moolay_PL!D15/'Moolay_PL (USD)'!$D$39</f>
        <v>5.176125675675676E-2</v>
      </c>
      <c r="E15" s="9">
        <f>Moolay_PL!E15/'Moolay_PL (USD)'!$E$39</f>
        <v>7.7284216216216214E-2</v>
      </c>
      <c r="F15" s="9">
        <f>Moolay_PL!F15/'Moolay_PL (USD)'!$F$39</f>
        <v>7.0722371428571434E-2</v>
      </c>
      <c r="G15" s="9">
        <f>Moolay_PL!G15/'Moolay_PL (USD)'!$G$39</f>
        <v>6.1494514705882353E-2</v>
      </c>
      <c r="H15" s="9">
        <f>Moolay_PL!H15/'Moolay_PL (USD)'!$H$39</f>
        <v>5.0479046153846151E-2</v>
      </c>
      <c r="J15" s="23">
        <f t="shared" si="2"/>
        <v>0.45055403799095251</v>
      </c>
      <c r="K15" s="23">
        <f t="shared" si="3"/>
        <v>-0.33024802099376249</v>
      </c>
      <c r="L15" s="23">
        <f t="shared" si="4"/>
        <v>9.2783155529112094E-2</v>
      </c>
      <c r="M15" s="23">
        <f t="shared" si="5"/>
        <v>0.15005983487835173</v>
      </c>
      <c r="N15" s="23">
        <f t="shared" si="6"/>
        <v>0.21821863508403272</v>
      </c>
      <c r="P15" s="9">
        <f t="shared" ref="P15:U15" si="14">P6*C33</f>
        <v>1.515551395172217</v>
      </c>
      <c r="Q15" s="9">
        <f t="shared" si="14"/>
        <v>1.6508196727670288</v>
      </c>
      <c r="R15" s="9">
        <f t="shared" si="14"/>
        <v>2.6694807631776412</v>
      </c>
      <c r="S15" s="9">
        <f t="shared" si="14"/>
        <v>2.770340311106664</v>
      </c>
      <c r="T15" s="9">
        <f t="shared" si="14"/>
        <v>5.338191171677396</v>
      </c>
      <c r="U15" s="9">
        <f t="shared" si="14"/>
        <v>5.3302762455028807</v>
      </c>
    </row>
    <row r="16" spans="2:21" x14ac:dyDescent="0.3">
      <c r="B16" t="s">
        <v>83</v>
      </c>
      <c r="C16" s="9">
        <f>Moolay_PL!C16/'Moolay_PL (USD)'!$C$39</f>
        <v>0</v>
      </c>
      <c r="D16" s="9">
        <f>Moolay_PL!D16/'Moolay_PL (USD)'!$D$39</f>
        <v>0</v>
      </c>
      <c r="E16" s="9">
        <f>Moolay_PL!E16/'Moolay_PL (USD)'!$E$39</f>
        <v>0</v>
      </c>
      <c r="F16" s="9">
        <f>Moolay_PL!F16/'Moolay_PL (USD)'!$F$39</f>
        <v>0</v>
      </c>
      <c r="G16" s="9">
        <f>Moolay_PL!G16/'Moolay_PL (USD)'!$G$39</f>
        <v>0</v>
      </c>
      <c r="H16" s="9">
        <f>Moolay_PL!H16/'Moolay_PL (USD)'!$H$39</f>
        <v>7.6542461538461545E-3</v>
      </c>
      <c r="J16" s="9">
        <f t="shared" si="2"/>
        <v>0</v>
      </c>
      <c r="K16" s="9">
        <f t="shared" si="3"/>
        <v>0</v>
      </c>
      <c r="L16" s="9">
        <f t="shared" si="4"/>
        <v>0</v>
      </c>
      <c r="M16" s="9">
        <f t="shared" si="5"/>
        <v>0</v>
      </c>
      <c r="N16" s="23">
        <f t="shared" si="6"/>
        <v>-1</v>
      </c>
      <c r="P16" s="1"/>
      <c r="Q16" s="1"/>
      <c r="R16" s="1"/>
      <c r="S16" s="1"/>
      <c r="T16" s="1"/>
      <c r="U16" s="1"/>
    </row>
    <row r="17" spans="2:21" x14ac:dyDescent="0.3">
      <c r="B17" s="4" t="s">
        <v>16</v>
      </c>
      <c r="C17" s="10">
        <f>C12-SUM(C14:C16)</f>
        <v>8.4281249999999405E-2</v>
      </c>
      <c r="D17" s="10">
        <f t="shared" ref="D17:H17" si="15">D12-SUM(D14:D16)</f>
        <v>6.5225459459459068E-2</v>
      </c>
      <c r="E17" s="10">
        <f t="shared" si="15"/>
        <v>5.1741824324324281E-2</v>
      </c>
      <c r="F17" s="10">
        <f t="shared" si="15"/>
        <v>0.18926407142857193</v>
      </c>
      <c r="G17" s="10">
        <f t="shared" si="15"/>
        <v>1.6011882352941445E-2</v>
      </c>
      <c r="H17" s="10">
        <f t="shared" si="15"/>
        <v>1.0153046153846115E-2</v>
      </c>
      <c r="J17" s="85">
        <f t="shared" si="2"/>
        <v>0.29215264558442056</v>
      </c>
      <c r="K17" s="85">
        <f t="shared" si="3"/>
        <v>0.26059450572553566</v>
      </c>
      <c r="L17" s="85">
        <f t="shared" si="4"/>
        <v>-0.72661570717688173</v>
      </c>
      <c r="M17" s="85">
        <f t="shared" si="5"/>
        <v>10.820226208057505</v>
      </c>
      <c r="N17" s="85">
        <f t="shared" si="6"/>
        <v>0.57705206007321475</v>
      </c>
      <c r="P17" s="15">
        <f>P12-SUM(P14:P16)</f>
        <v>1.7012295278441434</v>
      </c>
      <c r="Q17" s="15">
        <f t="shared" ref="Q17:U17" si="16">Q12-SUM(Q14:Q16)</f>
        <v>2.080232946177218</v>
      </c>
      <c r="R17" s="15">
        <f t="shared" si="16"/>
        <v>1.7872188067363659</v>
      </c>
      <c r="S17" s="15">
        <f t="shared" si="16"/>
        <v>7.4138617799645541</v>
      </c>
      <c r="T17" s="15">
        <f t="shared" si="16"/>
        <v>1.3899530621099885</v>
      </c>
      <c r="U17" s="15">
        <f t="shared" si="16"/>
        <v>1.8803403474608924</v>
      </c>
    </row>
    <row r="18" spans="2:21" x14ac:dyDescent="0.3">
      <c r="C18" s="9"/>
      <c r="D18" s="9"/>
      <c r="E18" s="9"/>
      <c r="F18" s="9"/>
      <c r="G18" s="9"/>
      <c r="H18" s="9"/>
      <c r="J18" s="23"/>
      <c r="K18" s="23"/>
      <c r="L18" s="23"/>
      <c r="M18" s="23"/>
      <c r="N18" s="23"/>
      <c r="P18" s="1"/>
      <c r="Q18" s="1"/>
      <c r="R18" s="1"/>
      <c r="S18" s="1"/>
      <c r="T18" s="1"/>
      <c r="U18" s="1"/>
    </row>
    <row r="19" spans="2:21" x14ac:dyDescent="0.3">
      <c r="B19" t="s">
        <v>17</v>
      </c>
      <c r="C19" s="9">
        <f>Moolay_PL!C19/'Moolay_PL (USD)'!$C$39</f>
        <v>1.9587500000000001E-2</v>
      </c>
      <c r="D19" s="9">
        <f>Moolay_PL!D19/'Moolay_PL (USD)'!$D$39</f>
        <v>5.7929608108108106E-2</v>
      </c>
      <c r="E19" s="9">
        <f>Moolay_PL!E19/'Moolay_PL (USD)'!$E$39</f>
        <v>1.6887364864864866E-2</v>
      </c>
      <c r="F19" s="9">
        <f>Moolay_PL!F19/'Moolay_PL (USD)'!$F$39</f>
        <v>7.6503857142857137E-2</v>
      </c>
      <c r="G19" s="9">
        <f>Moolay_PL!G19/'Moolay_PL (USD)'!$G$39</f>
        <v>6.1662941176470589E-3</v>
      </c>
      <c r="H19" s="9">
        <f>Moolay_PL!H19/'Moolay_PL (USD)'!$H$39</f>
        <v>1.0510184615384615E-2</v>
      </c>
      <c r="J19" s="23">
        <f t="shared" si="2"/>
        <v>-0.66187411515980132</v>
      </c>
      <c r="K19" s="23">
        <f t="shared" si="3"/>
        <v>2.4303521343720114</v>
      </c>
      <c r="L19" s="23">
        <f t="shared" si="4"/>
        <v>-0.77926126216968694</v>
      </c>
      <c r="M19" s="23">
        <f t="shared" si="5"/>
        <v>11.406780423255185</v>
      </c>
      <c r="N19" s="23">
        <f t="shared" si="6"/>
        <v>-0.4133029681875473</v>
      </c>
      <c r="P19" s="1"/>
      <c r="Q19" s="1"/>
      <c r="R19" s="1"/>
      <c r="S19" s="1"/>
      <c r="T19" s="1"/>
      <c r="U19" s="1"/>
    </row>
    <row r="20" spans="2:21" x14ac:dyDescent="0.3">
      <c r="B20" t="s">
        <v>18</v>
      </c>
      <c r="C20" s="9">
        <f>Moolay_PL!C20/'Moolay_PL (USD)'!$C$39</f>
        <v>1.9400000000000001E-3</v>
      </c>
      <c r="D20" s="9">
        <f>Moolay_PL!D20/'Moolay_PL (USD)'!$D$39</f>
        <v>-4.2828513513513508E-2</v>
      </c>
      <c r="E20" s="9">
        <f>Moolay_PL!E20/'Moolay_PL (USD)'!$E$39</f>
        <v>-4.4874324324324323E-3</v>
      </c>
      <c r="F20" s="9">
        <f>Moolay_PL!F20/'Moolay_PL (USD)'!$F$39</f>
        <v>-2.0487285714285715E-2</v>
      </c>
      <c r="G20" s="9">
        <f>Moolay_PL!G20/'Moolay_PL (USD)'!$G$39</f>
        <v>3.48E-3</v>
      </c>
      <c r="H20" s="9">
        <f>Moolay_PL!H20/'Moolay_PL (USD)'!$H$39</f>
        <v>-1.418E-2</v>
      </c>
      <c r="J20" s="23">
        <f t="shared" si="2"/>
        <v>-1.0452969258292815</v>
      </c>
      <c r="K20" s="23">
        <f t="shared" si="3"/>
        <v>8.5441021471376501</v>
      </c>
      <c r="L20" s="23">
        <f t="shared" si="4"/>
        <v>-0.78096500946909919</v>
      </c>
      <c r="M20" s="23">
        <f t="shared" si="5"/>
        <v>-6.8871510673234813</v>
      </c>
      <c r="N20" s="23">
        <f t="shared" si="6"/>
        <v>-1.2454160789844853</v>
      </c>
      <c r="P20" s="1"/>
      <c r="Q20" s="1"/>
      <c r="R20" s="1"/>
      <c r="S20" s="1"/>
      <c r="T20" s="1"/>
      <c r="U20" s="1"/>
    </row>
    <row r="21" spans="2:21" x14ac:dyDescent="0.3">
      <c r="B21" t="s">
        <v>84</v>
      </c>
      <c r="C21" s="9">
        <f>Moolay_PL!C21/'Moolay_PL (USD)'!$C$39</f>
        <v>8.862500000000001E-4</v>
      </c>
      <c r="D21" s="9">
        <f>Moolay_PL!D21/'Moolay_PL (USD)'!$D$39</f>
        <v>3.9671486486486489E-3</v>
      </c>
      <c r="E21" s="9">
        <f>Moolay_PL!E21/'Moolay_PL (USD)'!$E$39</f>
        <v>1.1337432432432432E-3</v>
      </c>
      <c r="F21" s="9">
        <f>Moolay_PL!F21/'Moolay_PL (USD)'!$F$39</f>
        <v>0</v>
      </c>
      <c r="G21" s="9">
        <f>Moolay_PL!G21/'Moolay_PL (USD)'!$G$39</f>
        <v>0</v>
      </c>
      <c r="H21" s="9">
        <f>Moolay_PL!H21/'Moolay_PL (USD)'!$H$39</f>
        <v>0</v>
      </c>
      <c r="J21" s="23">
        <f t="shared" si="2"/>
        <v>-0.77660277481614204</v>
      </c>
      <c r="K21" s="23">
        <f t="shared" si="3"/>
        <v>2.4991596838981134</v>
      </c>
      <c r="L21" s="23">
        <f t="shared" si="4"/>
        <v>0</v>
      </c>
      <c r="M21" s="23">
        <f t="shared" si="5"/>
        <v>0</v>
      </c>
      <c r="N21" s="23">
        <f t="shared" si="6"/>
        <v>0</v>
      </c>
      <c r="P21" s="1"/>
      <c r="Q21" s="1"/>
      <c r="R21" s="1"/>
      <c r="S21" s="1"/>
      <c r="T21" s="1"/>
      <c r="U21" s="1"/>
    </row>
    <row r="22" spans="2:21" x14ac:dyDescent="0.3">
      <c r="B22" s="3" t="s">
        <v>20</v>
      </c>
      <c r="C22" s="11">
        <f>SUM(C19:C21)</f>
        <v>2.2413750000000003E-2</v>
      </c>
      <c r="D22" s="11">
        <f t="shared" ref="D22:H22" si="17">SUM(D19:D21)</f>
        <v>1.9068243243243247E-2</v>
      </c>
      <c r="E22" s="11">
        <f t="shared" si="17"/>
        <v>1.3533675675675675E-2</v>
      </c>
      <c r="F22" s="11">
        <f t="shared" si="17"/>
        <v>5.6016571428571423E-2</v>
      </c>
      <c r="G22" s="11">
        <f t="shared" si="17"/>
        <v>9.6462941176470585E-3</v>
      </c>
      <c r="H22" s="32">
        <f t="shared" si="17"/>
        <v>-3.6698153846153846E-3</v>
      </c>
      <c r="J22" s="86">
        <f t="shared" si="2"/>
        <v>0.17544913362389702</v>
      </c>
      <c r="K22" s="86">
        <f t="shared" si="3"/>
        <v>0.40894784980808674</v>
      </c>
      <c r="L22" s="86">
        <f t="shared" si="4"/>
        <v>-0.75839871433522288</v>
      </c>
      <c r="M22" s="86">
        <f t="shared" si="5"/>
        <v>4.8070561342406055</v>
      </c>
      <c r="N22" s="86">
        <f t="shared" si="6"/>
        <v>-3.6285502420874614</v>
      </c>
      <c r="P22" s="11">
        <f t="shared" ref="P22:U22" si="18">P6*C35</f>
        <v>0.4524248670934144</v>
      </c>
      <c r="Q22" s="11">
        <f t="shared" si="18"/>
        <v>0.60814271220228533</v>
      </c>
      <c r="R22" s="11">
        <f t="shared" si="18"/>
        <v>0.46746785618200809</v>
      </c>
      <c r="S22" s="11">
        <f t="shared" si="18"/>
        <v>2.1942839696105465</v>
      </c>
      <c r="T22" s="11">
        <f t="shared" si="18"/>
        <v>0.83737163134814385</v>
      </c>
      <c r="U22" s="11">
        <f t="shared" si="18"/>
        <v>-0.38750989292427385</v>
      </c>
    </row>
    <row r="23" spans="2:21" x14ac:dyDescent="0.3">
      <c r="C23" s="9"/>
      <c r="D23" s="9"/>
      <c r="E23" s="9"/>
      <c r="F23" s="9"/>
      <c r="G23" s="9"/>
      <c r="H23" s="9"/>
      <c r="J23" s="23"/>
      <c r="K23" s="23"/>
      <c r="L23" s="23"/>
      <c r="M23" s="23"/>
      <c r="N23" s="23"/>
      <c r="P23" s="9"/>
      <c r="Q23" s="9"/>
      <c r="R23" s="9"/>
      <c r="S23" s="9"/>
      <c r="T23" s="9"/>
      <c r="U23" s="9"/>
    </row>
    <row r="24" spans="2:21" ht="15" thickBot="1" x14ac:dyDescent="0.35">
      <c r="B24" s="5" t="s">
        <v>21</v>
      </c>
      <c r="C24" s="13">
        <f>C17-C22</f>
        <v>6.1867499999999402E-2</v>
      </c>
      <c r="D24" s="13">
        <f t="shared" ref="D24:H24" si="19">D17-D22</f>
        <v>4.6157216216215824E-2</v>
      </c>
      <c r="E24" s="13">
        <f t="shared" si="19"/>
        <v>3.8208148648648604E-2</v>
      </c>
      <c r="F24" s="13">
        <f t="shared" si="19"/>
        <v>0.13324750000000052</v>
      </c>
      <c r="G24" s="13">
        <f t="shared" si="19"/>
        <v>6.3655882352943866E-3</v>
      </c>
      <c r="H24" s="13">
        <f t="shared" si="19"/>
        <v>1.38228615384615E-2</v>
      </c>
      <c r="J24" s="88">
        <f t="shared" si="2"/>
        <v>0.34036462923135047</v>
      </c>
      <c r="K24" s="88">
        <f t="shared" si="3"/>
        <v>0.20804639451821161</v>
      </c>
      <c r="L24" s="88">
        <f t="shared" si="4"/>
        <v>-0.71325429258598882</v>
      </c>
      <c r="M24" s="88">
        <f t="shared" si="5"/>
        <v>19.932472392920698</v>
      </c>
      <c r="N24" s="88">
        <f t="shared" si="6"/>
        <v>-0.53948838902983876</v>
      </c>
      <c r="P24" s="11">
        <f>P17-P22</f>
        <v>1.248804660750729</v>
      </c>
      <c r="Q24" s="11">
        <f t="shared" ref="Q24:U24" si="20">Q17-Q22</f>
        <v>1.4720902339749327</v>
      </c>
      <c r="R24" s="11">
        <f t="shared" si="20"/>
        <v>1.3197509505543579</v>
      </c>
      <c r="S24" s="11">
        <f t="shared" si="20"/>
        <v>5.2195778103540071</v>
      </c>
      <c r="T24" s="11">
        <f t="shared" si="20"/>
        <v>0.55258143076184463</v>
      </c>
      <c r="U24" s="11">
        <f t="shared" si="20"/>
        <v>2.2678502403851661</v>
      </c>
    </row>
    <row r="25" spans="2:21" ht="15" thickTop="1" x14ac:dyDescent="0.3">
      <c r="C25" s="9"/>
      <c r="D25" s="9"/>
      <c r="E25" s="9"/>
      <c r="F25" s="9"/>
      <c r="G25" s="9"/>
      <c r="H25" s="9"/>
      <c r="P25" s="75"/>
      <c r="Q25" s="75"/>
      <c r="R25" s="75"/>
      <c r="S25" s="75"/>
      <c r="T25" s="75"/>
      <c r="U25" s="75"/>
    </row>
    <row r="26" spans="2:21" x14ac:dyDescent="0.3">
      <c r="C26" s="23"/>
      <c r="D26" s="23"/>
      <c r="E26" s="23"/>
      <c r="F26" s="23"/>
      <c r="G26" s="23"/>
      <c r="H26" s="23"/>
    </row>
    <row r="27" spans="2:21" x14ac:dyDescent="0.3">
      <c r="B27" s="18" t="s">
        <v>26</v>
      </c>
      <c r="C27" s="3"/>
      <c r="D27" s="3"/>
      <c r="E27" s="3"/>
      <c r="F27" s="3"/>
      <c r="G27" s="3"/>
      <c r="H27" s="19"/>
    </row>
    <row r="28" spans="2:21" x14ac:dyDescent="0.3">
      <c r="B28" s="20" t="s">
        <v>24</v>
      </c>
      <c r="C28" s="24">
        <f t="shared" ref="C28:H28" si="21">IFERROR(C8/C6,0)</f>
        <v>0.79814851727470226</v>
      </c>
      <c r="D28" s="24">
        <f t="shared" si="21"/>
        <v>0.74998779663307757</v>
      </c>
      <c r="E28" s="24">
        <f t="shared" si="21"/>
        <v>0.68170120338063123</v>
      </c>
      <c r="F28" s="24">
        <f t="shared" si="21"/>
        <v>0.61219898797328509</v>
      </c>
      <c r="G28" s="24">
        <f t="shared" si="21"/>
        <v>0.65903376810493741</v>
      </c>
      <c r="H28" s="27">
        <f t="shared" si="21"/>
        <v>0.70025239526626404</v>
      </c>
    </row>
    <row r="29" spans="2:21" x14ac:dyDescent="0.3">
      <c r="B29" s="20" t="s">
        <v>12</v>
      </c>
      <c r="C29" s="24">
        <f t="shared" ref="C29:H29" si="22">IFERROR(C9/C6,0)</f>
        <v>0.16664126702175708</v>
      </c>
      <c r="D29" s="24">
        <f t="shared" si="22"/>
        <v>0.18236024537408785</v>
      </c>
      <c r="E29" s="24">
        <f t="shared" si="22"/>
        <v>0.25604093021609303</v>
      </c>
      <c r="F29" s="24">
        <f t="shared" si="22"/>
        <v>0.26560348125371153</v>
      </c>
      <c r="G29" s="24">
        <f t="shared" si="22"/>
        <v>0.22529796580689523</v>
      </c>
      <c r="H29" s="27">
        <f t="shared" si="22"/>
        <v>0.2180792506775307</v>
      </c>
    </row>
    <row r="30" spans="2:21" x14ac:dyDescent="0.3">
      <c r="B30" s="20" t="s">
        <v>13</v>
      </c>
      <c r="C30" s="24">
        <f t="shared" ref="C30:H30" si="23">IFERROR(C10/C6,0)</f>
        <v>0.96478978429645934</v>
      </c>
      <c r="D30" s="24">
        <f t="shared" si="23"/>
        <v>0.93234804200716548</v>
      </c>
      <c r="E30" s="24">
        <f t="shared" si="23"/>
        <v>0.93774213359672443</v>
      </c>
      <c r="F30" s="24">
        <f t="shared" si="23"/>
        <v>0.87780246922699645</v>
      </c>
      <c r="G30" s="24">
        <f t="shared" si="23"/>
        <v>0.88433173391183262</v>
      </c>
      <c r="H30" s="27">
        <f t="shared" si="23"/>
        <v>0.91833164594379468</v>
      </c>
    </row>
    <row r="31" spans="2:21" x14ac:dyDescent="0.3">
      <c r="B31" s="20" t="s">
        <v>14</v>
      </c>
      <c r="C31" s="24">
        <f t="shared" ref="C31:H31" si="24">IFERROR(C12/C6,0)</f>
        <v>3.5210215703540611E-2</v>
      </c>
      <c r="D31" s="24">
        <f t="shared" si="24"/>
        <v>6.7651957992834563E-2</v>
      </c>
      <c r="E31" s="24">
        <f t="shared" si="24"/>
        <v>6.2257866403275623E-2</v>
      </c>
      <c r="F31" s="24">
        <f t="shared" si="24"/>
        <v>0.12219753077300352</v>
      </c>
      <c r="G31" s="24">
        <f t="shared" si="24"/>
        <v>0.11566826608816742</v>
      </c>
      <c r="H31" s="27">
        <f t="shared" si="24"/>
        <v>8.1668354056205317E-2</v>
      </c>
    </row>
    <row r="32" spans="2:21" x14ac:dyDescent="0.3">
      <c r="B32" s="20" t="s">
        <v>15</v>
      </c>
      <c r="C32" s="53">
        <f t="shared" ref="C32:H32" si="25">IFERROR(C14/C6,0)</f>
        <v>3.0424064733770508E-3</v>
      </c>
      <c r="D32" s="24">
        <f t="shared" si="25"/>
        <v>3.0341431803392147E-2</v>
      </c>
      <c r="E32" s="24">
        <f t="shared" si="25"/>
        <v>1.7690870704135629E-2</v>
      </c>
      <c r="F32" s="24">
        <f t="shared" si="25"/>
        <v>2.0355509862291215E-2</v>
      </c>
      <c r="G32" s="24">
        <f t="shared" si="25"/>
        <v>4.8386823750293545E-2</v>
      </c>
      <c r="H32" s="55">
        <f t="shared" si="25"/>
        <v>9.5621881265674398E-3</v>
      </c>
    </row>
    <row r="33" spans="2:8" x14ac:dyDescent="0.3">
      <c r="B33" s="20" t="s">
        <v>104</v>
      </c>
      <c r="C33" s="53">
        <f>IFERROR(C15/C6,0)</f>
        <v>1.515551395172217E-2</v>
      </c>
      <c r="D33" s="53">
        <f t="shared" ref="D33:H33" si="26">IFERROR(D15/D6,0)</f>
        <v>1.6508196727670288E-2</v>
      </c>
      <c r="E33" s="53">
        <f t="shared" si="26"/>
        <v>2.6694807631776413E-2</v>
      </c>
      <c r="F33" s="53">
        <f t="shared" si="26"/>
        <v>2.770340311106664E-2</v>
      </c>
      <c r="G33" s="53">
        <f t="shared" si="26"/>
        <v>5.3381911716773964E-2</v>
      </c>
      <c r="H33" s="55">
        <f t="shared" si="26"/>
        <v>5.3302762455028803E-2</v>
      </c>
    </row>
    <row r="34" spans="2:8" x14ac:dyDescent="0.3">
      <c r="B34" s="20" t="s">
        <v>16</v>
      </c>
      <c r="C34" s="24">
        <f t="shared" ref="C34:H34" si="27">IFERROR(C17/C6,0)</f>
        <v>1.7012295278441385E-2</v>
      </c>
      <c r="D34" s="24">
        <f t="shared" si="27"/>
        <v>2.0802329461772136E-2</v>
      </c>
      <c r="E34" s="24">
        <f t="shared" si="27"/>
        <v>1.7872188067363577E-2</v>
      </c>
      <c r="F34" s="24">
        <f t="shared" si="27"/>
        <v>7.4138617799645673E-2</v>
      </c>
      <c r="G34" s="53">
        <f t="shared" si="27"/>
        <v>1.389953062109992E-2</v>
      </c>
      <c r="H34" s="55">
        <f t="shared" si="27"/>
        <v>1.0720991155102656E-2</v>
      </c>
    </row>
    <row r="35" spans="2:8" x14ac:dyDescent="0.3">
      <c r="B35" s="20" t="s">
        <v>27</v>
      </c>
      <c r="C35" s="53">
        <f t="shared" ref="C35:H35" si="28">IFERROR(C22/C6,0)</f>
        <v>4.524248670934144E-3</v>
      </c>
      <c r="D35" s="53">
        <f t="shared" si="28"/>
        <v>6.0814271220228531E-3</v>
      </c>
      <c r="E35" s="53">
        <f t="shared" si="28"/>
        <v>4.6746785618200807E-3</v>
      </c>
      <c r="F35" s="24">
        <f t="shared" si="28"/>
        <v>2.1942839696105464E-2</v>
      </c>
      <c r="G35" s="53">
        <f t="shared" si="28"/>
        <v>8.3737163134814385E-3</v>
      </c>
      <c r="H35" s="55">
        <f t="shared" si="28"/>
        <v>-3.8750989292427387E-3</v>
      </c>
    </row>
    <row r="36" spans="2:8" x14ac:dyDescent="0.3">
      <c r="B36" s="22" t="s">
        <v>21</v>
      </c>
      <c r="C36" s="54">
        <f t="shared" ref="C36:H36" si="29">IFERROR(C24/C6,0)</f>
        <v>1.2488046607507242E-2</v>
      </c>
      <c r="D36" s="54">
        <f t="shared" si="29"/>
        <v>1.4720902339749284E-2</v>
      </c>
      <c r="E36" s="54">
        <f t="shared" si="29"/>
        <v>1.3197509505543497E-2</v>
      </c>
      <c r="F36" s="28">
        <f t="shared" si="29"/>
        <v>5.2195778103540209E-2</v>
      </c>
      <c r="G36" s="54">
        <f t="shared" si="29"/>
        <v>5.5258143076184823E-3</v>
      </c>
      <c r="H36" s="56">
        <f t="shared" si="29"/>
        <v>1.4596090084345394E-2</v>
      </c>
    </row>
    <row r="39" spans="2:8" x14ac:dyDescent="0.3">
      <c r="B39" s="51" t="s">
        <v>25</v>
      </c>
      <c r="C39" s="6">
        <v>80</v>
      </c>
      <c r="D39" s="6">
        <v>74</v>
      </c>
      <c r="E39" s="6">
        <v>74</v>
      </c>
      <c r="F39" s="6">
        <v>70</v>
      </c>
      <c r="G39" s="6">
        <v>68</v>
      </c>
      <c r="H39" s="52">
        <v>65</v>
      </c>
    </row>
  </sheetData>
  <mergeCells count="2">
    <mergeCell ref="P1:U1"/>
    <mergeCell ref="J1:N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6A66-17B1-414F-A883-863F5A263195}">
  <dimension ref="B1:K71"/>
  <sheetViews>
    <sheetView zoomScaleNormal="100" workbookViewId="0">
      <pane xSplit="2" ySplit="2" topLeftCell="C50" activePane="bottomRight" state="frozen"/>
      <selection pane="topRight" activeCell="C1" sqref="C1"/>
      <selection pane="bottomLeft" activeCell="A3" sqref="A3"/>
      <selection pane="bottomRight" activeCell="I44" sqref="I44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  <col min="11" max="11" width="18" customWidth="1"/>
  </cols>
  <sheetData>
    <row r="1" spans="2:11" x14ac:dyDescent="0.3">
      <c r="H1" s="1" t="s">
        <v>0</v>
      </c>
      <c r="K1" s="1"/>
    </row>
    <row r="2" spans="2:11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11" x14ac:dyDescent="0.3">
      <c r="B3" s="2" t="s">
        <v>29</v>
      </c>
    </row>
    <row r="4" spans="2:11" x14ac:dyDescent="0.3">
      <c r="B4" s="2"/>
    </row>
    <row r="5" spans="2:11" x14ac:dyDescent="0.3">
      <c r="B5" s="2" t="s">
        <v>39</v>
      </c>
    </row>
    <row r="6" spans="2:11" x14ac:dyDescent="0.3">
      <c r="B6" t="s">
        <v>30</v>
      </c>
      <c r="C6" s="1">
        <v>13.217700000000001</v>
      </c>
      <c r="D6" s="1">
        <v>12.177659999999999</v>
      </c>
      <c r="E6" s="1">
        <v>12.177659999999999</v>
      </c>
      <c r="F6" s="9">
        <v>1.1070599999999999</v>
      </c>
      <c r="G6" s="9">
        <v>1.1070599999999999</v>
      </c>
      <c r="H6" s="9">
        <v>1.1070599999999999</v>
      </c>
    </row>
    <row r="7" spans="2:11" x14ac:dyDescent="0.3">
      <c r="B7" t="s">
        <v>31</v>
      </c>
      <c r="C7" s="1">
        <v>21.338899999999999</v>
      </c>
      <c r="D7" s="1">
        <v>19.634215000000001</v>
      </c>
      <c r="E7" s="1">
        <v>18.654114</v>
      </c>
      <c r="F7" s="1">
        <v>28.372890999999999</v>
      </c>
      <c r="G7" s="1">
        <v>19.716283000000001</v>
      </c>
      <c r="H7" s="1">
        <v>19.283422999999999</v>
      </c>
    </row>
    <row r="8" spans="2:11" x14ac:dyDescent="0.3">
      <c r="B8" s="4" t="s">
        <v>32</v>
      </c>
      <c r="C8" s="15">
        <f>SUM(C6:C7)</f>
        <v>34.556600000000003</v>
      </c>
      <c r="D8" s="15">
        <f t="shared" ref="D8:H8" si="0">SUM(D6:D7)</f>
        <v>31.811875000000001</v>
      </c>
      <c r="E8" s="15">
        <f t="shared" si="0"/>
        <v>30.831773999999999</v>
      </c>
      <c r="F8" s="15">
        <f t="shared" si="0"/>
        <v>29.479951</v>
      </c>
      <c r="G8" s="15">
        <f t="shared" si="0"/>
        <v>20.823343000000001</v>
      </c>
      <c r="H8" s="15">
        <f t="shared" si="0"/>
        <v>20.390483</v>
      </c>
    </row>
    <row r="9" spans="2:11" x14ac:dyDescent="0.3">
      <c r="C9" s="1"/>
      <c r="D9" s="1"/>
      <c r="E9" s="1"/>
      <c r="F9" s="1"/>
      <c r="G9" s="1"/>
      <c r="H9" s="1"/>
    </row>
    <row r="10" spans="2:11" x14ac:dyDescent="0.3">
      <c r="B10" s="2" t="s">
        <v>33</v>
      </c>
      <c r="C10" s="1"/>
      <c r="D10" s="1"/>
      <c r="E10" s="1"/>
      <c r="F10" s="1"/>
      <c r="G10" s="1"/>
      <c r="H10" s="1"/>
    </row>
    <row r="11" spans="2:11" x14ac:dyDescent="0.3">
      <c r="B11" t="s">
        <v>34</v>
      </c>
      <c r="C11" s="1">
        <v>23.7774</v>
      </c>
      <c r="D11" s="1">
        <v>8.2955970000000008</v>
      </c>
      <c r="E11" s="1">
        <v>9.0782349999999994</v>
      </c>
      <c r="F11" s="1">
        <v>7.2443970000000002</v>
      </c>
      <c r="G11" s="1">
        <v>14.142526999999999</v>
      </c>
      <c r="H11" s="1">
        <v>10.814560999999999</v>
      </c>
    </row>
    <row r="12" spans="2:11" x14ac:dyDescent="0.3">
      <c r="B12" t="s">
        <v>35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2.7447759999999999</v>
      </c>
    </row>
    <row r="13" spans="2:11" x14ac:dyDescent="0.3">
      <c r="B13" t="s">
        <v>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2:11" x14ac:dyDescent="0.3">
      <c r="B14" t="s">
        <v>37</v>
      </c>
      <c r="C14" s="1">
        <v>17.176400000000001</v>
      </c>
      <c r="D14" s="1">
        <v>11.601951</v>
      </c>
      <c r="E14" s="1">
        <v>8.3938649999999999</v>
      </c>
      <c r="F14" s="1">
        <v>5.7139449999999998</v>
      </c>
      <c r="G14" s="1">
        <v>2.0003700000000002</v>
      </c>
      <c r="H14" s="1">
        <v>0</v>
      </c>
    </row>
    <row r="15" spans="2:11" x14ac:dyDescent="0.3">
      <c r="B15" s="4" t="s">
        <v>38</v>
      </c>
      <c r="C15" s="15">
        <f>SUM(C11:C14)</f>
        <v>40.953800000000001</v>
      </c>
      <c r="D15" s="15">
        <f t="shared" ref="D15:H15" si="1">SUM(D11:D14)</f>
        <v>19.897548</v>
      </c>
      <c r="E15" s="15">
        <f t="shared" si="1"/>
        <v>17.472099999999998</v>
      </c>
      <c r="F15" s="15">
        <f t="shared" si="1"/>
        <v>12.958342</v>
      </c>
      <c r="G15" s="15">
        <f t="shared" si="1"/>
        <v>16.142896999999998</v>
      </c>
      <c r="H15" s="15">
        <f t="shared" si="1"/>
        <v>13.559336999999999</v>
      </c>
    </row>
    <row r="16" spans="2:11" x14ac:dyDescent="0.3">
      <c r="C16" s="1"/>
      <c r="D16" s="1"/>
      <c r="E16" s="1"/>
      <c r="F16" s="1"/>
      <c r="G16" s="1"/>
      <c r="H16" s="1"/>
    </row>
    <row r="17" spans="2:11" x14ac:dyDescent="0.3">
      <c r="B17" s="2" t="s">
        <v>77</v>
      </c>
      <c r="C17" s="1"/>
      <c r="D17" s="1"/>
      <c r="E17" s="1"/>
      <c r="F17" s="1"/>
      <c r="G17" s="1"/>
      <c r="H17" s="1"/>
    </row>
    <row r="18" spans="2:11" x14ac:dyDescent="0.3">
      <c r="B18" t="s">
        <v>80</v>
      </c>
      <c r="C18" s="1">
        <f>((64474+119425)*100)/1000000</f>
        <v>18.389900000000001</v>
      </c>
      <c r="D18" s="1">
        <f>(3442028+11550312)/1000000</f>
        <v>14.99234</v>
      </c>
      <c r="E18" s="1">
        <v>12.044793</v>
      </c>
      <c r="F18" s="1">
        <v>12.346965000000001</v>
      </c>
      <c r="G18" s="1">
        <v>5.1564249999999996</v>
      </c>
      <c r="H18" s="1">
        <v>2.7619750000000001</v>
      </c>
      <c r="K18" s="1"/>
    </row>
    <row r="19" spans="2:11" x14ac:dyDescent="0.3">
      <c r="B19" t="s">
        <v>43</v>
      </c>
      <c r="C19" s="1">
        <v>35.972299999999997</v>
      </c>
      <c r="D19" s="1">
        <v>1.8445860000000001</v>
      </c>
      <c r="E19" s="1">
        <v>10.930273</v>
      </c>
      <c r="F19" s="1">
        <v>0.5</v>
      </c>
      <c r="G19" s="1">
        <v>1.2949999999999999</v>
      </c>
      <c r="H19" s="1">
        <v>7.7144599999999999</v>
      </c>
      <c r="K19" s="1"/>
    </row>
    <row r="20" spans="2:11" x14ac:dyDescent="0.3">
      <c r="B20" t="s">
        <v>42</v>
      </c>
      <c r="C20" s="1">
        <v>12.2522</v>
      </c>
      <c r="D20" s="1">
        <v>18.303156000000001</v>
      </c>
      <c r="E20" s="1">
        <v>19.245761999999999</v>
      </c>
      <c r="F20" s="1">
        <v>20.460291999999999</v>
      </c>
      <c r="G20" s="1">
        <v>11.47603</v>
      </c>
      <c r="H20" s="1">
        <v>2.9860920000000002</v>
      </c>
    </row>
    <row r="21" spans="2:11" x14ac:dyDescent="0.3">
      <c r="B21" t="s">
        <v>40</v>
      </c>
      <c r="C21" s="9">
        <v>0.68459999999999999</v>
      </c>
      <c r="D21" s="9">
        <v>0.45593499999999998</v>
      </c>
      <c r="E21" s="9">
        <v>0.31223400000000001</v>
      </c>
      <c r="F21" s="9">
        <v>0.22859699999999999</v>
      </c>
      <c r="G21" s="9">
        <v>1.693662</v>
      </c>
      <c r="H21" s="9">
        <v>0.74318600000000001</v>
      </c>
    </row>
    <row r="22" spans="2:11" x14ac:dyDescent="0.3">
      <c r="B22" s="4" t="s">
        <v>82</v>
      </c>
      <c r="C22" s="15">
        <f t="shared" ref="C22:H22" si="2">SUM(C18:C21)</f>
        <v>67.299000000000007</v>
      </c>
      <c r="D22" s="15">
        <f t="shared" si="2"/>
        <v>35.596017000000003</v>
      </c>
      <c r="E22" s="15">
        <f t="shared" si="2"/>
        <v>42.533061999999994</v>
      </c>
      <c r="F22" s="15">
        <f t="shared" si="2"/>
        <v>33.535854</v>
      </c>
      <c r="G22" s="15">
        <f t="shared" si="2"/>
        <v>19.621116999999998</v>
      </c>
      <c r="H22" s="15">
        <f t="shared" si="2"/>
        <v>14.205713000000001</v>
      </c>
    </row>
    <row r="23" spans="2:11" x14ac:dyDescent="0.3">
      <c r="C23" s="1"/>
      <c r="D23" s="1"/>
      <c r="E23" s="1"/>
      <c r="F23" s="1"/>
      <c r="G23" s="1"/>
      <c r="H23" s="1"/>
    </row>
    <row r="24" spans="2:11" ht="15" thickBot="1" x14ac:dyDescent="0.35">
      <c r="B24" s="5" t="s">
        <v>44</v>
      </c>
      <c r="C24" s="17">
        <f t="shared" ref="C24:H24" si="3">C8+C15+C22</f>
        <v>142.80940000000001</v>
      </c>
      <c r="D24" s="17">
        <f t="shared" si="3"/>
        <v>87.305440000000004</v>
      </c>
      <c r="E24" s="17">
        <f t="shared" si="3"/>
        <v>90.83693599999998</v>
      </c>
      <c r="F24" s="17">
        <f t="shared" si="3"/>
        <v>75.974147000000002</v>
      </c>
      <c r="G24" s="17">
        <f t="shared" si="3"/>
        <v>56.587356999999997</v>
      </c>
      <c r="H24" s="17">
        <f t="shared" si="3"/>
        <v>48.155533000000005</v>
      </c>
    </row>
    <row r="25" spans="2:11" ht="15" thickTop="1" x14ac:dyDescent="0.3">
      <c r="C25" s="1"/>
      <c r="D25" s="1"/>
      <c r="E25" s="1"/>
      <c r="F25" s="1"/>
      <c r="G25" s="1"/>
      <c r="H25" s="1"/>
    </row>
    <row r="26" spans="2:11" x14ac:dyDescent="0.3">
      <c r="B26" s="2" t="s">
        <v>45</v>
      </c>
      <c r="C26" s="1"/>
      <c r="D26" s="1"/>
      <c r="E26" s="1"/>
      <c r="F26" s="1"/>
      <c r="G26" s="1"/>
      <c r="H26" s="1"/>
    </row>
    <row r="27" spans="2:11" x14ac:dyDescent="0.3">
      <c r="C27" s="1"/>
      <c r="D27" s="1"/>
      <c r="E27" s="1"/>
      <c r="F27" s="1"/>
      <c r="G27" s="1"/>
      <c r="H27" s="1"/>
    </row>
    <row r="28" spans="2:11" x14ac:dyDescent="0.3">
      <c r="B28" s="2" t="s">
        <v>46</v>
      </c>
      <c r="C28" s="1"/>
      <c r="D28" s="1"/>
      <c r="E28" s="1"/>
      <c r="F28" s="1"/>
      <c r="G28" s="1"/>
      <c r="H28" s="1"/>
    </row>
    <row r="29" spans="2:11" x14ac:dyDescent="0.3">
      <c r="B29" t="s">
        <v>47</v>
      </c>
      <c r="C29" s="1">
        <v>3.0478000000000001</v>
      </c>
      <c r="D29" s="9">
        <v>0.75521499999999997</v>
      </c>
      <c r="E29" s="9">
        <v>0.80921799999999999</v>
      </c>
      <c r="F29" s="9">
        <v>0.58914900000000003</v>
      </c>
      <c r="G29" s="9">
        <v>0.57492399999999999</v>
      </c>
      <c r="H29" s="9">
        <v>0.598445</v>
      </c>
    </row>
    <row r="30" spans="2:11" x14ac:dyDescent="0.3">
      <c r="B30" t="s">
        <v>48</v>
      </c>
      <c r="C30" s="9">
        <v>5.0799999999999998E-2</v>
      </c>
      <c r="D30" s="9">
        <v>5.0785999999999998E-2</v>
      </c>
      <c r="E30" s="1">
        <v>6.7159370000000003</v>
      </c>
      <c r="F30" s="1">
        <v>10.048517</v>
      </c>
      <c r="G30" s="1">
        <v>13.381097</v>
      </c>
      <c r="H30" s="1">
        <v>16.900347</v>
      </c>
    </row>
    <row r="31" spans="2:11" x14ac:dyDescent="0.3">
      <c r="B31" t="s">
        <v>49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2:11" x14ac:dyDescent="0.3">
      <c r="B32" s="4" t="s">
        <v>50</v>
      </c>
      <c r="C32" s="15">
        <f>SUM(C29:C31)</f>
        <v>3.0986000000000002</v>
      </c>
      <c r="D32" s="11">
        <f t="shared" ref="D32:H32" si="4">SUM(D29:D31)</f>
        <v>0.80600099999999997</v>
      </c>
      <c r="E32" s="11">
        <f t="shared" si="4"/>
        <v>7.5251549999999998</v>
      </c>
      <c r="F32" s="11">
        <f t="shared" si="4"/>
        <v>10.637666000000001</v>
      </c>
      <c r="G32" s="11">
        <f t="shared" si="4"/>
        <v>13.956021</v>
      </c>
      <c r="H32" s="11">
        <f t="shared" si="4"/>
        <v>17.498792000000002</v>
      </c>
    </row>
    <row r="33" spans="2:8" x14ac:dyDescent="0.3">
      <c r="C33" s="1"/>
      <c r="D33" s="1"/>
      <c r="E33" s="1"/>
      <c r="F33" s="1"/>
      <c r="G33" s="1"/>
      <c r="H33" s="1"/>
    </row>
    <row r="34" spans="2:8" x14ac:dyDescent="0.3">
      <c r="B34" s="2" t="s">
        <v>54</v>
      </c>
      <c r="C34" s="1"/>
      <c r="D34" s="1"/>
      <c r="E34" s="1"/>
      <c r="F34" s="1"/>
      <c r="G34" s="1"/>
      <c r="H34" s="1"/>
    </row>
    <row r="35" spans="2:8" x14ac:dyDescent="0.3">
      <c r="B35" t="s">
        <v>51</v>
      </c>
      <c r="C35" s="1">
        <v>22.690300000000001</v>
      </c>
      <c r="D35" s="1">
        <v>8.6999999999999993</v>
      </c>
      <c r="E35" s="1">
        <v>8.6999999999999993</v>
      </c>
      <c r="F35" s="1">
        <v>5.76</v>
      </c>
      <c r="G35" s="1">
        <v>5.76</v>
      </c>
      <c r="H35" s="1">
        <v>3.51</v>
      </c>
    </row>
    <row r="36" spans="2:8" x14ac:dyDescent="0.3">
      <c r="B36" t="s">
        <v>81</v>
      </c>
      <c r="C36" s="1">
        <v>5.83</v>
      </c>
      <c r="D36" s="1">
        <v>5.9851999999999999</v>
      </c>
      <c r="E36" s="1">
        <v>2.81589</v>
      </c>
      <c r="F36" s="1">
        <v>2.4838200000000001</v>
      </c>
      <c r="G36" s="9">
        <v>1.0497099999999999</v>
      </c>
      <c r="H36" s="9">
        <v>1.2863500000000001</v>
      </c>
    </row>
    <row r="37" spans="2:8" x14ac:dyDescent="0.3">
      <c r="B37" t="s">
        <v>53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9">
        <v>0.38492799999999999</v>
      </c>
    </row>
    <row r="38" spans="2:8" x14ac:dyDescent="0.3">
      <c r="B38" s="4" t="s">
        <v>55</v>
      </c>
      <c r="C38" s="15">
        <f>SUM(C35:C37)</f>
        <v>28.520299999999999</v>
      </c>
      <c r="D38" s="15">
        <f t="shared" ref="D38:H38" si="5">SUM(D35:D37)</f>
        <v>14.685199999999998</v>
      </c>
      <c r="E38" s="15">
        <f t="shared" si="5"/>
        <v>11.515889999999999</v>
      </c>
      <c r="F38" s="15">
        <f t="shared" si="5"/>
        <v>8.2438199999999995</v>
      </c>
      <c r="G38" s="15">
        <f t="shared" si="5"/>
        <v>6.8097099999999999</v>
      </c>
      <c r="H38" s="15">
        <f t="shared" si="5"/>
        <v>5.1812780000000007</v>
      </c>
    </row>
    <row r="39" spans="2:8" x14ac:dyDescent="0.3">
      <c r="C39" s="1"/>
      <c r="D39" s="1"/>
      <c r="E39" s="1"/>
      <c r="F39" s="1"/>
      <c r="G39" s="1"/>
      <c r="H39" s="1"/>
    </row>
    <row r="40" spans="2:8" x14ac:dyDescent="0.3">
      <c r="B40" s="2" t="s">
        <v>56</v>
      </c>
      <c r="C40" s="1"/>
      <c r="D40" s="1"/>
      <c r="E40" s="1"/>
      <c r="F40" s="1"/>
      <c r="G40" s="1"/>
      <c r="H40" s="1"/>
    </row>
    <row r="41" spans="2:8" x14ac:dyDescent="0.3">
      <c r="B41" t="s">
        <v>60</v>
      </c>
      <c r="C41" s="1">
        <v>31.783000000000001</v>
      </c>
      <c r="D41" s="1">
        <v>18.595566000000002</v>
      </c>
      <c r="E41" s="1">
        <v>36.783667000000001</v>
      </c>
      <c r="F41" s="1">
        <v>31.873501000000001</v>
      </c>
      <c r="G41" s="1">
        <v>8.4654249999999998</v>
      </c>
      <c r="H41" s="1">
        <v>6.1910619999999996</v>
      </c>
    </row>
    <row r="42" spans="2:8" x14ac:dyDescent="0.3">
      <c r="B42" t="s">
        <v>63</v>
      </c>
      <c r="C42" s="1">
        <v>5.4207999999999998</v>
      </c>
      <c r="D42" s="1">
        <v>21.502948</v>
      </c>
      <c r="E42" s="1">
        <v>4.3443759999999996</v>
      </c>
      <c r="F42" s="1">
        <v>6.7982909999999999</v>
      </c>
      <c r="G42" s="1">
        <v>2.762038</v>
      </c>
      <c r="H42" s="1">
        <v>3.3875229999999998</v>
      </c>
    </row>
    <row r="43" spans="2:8" x14ac:dyDescent="0.3">
      <c r="B43" t="s">
        <v>62</v>
      </c>
      <c r="C43" s="1">
        <v>23.788499999999999</v>
      </c>
      <c r="D43" s="1">
        <v>6.1837140000000002</v>
      </c>
      <c r="E43" s="1">
        <v>19.186568999999999</v>
      </c>
      <c r="F43" s="1">
        <v>11.294746</v>
      </c>
      <c r="G43" s="1">
        <v>12.685864</v>
      </c>
      <c r="H43" s="1">
        <v>6.9061700000000004</v>
      </c>
    </row>
    <row r="44" spans="2:8" x14ac:dyDescent="0.3">
      <c r="B44" t="s">
        <v>61</v>
      </c>
      <c r="C44" s="1">
        <v>50.1982</v>
      </c>
      <c r="D44" s="1">
        <v>25.532011000000001</v>
      </c>
      <c r="E44" s="1">
        <v>11.481279000000001</v>
      </c>
      <c r="F44" s="1">
        <v>7.1261229999999998</v>
      </c>
      <c r="G44" s="1">
        <v>11.908299</v>
      </c>
      <c r="H44" s="1">
        <v>8.9907079999999997</v>
      </c>
    </row>
    <row r="45" spans="2:8" x14ac:dyDescent="0.3">
      <c r="B45" s="4" t="s">
        <v>64</v>
      </c>
      <c r="C45" s="15">
        <f t="shared" ref="C45:H45" si="6">SUM(C41:C44)</f>
        <v>111.1905</v>
      </c>
      <c r="D45" s="15">
        <f t="shared" si="6"/>
        <v>71.814239000000001</v>
      </c>
      <c r="E45" s="15">
        <f t="shared" si="6"/>
        <v>71.795890999999997</v>
      </c>
      <c r="F45" s="15">
        <f t="shared" si="6"/>
        <v>57.092661</v>
      </c>
      <c r="G45" s="15">
        <f t="shared" si="6"/>
        <v>35.821626000000002</v>
      </c>
      <c r="H45" s="15">
        <f t="shared" si="6"/>
        <v>25.475462999999998</v>
      </c>
    </row>
    <row r="46" spans="2:8" x14ac:dyDescent="0.3">
      <c r="C46" s="1"/>
      <c r="D46" s="1"/>
      <c r="E46" s="1"/>
      <c r="F46" s="1"/>
      <c r="G46" s="1"/>
      <c r="H46" s="1"/>
    </row>
    <row r="47" spans="2:8" ht="15" thickBot="1" x14ac:dyDescent="0.35">
      <c r="B47" s="5" t="s">
        <v>65</v>
      </c>
      <c r="C47" s="17">
        <f t="shared" ref="C47:H47" si="7">C32+C38+C45</f>
        <v>142.80940000000001</v>
      </c>
      <c r="D47" s="17">
        <f t="shared" si="7"/>
        <v>87.305440000000004</v>
      </c>
      <c r="E47" s="17">
        <f t="shared" si="7"/>
        <v>90.836935999999994</v>
      </c>
      <c r="F47" s="17">
        <f t="shared" si="7"/>
        <v>75.974147000000002</v>
      </c>
      <c r="G47" s="17">
        <f t="shared" si="7"/>
        <v>56.587356999999997</v>
      </c>
      <c r="H47" s="17">
        <f t="shared" si="7"/>
        <v>48.155532999999998</v>
      </c>
    </row>
    <row r="48" spans="2:8" ht="15" thickTop="1" x14ac:dyDescent="0.3">
      <c r="C48" s="1"/>
      <c r="D48" s="1"/>
      <c r="E48" s="1"/>
      <c r="F48" s="1"/>
      <c r="G48" s="1"/>
      <c r="H48" s="1"/>
    </row>
    <row r="50" spans="2:8" x14ac:dyDescent="0.3">
      <c r="B50" s="34" t="s">
        <v>66</v>
      </c>
      <c r="C50" s="11">
        <f>IFERROR(C45/C22,0)</f>
        <v>1.6521865109436988</v>
      </c>
      <c r="D50" s="11">
        <f t="shared" ref="D50:H50" si="8">IFERROR(D45/D22,0)</f>
        <v>2.0174796241950328</v>
      </c>
      <c r="E50" s="11">
        <f t="shared" si="8"/>
        <v>1.6880019359998113</v>
      </c>
      <c r="F50" s="11">
        <f t="shared" si="8"/>
        <v>1.7024364729164194</v>
      </c>
      <c r="G50" s="11">
        <f t="shared" si="8"/>
        <v>1.8256670096814573</v>
      </c>
      <c r="H50" s="35">
        <f t="shared" si="8"/>
        <v>1.793325192477139</v>
      </c>
    </row>
    <row r="51" spans="2:8" x14ac:dyDescent="0.3">
      <c r="B51" s="20"/>
      <c r="H51" s="21"/>
    </row>
    <row r="52" spans="2:8" x14ac:dyDescent="0.3">
      <c r="B52" s="20" t="s">
        <v>67</v>
      </c>
      <c r="C52" s="25">
        <f>IFERROR(C47/C8,0)</f>
        <v>4.1326230011054328</v>
      </c>
      <c r="D52" s="25">
        <f t="shared" ref="D52:H52" si="9">IFERROR(D47/D8,0)</f>
        <v>2.7444292422247982</v>
      </c>
      <c r="E52" s="25">
        <f t="shared" si="9"/>
        <v>2.9462117878783101</v>
      </c>
      <c r="F52" s="25">
        <f t="shared" si="9"/>
        <v>2.5771463120817266</v>
      </c>
      <c r="G52" s="25">
        <f t="shared" si="9"/>
        <v>2.7174962732929093</v>
      </c>
      <c r="H52" s="26">
        <f t="shared" si="9"/>
        <v>2.3616671071499384</v>
      </c>
    </row>
    <row r="53" spans="2:8" x14ac:dyDescent="0.3">
      <c r="B53" s="20"/>
      <c r="H53" s="21"/>
    </row>
    <row r="54" spans="2:8" x14ac:dyDescent="0.3">
      <c r="B54" s="20" t="s">
        <v>68</v>
      </c>
      <c r="C54" s="24">
        <f>IFERROR(Moolay_PL!C24/Moolay_BS!C32,0)</f>
        <v>1.5973020073581463</v>
      </c>
      <c r="D54" s="24">
        <f>IFERROR(Moolay_PL!D24/Moolay_BS!D32,0)</f>
        <v>4.237754047451558</v>
      </c>
      <c r="E54" s="24">
        <f>IFERROR(Moolay_PL!E24/Moolay_BS!E32,0)</f>
        <v>0.37572687871545452</v>
      </c>
      <c r="F54" s="24">
        <f>IFERROR(Moolay_PL!F24/Moolay_BS!F32,0)</f>
        <v>0.87682062963812035</v>
      </c>
      <c r="G54" s="24">
        <f>IFERROR(Moolay_PL!G24/Moolay_BS!G32,0)</f>
        <v>3.1016003773568685E-2</v>
      </c>
      <c r="H54" s="27">
        <f>IFERROR(Moolay_PL!H24/Moolay_BS!H32,0)</f>
        <v>5.134560145637445E-2</v>
      </c>
    </row>
    <row r="55" spans="2:8" x14ac:dyDescent="0.3">
      <c r="B55" s="20" t="s">
        <v>69</v>
      </c>
      <c r="C55" s="24">
        <f>IFERROR(Moolay_PL!C24/Moolay_BS!C8,0)</f>
        <v>0.14322589606616254</v>
      </c>
      <c r="D55" s="24">
        <f>IFERROR(Moolay_PL!D24/Moolay_BS!D8,0)</f>
        <v>0.10736977936698178</v>
      </c>
      <c r="E55" s="24">
        <f>IFERROR(Moolay_PL!E24/Moolay_BS!E8,0)</f>
        <v>9.1704194510507112E-2</v>
      </c>
      <c r="F55" s="24">
        <f>IFERROR(Moolay_PL!F24/Moolay_BS!F8,0)</f>
        <v>0.31639553946341453</v>
      </c>
      <c r="G55" s="24">
        <f>IFERROR(Moolay_PL!G24/Moolay_BS!G8,0)</f>
        <v>2.0787248233869259E-2</v>
      </c>
      <c r="H55" s="27">
        <f>IFERROR(Moolay_PL!H24/Moolay_BS!H8,0)</f>
        <v>4.4063988086991059E-2</v>
      </c>
    </row>
    <row r="56" spans="2:8" x14ac:dyDescent="0.3">
      <c r="B56" s="20" t="s">
        <v>70</v>
      </c>
      <c r="C56" s="24">
        <f>IFERROR(Moolay_PL!C24/Moolay_BS!C71,0)</f>
        <v>8.4845887475570897E-2</v>
      </c>
      <c r="D56" s="24">
        <f>IFERROR(Moolay_PL!D24/Moolay_BS!D71,0)</f>
        <v>8.5162036639955849E-2</v>
      </c>
      <c r="E56" s="24">
        <f>IFERROR(Moolay_PL!E24/Moolay_BS!E71,0)</f>
        <v>7.0844459092955753E-2</v>
      </c>
      <c r="F56" s="24">
        <f>IFERROR(Moolay_PL!F24/Moolay_BS!F71,0)</f>
        <v>0.25398204482759035</v>
      </c>
      <c r="G56" s="24">
        <f>IFERROR(Moolay_PL!G24/Moolay_BS!G71,0)</f>
        <v>1.2379500352772682E-2</v>
      </c>
      <c r="H56" s="27">
        <f>IFERROR(Moolay_PL!H24/Moolay_BS!H71,0)</f>
        <v>2.8792973341104523E-2</v>
      </c>
    </row>
    <row r="57" spans="2:8" x14ac:dyDescent="0.3">
      <c r="B57" s="20"/>
      <c r="H57" s="21"/>
    </row>
    <row r="58" spans="2:8" x14ac:dyDescent="0.3">
      <c r="B58" s="20" t="s">
        <v>71</v>
      </c>
      <c r="C58" s="36">
        <f>C41/Moolay_PL!C6*365</f>
        <v>29.270470894277764</v>
      </c>
      <c r="D58" s="36">
        <f>D41/Moolay_PL!D6*365</f>
        <v>29.252660422341229</v>
      </c>
      <c r="E58" s="36">
        <f>E41/Moolay_PL!E6*365</f>
        <v>62.668912118879142</v>
      </c>
      <c r="F58" s="36">
        <f>F41/Moolay_PL!F6*365</f>
        <v>65.102984803930454</v>
      </c>
      <c r="G58" s="36">
        <f>G41/Moolay_PL!G6*365</f>
        <v>39.44486393649278</v>
      </c>
      <c r="H58" s="37">
        <f>H41/Moolay_PL!H6*365</f>
        <v>36.70990311976508</v>
      </c>
    </row>
    <row r="59" spans="2:8" x14ac:dyDescent="0.3">
      <c r="B59" s="20"/>
      <c r="H59" s="21"/>
    </row>
    <row r="60" spans="2:8" x14ac:dyDescent="0.3">
      <c r="B60" s="20" t="s">
        <v>72</v>
      </c>
      <c r="C60" s="36">
        <f>IFERROR(Moolay_PL!C6/Moolay_BS!C47,0)</f>
        <v>2.7752444867074573</v>
      </c>
      <c r="D60" s="36">
        <f>IFERROR(Moolay_PL!D6/Moolay_BS!D47,0)</f>
        <v>2.6576365688094579</v>
      </c>
      <c r="E60" s="36">
        <f>IFERROR(Moolay_PL!E6/Moolay_BS!E47,0)</f>
        <v>2.3584857375638477</v>
      </c>
      <c r="F60" s="36">
        <f>IFERROR(Moolay_PL!F6/Moolay_BS!F47,0)</f>
        <v>2.3521006428673692</v>
      </c>
      <c r="G60" s="36">
        <f>IFERROR(Moolay_PL!G6/Moolay_BS!G47,0)</f>
        <v>1.384304907543217</v>
      </c>
      <c r="H60" s="37">
        <f>IFERROR(Moolay_PL!H6/Moolay_BS!H47,0)</f>
        <v>1.2782876268859904</v>
      </c>
    </row>
    <row r="61" spans="2:8" x14ac:dyDescent="0.3">
      <c r="B61" s="20" t="s">
        <v>73</v>
      </c>
      <c r="C61" s="36">
        <f>IFERROR(Moolay_PL!C6/Moolay_BS!C32,0)</f>
        <v>127.90647389143481</v>
      </c>
      <c r="D61" s="36">
        <f>IFERROR(Moolay_PL!D6/Moolay_BS!D32,0)</f>
        <v>287.87325325899099</v>
      </c>
      <c r="E61" s="36">
        <f>IFERROR(Moolay_PL!E6/Moolay_BS!E32,0)</f>
        <v>28.469528933291077</v>
      </c>
      <c r="F61" s="36">
        <f>IFERROR(Moolay_PL!F6/Moolay_BS!F32,0)</f>
        <v>16.798688734916098</v>
      </c>
      <c r="G61" s="36">
        <f>IFERROR(Moolay_PL!G6/Moolay_BS!G32,0)</f>
        <v>5.6129290719754588</v>
      </c>
      <c r="H61" s="37">
        <f>IFERROR(Moolay_PL!H6/Moolay_BS!H32,0)</f>
        <v>3.5177640833721546</v>
      </c>
    </row>
    <row r="62" spans="2:8" x14ac:dyDescent="0.3">
      <c r="B62" s="22" t="s">
        <v>74</v>
      </c>
      <c r="C62" s="65">
        <f>IFERROR(Moolay_PL!C6/Moolay_BS!C69,0)</f>
        <v>10.302152027387077</v>
      </c>
      <c r="D62" s="65">
        <f>IFERROR(Moolay_PL!D6/Moolay_BS!D69,0)</f>
        <v>15.767707077693565</v>
      </c>
      <c r="E62" s="65">
        <f>IFERROR(Moolay_PL!E6/Moolay_BS!E69,0)</f>
        <v>8.5975488927823864</v>
      </c>
      <c r="F62" s="65">
        <f>IFERROR(Moolay_PL!F6/Moolay_BS!F69,0)</f>
        <v>10.663166118050071</v>
      </c>
      <c r="G62" s="65">
        <f>IFERROR(Moolay_PL!G6/Moolay_BS!G69,0)</f>
        <v>5.8290973727591453</v>
      </c>
      <c r="H62" s="66">
        <f>IFERROR(Moolay_PL!H6/Moolay_BS!H69,0)</f>
        <v>7.8095469719408026</v>
      </c>
    </row>
    <row r="64" spans="2:8" x14ac:dyDescent="0.3">
      <c r="B64" s="34" t="s">
        <v>75</v>
      </c>
      <c r="C64" s="3"/>
      <c r="D64" s="3"/>
      <c r="E64" s="3"/>
      <c r="F64" s="3"/>
      <c r="G64" s="3"/>
      <c r="H64" s="19"/>
    </row>
    <row r="65" spans="2:8" x14ac:dyDescent="0.3">
      <c r="B65" s="20" t="s">
        <v>56</v>
      </c>
      <c r="C65" s="40">
        <f>C45</f>
        <v>111.1905</v>
      </c>
      <c r="D65" s="40">
        <f t="shared" ref="D65:H65" si="10">D45</f>
        <v>71.814239000000001</v>
      </c>
      <c r="E65" s="40">
        <f t="shared" si="10"/>
        <v>71.795890999999997</v>
      </c>
      <c r="F65" s="40">
        <f t="shared" si="10"/>
        <v>57.092661</v>
      </c>
      <c r="G65" s="40">
        <f t="shared" si="10"/>
        <v>35.821626000000002</v>
      </c>
      <c r="H65" s="41">
        <f t="shared" si="10"/>
        <v>25.475462999999998</v>
      </c>
    </row>
    <row r="66" spans="2:8" x14ac:dyDescent="0.3">
      <c r="B66" s="20" t="s">
        <v>76</v>
      </c>
      <c r="C66" s="40">
        <f>C65-C42</f>
        <v>105.7697</v>
      </c>
      <c r="D66" s="40">
        <f t="shared" ref="D66:H66" si="11">D65-D42</f>
        <v>50.311290999999997</v>
      </c>
      <c r="E66" s="40">
        <f t="shared" si="11"/>
        <v>67.451515000000001</v>
      </c>
      <c r="F66" s="40">
        <f t="shared" si="11"/>
        <v>50.294370000000001</v>
      </c>
      <c r="G66" s="40">
        <f t="shared" si="11"/>
        <v>33.059588000000005</v>
      </c>
      <c r="H66" s="41">
        <f t="shared" si="11"/>
        <v>22.087939999999996</v>
      </c>
    </row>
    <row r="67" spans="2:8" x14ac:dyDescent="0.3">
      <c r="B67" s="20" t="s">
        <v>77</v>
      </c>
      <c r="C67" s="40">
        <f>C22</f>
        <v>67.299000000000007</v>
      </c>
      <c r="D67" s="40">
        <f t="shared" ref="D67:H67" si="12">D22</f>
        <v>35.596017000000003</v>
      </c>
      <c r="E67" s="40">
        <f t="shared" si="12"/>
        <v>42.533061999999994</v>
      </c>
      <c r="F67" s="40">
        <f t="shared" si="12"/>
        <v>33.535854</v>
      </c>
      <c r="G67" s="40">
        <f t="shared" si="12"/>
        <v>19.621116999999998</v>
      </c>
      <c r="H67" s="41">
        <f t="shared" si="12"/>
        <v>14.205713000000001</v>
      </c>
    </row>
    <row r="68" spans="2:8" x14ac:dyDescent="0.3">
      <c r="B68" s="20"/>
      <c r="H68" s="21"/>
    </row>
    <row r="69" spans="2:8" x14ac:dyDescent="0.3">
      <c r="B69" s="20" t="s">
        <v>78</v>
      </c>
      <c r="C69" s="40">
        <f>C66-C67</f>
        <v>38.470699999999994</v>
      </c>
      <c r="D69" s="40">
        <f t="shared" ref="D69:H69" si="13">D66-D67</f>
        <v>14.715273999999994</v>
      </c>
      <c r="E69" s="40">
        <f t="shared" si="13"/>
        <v>24.918453000000007</v>
      </c>
      <c r="F69" s="40">
        <f t="shared" si="13"/>
        <v>16.758516</v>
      </c>
      <c r="G69" s="40">
        <f t="shared" si="13"/>
        <v>13.438471000000007</v>
      </c>
      <c r="H69" s="41">
        <f t="shared" si="13"/>
        <v>7.882226999999995</v>
      </c>
    </row>
    <row r="70" spans="2:8" x14ac:dyDescent="0.3">
      <c r="B70" s="20"/>
      <c r="H70" s="21"/>
    </row>
    <row r="71" spans="2:8" x14ac:dyDescent="0.3">
      <c r="B71" s="22" t="s">
        <v>79</v>
      </c>
      <c r="C71" s="43">
        <f>C8+C11</f>
        <v>58.334000000000003</v>
      </c>
      <c r="D71" s="43">
        <f t="shared" ref="D71:H71" si="14">D8+D11</f>
        <v>40.107472000000001</v>
      </c>
      <c r="E71" s="43">
        <f t="shared" si="14"/>
        <v>39.910009000000002</v>
      </c>
      <c r="F71" s="43">
        <f t="shared" si="14"/>
        <v>36.724347999999999</v>
      </c>
      <c r="G71" s="43">
        <f t="shared" si="14"/>
        <v>34.965870000000002</v>
      </c>
      <c r="H71" s="44">
        <f t="shared" si="14"/>
        <v>31.205044000000001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0A45-F24F-458C-8177-B6AC3CC8FB25}">
  <dimension ref="B1:H75"/>
  <sheetViews>
    <sheetView zoomScaleNormal="100" workbookViewId="0">
      <pane xSplit="2" ySplit="2" topLeftCell="C44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defaultRowHeight="14.4" x14ac:dyDescent="0.3"/>
  <cols>
    <col min="1" max="1" width="5" customWidth="1"/>
    <col min="2" max="2" width="27.44140625" customWidth="1"/>
    <col min="3" max="8" width="12.77734375" customWidth="1"/>
  </cols>
  <sheetData>
    <row r="1" spans="2:8" x14ac:dyDescent="0.3">
      <c r="H1" s="1" t="s">
        <v>28</v>
      </c>
    </row>
    <row r="2" spans="2:8" x14ac:dyDescent="0.3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8" t="s">
        <v>7</v>
      </c>
    </row>
    <row r="3" spans="2:8" x14ac:dyDescent="0.3">
      <c r="B3" s="2" t="s">
        <v>29</v>
      </c>
    </row>
    <row r="4" spans="2:8" x14ac:dyDescent="0.3">
      <c r="B4" s="2"/>
    </row>
    <row r="5" spans="2:8" x14ac:dyDescent="0.3">
      <c r="B5" s="2" t="s">
        <v>39</v>
      </c>
    </row>
    <row r="6" spans="2:8" x14ac:dyDescent="0.3">
      <c r="B6" t="s">
        <v>30</v>
      </c>
      <c r="C6" s="9">
        <f>Moolay_BS!C6/'Moolay_BS (USD)'!$C$75</f>
        <v>0.16522125000000001</v>
      </c>
      <c r="D6" s="9">
        <f>Moolay_BS!D6/'Moolay_BS (USD)'!$D$75</f>
        <v>0.16456297297297295</v>
      </c>
      <c r="E6" s="9">
        <f>Moolay_BS!E6/'Moolay_BS (USD)'!$E$75</f>
        <v>0.16456297297297295</v>
      </c>
      <c r="F6" s="9">
        <f>Moolay_BS!F6/'Moolay_BS (USD)'!$F$75</f>
        <v>1.5815142857142857E-2</v>
      </c>
      <c r="G6" s="9">
        <f>Moolay_BS!G6/'Moolay_BS (USD)'!$G$75</f>
        <v>1.6280294117647059E-2</v>
      </c>
      <c r="H6" s="9">
        <f>Moolay_BS!H6/'Moolay_BS (USD)'!$H$75</f>
        <v>1.7031692307692307E-2</v>
      </c>
    </row>
    <row r="7" spans="2:8" x14ac:dyDescent="0.3">
      <c r="B7" t="s">
        <v>31</v>
      </c>
      <c r="C7" s="9">
        <f>Moolay_BS!C7/'Moolay_BS (USD)'!$C$75</f>
        <v>0.26673625000000001</v>
      </c>
      <c r="D7" s="9">
        <f>Moolay_BS!D7/'Moolay_BS (USD)'!$D$75</f>
        <v>0.26532722972972972</v>
      </c>
      <c r="E7" s="9">
        <f>Moolay_BS!E7/'Moolay_BS (USD)'!$E$75</f>
        <v>0.25208262162162159</v>
      </c>
      <c r="F7" s="9">
        <f>Moolay_BS!F7/'Moolay_BS (USD)'!$F$75</f>
        <v>0.40532701428571427</v>
      </c>
      <c r="G7" s="9">
        <f>Moolay_BS!G7/'Moolay_BS (USD)'!$G$75</f>
        <v>0.28994533823529411</v>
      </c>
      <c r="H7" s="9">
        <f>Moolay_BS!H7/'Moolay_BS (USD)'!$H$75</f>
        <v>0.29666804615384612</v>
      </c>
    </row>
    <row r="8" spans="2:8" x14ac:dyDescent="0.3">
      <c r="B8" s="4" t="s">
        <v>32</v>
      </c>
      <c r="C8" s="11">
        <f>SUM(C6:C7)</f>
        <v>0.43195749999999999</v>
      </c>
      <c r="D8" s="11">
        <f t="shared" ref="D8:H8" si="0">SUM(D6:D7)</f>
        <v>0.42989020270270267</v>
      </c>
      <c r="E8" s="11">
        <f t="shared" si="0"/>
        <v>0.41664559459459455</v>
      </c>
      <c r="F8" s="11">
        <f t="shared" si="0"/>
        <v>0.42114215714285713</v>
      </c>
      <c r="G8" s="11">
        <f t="shared" si="0"/>
        <v>0.3062256323529412</v>
      </c>
      <c r="H8" s="11">
        <f t="shared" si="0"/>
        <v>0.31369973846153842</v>
      </c>
    </row>
    <row r="9" spans="2:8" x14ac:dyDescent="0.3">
      <c r="C9" s="1"/>
      <c r="D9" s="1"/>
      <c r="E9" s="1"/>
      <c r="F9" s="1"/>
      <c r="G9" s="1"/>
      <c r="H9" s="1"/>
    </row>
    <row r="10" spans="2:8" x14ac:dyDescent="0.3">
      <c r="B10" s="2" t="s">
        <v>33</v>
      </c>
      <c r="C10" s="1"/>
      <c r="D10" s="1"/>
      <c r="E10" s="1"/>
      <c r="F10" s="1"/>
      <c r="G10" s="1"/>
      <c r="H10" s="1"/>
    </row>
    <row r="11" spans="2:8" x14ac:dyDescent="0.3">
      <c r="B11" t="s">
        <v>34</v>
      </c>
      <c r="C11" s="9">
        <f>Moolay_BS!C11/'Moolay_BS (USD)'!$C$75</f>
        <v>0.29721750000000002</v>
      </c>
      <c r="D11" s="9">
        <f>Moolay_BS!D11/'Moolay_BS (USD)'!$D$75</f>
        <v>0.11210266216216218</v>
      </c>
      <c r="E11" s="9">
        <f>Moolay_BS!E11/'Moolay_BS (USD)'!$E$75</f>
        <v>0.12267885135135134</v>
      </c>
      <c r="F11" s="9">
        <f>Moolay_BS!F11/'Moolay_BS (USD)'!$F$75</f>
        <v>0.10349138571428572</v>
      </c>
      <c r="G11" s="9">
        <f>Moolay_BS!G11/'Moolay_BS (USD)'!$G$75</f>
        <v>0.2079783382352941</v>
      </c>
      <c r="H11" s="9">
        <f>Moolay_BS!H11/'Moolay_BS (USD)'!$H$75</f>
        <v>0.16637786153846154</v>
      </c>
    </row>
    <row r="12" spans="2:8" x14ac:dyDescent="0.3">
      <c r="B12" t="s">
        <v>35</v>
      </c>
      <c r="C12" s="9">
        <f>Moolay_BS!C12/'Moolay_BS (USD)'!$C$75</f>
        <v>0</v>
      </c>
      <c r="D12" s="9">
        <f>Moolay_BS!D12/'Moolay_BS (USD)'!$D$75</f>
        <v>0</v>
      </c>
      <c r="E12" s="9">
        <f>Moolay_BS!E12/'Moolay_BS (USD)'!$E$75</f>
        <v>0</v>
      </c>
      <c r="F12" s="9">
        <f>Moolay_BS!F12/'Moolay_BS (USD)'!$F$75</f>
        <v>0</v>
      </c>
      <c r="G12" s="9">
        <f>Moolay_BS!G12/'Moolay_BS (USD)'!$G$75</f>
        <v>0</v>
      </c>
      <c r="H12" s="9">
        <f>Moolay_BS!H12/'Moolay_BS (USD)'!$H$75</f>
        <v>4.2227323076923076E-2</v>
      </c>
    </row>
    <row r="13" spans="2:8" x14ac:dyDescent="0.3">
      <c r="B13" t="s">
        <v>36</v>
      </c>
      <c r="C13" s="9">
        <f>Moolay_BS!C13/'Moolay_BS (USD)'!$C$75</f>
        <v>0</v>
      </c>
      <c r="D13" s="9">
        <f>Moolay_BS!D13/'Moolay_BS (USD)'!$D$75</f>
        <v>0</v>
      </c>
      <c r="E13" s="9">
        <f>Moolay_BS!E13/'Moolay_BS (USD)'!$E$75</f>
        <v>0</v>
      </c>
      <c r="F13" s="9">
        <f>Moolay_BS!F13/'Moolay_BS (USD)'!$F$75</f>
        <v>0</v>
      </c>
      <c r="G13" s="9">
        <f>Moolay_BS!G13/'Moolay_BS (USD)'!$G$75</f>
        <v>0</v>
      </c>
      <c r="H13" s="9">
        <f>Moolay_BS!H13/'Moolay_BS (USD)'!$H$75</f>
        <v>0</v>
      </c>
    </row>
    <row r="14" spans="2:8" x14ac:dyDescent="0.3">
      <c r="B14" t="s">
        <v>37</v>
      </c>
      <c r="C14" s="9">
        <f>Moolay_BS!C14/'Moolay_BS (USD)'!$C$75</f>
        <v>0.21470500000000001</v>
      </c>
      <c r="D14" s="9">
        <f>Moolay_BS!D14/'Moolay_BS (USD)'!$D$75</f>
        <v>0.15678312162162161</v>
      </c>
      <c r="E14" s="9">
        <f>Moolay_BS!E14/'Moolay_BS (USD)'!$E$75</f>
        <v>0.11343060810810811</v>
      </c>
      <c r="F14" s="9">
        <f>Moolay_BS!F14/'Moolay_BS (USD)'!$F$75</f>
        <v>8.1627785714285708E-2</v>
      </c>
      <c r="G14" s="9">
        <f>Moolay_BS!G14/'Moolay_BS (USD)'!$G$75</f>
        <v>2.9417205882352943E-2</v>
      </c>
      <c r="H14" s="9">
        <f>Moolay_BS!H14/'Moolay_BS (USD)'!$H$75</f>
        <v>0</v>
      </c>
    </row>
    <row r="15" spans="2:8" x14ac:dyDescent="0.3">
      <c r="B15" s="4" t="s">
        <v>38</v>
      </c>
      <c r="C15" s="15">
        <f>SUM(C11:C14)</f>
        <v>0.51192250000000006</v>
      </c>
      <c r="D15" s="11">
        <f t="shared" ref="D15:H15" si="1">SUM(D11:D14)</f>
        <v>0.2688857837837838</v>
      </c>
      <c r="E15" s="11">
        <f t="shared" si="1"/>
        <v>0.23610945945945944</v>
      </c>
      <c r="F15" s="11">
        <f t="shared" si="1"/>
        <v>0.18511917142857143</v>
      </c>
      <c r="G15" s="11">
        <f t="shared" si="1"/>
        <v>0.23739554411764704</v>
      </c>
      <c r="H15" s="11">
        <f t="shared" si="1"/>
        <v>0.20860518461538463</v>
      </c>
    </row>
    <row r="16" spans="2:8" x14ac:dyDescent="0.3">
      <c r="C16" s="1"/>
      <c r="D16" s="1"/>
      <c r="E16" s="1"/>
      <c r="F16" s="1"/>
      <c r="G16" s="1"/>
      <c r="H16" s="1"/>
    </row>
    <row r="17" spans="2:8" x14ac:dyDescent="0.3">
      <c r="B17" s="2" t="s">
        <v>77</v>
      </c>
      <c r="C17" s="1"/>
      <c r="D17" s="1"/>
      <c r="E17" s="1"/>
      <c r="F17" s="1"/>
      <c r="G17" s="1"/>
      <c r="H17" s="1"/>
    </row>
    <row r="18" spans="2:8" x14ac:dyDescent="0.3">
      <c r="B18" t="s">
        <v>80</v>
      </c>
      <c r="C18" s="9">
        <f>Moolay_BS!C18/'Moolay_BS (USD)'!$C$75</f>
        <v>0.22987375000000002</v>
      </c>
      <c r="D18" s="9">
        <f>Moolay_BS!D18/'Moolay_BS (USD)'!$D$75</f>
        <v>0.2025991891891892</v>
      </c>
      <c r="E18" s="9">
        <f>Moolay_BS!E18/'Moolay_BS (USD)'!$E$75</f>
        <v>0.16276747297297298</v>
      </c>
      <c r="F18" s="9">
        <f>Moolay_BS!F18/'Moolay_BS (USD)'!$F$75</f>
        <v>0.1763852142857143</v>
      </c>
      <c r="G18" s="9">
        <f>Moolay_BS!G18/'Moolay_BS (USD)'!$G$75</f>
        <v>7.5829779411764706E-2</v>
      </c>
      <c r="H18" s="9">
        <f>Moolay_BS!H18/'Moolay_BS (USD)'!$H$75</f>
        <v>4.249192307692308E-2</v>
      </c>
    </row>
    <row r="19" spans="2:8" x14ac:dyDescent="0.3">
      <c r="B19" t="s">
        <v>43</v>
      </c>
      <c r="C19" s="9">
        <f>Moolay_BS!C19/'Moolay_BS (USD)'!$C$75</f>
        <v>0.44965374999999996</v>
      </c>
      <c r="D19" s="9">
        <f>Moolay_BS!D19/'Moolay_BS (USD)'!$D$75</f>
        <v>2.4926837837837838E-2</v>
      </c>
      <c r="E19" s="9">
        <f>Moolay_BS!E19/'Moolay_BS (USD)'!$E$75</f>
        <v>0.14770639189189189</v>
      </c>
      <c r="F19" s="9">
        <f>Moolay_BS!F19/'Moolay_BS (USD)'!$F$75</f>
        <v>7.1428571428571426E-3</v>
      </c>
      <c r="G19" s="9">
        <f>Moolay_BS!G19/'Moolay_BS (USD)'!$G$75</f>
        <v>1.9044117647058822E-2</v>
      </c>
      <c r="H19" s="9">
        <f>Moolay_BS!H19/'Moolay_BS (USD)'!$H$75</f>
        <v>0.118684</v>
      </c>
    </row>
    <row r="20" spans="2:8" x14ac:dyDescent="0.3">
      <c r="B20" t="s">
        <v>42</v>
      </c>
      <c r="C20" s="9">
        <f>Moolay_BS!C20/'Moolay_BS (USD)'!$C$75</f>
        <v>0.1531525</v>
      </c>
      <c r="D20" s="9">
        <f>Moolay_BS!D20/'Moolay_BS (USD)'!$D$75</f>
        <v>0.24733994594594597</v>
      </c>
      <c r="E20" s="9">
        <f>Moolay_BS!E20/'Moolay_BS (USD)'!$E$75</f>
        <v>0.26007786486486484</v>
      </c>
      <c r="F20" s="9">
        <f>Moolay_BS!F20/'Moolay_BS (USD)'!$F$75</f>
        <v>0.29228988571428571</v>
      </c>
      <c r="G20" s="9">
        <f>Moolay_BS!G20/'Moolay_BS (USD)'!$G$75</f>
        <v>0.16876514705882353</v>
      </c>
      <c r="H20" s="9">
        <f>Moolay_BS!H20/'Moolay_BS (USD)'!$H$75</f>
        <v>4.5939876923076925E-2</v>
      </c>
    </row>
    <row r="21" spans="2:8" x14ac:dyDescent="0.3">
      <c r="B21" t="s">
        <v>40</v>
      </c>
      <c r="C21" s="9">
        <f>Moolay_BS!C21/'Moolay_BS (USD)'!$C$75</f>
        <v>8.5574999999999991E-3</v>
      </c>
      <c r="D21" s="9">
        <f>Moolay_BS!D21/'Moolay_BS (USD)'!$D$75</f>
        <v>6.1612837837837836E-3</v>
      </c>
      <c r="E21" s="9">
        <f>Moolay_BS!E21/'Moolay_BS (USD)'!$E$75</f>
        <v>4.2193783783783783E-3</v>
      </c>
      <c r="F21" s="9">
        <f>Moolay_BS!F21/'Moolay_BS (USD)'!$F$75</f>
        <v>3.2656714285714283E-3</v>
      </c>
      <c r="G21" s="9">
        <f>Moolay_BS!G21/'Moolay_BS (USD)'!$G$75</f>
        <v>2.4906794117647058E-2</v>
      </c>
      <c r="H21" s="9">
        <f>Moolay_BS!H21/'Moolay_BS (USD)'!$H$75</f>
        <v>1.143363076923077E-2</v>
      </c>
    </row>
    <row r="22" spans="2:8" x14ac:dyDescent="0.3">
      <c r="B22" s="4" t="s">
        <v>82</v>
      </c>
      <c r="C22" s="15">
        <f t="shared" ref="C22:H22" si="2">SUM(C18:C21)</f>
        <v>0.84123749999999997</v>
      </c>
      <c r="D22" s="11">
        <f t="shared" si="2"/>
        <v>0.48102725675675678</v>
      </c>
      <c r="E22" s="11">
        <f t="shared" si="2"/>
        <v>0.57477110810810805</v>
      </c>
      <c r="F22" s="11">
        <f t="shared" si="2"/>
        <v>0.47908362857142855</v>
      </c>
      <c r="G22" s="11">
        <f t="shared" si="2"/>
        <v>0.28854583823529412</v>
      </c>
      <c r="H22" s="11">
        <f t="shared" si="2"/>
        <v>0.21854943076923078</v>
      </c>
    </row>
    <row r="23" spans="2:8" x14ac:dyDescent="0.3">
      <c r="C23" s="1"/>
      <c r="D23" s="1"/>
      <c r="E23" s="1"/>
      <c r="F23" s="1"/>
      <c r="G23" s="1"/>
      <c r="H23" s="1"/>
    </row>
    <row r="24" spans="2:8" ht="15" thickBot="1" x14ac:dyDescent="0.35">
      <c r="B24" s="5" t="s">
        <v>44</v>
      </c>
      <c r="C24" s="17">
        <f t="shared" ref="C24:H24" si="3">C8+C15+C22</f>
        <v>1.7851175000000001</v>
      </c>
      <c r="D24" s="13">
        <f t="shared" si="3"/>
        <v>1.1798032432432433</v>
      </c>
      <c r="E24" s="13">
        <f t="shared" si="3"/>
        <v>1.227526162162162</v>
      </c>
      <c r="F24" s="13">
        <f t="shared" si="3"/>
        <v>1.0853449571428571</v>
      </c>
      <c r="G24" s="13">
        <f t="shared" si="3"/>
        <v>0.83216701470588239</v>
      </c>
      <c r="H24" s="13">
        <f t="shared" si="3"/>
        <v>0.74085435384615383</v>
      </c>
    </row>
    <row r="25" spans="2:8" ht="15" thickTop="1" x14ac:dyDescent="0.3">
      <c r="C25" s="1"/>
      <c r="D25" s="1"/>
      <c r="E25" s="1"/>
      <c r="F25" s="1"/>
      <c r="G25" s="1"/>
      <c r="H25" s="1"/>
    </row>
    <row r="26" spans="2:8" x14ac:dyDescent="0.3">
      <c r="B26" s="2" t="s">
        <v>45</v>
      </c>
      <c r="C26" s="1"/>
      <c r="D26" s="1"/>
      <c r="E26" s="1"/>
      <c r="F26" s="1"/>
      <c r="G26" s="1"/>
      <c r="H26" s="1"/>
    </row>
    <row r="27" spans="2:8" x14ac:dyDescent="0.3">
      <c r="C27" s="1"/>
      <c r="D27" s="1"/>
      <c r="E27" s="1"/>
      <c r="F27" s="1"/>
      <c r="G27" s="1"/>
      <c r="H27" s="1"/>
    </row>
    <row r="28" spans="2:8" x14ac:dyDescent="0.3">
      <c r="B28" s="2" t="s">
        <v>46</v>
      </c>
      <c r="C28" s="1"/>
      <c r="D28" s="1"/>
      <c r="E28" s="1"/>
      <c r="F28" s="1"/>
      <c r="G28" s="1"/>
      <c r="H28" s="1"/>
    </row>
    <row r="29" spans="2:8" x14ac:dyDescent="0.3">
      <c r="B29" t="s">
        <v>47</v>
      </c>
      <c r="C29" s="9">
        <f>Moolay_BS!C29/'Moolay_BS (USD)'!$C$75</f>
        <v>3.8097499999999999E-2</v>
      </c>
      <c r="D29" s="9">
        <f>Moolay_BS!D29/'Moolay_BS (USD)'!$D$75</f>
        <v>1.0205608108108107E-2</v>
      </c>
      <c r="E29" s="9">
        <f>Moolay_BS!E29/'Moolay_BS (USD)'!$E$75</f>
        <v>1.0935378378378378E-2</v>
      </c>
      <c r="F29" s="9">
        <f>Moolay_BS!F29/'Moolay_BS (USD)'!$F$75</f>
        <v>8.4164142857142861E-3</v>
      </c>
      <c r="G29" s="9">
        <f>Moolay_BS!G29/'Moolay_BS (USD)'!$G$75</f>
        <v>8.4547647058823526E-3</v>
      </c>
      <c r="H29" s="9">
        <f>Moolay_BS!H29/'Moolay_BS (USD)'!$H$75</f>
        <v>9.206846153846154E-3</v>
      </c>
    </row>
    <row r="30" spans="2:8" x14ac:dyDescent="0.3">
      <c r="B30" t="s">
        <v>48</v>
      </c>
      <c r="C30" s="9">
        <f>Moolay_BS!C30/'Moolay_BS (USD)'!$C$75</f>
        <v>6.3499999999999993E-4</v>
      </c>
      <c r="D30" s="9">
        <f>Moolay_BS!D30/'Moolay_BS (USD)'!$D$75</f>
        <v>6.8629729729729723E-4</v>
      </c>
      <c r="E30" s="9">
        <f>Moolay_BS!E30/'Moolay_BS (USD)'!$E$75</f>
        <v>9.0755905405405415E-2</v>
      </c>
      <c r="F30" s="9">
        <f>Moolay_BS!F30/'Moolay_BS (USD)'!$F$75</f>
        <v>0.14355024285714285</v>
      </c>
      <c r="G30" s="9">
        <f>Moolay_BS!G30/'Moolay_BS (USD)'!$G$75</f>
        <v>0.19678083823529413</v>
      </c>
      <c r="H30" s="9">
        <f>Moolay_BS!H30/'Moolay_BS (USD)'!$H$75</f>
        <v>0.26000533846153845</v>
      </c>
    </row>
    <row r="31" spans="2:8" x14ac:dyDescent="0.3">
      <c r="B31" t="s">
        <v>49</v>
      </c>
      <c r="C31" s="9">
        <f>Moolay_BS!C31/'Moolay_BS (USD)'!$C$75</f>
        <v>0</v>
      </c>
      <c r="D31" s="9">
        <f>Moolay_BS!D31/'Moolay_BS (USD)'!$D$75</f>
        <v>0</v>
      </c>
      <c r="E31" s="9">
        <f>Moolay_BS!E31/'Moolay_BS (USD)'!$E$75</f>
        <v>0</v>
      </c>
      <c r="F31" s="9">
        <f>Moolay_BS!F31/'Moolay_BS (USD)'!$F$75</f>
        <v>0</v>
      </c>
      <c r="G31" s="9">
        <f>Moolay_BS!G31/'Moolay_BS (USD)'!$G$75</f>
        <v>0</v>
      </c>
      <c r="H31" s="9">
        <f>Moolay_BS!H31/'Moolay_BS (USD)'!$H$75</f>
        <v>0</v>
      </c>
    </row>
    <row r="32" spans="2:8" x14ac:dyDescent="0.3">
      <c r="B32" s="4" t="s">
        <v>50</v>
      </c>
      <c r="C32" s="11">
        <f>SUM(C29:C31)</f>
        <v>3.8732499999999996E-2</v>
      </c>
      <c r="D32" s="11">
        <f t="shared" ref="D32:H32" si="4">SUM(D29:D31)</f>
        <v>1.0891905405405404E-2</v>
      </c>
      <c r="E32" s="11">
        <f t="shared" si="4"/>
        <v>0.1016912837837838</v>
      </c>
      <c r="F32" s="11">
        <f t="shared" si="4"/>
        <v>0.15196665714285715</v>
      </c>
      <c r="G32" s="11">
        <f t="shared" si="4"/>
        <v>0.20523560294117649</v>
      </c>
      <c r="H32" s="11">
        <f t="shared" si="4"/>
        <v>0.2692121846153846</v>
      </c>
    </row>
    <row r="33" spans="2:8" x14ac:dyDescent="0.3">
      <c r="C33" s="1"/>
      <c r="D33" s="1"/>
      <c r="E33" s="1"/>
      <c r="F33" s="1"/>
      <c r="G33" s="1"/>
      <c r="H33" s="1"/>
    </row>
    <row r="34" spans="2:8" x14ac:dyDescent="0.3">
      <c r="B34" s="2" t="s">
        <v>54</v>
      </c>
      <c r="C34" s="1"/>
      <c r="D34" s="1"/>
      <c r="E34" s="1"/>
      <c r="F34" s="1"/>
      <c r="G34" s="1"/>
      <c r="H34" s="1"/>
    </row>
    <row r="35" spans="2:8" x14ac:dyDescent="0.3">
      <c r="B35" t="s">
        <v>51</v>
      </c>
      <c r="C35" s="9">
        <f>Moolay_BS!C35/'Moolay_BS (USD)'!$C$75</f>
        <v>0.28362874999999999</v>
      </c>
      <c r="D35" s="9">
        <f>Moolay_BS!D35/'Moolay_BS (USD)'!$D$75</f>
        <v>0.11756756756756756</v>
      </c>
      <c r="E35" s="9">
        <f>Moolay_BS!E35/'Moolay_BS (USD)'!$E$75</f>
        <v>0.11756756756756756</v>
      </c>
      <c r="F35" s="9">
        <f>Moolay_BS!F35/'Moolay_BS (USD)'!$F$75</f>
        <v>8.2285714285714281E-2</v>
      </c>
      <c r="G35" s="9">
        <f>Moolay_BS!G35/'Moolay_BS (USD)'!$G$75</f>
        <v>8.4705882352941173E-2</v>
      </c>
      <c r="H35" s="9">
        <f>Moolay_BS!H35/'Moolay_BS (USD)'!$H$75</f>
        <v>5.3999999999999999E-2</v>
      </c>
    </row>
    <row r="36" spans="2:8" x14ac:dyDescent="0.3">
      <c r="B36" t="s">
        <v>81</v>
      </c>
      <c r="C36" s="9">
        <f>Moolay_BS!C36/'Moolay_BS (USD)'!$C$75</f>
        <v>7.2874999999999995E-2</v>
      </c>
      <c r="D36" s="9">
        <f>Moolay_BS!D36/'Moolay_BS (USD)'!$D$75</f>
        <v>8.088108108108108E-2</v>
      </c>
      <c r="E36" s="9">
        <f>Moolay_BS!E36/'Moolay_BS (USD)'!$E$75</f>
        <v>3.8052567567567565E-2</v>
      </c>
      <c r="F36" s="9">
        <f>Moolay_BS!F36/'Moolay_BS (USD)'!$F$75</f>
        <v>3.5483142857142859E-2</v>
      </c>
      <c r="G36" s="9">
        <f>Moolay_BS!G36/'Moolay_BS (USD)'!$G$75</f>
        <v>1.5436911764705881E-2</v>
      </c>
      <c r="H36" s="9">
        <f>Moolay_BS!H36/'Moolay_BS (USD)'!$H$75</f>
        <v>1.9790000000000002E-2</v>
      </c>
    </row>
    <row r="37" spans="2:8" x14ac:dyDescent="0.3">
      <c r="B37" t="s">
        <v>53</v>
      </c>
      <c r="C37" s="9">
        <f>Moolay_BS!C37/'Moolay_BS (USD)'!$C$75</f>
        <v>0</v>
      </c>
      <c r="D37" s="9">
        <f>Moolay_BS!D37/'Moolay_BS (USD)'!$D$75</f>
        <v>0</v>
      </c>
      <c r="E37" s="9">
        <f>Moolay_BS!E37/'Moolay_BS (USD)'!$E$75</f>
        <v>0</v>
      </c>
      <c r="F37" s="9">
        <f>Moolay_BS!F37/'Moolay_BS (USD)'!$F$75</f>
        <v>0</v>
      </c>
      <c r="G37" s="9">
        <f>Moolay_BS!G37/'Moolay_BS (USD)'!$G$75</f>
        <v>0</v>
      </c>
      <c r="H37" s="9">
        <f>Moolay_BS!H37/'Moolay_BS (USD)'!$H$75</f>
        <v>5.921969230769231E-3</v>
      </c>
    </row>
    <row r="38" spans="2:8" x14ac:dyDescent="0.3">
      <c r="B38" s="4" t="s">
        <v>55</v>
      </c>
      <c r="C38" s="11">
        <f>SUM(C35:C37)</f>
        <v>0.35650375000000001</v>
      </c>
      <c r="D38" s="11">
        <f t="shared" ref="D38:H38" si="5">SUM(D35:D37)</f>
        <v>0.19844864864864864</v>
      </c>
      <c r="E38" s="11">
        <f t="shared" si="5"/>
        <v>0.15562013513513512</v>
      </c>
      <c r="F38" s="11">
        <f t="shared" si="5"/>
        <v>0.11776885714285715</v>
      </c>
      <c r="G38" s="11">
        <f t="shared" si="5"/>
        <v>0.10014279411764705</v>
      </c>
      <c r="H38" s="11">
        <f t="shared" si="5"/>
        <v>7.9711969230769231E-2</v>
      </c>
    </row>
    <row r="39" spans="2:8" x14ac:dyDescent="0.3">
      <c r="C39" s="1"/>
      <c r="D39" s="1"/>
      <c r="E39" s="1"/>
      <c r="F39" s="1"/>
      <c r="G39" s="1"/>
      <c r="H39" s="1"/>
    </row>
    <row r="40" spans="2:8" x14ac:dyDescent="0.3">
      <c r="B40" s="2" t="s">
        <v>56</v>
      </c>
      <c r="C40" s="1"/>
      <c r="D40" s="1"/>
      <c r="E40" s="1"/>
      <c r="F40" s="1"/>
      <c r="G40" s="1"/>
      <c r="H40" s="1"/>
    </row>
    <row r="41" spans="2:8" x14ac:dyDescent="0.3">
      <c r="B41" t="s">
        <v>60</v>
      </c>
      <c r="C41" s="9">
        <f>Moolay_BS!C41/'Moolay_BS (USD)'!$C$75</f>
        <v>0.39728750000000002</v>
      </c>
      <c r="D41" s="9">
        <f>Moolay_BS!D41/'Moolay_BS (USD)'!$D$75</f>
        <v>0.25129143243243246</v>
      </c>
      <c r="E41" s="9">
        <f>Moolay_BS!E41/'Moolay_BS (USD)'!$E$75</f>
        <v>0.4970765810810811</v>
      </c>
      <c r="F41" s="9">
        <f>Moolay_BS!F41/'Moolay_BS (USD)'!$F$75</f>
        <v>0.45533572857142857</v>
      </c>
      <c r="G41" s="9">
        <f>Moolay_BS!G41/'Moolay_BS (USD)'!$G$75</f>
        <v>0.12449154411764705</v>
      </c>
      <c r="H41" s="9">
        <f>Moolay_BS!H41/'Moolay_BS (USD)'!$H$75</f>
        <v>9.5247107692307681E-2</v>
      </c>
    </row>
    <row r="42" spans="2:8" x14ac:dyDescent="0.3">
      <c r="B42" t="s">
        <v>63</v>
      </c>
      <c r="C42" s="9">
        <f>Moolay_BS!C42/'Moolay_BS (USD)'!$C$75</f>
        <v>6.7760000000000001E-2</v>
      </c>
      <c r="D42" s="9">
        <f>Moolay_BS!D42/'Moolay_BS (USD)'!$D$75</f>
        <v>0.29058037837837836</v>
      </c>
      <c r="E42" s="9">
        <f>Moolay_BS!E42/'Moolay_BS (USD)'!$E$75</f>
        <v>5.870778378378378E-2</v>
      </c>
      <c r="F42" s="9">
        <f>Moolay_BS!F42/'Moolay_BS (USD)'!$F$75</f>
        <v>9.7118442857142856E-2</v>
      </c>
      <c r="G42" s="9">
        <f>Moolay_BS!G42/'Moolay_BS (USD)'!$G$75</f>
        <v>4.0618205882352938E-2</v>
      </c>
      <c r="H42" s="9">
        <f>Moolay_BS!H42/'Moolay_BS (USD)'!$H$75</f>
        <v>5.2115738461538462E-2</v>
      </c>
    </row>
    <row r="43" spans="2:8" x14ac:dyDescent="0.3">
      <c r="B43" t="s">
        <v>62</v>
      </c>
      <c r="C43" s="9">
        <f>Moolay_BS!C43/'Moolay_BS (USD)'!$C$75</f>
        <v>0.29735624999999999</v>
      </c>
      <c r="D43" s="9">
        <f>Moolay_BS!D43/'Moolay_BS (USD)'!$D$75</f>
        <v>8.3563702702702705E-2</v>
      </c>
      <c r="E43" s="9">
        <f>Moolay_BS!E43/'Moolay_BS (USD)'!$E$75</f>
        <v>0.25927795945945942</v>
      </c>
      <c r="F43" s="9">
        <f>Moolay_BS!F43/'Moolay_BS (USD)'!$F$75</f>
        <v>0.16135351428571429</v>
      </c>
      <c r="G43" s="9">
        <f>Moolay_BS!G43/'Moolay_BS (USD)'!$G$75</f>
        <v>0.18655682352941177</v>
      </c>
      <c r="H43" s="9">
        <f>Moolay_BS!H43/'Moolay_BS (USD)'!$H$75</f>
        <v>0.10624876923076923</v>
      </c>
    </row>
    <row r="44" spans="2:8" x14ac:dyDescent="0.3">
      <c r="B44" t="s">
        <v>61</v>
      </c>
      <c r="C44" s="9">
        <f>Moolay_BS!C44/'Moolay_BS (USD)'!$C$75</f>
        <v>0.62747750000000002</v>
      </c>
      <c r="D44" s="9">
        <f>Moolay_BS!D44/'Moolay_BS (USD)'!$D$75</f>
        <v>0.3450271756756757</v>
      </c>
      <c r="E44" s="9">
        <f>Moolay_BS!E44/'Moolay_BS (USD)'!$E$75</f>
        <v>0.15515241891891893</v>
      </c>
      <c r="F44" s="9">
        <f>Moolay_BS!F44/'Moolay_BS (USD)'!$F$75</f>
        <v>0.10180175714285714</v>
      </c>
      <c r="G44" s="9">
        <f>Moolay_BS!G44/'Moolay_BS (USD)'!$G$75</f>
        <v>0.17512204411764706</v>
      </c>
      <c r="H44" s="9">
        <f>Moolay_BS!H44/'Moolay_BS (USD)'!$H$75</f>
        <v>0.1383185846153846</v>
      </c>
    </row>
    <row r="45" spans="2:8" x14ac:dyDescent="0.3">
      <c r="B45" s="4" t="s">
        <v>64</v>
      </c>
      <c r="C45" s="11">
        <f t="shared" ref="C45:H45" si="6">SUM(C41:C44)</f>
        <v>1.3898812500000002</v>
      </c>
      <c r="D45" s="11">
        <f t="shared" si="6"/>
        <v>0.97046268918918921</v>
      </c>
      <c r="E45" s="11">
        <f t="shared" si="6"/>
        <v>0.9702147432432433</v>
      </c>
      <c r="F45" s="11">
        <f t="shared" si="6"/>
        <v>0.81560944285714287</v>
      </c>
      <c r="G45" s="11">
        <f t="shared" si="6"/>
        <v>0.52678861764705887</v>
      </c>
      <c r="H45" s="11">
        <f t="shared" si="6"/>
        <v>0.39193020000000001</v>
      </c>
    </row>
    <row r="46" spans="2:8" x14ac:dyDescent="0.3">
      <c r="C46" s="1"/>
      <c r="D46" s="1"/>
      <c r="E46" s="1"/>
      <c r="F46" s="1"/>
      <c r="G46" s="1"/>
      <c r="H46" s="1"/>
    </row>
    <row r="47" spans="2:8" ht="15" thickBot="1" x14ac:dyDescent="0.35">
      <c r="B47" s="5" t="s">
        <v>65</v>
      </c>
      <c r="C47" s="13">
        <f t="shared" ref="C47:H47" si="7">C32+C38+C45</f>
        <v>1.7851175000000001</v>
      </c>
      <c r="D47" s="13">
        <f t="shared" si="7"/>
        <v>1.1798032432432433</v>
      </c>
      <c r="E47" s="13">
        <f t="shared" si="7"/>
        <v>1.2275261621621623</v>
      </c>
      <c r="F47" s="13">
        <f t="shared" si="7"/>
        <v>1.0853449571428571</v>
      </c>
      <c r="G47" s="13">
        <f t="shared" si="7"/>
        <v>0.83216701470588239</v>
      </c>
      <c r="H47" s="13">
        <f t="shared" si="7"/>
        <v>0.74085435384615383</v>
      </c>
    </row>
    <row r="48" spans="2:8" ht="15" thickTop="1" x14ac:dyDescent="0.3">
      <c r="C48" s="9"/>
      <c r="D48" s="9"/>
      <c r="E48" s="9"/>
      <c r="F48" s="9"/>
      <c r="G48" s="9"/>
      <c r="H48" s="9"/>
    </row>
    <row r="50" spans="2:8" x14ac:dyDescent="0.3">
      <c r="B50" s="34" t="s">
        <v>66</v>
      </c>
      <c r="C50" s="11">
        <f>IFERROR(C45/C22,0)</f>
        <v>1.6521865109436993</v>
      </c>
      <c r="D50" s="11">
        <f t="shared" ref="D50:H50" si="8">IFERROR(D45/D22,0)</f>
        <v>2.0174796241950328</v>
      </c>
      <c r="E50" s="11">
        <f t="shared" si="8"/>
        <v>1.6880019359998115</v>
      </c>
      <c r="F50" s="11">
        <f t="shared" si="8"/>
        <v>1.7024364729164196</v>
      </c>
      <c r="G50" s="11">
        <f t="shared" si="8"/>
        <v>1.8256670096814571</v>
      </c>
      <c r="H50" s="35">
        <f t="shared" si="8"/>
        <v>1.7933251924771392</v>
      </c>
    </row>
    <row r="51" spans="2:8" x14ac:dyDescent="0.3">
      <c r="B51" s="20"/>
      <c r="H51" s="21"/>
    </row>
    <row r="52" spans="2:8" x14ac:dyDescent="0.3">
      <c r="B52" s="20" t="s">
        <v>67</v>
      </c>
      <c r="C52" s="25">
        <f>IFERROR(C47/C8,0)</f>
        <v>4.1326230011054328</v>
      </c>
      <c r="D52" s="25">
        <f t="shared" ref="D52:H52" si="9">IFERROR(D47/D8,0)</f>
        <v>2.7444292422247982</v>
      </c>
      <c r="E52" s="25">
        <f t="shared" si="9"/>
        <v>2.946211787878311</v>
      </c>
      <c r="F52" s="25">
        <f t="shared" si="9"/>
        <v>2.5771463120817262</v>
      </c>
      <c r="G52" s="25">
        <f t="shared" si="9"/>
        <v>2.7174962732929098</v>
      </c>
      <c r="H52" s="26">
        <f t="shared" si="9"/>
        <v>2.3616671071499389</v>
      </c>
    </row>
    <row r="53" spans="2:8" x14ac:dyDescent="0.3">
      <c r="B53" s="20"/>
      <c r="H53" s="21"/>
    </row>
    <row r="54" spans="2:8" x14ac:dyDescent="0.3">
      <c r="B54" s="20" t="s">
        <v>68</v>
      </c>
      <c r="C54" s="24">
        <f>IFERROR('Moolay_PL (USD)'!C24/'Moolay_BS (USD)'!C32,0)</f>
        <v>1.5973020073581465</v>
      </c>
      <c r="D54" s="24">
        <f>IFERROR('Moolay_PL (USD)'!D24/'Moolay_BS (USD)'!D32,0)</f>
        <v>4.237754047451519</v>
      </c>
      <c r="E54" s="24">
        <f>IFERROR('Moolay_PL (USD)'!E24/'Moolay_BS (USD)'!E32,0)</f>
        <v>0.37572687871545457</v>
      </c>
      <c r="F54" s="24">
        <f>IFERROR('Moolay_PL (USD)'!F24/'Moolay_BS (USD)'!F32,0)</f>
        <v>0.87682062963812135</v>
      </c>
      <c r="G54" s="24">
        <f>IFERROR('Moolay_PL (USD)'!G24/'Moolay_BS (USD)'!G32,0)</f>
        <v>3.1016003773569719E-2</v>
      </c>
      <c r="H54" s="27">
        <f>IFERROR('Moolay_PL (USD)'!H24/'Moolay_BS (USD)'!H32,0)</f>
        <v>5.1345601456374679E-2</v>
      </c>
    </row>
    <row r="55" spans="2:8" x14ac:dyDescent="0.3">
      <c r="B55" s="20" t="s">
        <v>69</v>
      </c>
      <c r="C55" s="24">
        <f>IFERROR('Moolay_PL (USD)'!C24/'Moolay_BS (USD)'!C8,0)</f>
        <v>0.14322589606616254</v>
      </c>
      <c r="D55" s="24">
        <f>IFERROR('Moolay_PL (USD)'!D24/'Moolay_BS (USD)'!D8,0)</f>
        <v>0.10736977936698076</v>
      </c>
      <c r="E55" s="24">
        <f>IFERROR('Moolay_PL (USD)'!E24/'Moolay_BS (USD)'!E8,0)</f>
        <v>9.1704194510507153E-2</v>
      </c>
      <c r="F55" s="24">
        <f>IFERROR('Moolay_PL (USD)'!F24/'Moolay_BS (USD)'!F8,0)</f>
        <v>0.31639553946341487</v>
      </c>
      <c r="G55" s="24">
        <f>IFERROR('Moolay_PL (USD)'!G24/'Moolay_BS (USD)'!G8,0)</f>
        <v>2.0787248233869952E-2</v>
      </c>
      <c r="H55" s="27">
        <f>IFERROR('Moolay_PL (USD)'!H24/'Moolay_BS (USD)'!H8,0)</f>
        <v>4.4063988086991253E-2</v>
      </c>
    </row>
    <row r="56" spans="2:8" x14ac:dyDescent="0.3">
      <c r="B56" s="20" t="s">
        <v>70</v>
      </c>
      <c r="C56" s="24">
        <f>IFERROR('Moolay_PL (USD)'!C24/'Moolay_BS (USD)'!C71,0)</f>
        <v>8.4845887475570883E-2</v>
      </c>
      <c r="D56" s="24">
        <f>IFERROR('Moolay_PL (USD)'!D24/'Moolay_BS (USD)'!D71,0)</f>
        <v>8.5162036639955044E-2</v>
      </c>
      <c r="E56" s="24">
        <f>IFERROR('Moolay_PL (USD)'!E24/'Moolay_BS (USD)'!E71,0)</f>
        <v>7.084445909295578E-2</v>
      </c>
      <c r="F56" s="24">
        <f>IFERROR('Moolay_PL (USD)'!F24/'Moolay_BS (USD)'!F71,0)</f>
        <v>0.25398204482759063</v>
      </c>
      <c r="G56" s="24">
        <f>IFERROR('Moolay_PL (USD)'!G24/'Moolay_BS (USD)'!G71,0)</f>
        <v>1.2379500352773097E-2</v>
      </c>
      <c r="H56" s="27">
        <f>IFERROR('Moolay_PL (USD)'!H24/'Moolay_BS (USD)'!H71,0)</f>
        <v>2.8792973341104647E-2</v>
      </c>
    </row>
    <row r="57" spans="2:8" x14ac:dyDescent="0.3">
      <c r="B57" s="20"/>
      <c r="H57" s="21"/>
    </row>
    <row r="58" spans="2:8" x14ac:dyDescent="0.3">
      <c r="B58" s="20" t="s">
        <v>71</v>
      </c>
      <c r="C58" s="36">
        <f>C41/'Moolay_PL (USD)'!C6*365</f>
        <v>29.270470894277764</v>
      </c>
      <c r="D58" s="36">
        <f>D41/'Moolay_PL (USD)'!D6*365</f>
        <v>29.252660422341229</v>
      </c>
      <c r="E58" s="36">
        <f>E41/'Moolay_PL (USD)'!E6*365</f>
        <v>62.668912118879142</v>
      </c>
      <c r="F58" s="36">
        <f>F41/'Moolay_PL (USD)'!F6*365</f>
        <v>65.10298480393044</v>
      </c>
      <c r="G58" s="36">
        <f>G41/'Moolay_PL (USD)'!G6*365</f>
        <v>39.44486393649278</v>
      </c>
      <c r="H58" s="37">
        <f>H41/'Moolay_PL (USD)'!H6*365</f>
        <v>36.70990311976508</v>
      </c>
    </row>
    <row r="59" spans="2:8" x14ac:dyDescent="0.3">
      <c r="B59" s="20"/>
      <c r="H59" s="21"/>
    </row>
    <row r="60" spans="2:8" x14ac:dyDescent="0.3">
      <c r="B60" s="20" t="s">
        <v>72</v>
      </c>
      <c r="C60" s="36">
        <f>IFERROR('Moolay_PL (USD)'!C6/'Moolay_BS (USD)'!C47,0)</f>
        <v>2.7752444867074573</v>
      </c>
      <c r="D60" s="36">
        <f>IFERROR('Moolay_PL (USD)'!D6/'Moolay_BS (USD)'!D47,0)</f>
        <v>2.6576365688094574</v>
      </c>
      <c r="E60" s="36">
        <f>IFERROR('Moolay_PL (USD)'!E6/'Moolay_BS (USD)'!E47,0)</f>
        <v>2.3584857375638473</v>
      </c>
      <c r="F60" s="36">
        <f>IFERROR('Moolay_PL (USD)'!F6/'Moolay_BS (USD)'!F47,0)</f>
        <v>2.3521006428673696</v>
      </c>
      <c r="G60" s="36">
        <f>IFERROR('Moolay_PL (USD)'!G6/'Moolay_BS (USD)'!G47,0)</f>
        <v>1.384304907543217</v>
      </c>
      <c r="H60" s="37">
        <f>IFERROR('Moolay_PL (USD)'!H6/'Moolay_BS (USD)'!H47,0)</f>
        <v>1.2782876268859904</v>
      </c>
    </row>
    <row r="61" spans="2:8" x14ac:dyDescent="0.3">
      <c r="B61" s="20" t="s">
        <v>73</v>
      </c>
      <c r="C61" s="36">
        <f>IFERROR('Moolay_PL (USD)'!C6/'Moolay_BS (USD)'!C32,0)</f>
        <v>127.90647389143486</v>
      </c>
      <c r="D61" s="36">
        <f>IFERROR('Moolay_PL (USD)'!D6/'Moolay_BS (USD)'!D32,0)</f>
        <v>287.87325325899099</v>
      </c>
      <c r="E61" s="36">
        <f>IFERROR('Moolay_PL (USD)'!E6/'Moolay_BS (USD)'!E32,0)</f>
        <v>28.469528933291073</v>
      </c>
      <c r="F61" s="36">
        <f>IFERROR('Moolay_PL (USD)'!F6/'Moolay_BS (USD)'!F32,0)</f>
        <v>16.798688734916102</v>
      </c>
      <c r="G61" s="36">
        <f>IFERROR('Moolay_PL (USD)'!G6/'Moolay_BS (USD)'!G32,0)</f>
        <v>5.6129290719754579</v>
      </c>
      <c r="H61" s="37">
        <f>IFERROR('Moolay_PL (USD)'!H6/'Moolay_BS (USD)'!H32,0)</f>
        <v>3.5177640833721551</v>
      </c>
    </row>
    <row r="62" spans="2:8" x14ac:dyDescent="0.3">
      <c r="B62" s="22" t="s">
        <v>74</v>
      </c>
      <c r="C62" s="65">
        <f>IFERROR('Moolay_PL (USD)'!C6/'Moolay_BS (USD)'!C69,0)</f>
        <v>10.302152027387072</v>
      </c>
      <c r="D62" s="65">
        <f>IFERROR('Moolay_PL (USD)'!D6/'Moolay_BS (USD)'!D69,0)</f>
        <v>15.767707077693556</v>
      </c>
      <c r="E62" s="65">
        <f>IFERROR('Moolay_PL (USD)'!E6/'Moolay_BS (USD)'!E69,0)</f>
        <v>8.5975488927823882</v>
      </c>
      <c r="F62" s="65">
        <f>IFERROR('Moolay_PL (USD)'!F6/'Moolay_BS (USD)'!F69,0)</f>
        <v>10.663166118050071</v>
      </c>
      <c r="G62" s="65">
        <f>IFERROR('Moolay_PL (USD)'!G6/'Moolay_BS (USD)'!G69,0)</f>
        <v>5.8290973727591471</v>
      </c>
      <c r="H62" s="66">
        <f>IFERROR('Moolay_PL (USD)'!H6/'Moolay_BS (USD)'!H69,0)</f>
        <v>7.8095469719407964</v>
      </c>
    </row>
    <row r="64" spans="2:8" x14ac:dyDescent="0.3">
      <c r="B64" s="34" t="s">
        <v>75</v>
      </c>
      <c r="C64" s="3"/>
      <c r="D64" s="3"/>
      <c r="E64" s="3"/>
      <c r="F64" s="3"/>
      <c r="G64" s="3"/>
      <c r="H64" s="19"/>
    </row>
    <row r="65" spans="2:8" x14ac:dyDescent="0.3">
      <c r="B65" s="20" t="s">
        <v>56</v>
      </c>
      <c r="C65" s="25">
        <f>C45</f>
        <v>1.3898812500000002</v>
      </c>
      <c r="D65" s="25">
        <f t="shared" ref="D65:H65" si="10">D45</f>
        <v>0.97046268918918921</v>
      </c>
      <c r="E65" s="25">
        <f t="shared" si="10"/>
        <v>0.9702147432432433</v>
      </c>
      <c r="F65" s="25">
        <f t="shared" si="10"/>
        <v>0.81560944285714287</v>
      </c>
      <c r="G65" s="25">
        <f t="shared" si="10"/>
        <v>0.52678861764705887</v>
      </c>
      <c r="H65" s="26">
        <f t="shared" si="10"/>
        <v>0.39193020000000001</v>
      </c>
    </row>
    <row r="66" spans="2:8" x14ac:dyDescent="0.3">
      <c r="B66" s="20" t="s">
        <v>76</v>
      </c>
      <c r="C66" s="25">
        <f>C65-C42</f>
        <v>1.3221212500000001</v>
      </c>
      <c r="D66" s="25">
        <f t="shared" ref="D66:H66" si="11">D65-D42</f>
        <v>0.67988231081081085</v>
      </c>
      <c r="E66" s="25">
        <f t="shared" si="11"/>
        <v>0.91150695945945948</v>
      </c>
      <c r="F66" s="25">
        <f t="shared" si="11"/>
        <v>0.71849099999999999</v>
      </c>
      <c r="G66" s="25">
        <f t="shared" si="11"/>
        <v>0.48617041176470593</v>
      </c>
      <c r="H66" s="26">
        <f t="shared" si="11"/>
        <v>0.33981446153846157</v>
      </c>
    </row>
    <row r="67" spans="2:8" x14ac:dyDescent="0.3">
      <c r="B67" s="20" t="s">
        <v>77</v>
      </c>
      <c r="C67" s="25">
        <f>C22</f>
        <v>0.84123749999999997</v>
      </c>
      <c r="D67" s="25">
        <f t="shared" ref="D67:H67" si="12">D22</f>
        <v>0.48102725675675678</v>
      </c>
      <c r="E67" s="25">
        <f t="shared" si="12"/>
        <v>0.57477110810810805</v>
      </c>
      <c r="F67" s="25">
        <f t="shared" si="12"/>
        <v>0.47908362857142855</v>
      </c>
      <c r="G67" s="25">
        <f t="shared" si="12"/>
        <v>0.28854583823529412</v>
      </c>
      <c r="H67" s="26">
        <f t="shared" si="12"/>
        <v>0.21854943076923078</v>
      </c>
    </row>
    <row r="68" spans="2:8" x14ac:dyDescent="0.3">
      <c r="B68" s="20"/>
      <c r="C68" s="25"/>
      <c r="D68" s="25"/>
      <c r="E68" s="25"/>
      <c r="F68" s="25"/>
      <c r="G68" s="25"/>
      <c r="H68" s="26"/>
    </row>
    <row r="69" spans="2:8" x14ac:dyDescent="0.3">
      <c r="B69" s="20" t="s">
        <v>78</v>
      </c>
      <c r="C69" s="25">
        <f>C66-C67</f>
        <v>0.48088375000000017</v>
      </c>
      <c r="D69" s="25">
        <f t="shared" ref="D69:H69" si="13">D66-D67</f>
        <v>0.19885505405405407</v>
      </c>
      <c r="E69" s="25">
        <f t="shared" si="13"/>
        <v>0.33673585135135142</v>
      </c>
      <c r="F69" s="25">
        <f t="shared" si="13"/>
        <v>0.23940737142857144</v>
      </c>
      <c r="G69" s="25">
        <f t="shared" si="13"/>
        <v>0.19762457352941182</v>
      </c>
      <c r="H69" s="26">
        <f t="shared" si="13"/>
        <v>0.12126503076923079</v>
      </c>
    </row>
    <row r="70" spans="2:8" x14ac:dyDescent="0.3">
      <c r="B70" s="20"/>
      <c r="C70" s="25"/>
      <c r="D70" s="25"/>
      <c r="E70" s="25"/>
      <c r="F70" s="25"/>
      <c r="G70" s="25"/>
      <c r="H70" s="26"/>
    </row>
    <row r="71" spans="2:8" x14ac:dyDescent="0.3">
      <c r="B71" s="22" t="s">
        <v>79</v>
      </c>
      <c r="C71" s="38">
        <f>C8+C11</f>
        <v>0.72917500000000002</v>
      </c>
      <c r="D71" s="38">
        <f t="shared" ref="D71:H71" si="14">D8+D11</f>
        <v>0.54199286486486487</v>
      </c>
      <c r="E71" s="38">
        <f t="shared" si="14"/>
        <v>0.53932444594594586</v>
      </c>
      <c r="F71" s="38">
        <f t="shared" si="14"/>
        <v>0.52463354285714281</v>
      </c>
      <c r="G71" s="38">
        <f t="shared" si="14"/>
        <v>0.5142039705882353</v>
      </c>
      <c r="H71" s="39">
        <f t="shared" si="14"/>
        <v>0.48007759999999999</v>
      </c>
    </row>
    <row r="75" spans="2:8" x14ac:dyDescent="0.3">
      <c r="B75" s="51" t="s">
        <v>25</v>
      </c>
      <c r="C75" s="6">
        <v>80</v>
      </c>
      <c r="D75" s="6">
        <v>74</v>
      </c>
      <c r="E75" s="6">
        <v>74</v>
      </c>
      <c r="F75" s="6">
        <v>70</v>
      </c>
      <c r="G75" s="6">
        <v>68</v>
      </c>
      <c r="H75" s="52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CHART DATA</vt:lpstr>
      <vt:lpstr>Vevalli_PL</vt:lpstr>
      <vt:lpstr>Vevalli_PL (USD)</vt:lpstr>
      <vt:lpstr>Vevalli_BS</vt:lpstr>
      <vt:lpstr>Vevalli_BS (USD)</vt:lpstr>
      <vt:lpstr>Moolay_PL</vt:lpstr>
      <vt:lpstr>Moolay_PL (USD)</vt:lpstr>
      <vt:lpstr>Moolay_BS</vt:lpstr>
      <vt:lpstr>Moolay_BS (USD)</vt:lpstr>
      <vt:lpstr>QA Infotech_PL</vt:lpstr>
      <vt:lpstr>QA Infotech_PL (USD)</vt:lpstr>
      <vt:lpstr>QA Infotech_BS</vt:lpstr>
      <vt:lpstr>QA Infotech_BS (USD)</vt:lpstr>
      <vt:lpstr>QA Mentor_PL</vt:lpstr>
      <vt:lpstr>QA Mentor_PL (USD)</vt:lpstr>
      <vt:lpstr>QA Mentor_BS </vt:lpstr>
      <vt:lpstr>QA Mentor_BS  (USD)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Pramila Lakra</dc:creator>
  <cp:lastModifiedBy>Pramila Lakra</cp:lastModifiedBy>
  <dcterms:created xsi:type="dcterms:W3CDTF">2023-01-17T09:54:19Z</dcterms:created>
  <dcterms:modified xsi:type="dcterms:W3CDTF">2023-02-03T12:36:30Z</dcterms:modified>
</cp:coreProperties>
</file>