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45" windowWidth="19875" windowHeight="7725" activeTab="4"/>
  </bookViews>
  <sheets>
    <sheet name="Jan" sheetId="1" r:id="rId1"/>
    <sheet name="Feb" sheetId="2" r:id="rId2"/>
    <sheet name="Mar" sheetId="3" r:id="rId3"/>
    <sheet name="Apr" sheetId="4" r:id="rId4"/>
    <sheet name="May" sheetId="6" r:id="rId5"/>
    <sheet name="June" sheetId="7" r:id="rId6"/>
  </sheets>
  <calcPr calcId="144525"/>
</workbook>
</file>

<file path=xl/calcChain.xml><?xml version="1.0" encoding="utf-8"?>
<calcChain xmlns="http://schemas.openxmlformats.org/spreadsheetml/2006/main">
  <c r="D15" i="7" l="1"/>
  <c r="H15" i="7" s="1"/>
  <c r="E14" i="7"/>
  <c r="N15" i="7"/>
  <c r="L15" i="7"/>
  <c r="I15" i="7"/>
  <c r="J15" i="7" l="1"/>
  <c r="F15" i="7"/>
  <c r="M15" i="7" s="1"/>
  <c r="D18" i="7" l="1"/>
  <c r="N7" i="7" l="1"/>
  <c r="L7" i="7"/>
  <c r="M7" i="7" s="1"/>
  <c r="I7" i="7"/>
  <c r="J7" i="7" s="1"/>
  <c r="H7" i="7"/>
  <c r="F7" i="7"/>
  <c r="N6" i="7"/>
  <c r="L6" i="7"/>
  <c r="I6" i="7"/>
  <c r="J6" i="7" s="1"/>
  <c r="H6" i="7"/>
  <c r="F6" i="7"/>
  <c r="K24" i="7"/>
  <c r="D24" i="7"/>
  <c r="N16" i="7"/>
  <c r="L16" i="7"/>
  <c r="I16" i="7"/>
  <c r="J16" i="7" s="1"/>
  <c r="H16" i="7"/>
  <c r="F16" i="7"/>
  <c r="N14" i="7"/>
  <c r="L14" i="7"/>
  <c r="I14" i="7"/>
  <c r="J14" i="7" s="1"/>
  <c r="H14" i="7"/>
  <c r="F14" i="7"/>
  <c r="N23" i="7"/>
  <c r="L23" i="7"/>
  <c r="I23" i="7"/>
  <c r="J23" i="7" s="1"/>
  <c r="H23" i="7"/>
  <c r="F23" i="7"/>
  <c r="N22" i="7"/>
  <c r="L22" i="7"/>
  <c r="I22" i="7"/>
  <c r="J22" i="7" s="1"/>
  <c r="H22" i="7"/>
  <c r="F22" i="7"/>
  <c r="N20" i="7"/>
  <c r="L20" i="7"/>
  <c r="I20" i="7"/>
  <c r="J20" i="7" s="1"/>
  <c r="H20" i="7"/>
  <c r="F20" i="7"/>
  <c r="N18" i="7"/>
  <c r="L18" i="7"/>
  <c r="I18" i="7"/>
  <c r="J18" i="7" s="1"/>
  <c r="H18" i="7"/>
  <c r="F18" i="7"/>
  <c r="N19" i="7"/>
  <c r="L19" i="7"/>
  <c r="I19" i="7"/>
  <c r="J19" i="7" s="1"/>
  <c r="H19" i="7"/>
  <c r="F19" i="7"/>
  <c r="N17" i="7"/>
  <c r="L17" i="7"/>
  <c r="I17" i="7"/>
  <c r="J17" i="7" s="1"/>
  <c r="H17" i="7"/>
  <c r="F17" i="7"/>
  <c r="N21" i="7"/>
  <c r="L21" i="7"/>
  <c r="I21" i="7"/>
  <c r="J21" i="7" s="1"/>
  <c r="H21" i="7"/>
  <c r="F21" i="7"/>
  <c r="G10" i="7"/>
  <c r="K9" i="7"/>
  <c r="D9" i="7"/>
  <c r="N8" i="7"/>
  <c r="L8" i="7"/>
  <c r="I8" i="7"/>
  <c r="J8" i="7" s="1"/>
  <c r="H8" i="7"/>
  <c r="F8" i="7"/>
  <c r="N5" i="7"/>
  <c r="L5" i="7"/>
  <c r="I5" i="7"/>
  <c r="J5" i="7" s="1"/>
  <c r="H5" i="7"/>
  <c r="F5" i="7"/>
  <c r="N4" i="7"/>
  <c r="L4" i="7"/>
  <c r="I4" i="7"/>
  <c r="J4" i="7" s="1"/>
  <c r="H4" i="7"/>
  <c r="F4" i="7"/>
  <c r="M6" i="7" l="1"/>
  <c r="M18" i="7"/>
  <c r="F24" i="7"/>
  <c r="M14" i="7"/>
  <c r="M21" i="7"/>
  <c r="M20" i="7"/>
  <c r="N9" i="7"/>
  <c r="F9" i="7"/>
  <c r="H9" i="7"/>
  <c r="J24" i="7"/>
  <c r="M19" i="7"/>
  <c r="M23" i="7"/>
  <c r="D26" i="7"/>
  <c r="M4" i="7"/>
  <c r="M8" i="7"/>
  <c r="L24" i="7"/>
  <c r="M5" i="7"/>
  <c r="H24" i="7"/>
  <c r="N24" i="7"/>
  <c r="K26" i="7"/>
  <c r="M17" i="7"/>
  <c r="M22" i="7"/>
  <c r="M16" i="7"/>
  <c r="J9" i="7"/>
  <c r="L9" i="7"/>
  <c r="K25" i="6"/>
  <c r="D25" i="6"/>
  <c r="D27" i="6" s="1"/>
  <c r="N24" i="6"/>
  <c r="L24" i="6"/>
  <c r="I24" i="6"/>
  <c r="J24" i="6" s="1"/>
  <c r="H24" i="6"/>
  <c r="F24" i="6"/>
  <c r="N23" i="6"/>
  <c r="L23" i="6"/>
  <c r="M23" i="6" s="1"/>
  <c r="I23" i="6"/>
  <c r="J23" i="6" s="1"/>
  <c r="H23" i="6"/>
  <c r="F23" i="6"/>
  <c r="N22" i="6"/>
  <c r="L22" i="6"/>
  <c r="M22" i="6" s="1"/>
  <c r="I22" i="6"/>
  <c r="J22" i="6" s="1"/>
  <c r="H22" i="6"/>
  <c r="F22" i="6"/>
  <c r="N21" i="6"/>
  <c r="L21" i="6"/>
  <c r="I21" i="6"/>
  <c r="J21" i="6" s="1"/>
  <c r="H21" i="6"/>
  <c r="F21" i="6"/>
  <c r="N20" i="6"/>
  <c r="L20" i="6"/>
  <c r="M20" i="6" s="1"/>
  <c r="I20" i="6"/>
  <c r="J20" i="6" s="1"/>
  <c r="H20" i="6"/>
  <c r="F20" i="6"/>
  <c r="N19" i="6"/>
  <c r="L19" i="6"/>
  <c r="I19" i="6"/>
  <c r="J19" i="6" s="1"/>
  <c r="H19" i="6"/>
  <c r="F19" i="6"/>
  <c r="M19" i="6" s="1"/>
  <c r="N18" i="6"/>
  <c r="L18" i="6"/>
  <c r="M18" i="6" s="1"/>
  <c r="I18" i="6"/>
  <c r="J18" i="6" s="1"/>
  <c r="H18" i="6"/>
  <c r="F18" i="6"/>
  <c r="N17" i="6"/>
  <c r="L17" i="6"/>
  <c r="M17" i="6" s="1"/>
  <c r="J17" i="6"/>
  <c r="I17" i="6"/>
  <c r="H17" i="6"/>
  <c r="F17" i="6"/>
  <c r="N16" i="6"/>
  <c r="L16" i="6"/>
  <c r="I16" i="6"/>
  <c r="J16" i="6" s="1"/>
  <c r="H16" i="6"/>
  <c r="F16" i="6"/>
  <c r="N15" i="6"/>
  <c r="L15" i="6"/>
  <c r="M15" i="6" s="1"/>
  <c r="I15" i="6"/>
  <c r="J15" i="6" s="1"/>
  <c r="H15" i="6"/>
  <c r="F15" i="6"/>
  <c r="G11" i="6"/>
  <c r="K10" i="6"/>
  <c r="D10" i="6"/>
  <c r="N9" i="6"/>
  <c r="L9" i="6"/>
  <c r="M9" i="6" s="1"/>
  <c r="I9" i="6"/>
  <c r="J9" i="6" s="1"/>
  <c r="H9" i="6"/>
  <c r="F9" i="6"/>
  <c r="N8" i="6"/>
  <c r="L8" i="6"/>
  <c r="I8" i="6"/>
  <c r="J8" i="6" s="1"/>
  <c r="H8" i="6"/>
  <c r="F8" i="6"/>
  <c r="N7" i="6"/>
  <c r="L7" i="6"/>
  <c r="M7" i="6" s="1"/>
  <c r="I7" i="6"/>
  <c r="J7" i="6" s="1"/>
  <c r="H7" i="6"/>
  <c r="F7" i="6"/>
  <c r="N6" i="6"/>
  <c r="L6" i="6"/>
  <c r="M6" i="6" s="1"/>
  <c r="I6" i="6"/>
  <c r="J6" i="6" s="1"/>
  <c r="H6" i="6"/>
  <c r="F6" i="6"/>
  <c r="N5" i="6"/>
  <c r="N10" i="6" s="1"/>
  <c r="L5" i="6"/>
  <c r="M5" i="6" s="1"/>
  <c r="I5" i="6"/>
  <c r="J5" i="6" s="1"/>
  <c r="H5" i="6"/>
  <c r="H10" i="6" s="1"/>
  <c r="F5" i="6"/>
  <c r="N4" i="6"/>
  <c r="L4" i="6"/>
  <c r="M4" i="6" s="1"/>
  <c r="I4" i="6"/>
  <c r="J4" i="6" s="1"/>
  <c r="H4" i="6"/>
  <c r="F4" i="6"/>
  <c r="M24" i="7" l="1"/>
  <c r="F26" i="7"/>
  <c r="J26" i="7"/>
  <c r="H26" i="7"/>
  <c r="N26" i="7"/>
  <c r="M9" i="7"/>
  <c r="L26" i="7"/>
  <c r="F25" i="6"/>
  <c r="F10" i="6"/>
  <c r="M8" i="6"/>
  <c r="M10" i="6" s="1"/>
  <c r="H25" i="6"/>
  <c r="H27" i="6" s="1"/>
  <c r="N25" i="6"/>
  <c r="N27" i="6" s="1"/>
  <c r="M16" i="6"/>
  <c r="M25" i="6" s="1"/>
  <c r="M21" i="6"/>
  <c r="M24" i="6"/>
  <c r="K27" i="6"/>
  <c r="J10" i="6"/>
  <c r="J25" i="6"/>
  <c r="J27" i="6" s="1"/>
  <c r="L10" i="6"/>
  <c r="L25" i="6"/>
  <c r="L27" i="6" s="1"/>
  <c r="M26" i="7" l="1"/>
  <c r="F27" i="6"/>
  <c r="M27" i="6"/>
  <c r="F25" i="4" l="1"/>
  <c r="H23" i="4"/>
  <c r="F23" i="4"/>
  <c r="D23" i="4"/>
  <c r="F10" i="4"/>
  <c r="D10" i="4"/>
  <c r="I5" i="4"/>
  <c r="I4" i="4"/>
  <c r="H9" i="4"/>
  <c r="H8" i="4"/>
  <c r="H10" i="4" s="1"/>
  <c r="H7" i="4"/>
  <c r="H6" i="4"/>
  <c r="H5" i="4"/>
  <c r="H4" i="4"/>
  <c r="F9" i="4"/>
  <c r="F8" i="4"/>
  <c r="F7" i="4"/>
  <c r="F6" i="4"/>
  <c r="F5" i="4"/>
  <c r="F4" i="4"/>
  <c r="G11" i="4" l="1"/>
  <c r="E11" i="4"/>
  <c r="D8" i="4"/>
  <c r="N8" i="4" l="1"/>
  <c r="L8" i="4"/>
  <c r="M8" i="4" s="1"/>
  <c r="I8" i="4"/>
  <c r="J8" i="4" s="1"/>
  <c r="N7" i="4"/>
  <c r="L7" i="4"/>
  <c r="J7" i="4"/>
  <c r="I7" i="4"/>
  <c r="E16" i="4"/>
  <c r="F16" i="4" s="1"/>
  <c r="N16" i="4"/>
  <c r="I16" i="4"/>
  <c r="J16" i="4" s="1"/>
  <c r="H16" i="4"/>
  <c r="N6" i="4"/>
  <c r="L6" i="4"/>
  <c r="I6" i="4"/>
  <c r="J6" i="4" s="1"/>
  <c r="K10" i="4"/>
  <c r="L16" i="4" l="1"/>
  <c r="M16" i="4" s="1"/>
  <c r="M7" i="4"/>
  <c r="M6" i="4"/>
  <c r="F15" i="4" l="1"/>
  <c r="H15" i="4"/>
  <c r="I15" i="4"/>
  <c r="J15" i="4" s="1"/>
  <c r="L15" i="4"/>
  <c r="N15" i="4"/>
  <c r="N17" i="4"/>
  <c r="I17" i="4"/>
  <c r="J17" i="4" s="1"/>
  <c r="H17" i="4"/>
  <c r="F17" i="4"/>
  <c r="M15" i="4" l="1"/>
  <c r="L17" i="4"/>
  <c r="N20" i="4"/>
  <c r="L20" i="4"/>
  <c r="I20" i="4"/>
  <c r="J20" i="4" s="1"/>
  <c r="H20" i="4"/>
  <c r="F20" i="4"/>
  <c r="M17" i="4" l="1"/>
  <c r="M20" i="4"/>
  <c r="N19" i="4"/>
  <c r="L19" i="4"/>
  <c r="I19" i="4"/>
  <c r="J19" i="4" s="1"/>
  <c r="H19" i="4"/>
  <c r="F19" i="4"/>
  <c r="M19" i="4" l="1"/>
  <c r="N18" i="4"/>
  <c r="L18" i="4"/>
  <c r="I18" i="4"/>
  <c r="J18" i="4" s="1"/>
  <c r="H18" i="4"/>
  <c r="F18" i="4"/>
  <c r="M18" i="4" l="1"/>
  <c r="N9" i="4"/>
  <c r="L9" i="4"/>
  <c r="I9" i="4"/>
  <c r="J9" i="4" s="1"/>
  <c r="M9" i="4" l="1"/>
  <c r="N5" i="4"/>
  <c r="L5" i="4"/>
  <c r="J5" i="4"/>
  <c r="M5" i="4" l="1"/>
  <c r="N4" i="4"/>
  <c r="N10" i="4" s="1"/>
  <c r="L4" i="4"/>
  <c r="L10" i="4" s="1"/>
  <c r="J4" i="4"/>
  <c r="J10" i="4" s="1"/>
  <c r="N22" i="4"/>
  <c r="I22" i="4"/>
  <c r="J22" i="4" s="1"/>
  <c r="H22" i="4"/>
  <c r="F22" i="4"/>
  <c r="N21" i="4"/>
  <c r="L21" i="4"/>
  <c r="I21" i="4"/>
  <c r="J21" i="4" s="1"/>
  <c r="H21" i="4"/>
  <c r="F21" i="4"/>
  <c r="K21" i="3"/>
  <c r="M21" i="4" l="1"/>
  <c r="M4" i="4"/>
  <c r="M10" i="4" s="1"/>
  <c r="J23" i="4"/>
  <c r="N23" i="4"/>
  <c r="K23" i="4"/>
  <c r="L22" i="4"/>
  <c r="H24" i="3"/>
  <c r="M22" i="4" l="1"/>
  <c r="M23" i="4" s="1"/>
  <c r="L23" i="4"/>
  <c r="N20" i="3"/>
  <c r="M20" i="3"/>
  <c r="L20" i="3"/>
  <c r="I20" i="3"/>
  <c r="J20" i="3" s="1"/>
  <c r="H20" i="3"/>
  <c r="F20" i="3"/>
  <c r="N13" i="3" l="1"/>
  <c r="L13" i="3"/>
  <c r="I13" i="3"/>
  <c r="J13" i="3" s="1"/>
  <c r="H13" i="3"/>
  <c r="F13" i="3"/>
  <c r="M13" i="3" l="1"/>
  <c r="N4" i="3"/>
  <c r="L4" i="3"/>
  <c r="I4" i="3"/>
  <c r="J4" i="3" s="1"/>
  <c r="H4" i="3"/>
  <c r="F4" i="3"/>
  <c r="M4" i="3" l="1"/>
  <c r="L26" i="2"/>
  <c r="K21" i="2" l="1"/>
  <c r="N18" i="2"/>
  <c r="L18" i="2"/>
  <c r="I18" i="2"/>
  <c r="J18" i="2" s="1"/>
  <c r="H18" i="2"/>
  <c r="F18" i="2"/>
  <c r="M18" i="2" s="1"/>
  <c r="K22" i="3"/>
  <c r="N18" i="3"/>
  <c r="L18" i="3"/>
  <c r="I18" i="3"/>
  <c r="J18" i="3" s="1"/>
  <c r="H18" i="3"/>
  <c r="F18" i="3"/>
  <c r="N21" i="3"/>
  <c r="L21" i="3"/>
  <c r="I21" i="3"/>
  <c r="J21" i="3" s="1"/>
  <c r="H21" i="3"/>
  <c r="F21" i="3"/>
  <c r="N19" i="3"/>
  <c r="L19" i="3"/>
  <c r="I19" i="3"/>
  <c r="J19" i="3" s="1"/>
  <c r="H19" i="3"/>
  <c r="F19" i="3"/>
  <c r="N14" i="3"/>
  <c r="L14" i="3"/>
  <c r="I14" i="3"/>
  <c r="J14" i="3" s="1"/>
  <c r="H14" i="3"/>
  <c r="F14" i="3"/>
  <c r="N16" i="3"/>
  <c r="L16" i="3"/>
  <c r="I16" i="3"/>
  <c r="J16" i="3" s="1"/>
  <c r="H16" i="3"/>
  <c r="F16" i="3"/>
  <c r="N15" i="3"/>
  <c r="L15" i="3"/>
  <c r="I15" i="3"/>
  <c r="H15" i="3"/>
  <c r="D22" i="3"/>
  <c r="N17" i="3"/>
  <c r="L17" i="3"/>
  <c r="I17" i="3"/>
  <c r="J17" i="3" s="1"/>
  <c r="H17" i="3"/>
  <c r="F17" i="3"/>
  <c r="K8" i="3"/>
  <c r="D8" i="3"/>
  <c r="N7" i="3"/>
  <c r="L7" i="3"/>
  <c r="I7" i="3"/>
  <c r="J7" i="3" s="1"/>
  <c r="H7" i="3"/>
  <c r="F7" i="3"/>
  <c r="N6" i="3"/>
  <c r="L6" i="3"/>
  <c r="I6" i="3"/>
  <c r="J6" i="3" s="1"/>
  <c r="H6" i="3"/>
  <c r="F6" i="3"/>
  <c r="N5" i="3"/>
  <c r="L5" i="3"/>
  <c r="I5" i="3"/>
  <c r="J5" i="3" s="1"/>
  <c r="H5" i="3"/>
  <c r="F5" i="3"/>
  <c r="N5" i="2"/>
  <c r="L5" i="2"/>
  <c r="M5" i="2" s="1"/>
  <c r="I5" i="2"/>
  <c r="J5" i="2" s="1"/>
  <c r="H5" i="2"/>
  <c r="F5" i="2"/>
  <c r="N16" i="2"/>
  <c r="L16" i="2"/>
  <c r="I16" i="2"/>
  <c r="J16" i="2" s="1"/>
  <c r="H16" i="2"/>
  <c r="F16" i="2"/>
  <c r="D8" i="2"/>
  <c r="M6" i="3" l="1"/>
  <c r="M17" i="3"/>
  <c r="F15" i="3"/>
  <c r="M15" i="3" s="1"/>
  <c r="H22" i="3"/>
  <c r="M21" i="3"/>
  <c r="M19" i="3"/>
  <c r="J15" i="3"/>
  <c r="J22" i="3" s="1"/>
  <c r="N8" i="3"/>
  <c r="F8" i="3"/>
  <c r="M7" i="3"/>
  <c r="L8" i="3"/>
  <c r="K24" i="3"/>
  <c r="M18" i="3"/>
  <c r="N22" i="3"/>
  <c r="M16" i="3"/>
  <c r="M14" i="3"/>
  <c r="H8" i="3"/>
  <c r="D24" i="3"/>
  <c r="L22" i="3"/>
  <c r="F22" i="3"/>
  <c r="F24" i="3" s="1"/>
  <c r="J8" i="3"/>
  <c r="M5" i="3"/>
  <c r="M16" i="2"/>
  <c r="N19" i="2"/>
  <c r="L19" i="2"/>
  <c r="I19" i="2"/>
  <c r="J19" i="2" s="1"/>
  <c r="H19" i="2"/>
  <c r="F19" i="2"/>
  <c r="L24" i="3" l="1"/>
  <c r="M22" i="3"/>
  <c r="N24" i="3"/>
  <c r="M8" i="3"/>
  <c r="J24" i="3"/>
  <c r="M19" i="2"/>
  <c r="M24" i="3" l="1"/>
  <c r="N7" i="2"/>
  <c r="L7" i="2"/>
  <c r="I7" i="2"/>
  <c r="J7" i="2" s="1"/>
  <c r="H7" i="2"/>
  <c r="F7" i="2"/>
  <c r="M7" i="2" l="1"/>
  <c r="D21" i="2"/>
  <c r="N20" i="2"/>
  <c r="L20" i="2"/>
  <c r="I20" i="2"/>
  <c r="J20" i="2" s="1"/>
  <c r="H20" i="2"/>
  <c r="F20" i="2"/>
  <c r="N17" i="2"/>
  <c r="L17" i="2"/>
  <c r="I17" i="2"/>
  <c r="J17" i="2" s="1"/>
  <c r="H17" i="2"/>
  <c r="F17" i="2"/>
  <c r="N14" i="2"/>
  <c r="L14" i="2"/>
  <c r="I14" i="2"/>
  <c r="J14" i="2" s="1"/>
  <c r="H14" i="2"/>
  <c r="F14" i="2"/>
  <c r="N15" i="2"/>
  <c r="L15" i="2"/>
  <c r="L21" i="2" s="1"/>
  <c r="I15" i="2"/>
  <c r="J15" i="2" s="1"/>
  <c r="H15" i="2"/>
  <c r="F15" i="2"/>
  <c r="N13" i="2"/>
  <c r="L13" i="2"/>
  <c r="I13" i="2"/>
  <c r="J13" i="2" s="1"/>
  <c r="H13" i="2"/>
  <c r="F13" i="2"/>
  <c r="N6" i="2"/>
  <c r="L6" i="2"/>
  <c r="I6" i="2"/>
  <c r="J6" i="2" s="1"/>
  <c r="H6" i="2"/>
  <c r="F6" i="2"/>
  <c r="N4" i="2"/>
  <c r="L4" i="2"/>
  <c r="I4" i="2"/>
  <c r="J4" i="2" s="1"/>
  <c r="H4" i="2"/>
  <c r="F4" i="2"/>
  <c r="M6" i="2" l="1"/>
  <c r="M17" i="2"/>
  <c r="M20" i="2"/>
  <c r="M15" i="2"/>
  <c r="M14" i="2"/>
  <c r="F21" i="2"/>
  <c r="M4" i="2"/>
  <c r="M13" i="2"/>
  <c r="J21" i="2"/>
  <c r="H21" i="2"/>
  <c r="N21" i="2"/>
  <c r="M21" i="2" l="1"/>
  <c r="D7" i="1"/>
  <c r="N20" i="1"/>
  <c r="L20" i="1"/>
  <c r="I20" i="1"/>
  <c r="J20" i="1" s="1"/>
  <c r="H20" i="1"/>
  <c r="F20" i="1"/>
  <c r="M20" i="1" l="1"/>
  <c r="K7" i="1"/>
  <c r="N6" i="1" l="1"/>
  <c r="L6" i="1"/>
  <c r="I6" i="1"/>
  <c r="J6" i="1" s="1"/>
  <c r="H6" i="1"/>
  <c r="F6" i="1"/>
  <c r="N5" i="1"/>
  <c r="L5" i="1"/>
  <c r="I5" i="1"/>
  <c r="J5" i="1" s="1"/>
  <c r="H5" i="1"/>
  <c r="F5" i="1"/>
  <c r="N4" i="1"/>
  <c r="N7" i="1" s="1"/>
  <c r="L4" i="1"/>
  <c r="I4" i="1"/>
  <c r="J4" i="1" s="1"/>
  <c r="H4" i="1"/>
  <c r="F4" i="1"/>
  <c r="H7" i="1" l="1"/>
  <c r="J7" i="1"/>
  <c r="F7" i="1"/>
  <c r="L7" i="1"/>
  <c r="M6" i="1"/>
  <c r="M5" i="1"/>
  <c r="M4" i="1"/>
  <c r="N18" i="1"/>
  <c r="N17" i="1"/>
  <c r="N16" i="1"/>
  <c r="N15" i="1"/>
  <c r="N14" i="1"/>
  <c r="N13" i="1"/>
  <c r="N12" i="1"/>
  <c r="D22" i="1"/>
  <c r="L13" i="1"/>
  <c r="I13" i="1"/>
  <c r="J13" i="1" s="1"/>
  <c r="H13" i="1"/>
  <c r="F13" i="1"/>
  <c r="D26" i="1" l="1"/>
  <c r="D24" i="1"/>
  <c r="M7" i="1"/>
  <c r="M13" i="1"/>
  <c r="K22" i="1"/>
  <c r="K24" i="1" s="1"/>
  <c r="N19" i="1"/>
  <c r="L19" i="1"/>
  <c r="L22" i="1" s="1"/>
  <c r="I19" i="1"/>
  <c r="J19" i="1" s="1"/>
  <c r="H19" i="1"/>
  <c r="F19" i="1"/>
  <c r="N21" i="1"/>
  <c r="L21" i="1"/>
  <c r="I21" i="1"/>
  <c r="J21" i="1" s="1"/>
  <c r="H21" i="1"/>
  <c r="F21" i="1"/>
  <c r="L17" i="1"/>
  <c r="I17" i="1"/>
  <c r="J17" i="1" s="1"/>
  <c r="H17" i="1"/>
  <c r="F17" i="1"/>
  <c r="L16" i="1"/>
  <c r="I16" i="1"/>
  <c r="J16" i="1" s="1"/>
  <c r="H16" i="1"/>
  <c r="F16" i="1"/>
  <c r="L18" i="1"/>
  <c r="I18" i="1"/>
  <c r="J18" i="1" s="1"/>
  <c r="H18" i="1"/>
  <c r="F18" i="1"/>
  <c r="L15" i="1"/>
  <c r="I15" i="1"/>
  <c r="J15" i="1" s="1"/>
  <c r="H15" i="1"/>
  <c r="F15" i="1"/>
  <c r="L14" i="1"/>
  <c r="I14" i="1"/>
  <c r="J14" i="1" s="1"/>
  <c r="H14" i="1"/>
  <c r="F14" i="1"/>
  <c r="L12" i="1"/>
  <c r="I12" i="1"/>
  <c r="J12" i="1" s="1"/>
  <c r="H12" i="1"/>
  <c r="F12" i="1"/>
  <c r="J22" i="1" l="1"/>
  <c r="J24" i="1" s="1"/>
  <c r="M14" i="1"/>
  <c r="M15" i="1"/>
  <c r="M18" i="1"/>
  <c r="M16" i="1"/>
  <c r="M21" i="1"/>
  <c r="M12" i="1"/>
  <c r="N22" i="1"/>
  <c r="N24" i="1" s="1"/>
  <c r="M19" i="1"/>
  <c r="M17" i="1"/>
  <c r="H22" i="1"/>
  <c r="H24" i="1" s="1"/>
  <c r="F22" i="1"/>
  <c r="F24" i="1" s="1"/>
  <c r="L24" i="1"/>
  <c r="M22" i="1" l="1"/>
  <c r="M24" i="1" s="1"/>
  <c r="K8" i="2" l="1"/>
  <c r="K23" i="2" s="1"/>
  <c r="H8" i="2"/>
  <c r="H23" i="2" s="1"/>
  <c r="J8" i="2"/>
  <c r="J23" i="2" s="1"/>
  <c r="F8" i="2"/>
  <c r="F23" i="2" s="1"/>
  <c r="L8" i="2"/>
  <c r="L23" i="2" s="1"/>
  <c r="M8" i="2"/>
  <c r="M23" i="2" s="1"/>
  <c r="D23" i="2"/>
  <c r="N8" i="2"/>
  <c r="N23" i="2" s="1"/>
  <c r="D25" i="4" l="1"/>
  <c r="H25" i="4"/>
  <c r="J25" i="4"/>
  <c r="K25" i="4"/>
  <c r="L25" i="4"/>
  <c r="M25" i="4"/>
  <c r="N25" i="4"/>
</calcChain>
</file>

<file path=xl/sharedStrings.xml><?xml version="1.0" encoding="utf-8"?>
<sst xmlns="http://schemas.openxmlformats.org/spreadsheetml/2006/main" count="498" uniqueCount="111">
  <si>
    <t>STYLE</t>
  </si>
  <si>
    <t>BUYER</t>
  </si>
  <si>
    <t>DESCRIPTION</t>
  </si>
  <si>
    <t>PLANNED</t>
  </si>
  <si>
    <t>CM DEFF</t>
  </si>
  <si>
    <t>ACHIEVED</t>
  </si>
  <si>
    <t>QTY</t>
  </si>
  <si>
    <t>BUYER CM</t>
  </si>
  <si>
    <t>VALUE</t>
  </si>
  <si>
    <t>OB CM</t>
  </si>
  <si>
    <t>ACTUAL QTY</t>
  </si>
  <si>
    <t>CM VALUE</t>
  </si>
  <si>
    <t>OB CM VALUE</t>
  </si>
  <si>
    <t>JOSOPH</t>
  </si>
  <si>
    <t>INDIAN TERRAIN</t>
  </si>
  <si>
    <t>PANT</t>
  </si>
  <si>
    <t>TBASE</t>
  </si>
  <si>
    <t>TOTAL</t>
  </si>
  <si>
    <t>TUMKUR JANUARI -2024 COSTING AS PER 180 M/C</t>
  </si>
  <si>
    <t>TULIP</t>
  </si>
  <si>
    <t>PEPE</t>
  </si>
  <si>
    <t>VELMA</t>
  </si>
  <si>
    <t>DANIKA</t>
  </si>
  <si>
    <t>ELI</t>
  </si>
  <si>
    <t>CARGO</t>
  </si>
  <si>
    <t>FOZIP</t>
  </si>
  <si>
    <t>CELIO</t>
  </si>
  <si>
    <t>SOLYTE</t>
  </si>
  <si>
    <t>GRAND TOTAL</t>
  </si>
  <si>
    <t>TRC-23554/68</t>
  </si>
  <si>
    <t>SCOTT</t>
  </si>
  <si>
    <t>OG PORTER</t>
  </si>
  <si>
    <t>JOBWORK RIVIERA</t>
  </si>
  <si>
    <t>SHORTS</t>
  </si>
  <si>
    <t>TOBASIC</t>
  </si>
  <si>
    <t>TG PALYA JANUARI -2024 COSTING AS PER 80 M/C</t>
  </si>
  <si>
    <t>DEFF</t>
  </si>
  <si>
    <t>TRC-23570</t>
  </si>
  <si>
    <t>TRS-23542/41/36</t>
  </si>
  <si>
    <t>TRS-23501</t>
  </si>
  <si>
    <t>TRS-23517</t>
  </si>
  <si>
    <t>RUFFEL</t>
  </si>
  <si>
    <t>TRC-23572</t>
  </si>
  <si>
    <t>RODIES</t>
  </si>
  <si>
    <t>TG PALYA FEBRUARY -2024 COSTING AS PER 80 M/C</t>
  </si>
  <si>
    <t>TUMKUR FEBRUARY -2024 COSTING AS PER 200 M/C</t>
  </si>
  <si>
    <t>SCOTT WITH FRONT</t>
  </si>
  <si>
    <t>SCOTT WITHOUT FRONT</t>
  </si>
  <si>
    <t>SCOTT FRONT</t>
  </si>
  <si>
    <t>Fabric delay loss -279650</t>
  </si>
  <si>
    <t>Fabric delay loss -135000</t>
  </si>
  <si>
    <t>Less manpower loss - 360000</t>
  </si>
  <si>
    <t>Total Loss -774650</t>
  </si>
  <si>
    <t>LOSS</t>
  </si>
  <si>
    <t>CM LOSS</t>
  </si>
  <si>
    <t>TRS-23500/599/600</t>
  </si>
  <si>
    <t>MASSIF</t>
  </si>
  <si>
    <t>TRS-23506</t>
  </si>
  <si>
    <t>TG PALYA MARCH -2024 COSTING AS PER 80 M/C</t>
  </si>
  <si>
    <t>TUMKUR MARCH -2024 COSTING AS PER 200 M/C</t>
  </si>
  <si>
    <t>NED</t>
  </si>
  <si>
    <t>GDWL</t>
  </si>
  <si>
    <t>BRONSON</t>
  </si>
  <si>
    <t>RIVIERA</t>
  </si>
  <si>
    <t>SHACKET</t>
  </si>
  <si>
    <t>#312177</t>
  </si>
  <si>
    <t>SHAHI</t>
  </si>
  <si>
    <t>LESS MANPOWR</t>
  </si>
  <si>
    <t>TG PALYA APRIL -2024 COSTING AS PER 80 M/C</t>
  </si>
  <si>
    <t>TUMKUR APRIL -2024 COSTING AS PER 200 M/C</t>
  </si>
  <si>
    <t>TRC-23574</t>
  </si>
  <si>
    <t>CARGO PANT</t>
  </si>
  <si>
    <t>CPC-119/120</t>
  </si>
  <si>
    <t>ALLURE</t>
  </si>
  <si>
    <t>COTAGO</t>
  </si>
  <si>
    <t>CHINO</t>
  </si>
  <si>
    <t>NOREWA</t>
  </si>
  <si>
    <t>DINNA</t>
  </si>
  <si>
    <t>SKIRT</t>
  </si>
  <si>
    <t>CRUSY</t>
  </si>
  <si>
    <t>DOLYTE</t>
  </si>
  <si>
    <t>FRONT</t>
  </si>
  <si>
    <t>TRC-13282</t>
  </si>
  <si>
    <t>GRAFTON</t>
  </si>
  <si>
    <t>SHIRT</t>
  </si>
  <si>
    <t>TG PALYA MAY -2024 COSTING AS PER 80 M/C</t>
  </si>
  <si>
    <t>CORRADY</t>
  </si>
  <si>
    <t>DELTA</t>
  </si>
  <si>
    <t>TRC-24853</t>
  </si>
  <si>
    <t>PETER</t>
  </si>
  <si>
    <t>GOCOTON</t>
  </si>
  <si>
    <t>ATLAS</t>
  </si>
  <si>
    <t>LESS MANPOWER</t>
  </si>
  <si>
    <t>DOLYTE FRONT</t>
  </si>
  <si>
    <t>TRC-24853 BACK</t>
  </si>
  <si>
    <t>TRC-23577 FRONT</t>
  </si>
  <si>
    <t>TRC-23577 BACK</t>
  </si>
  <si>
    <t>DOLYTE WITHOUT FRONT</t>
  </si>
  <si>
    <t>DOLYTE WITH FRONT</t>
  </si>
  <si>
    <t>TRC-23577 ASSEMBLY</t>
  </si>
  <si>
    <t>TRC-24853 WITHOUT BACK</t>
  </si>
  <si>
    <t>TG PALYA JUNE -2024 COSTING AS PER 80 M/C</t>
  </si>
  <si>
    <t>TUMKUR JUNE -2024 COSTING AS PER 225 M/C</t>
  </si>
  <si>
    <t>TUMKUR MAY -2024 COSTING AS PER 225 M/C</t>
  </si>
  <si>
    <t>TRC-24850 FRONT</t>
  </si>
  <si>
    <t>TRS-24816/27/19</t>
  </si>
  <si>
    <t>NILE</t>
  </si>
  <si>
    <t>TRC-24857</t>
  </si>
  <si>
    <t>TRC-23577 BACK &amp; ASSEMBLY</t>
  </si>
  <si>
    <t>TRC-24856</t>
  </si>
  <si>
    <t>HAY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</si>
</sst>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zoomScaleNormal="100" workbookViewId="0">
      <selection activeCell="A6" sqref="A6"/>
    </sheetView>
  </sheetViews>
  <sheetFormatPr defaultColWidth="25.7109375" defaultRowHeight="15" x14ac:dyDescent="0.25"/>
  <cols>
    <col min="1" max="1" width="12.85546875" style="1" bestFit="1" customWidth="1"/>
    <col min="2" max="2" width="19" style="1" customWidth="1"/>
    <col min="3" max="3" width="12.7109375" style="1" bestFit="1" customWidth="1"/>
    <col min="4" max="4" width="11.5703125" style="1" bestFit="1" customWidth="1"/>
    <col min="5" max="5" width="10.28515625" style="1" bestFit="1" customWidth="1"/>
    <col min="6" max="6" width="9" style="1" bestFit="1" customWidth="1"/>
    <col min="7" max="7" width="7" style="1" bestFit="1" customWidth="1"/>
    <col min="8" max="8" width="9" style="1" bestFit="1" customWidth="1"/>
    <col min="9" max="9" width="8.7109375" style="1" bestFit="1" customWidth="1"/>
    <col min="10" max="10" width="7.7109375" style="1" bestFit="1" customWidth="1"/>
    <col min="11" max="11" width="12" style="1" bestFit="1" customWidth="1"/>
    <col min="12" max="12" width="10.28515625" style="1" bestFit="1" customWidth="1"/>
    <col min="13" max="13" width="9.7109375" style="1" bestFit="1" customWidth="1"/>
    <col min="14" max="14" width="13.42578125" style="1" bestFit="1" customWidth="1"/>
    <col min="15" max="15" width="34.42578125" style="1" customWidth="1"/>
    <col min="16" max="16384" width="25.7109375" style="1"/>
  </cols>
  <sheetData>
    <row r="1" spans="1:14" ht="15.75" thickBot="1" x14ac:dyDescent="0.3">
      <c r="A1" s="58" t="s">
        <v>35</v>
      </c>
      <c r="B1" s="59"/>
      <c r="C1" s="59"/>
      <c r="D1" s="60"/>
      <c r="E1" s="60"/>
      <c r="F1" s="60"/>
      <c r="G1" s="60"/>
      <c r="H1" s="60"/>
      <c r="I1" s="59"/>
      <c r="J1" s="59"/>
      <c r="K1" s="60"/>
      <c r="L1" s="60"/>
      <c r="M1" s="61"/>
      <c r="N1" s="62"/>
    </row>
    <row r="2" spans="1:14" x14ac:dyDescent="0.25">
      <c r="A2" s="63" t="s">
        <v>0</v>
      </c>
      <c r="B2" s="65" t="s">
        <v>1</v>
      </c>
      <c r="C2" s="67" t="s">
        <v>2</v>
      </c>
      <c r="D2" s="69" t="s">
        <v>3</v>
      </c>
      <c r="E2" s="70"/>
      <c r="F2" s="70"/>
      <c r="G2" s="70"/>
      <c r="H2" s="71"/>
      <c r="I2" s="72" t="s">
        <v>4</v>
      </c>
      <c r="J2" s="72"/>
      <c r="K2" s="69" t="s">
        <v>5</v>
      </c>
      <c r="L2" s="70"/>
      <c r="M2" s="70"/>
      <c r="N2" s="71"/>
    </row>
    <row r="3" spans="1:14" x14ac:dyDescent="0.25">
      <c r="A3" s="64"/>
      <c r="B3" s="66"/>
      <c r="C3" s="68"/>
      <c r="D3" s="2" t="s">
        <v>6</v>
      </c>
      <c r="E3" s="3" t="s">
        <v>7</v>
      </c>
      <c r="F3" s="3" t="s">
        <v>8</v>
      </c>
      <c r="G3" s="3" t="s">
        <v>9</v>
      </c>
      <c r="H3" s="4" t="s">
        <v>8</v>
      </c>
      <c r="I3" s="5" t="s">
        <v>4</v>
      </c>
      <c r="J3" s="6" t="s">
        <v>8</v>
      </c>
      <c r="K3" s="2" t="s">
        <v>10</v>
      </c>
      <c r="L3" s="3" t="s">
        <v>11</v>
      </c>
      <c r="M3" s="7" t="s">
        <v>36</v>
      </c>
      <c r="N3" s="4" t="s">
        <v>12</v>
      </c>
    </row>
    <row r="4" spans="1:14" x14ac:dyDescent="0.25">
      <c r="A4" s="8" t="s">
        <v>13</v>
      </c>
      <c r="B4" s="9" t="s">
        <v>14</v>
      </c>
      <c r="C4" s="10" t="s">
        <v>15</v>
      </c>
      <c r="D4" s="8">
        <v>5849</v>
      </c>
      <c r="E4" s="9">
        <v>170</v>
      </c>
      <c r="F4" s="9">
        <f t="shared" ref="F4:F6" si="0">E4*D4</f>
        <v>994330</v>
      </c>
      <c r="G4" s="9">
        <v>168</v>
      </c>
      <c r="H4" s="11">
        <f>G4*D4</f>
        <v>982632</v>
      </c>
      <c r="I4" s="12">
        <f>E4-G4</f>
        <v>2</v>
      </c>
      <c r="J4" s="13">
        <f>I4*D4</f>
        <v>11698</v>
      </c>
      <c r="K4" s="8">
        <v>5514</v>
      </c>
      <c r="L4" s="9">
        <f t="shared" ref="L4:L6" si="1">K4*E4</f>
        <v>937380</v>
      </c>
      <c r="M4" s="13">
        <f t="shared" ref="M4:M6" si="2">L4-F4</f>
        <v>-56950</v>
      </c>
      <c r="N4" s="11">
        <f>K4*G4</f>
        <v>926352</v>
      </c>
    </row>
    <row r="5" spans="1:14" x14ac:dyDescent="0.25">
      <c r="A5" s="8" t="s">
        <v>30</v>
      </c>
      <c r="B5" s="9" t="s">
        <v>14</v>
      </c>
      <c r="C5" s="10" t="s">
        <v>15</v>
      </c>
      <c r="D5" s="8">
        <v>300</v>
      </c>
      <c r="E5" s="9">
        <v>170</v>
      </c>
      <c r="F5" s="9">
        <f t="shared" si="0"/>
        <v>51000</v>
      </c>
      <c r="G5" s="9">
        <v>188</v>
      </c>
      <c r="H5" s="11">
        <f t="shared" ref="H5:H6" si="3">G5*D5</f>
        <v>56400</v>
      </c>
      <c r="I5" s="12">
        <f t="shared" ref="I5" si="4">E5-G5</f>
        <v>-18</v>
      </c>
      <c r="J5" s="13">
        <f t="shared" ref="J5" si="5">I5*D5</f>
        <v>-5400</v>
      </c>
      <c r="K5" s="8">
        <v>0</v>
      </c>
      <c r="L5" s="9">
        <f t="shared" si="1"/>
        <v>0</v>
      </c>
      <c r="M5" s="13">
        <f t="shared" si="2"/>
        <v>-51000</v>
      </c>
      <c r="N5" s="11">
        <f>K5*G5</f>
        <v>0</v>
      </c>
    </row>
    <row r="6" spans="1:14" x14ac:dyDescent="0.25">
      <c r="A6" s="8" t="s">
        <v>31</v>
      </c>
      <c r="B6" s="9" t="s">
        <v>32</v>
      </c>
      <c r="C6" s="10" t="s">
        <v>33</v>
      </c>
      <c r="D6" s="8">
        <v>1088</v>
      </c>
      <c r="E6" s="9">
        <v>155</v>
      </c>
      <c r="F6" s="9">
        <f t="shared" si="0"/>
        <v>168640</v>
      </c>
      <c r="G6" s="9">
        <v>157</v>
      </c>
      <c r="H6" s="11">
        <f t="shared" si="3"/>
        <v>170816</v>
      </c>
      <c r="I6" s="12">
        <f>E6-G6</f>
        <v>-2</v>
      </c>
      <c r="J6" s="13">
        <f>I6*D6</f>
        <v>-2176</v>
      </c>
      <c r="K6" s="8">
        <v>1088</v>
      </c>
      <c r="L6" s="9">
        <f t="shared" si="1"/>
        <v>168640</v>
      </c>
      <c r="M6" s="13">
        <f t="shared" si="2"/>
        <v>0</v>
      </c>
      <c r="N6" s="11">
        <f>K6*G6</f>
        <v>170816</v>
      </c>
    </row>
    <row r="7" spans="1:14" ht="15.75" thickBot="1" x14ac:dyDescent="0.3">
      <c r="A7" s="55" t="s">
        <v>17</v>
      </c>
      <c r="B7" s="56"/>
      <c r="C7" s="57"/>
      <c r="D7" s="23">
        <f>SUM(D4:D6)</f>
        <v>7237</v>
      </c>
      <c r="E7" s="24"/>
      <c r="F7" s="24">
        <f>SUM(F4:F6)</f>
        <v>1213970</v>
      </c>
      <c r="G7" s="24"/>
      <c r="H7" s="16">
        <f>SUM(H4:H6)</f>
        <v>1209848</v>
      </c>
      <c r="I7" s="17"/>
      <c r="J7" s="18">
        <f>SUM(J4:J6)</f>
        <v>4122</v>
      </c>
      <c r="K7" s="23">
        <f>SUM(K4:K6)</f>
        <v>6602</v>
      </c>
      <c r="L7" s="24">
        <f>SUM(L4:L6)</f>
        <v>1106020</v>
      </c>
      <c r="M7" s="19">
        <f>SUM(M4:M6)</f>
        <v>-107950</v>
      </c>
      <c r="N7" s="16">
        <f>SUM(N4:N6)</f>
        <v>1097168</v>
      </c>
    </row>
    <row r="8" spans="1:14" ht="15.75" thickBot="1" x14ac:dyDescent="0.3">
      <c r="A8" s="27"/>
      <c r="B8" s="28"/>
      <c r="C8" s="29"/>
      <c r="D8" s="30"/>
      <c r="E8" s="28"/>
      <c r="F8" s="28"/>
      <c r="G8" s="28"/>
      <c r="H8" s="29"/>
      <c r="I8" s="31"/>
      <c r="J8" s="32"/>
      <c r="K8" s="30"/>
      <c r="L8" s="28"/>
      <c r="M8" s="32"/>
      <c r="N8" s="33"/>
    </row>
    <row r="9" spans="1:14" ht="15.75" thickBot="1" x14ac:dyDescent="0.3">
      <c r="A9" s="58" t="s">
        <v>18</v>
      </c>
      <c r="B9" s="59"/>
      <c r="C9" s="59"/>
      <c r="D9" s="60"/>
      <c r="E9" s="60"/>
      <c r="F9" s="60"/>
      <c r="G9" s="60"/>
      <c r="H9" s="60"/>
      <c r="I9" s="59"/>
      <c r="J9" s="59"/>
      <c r="K9" s="60"/>
      <c r="L9" s="60"/>
      <c r="M9" s="61"/>
      <c r="N9" s="62"/>
    </row>
    <row r="10" spans="1:14" x14ac:dyDescent="0.25">
      <c r="A10" s="63" t="s">
        <v>0</v>
      </c>
      <c r="B10" s="65" t="s">
        <v>1</v>
      </c>
      <c r="C10" s="67" t="s">
        <v>2</v>
      </c>
      <c r="D10" s="69" t="s">
        <v>3</v>
      </c>
      <c r="E10" s="70"/>
      <c r="F10" s="70"/>
      <c r="G10" s="70"/>
      <c r="H10" s="71"/>
      <c r="I10" s="72" t="s">
        <v>4</v>
      </c>
      <c r="J10" s="72"/>
      <c r="K10" s="69" t="s">
        <v>5</v>
      </c>
      <c r="L10" s="70"/>
      <c r="M10" s="70"/>
      <c r="N10" s="71"/>
    </row>
    <row r="11" spans="1:14" x14ac:dyDescent="0.25">
      <c r="A11" s="64"/>
      <c r="B11" s="66"/>
      <c r="C11" s="68"/>
      <c r="D11" s="2" t="s">
        <v>6</v>
      </c>
      <c r="E11" s="3" t="s">
        <v>7</v>
      </c>
      <c r="F11" s="3" t="s">
        <v>8</v>
      </c>
      <c r="G11" s="3" t="s">
        <v>9</v>
      </c>
      <c r="H11" s="4" t="s">
        <v>8</v>
      </c>
      <c r="I11" s="5" t="s">
        <v>4</v>
      </c>
      <c r="J11" s="6" t="s">
        <v>8</v>
      </c>
      <c r="K11" s="2" t="s">
        <v>10</v>
      </c>
      <c r="L11" s="3" t="s">
        <v>11</v>
      </c>
      <c r="M11" s="7" t="s">
        <v>36</v>
      </c>
      <c r="N11" s="4" t="s">
        <v>12</v>
      </c>
    </row>
    <row r="12" spans="1:14" x14ac:dyDescent="0.25">
      <c r="A12" s="8" t="s">
        <v>13</v>
      </c>
      <c r="B12" s="9" t="s">
        <v>14</v>
      </c>
      <c r="C12" s="10" t="s">
        <v>15</v>
      </c>
      <c r="D12" s="8">
        <v>16250</v>
      </c>
      <c r="E12" s="9">
        <v>170</v>
      </c>
      <c r="F12" s="9">
        <f t="shared" ref="F12:F17" si="6">E12*D12</f>
        <v>2762500</v>
      </c>
      <c r="G12" s="9">
        <v>168</v>
      </c>
      <c r="H12" s="11">
        <f>G12*D12</f>
        <v>2730000</v>
      </c>
      <c r="I12" s="12">
        <f>E12-G12</f>
        <v>2</v>
      </c>
      <c r="J12" s="13">
        <f>I12*D12</f>
        <v>32500</v>
      </c>
      <c r="K12" s="8">
        <v>16525</v>
      </c>
      <c r="L12" s="9">
        <f t="shared" ref="L12:L17" si="7">K12*E12</f>
        <v>2809250</v>
      </c>
      <c r="M12" s="13">
        <f t="shared" ref="M12:M17" si="8">L12-F12</f>
        <v>46750</v>
      </c>
      <c r="N12" s="11">
        <f>K12*G12</f>
        <v>2776200</v>
      </c>
    </row>
    <row r="13" spans="1:14" x14ac:dyDescent="0.25">
      <c r="A13" s="8" t="s">
        <v>29</v>
      </c>
      <c r="B13" s="9" t="s">
        <v>16</v>
      </c>
      <c r="C13" s="10" t="s">
        <v>24</v>
      </c>
      <c r="D13" s="8">
        <v>1253</v>
      </c>
      <c r="E13" s="9">
        <v>290</v>
      </c>
      <c r="F13" s="9">
        <f t="shared" si="6"/>
        <v>363370</v>
      </c>
      <c r="G13" s="9">
        <v>328</v>
      </c>
      <c r="H13" s="11">
        <f t="shared" ref="H13" si="9">G13*D13</f>
        <v>410984</v>
      </c>
      <c r="I13" s="12">
        <f t="shared" ref="I13" si="10">E13-G13</f>
        <v>-38</v>
      </c>
      <c r="J13" s="13">
        <f t="shared" ref="J13" si="11">I13*D13</f>
        <v>-47614</v>
      </c>
      <c r="K13" s="8">
        <v>1253</v>
      </c>
      <c r="L13" s="9">
        <f t="shared" si="7"/>
        <v>363370</v>
      </c>
      <c r="M13" s="13">
        <f t="shared" si="8"/>
        <v>0</v>
      </c>
      <c r="N13" s="11">
        <f>K13*G13</f>
        <v>410984</v>
      </c>
    </row>
    <row r="14" spans="1:14" x14ac:dyDescent="0.25">
      <c r="A14" s="8" t="s">
        <v>19</v>
      </c>
      <c r="B14" s="9" t="s">
        <v>20</v>
      </c>
      <c r="C14" s="10" t="s">
        <v>15</v>
      </c>
      <c r="D14" s="8">
        <v>776</v>
      </c>
      <c r="E14" s="9">
        <v>261</v>
      </c>
      <c r="F14" s="9">
        <f t="shared" si="6"/>
        <v>202536</v>
      </c>
      <c r="G14" s="9">
        <v>435</v>
      </c>
      <c r="H14" s="11">
        <f t="shared" ref="H14:H17" si="12">G14*D14</f>
        <v>337560</v>
      </c>
      <c r="I14" s="12">
        <f>E14-G14</f>
        <v>-174</v>
      </c>
      <c r="J14" s="13">
        <f>I14*D14</f>
        <v>-135024</v>
      </c>
      <c r="K14" s="8">
        <v>776</v>
      </c>
      <c r="L14" s="9">
        <f t="shared" si="7"/>
        <v>202536</v>
      </c>
      <c r="M14" s="13">
        <f t="shared" si="8"/>
        <v>0</v>
      </c>
      <c r="N14" s="11">
        <f>K14*G14</f>
        <v>337560</v>
      </c>
    </row>
    <row r="15" spans="1:14" x14ac:dyDescent="0.25">
      <c r="A15" s="8" t="s">
        <v>21</v>
      </c>
      <c r="B15" s="9" t="s">
        <v>20</v>
      </c>
      <c r="C15" s="10" t="s">
        <v>15</v>
      </c>
      <c r="D15" s="8">
        <v>1551</v>
      </c>
      <c r="E15" s="9">
        <v>240</v>
      </c>
      <c r="F15" s="9">
        <f t="shared" si="6"/>
        <v>372240</v>
      </c>
      <c r="G15" s="9">
        <v>331</v>
      </c>
      <c r="H15" s="11">
        <f t="shared" si="12"/>
        <v>513381</v>
      </c>
      <c r="I15" s="12">
        <f t="shared" ref="I15:I17" si="13">E15-G15</f>
        <v>-91</v>
      </c>
      <c r="J15" s="13">
        <f t="shared" ref="J15:J17" si="14">I15*D15</f>
        <v>-141141</v>
      </c>
      <c r="K15" s="8">
        <v>1551</v>
      </c>
      <c r="L15" s="9">
        <f t="shared" si="7"/>
        <v>372240</v>
      </c>
      <c r="M15" s="13">
        <f t="shared" si="8"/>
        <v>0</v>
      </c>
      <c r="N15" s="11">
        <f t="shared" ref="N15:N18" si="15">K15*G15</f>
        <v>513381</v>
      </c>
    </row>
    <row r="16" spans="1:14" x14ac:dyDescent="0.25">
      <c r="A16" s="8" t="s">
        <v>22</v>
      </c>
      <c r="B16" s="9" t="s">
        <v>20</v>
      </c>
      <c r="C16" s="10" t="s">
        <v>15</v>
      </c>
      <c r="D16" s="8">
        <v>1582</v>
      </c>
      <c r="E16" s="9">
        <v>210</v>
      </c>
      <c r="F16" s="9">
        <f t="shared" si="6"/>
        <v>332220</v>
      </c>
      <c r="G16" s="9">
        <v>304</v>
      </c>
      <c r="H16" s="11">
        <f t="shared" si="12"/>
        <v>480928</v>
      </c>
      <c r="I16" s="12">
        <f t="shared" si="13"/>
        <v>-94</v>
      </c>
      <c r="J16" s="13">
        <f t="shared" si="14"/>
        <v>-148708</v>
      </c>
      <c r="K16" s="8">
        <v>1582</v>
      </c>
      <c r="L16" s="9">
        <f t="shared" si="7"/>
        <v>332220</v>
      </c>
      <c r="M16" s="13">
        <f t="shared" si="8"/>
        <v>0</v>
      </c>
      <c r="N16" s="11">
        <f t="shared" si="15"/>
        <v>480928</v>
      </c>
    </row>
    <row r="17" spans="1:15" x14ac:dyDescent="0.25">
      <c r="A17" s="8" t="s">
        <v>23</v>
      </c>
      <c r="B17" s="9" t="s">
        <v>20</v>
      </c>
      <c r="C17" s="10" t="s">
        <v>15</v>
      </c>
      <c r="D17" s="8">
        <v>1551</v>
      </c>
      <c r="E17" s="9">
        <v>230</v>
      </c>
      <c r="F17" s="9">
        <f t="shared" si="6"/>
        <v>356730</v>
      </c>
      <c r="G17" s="9">
        <v>299</v>
      </c>
      <c r="H17" s="11">
        <f t="shared" si="12"/>
        <v>463749</v>
      </c>
      <c r="I17" s="12">
        <f t="shared" si="13"/>
        <v>-69</v>
      </c>
      <c r="J17" s="13">
        <f t="shared" si="14"/>
        <v>-107019</v>
      </c>
      <c r="K17" s="8">
        <v>1552</v>
      </c>
      <c r="L17" s="9">
        <f t="shared" si="7"/>
        <v>356960</v>
      </c>
      <c r="M17" s="13">
        <f t="shared" si="8"/>
        <v>230</v>
      </c>
      <c r="N17" s="11">
        <f t="shared" si="15"/>
        <v>464048</v>
      </c>
    </row>
    <row r="18" spans="1:15" x14ac:dyDescent="0.25">
      <c r="A18" s="8" t="s">
        <v>37</v>
      </c>
      <c r="B18" s="9" t="s">
        <v>16</v>
      </c>
      <c r="C18" s="10" t="s">
        <v>24</v>
      </c>
      <c r="D18" s="8">
        <v>600</v>
      </c>
      <c r="E18" s="9">
        <v>290</v>
      </c>
      <c r="F18" s="9">
        <f>E18*D18</f>
        <v>174000</v>
      </c>
      <c r="G18" s="9">
        <v>328</v>
      </c>
      <c r="H18" s="11">
        <f>G18*D18</f>
        <v>196800</v>
      </c>
      <c r="I18" s="12">
        <f>E18-G18</f>
        <v>-38</v>
      </c>
      <c r="J18" s="13">
        <f>I18*D18</f>
        <v>-22800</v>
      </c>
      <c r="K18" s="8">
        <v>50</v>
      </c>
      <c r="L18" s="9">
        <f>K18*E18</f>
        <v>14500</v>
      </c>
      <c r="M18" s="13">
        <f>L18-F18</f>
        <v>-159500</v>
      </c>
      <c r="N18" s="11">
        <f t="shared" si="15"/>
        <v>16400</v>
      </c>
    </row>
    <row r="19" spans="1:15" x14ac:dyDescent="0.25">
      <c r="A19" s="8" t="s">
        <v>27</v>
      </c>
      <c r="B19" s="9" t="s">
        <v>26</v>
      </c>
      <c r="C19" s="10" t="s">
        <v>24</v>
      </c>
      <c r="D19" s="8">
        <v>554</v>
      </c>
      <c r="E19" s="9">
        <v>290</v>
      </c>
      <c r="F19" s="9">
        <f>E19*D19</f>
        <v>160660</v>
      </c>
      <c r="G19" s="9">
        <v>300</v>
      </c>
      <c r="H19" s="11">
        <f>G19*D19</f>
        <v>166200</v>
      </c>
      <c r="I19" s="12">
        <f>E19-G19</f>
        <v>-10</v>
      </c>
      <c r="J19" s="13">
        <f>I19*D19</f>
        <v>-5540</v>
      </c>
      <c r="K19" s="8">
        <v>554</v>
      </c>
      <c r="L19" s="9">
        <f>K19*E19</f>
        <v>160660</v>
      </c>
      <c r="M19" s="13">
        <f>L19-F19</f>
        <v>0</v>
      </c>
      <c r="N19" s="11">
        <f>K19*G19</f>
        <v>166200</v>
      </c>
      <c r="O19" s="20"/>
    </row>
    <row r="20" spans="1:15" x14ac:dyDescent="0.25">
      <c r="A20" s="8" t="s">
        <v>34</v>
      </c>
      <c r="B20" s="9" t="s">
        <v>26</v>
      </c>
      <c r="C20" s="10" t="s">
        <v>15</v>
      </c>
      <c r="D20" s="8">
        <v>4200</v>
      </c>
      <c r="E20" s="9">
        <v>170</v>
      </c>
      <c r="F20" s="9">
        <f t="shared" ref="F20" si="16">E20*D20</f>
        <v>714000</v>
      </c>
      <c r="G20" s="9">
        <v>193</v>
      </c>
      <c r="H20" s="11">
        <f t="shared" ref="H20" si="17">G20*D20</f>
        <v>810600</v>
      </c>
      <c r="I20" s="12">
        <f t="shared" ref="I20" si="18">E20-G20</f>
        <v>-23</v>
      </c>
      <c r="J20" s="13">
        <f t="shared" ref="J20" si="19">I20*D20</f>
        <v>-96600</v>
      </c>
      <c r="K20" s="8">
        <v>1950</v>
      </c>
      <c r="L20" s="9">
        <f t="shared" ref="L20" si="20">K20*E20</f>
        <v>331500</v>
      </c>
      <c r="M20" s="13">
        <f t="shared" ref="M20" si="21">L20-F20</f>
        <v>-382500</v>
      </c>
      <c r="N20" s="11">
        <f t="shared" ref="N20" si="22">K20*G20</f>
        <v>376350</v>
      </c>
    </row>
    <row r="21" spans="1:15" x14ac:dyDescent="0.25">
      <c r="A21" s="8" t="s">
        <v>25</v>
      </c>
      <c r="B21" s="9" t="s">
        <v>26</v>
      </c>
      <c r="C21" s="10" t="s">
        <v>24</v>
      </c>
      <c r="D21" s="8">
        <v>5929</v>
      </c>
      <c r="E21" s="9">
        <v>270</v>
      </c>
      <c r="F21" s="9">
        <f>E21*D21</f>
        <v>1600830</v>
      </c>
      <c r="G21" s="9">
        <v>282</v>
      </c>
      <c r="H21" s="11">
        <f>G21*D21</f>
        <v>1671978</v>
      </c>
      <c r="I21" s="12">
        <f>E21-G21</f>
        <v>-12</v>
      </c>
      <c r="J21" s="13">
        <f>I21*D21</f>
        <v>-71148</v>
      </c>
      <c r="K21" s="8">
        <v>5929</v>
      </c>
      <c r="L21" s="9">
        <f>K21*E21</f>
        <v>1600830</v>
      </c>
      <c r="M21" s="13">
        <f>L21-F21</f>
        <v>0</v>
      </c>
      <c r="N21" s="11">
        <f>K21*G21</f>
        <v>1671978</v>
      </c>
      <c r="O21" s="20"/>
    </row>
    <row r="22" spans="1:15" ht="15.75" thickBot="1" x14ac:dyDescent="0.3">
      <c r="A22" s="55" t="s">
        <v>17</v>
      </c>
      <c r="B22" s="56"/>
      <c r="C22" s="57"/>
      <c r="D22" s="14">
        <f>SUM(D12:D21)</f>
        <v>34246</v>
      </c>
      <c r="E22" s="15"/>
      <c r="F22" s="15">
        <f>SUM(F12:F21)</f>
        <v>7039086</v>
      </c>
      <c r="G22" s="15"/>
      <c r="H22" s="16">
        <f>SUM(H12:H21)</f>
        <v>7782180</v>
      </c>
      <c r="I22" s="17"/>
      <c r="J22" s="18">
        <f>SUM(J12:J21)</f>
        <v>-743094</v>
      </c>
      <c r="K22" s="14">
        <f>SUM(K12:K21)</f>
        <v>31722</v>
      </c>
      <c r="L22" s="15">
        <f>SUM(L12:L21)</f>
        <v>6544066</v>
      </c>
      <c r="M22" s="19">
        <f>SUM(M12:M21)</f>
        <v>-495020</v>
      </c>
      <c r="N22" s="16">
        <f>SUM(N12:N21)</f>
        <v>7214029</v>
      </c>
    </row>
    <row r="23" spans="1:15" ht="15.75" thickBot="1" x14ac:dyDescent="0.3"/>
    <row r="24" spans="1:15" ht="15.75" thickBot="1" x14ac:dyDescent="0.3">
      <c r="A24" s="73" t="s">
        <v>28</v>
      </c>
      <c r="B24" s="74"/>
      <c r="C24" s="74"/>
      <c r="D24" s="21">
        <f>D22+D7</f>
        <v>41483</v>
      </c>
      <c r="E24" s="21"/>
      <c r="F24" s="25">
        <f>F22+F7</f>
        <v>8253056</v>
      </c>
      <c r="G24" s="21"/>
      <c r="H24" s="25">
        <f>H22+H7</f>
        <v>8992028</v>
      </c>
      <c r="I24" s="22"/>
      <c r="J24" s="26">
        <f>J22+J7</f>
        <v>-738972</v>
      </c>
      <c r="K24" s="25">
        <f>K22+K7</f>
        <v>38324</v>
      </c>
      <c r="L24" s="25">
        <f>L22+L7</f>
        <v>7650086</v>
      </c>
      <c r="M24" s="26">
        <f>M22+M7</f>
        <v>-602970</v>
      </c>
      <c r="N24" s="25">
        <f>N22+N7</f>
        <v>8311197</v>
      </c>
    </row>
    <row r="26" spans="1:15" x14ac:dyDescent="0.25">
      <c r="D26" s="1">
        <f>D22/180</f>
        <v>190.25555555555556</v>
      </c>
    </row>
  </sheetData>
  <mergeCells count="17">
    <mergeCell ref="A22:C22"/>
    <mergeCell ref="A24:C24"/>
    <mergeCell ref="A9:N9"/>
    <mergeCell ref="A10:A11"/>
    <mergeCell ref="B10:B11"/>
    <mergeCell ref="C10:C11"/>
    <mergeCell ref="D10:H10"/>
    <mergeCell ref="I10:J10"/>
    <mergeCell ref="K10:N10"/>
    <mergeCell ref="A7:C7"/>
    <mergeCell ref="A1:N1"/>
    <mergeCell ref="A2:A3"/>
    <mergeCell ref="B2:B3"/>
    <mergeCell ref="C2:C3"/>
    <mergeCell ref="D2:H2"/>
    <mergeCell ref="I2:J2"/>
    <mergeCell ref="K2:N2"/>
  </mergeCells>
  <pageMargins left="0.7" right="0.7" top="0.75" bottom="0.75" header="0.3" footer="0.3"/>
  <pageSetup scal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zoomScaleNormal="100" workbookViewId="0">
      <selection activeCell="A20" sqref="A20"/>
    </sheetView>
  </sheetViews>
  <sheetFormatPr defaultColWidth="25.7109375" defaultRowHeight="15" x14ac:dyDescent="0.25"/>
  <cols>
    <col min="1" max="1" width="22.28515625" style="1" bestFit="1" customWidth="1"/>
    <col min="2" max="2" width="15.7109375" style="1" bestFit="1" customWidth="1"/>
    <col min="3" max="3" width="12.7109375" style="1" bestFit="1" customWidth="1"/>
    <col min="4" max="4" width="6" style="1" bestFit="1" customWidth="1"/>
    <col min="5" max="5" width="10.28515625" style="1" bestFit="1" customWidth="1"/>
    <col min="6" max="6" width="8" style="1" bestFit="1" customWidth="1"/>
    <col min="7" max="7" width="7" style="1" bestFit="1" customWidth="1"/>
    <col min="8" max="8" width="8" style="1" bestFit="1" customWidth="1"/>
    <col min="9" max="9" width="8.7109375" style="1" bestFit="1" customWidth="1"/>
    <col min="10" max="10" width="7.7109375" style="1" bestFit="1" customWidth="1"/>
    <col min="11" max="11" width="12" style="1" bestFit="1" customWidth="1"/>
    <col min="12" max="12" width="10.28515625" style="1" bestFit="1" customWidth="1"/>
    <col min="13" max="13" width="7.7109375" style="1" bestFit="1" customWidth="1"/>
    <col min="14" max="14" width="13.42578125" style="1" bestFit="1" customWidth="1"/>
    <col min="15" max="15" width="26.7109375" style="1" bestFit="1" customWidth="1"/>
    <col min="16" max="16384" width="25.7109375" style="1"/>
  </cols>
  <sheetData>
    <row r="1" spans="1:15" ht="15.75" thickBot="1" x14ac:dyDescent="0.3">
      <c r="A1" s="58" t="s">
        <v>44</v>
      </c>
      <c r="B1" s="59"/>
      <c r="C1" s="59"/>
      <c r="D1" s="60"/>
      <c r="E1" s="60"/>
      <c r="F1" s="60"/>
      <c r="G1" s="60"/>
      <c r="H1" s="60"/>
      <c r="I1" s="59"/>
      <c r="J1" s="59"/>
      <c r="K1" s="60"/>
      <c r="L1" s="60"/>
      <c r="M1" s="61"/>
      <c r="N1" s="62"/>
    </row>
    <row r="2" spans="1:15" x14ac:dyDescent="0.25">
      <c r="A2" s="63" t="s">
        <v>0</v>
      </c>
      <c r="B2" s="65" t="s">
        <v>1</v>
      </c>
      <c r="C2" s="67" t="s">
        <v>2</v>
      </c>
      <c r="D2" s="69" t="s">
        <v>3</v>
      </c>
      <c r="E2" s="70"/>
      <c r="F2" s="70"/>
      <c r="G2" s="70"/>
      <c r="H2" s="71"/>
      <c r="I2" s="72" t="s">
        <v>4</v>
      </c>
      <c r="J2" s="72"/>
      <c r="K2" s="69" t="s">
        <v>5</v>
      </c>
      <c r="L2" s="70"/>
      <c r="M2" s="70"/>
      <c r="N2" s="71"/>
    </row>
    <row r="3" spans="1:15" x14ac:dyDescent="0.25">
      <c r="A3" s="64"/>
      <c r="B3" s="66"/>
      <c r="C3" s="68"/>
      <c r="D3" s="2" t="s">
        <v>6</v>
      </c>
      <c r="E3" s="3" t="s">
        <v>7</v>
      </c>
      <c r="F3" s="3" t="s">
        <v>8</v>
      </c>
      <c r="G3" s="3" t="s">
        <v>9</v>
      </c>
      <c r="H3" s="4" t="s">
        <v>8</v>
      </c>
      <c r="I3" s="5" t="s">
        <v>4</v>
      </c>
      <c r="J3" s="6" t="s">
        <v>8</v>
      </c>
      <c r="K3" s="2" t="s">
        <v>10</v>
      </c>
      <c r="L3" s="3" t="s">
        <v>11</v>
      </c>
      <c r="M3" s="7" t="s">
        <v>36</v>
      </c>
      <c r="N3" s="4" t="s">
        <v>12</v>
      </c>
    </row>
    <row r="4" spans="1:15" x14ac:dyDescent="0.25">
      <c r="A4" s="8" t="s">
        <v>13</v>
      </c>
      <c r="B4" s="9" t="s">
        <v>14</v>
      </c>
      <c r="C4" s="10" t="s">
        <v>15</v>
      </c>
      <c r="D4" s="8">
        <v>335</v>
      </c>
      <c r="E4" s="9">
        <v>170</v>
      </c>
      <c r="F4" s="9">
        <f t="shared" ref="F4:F6" si="0">E4*D4</f>
        <v>56950</v>
      </c>
      <c r="G4" s="9">
        <v>168</v>
      </c>
      <c r="H4" s="11">
        <f>G4*D4</f>
        <v>56280</v>
      </c>
      <c r="I4" s="12">
        <f>E4-G4</f>
        <v>2</v>
      </c>
      <c r="J4" s="13">
        <f>I4*D4</f>
        <v>670</v>
      </c>
      <c r="K4" s="8">
        <v>335</v>
      </c>
      <c r="L4" s="9">
        <f t="shared" ref="L4:L6" si="1">K4*E4</f>
        <v>56950</v>
      </c>
      <c r="M4" s="13">
        <f t="shared" ref="M4:M6" si="2">L4-F4</f>
        <v>0</v>
      </c>
      <c r="N4" s="11">
        <f>K4*G4</f>
        <v>56280</v>
      </c>
    </row>
    <row r="5" spans="1:15" x14ac:dyDescent="0.25">
      <c r="A5" s="8" t="s">
        <v>46</v>
      </c>
      <c r="B5" s="9" t="s">
        <v>14</v>
      </c>
      <c r="C5" s="10" t="s">
        <v>15</v>
      </c>
      <c r="D5" s="8">
        <v>1270</v>
      </c>
      <c r="E5" s="9">
        <v>170</v>
      </c>
      <c r="F5" s="9">
        <f t="shared" ref="F5" si="3">E5*D5</f>
        <v>215900</v>
      </c>
      <c r="G5" s="9">
        <v>188</v>
      </c>
      <c r="H5" s="11">
        <f t="shared" ref="H5" si="4">G5*D5</f>
        <v>238760</v>
      </c>
      <c r="I5" s="12">
        <f t="shared" ref="I5" si="5">E5-G5</f>
        <v>-18</v>
      </c>
      <c r="J5" s="13">
        <f t="shared" ref="J5" si="6">I5*D5</f>
        <v>-22860</v>
      </c>
      <c r="K5" s="8">
        <v>1270</v>
      </c>
      <c r="L5" s="9">
        <f t="shared" ref="L5" si="7">K5*E5</f>
        <v>215900</v>
      </c>
      <c r="M5" s="13">
        <f t="shared" ref="M5" si="8">L5-F5</f>
        <v>0</v>
      </c>
      <c r="N5" s="11">
        <f>K5*G5</f>
        <v>238760</v>
      </c>
    </row>
    <row r="6" spans="1:15" x14ac:dyDescent="0.25">
      <c r="A6" s="8" t="s">
        <v>47</v>
      </c>
      <c r="B6" s="9" t="s">
        <v>14</v>
      </c>
      <c r="C6" s="10" t="s">
        <v>15</v>
      </c>
      <c r="D6" s="8">
        <v>5784</v>
      </c>
      <c r="E6" s="9">
        <v>132</v>
      </c>
      <c r="F6" s="9">
        <f t="shared" si="0"/>
        <v>763488</v>
      </c>
      <c r="G6" s="9">
        <v>143</v>
      </c>
      <c r="H6" s="11">
        <f t="shared" ref="H6" si="9">G6*D6</f>
        <v>827112</v>
      </c>
      <c r="I6" s="12">
        <f t="shared" ref="I6" si="10">E6-G6</f>
        <v>-11</v>
      </c>
      <c r="J6" s="13">
        <f t="shared" ref="J6" si="11">I6*D6</f>
        <v>-63624</v>
      </c>
      <c r="K6" s="8">
        <v>5784</v>
      </c>
      <c r="L6" s="9">
        <f t="shared" si="1"/>
        <v>763488</v>
      </c>
      <c r="M6" s="13">
        <f t="shared" si="2"/>
        <v>0</v>
      </c>
      <c r="N6" s="11">
        <f>K6*G6</f>
        <v>827112</v>
      </c>
    </row>
    <row r="7" spans="1:15" x14ac:dyDescent="0.25">
      <c r="A7" s="8" t="s">
        <v>38</v>
      </c>
      <c r="B7" s="9" t="s">
        <v>16</v>
      </c>
      <c r="C7" s="10" t="s">
        <v>33</v>
      </c>
      <c r="D7" s="8">
        <v>600</v>
      </c>
      <c r="E7" s="9">
        <v>155</v>
      </c>
      <c r="F7" s="9">
        <f t="shared" ref="F7" si="12">E7*D7</f>
        <v>93000</v>
      </c>
      <c r="G7" s="9">
        <v>146</v>
      </c>
      <c r="H7" s="11">
        <f t="shared" ref="H7" si="13">G7*D7</f>
        <v>87600</v>
      </c>
      <c r="I7" s="12">
        <f>E7-G7</f>
        <v>9</v>
      </c>
      <c r="J7" s="13">
        <f>I7*D7</f>
        <v>5400</v>
      </c>
      <c r="K7" s="8">
        <v>956</v>
      </c>
      <c r="L7" s="9">
        <f t="shared" ref="L7" si="14">K7*E7</f>
        <v>148180</v>
      </c>
      <c r="M7" s="13">
        <f t="shared" ref="M7" si="15">L7-F7</f>
        <v>55180</v>
      </c>
      <c r="N7" s="11">
        <f>K7*G7</f>
        <v>139576</v>
      </c>
    </row>
    <row r="8" spans="1:15" ht="15.75" thickBot="1" x14ac:dyDescent="0.3">
      <c r="A8" s="55" t="s">
        <v>17</v>
      </c>
      <c r="B8" s="56"/>
      <c r="C8" s="57"/>
      <c r="D8" s="35">
        <f>SUM(D4:D7)</f>
        <v>7989</v>
      </c>
      <c r="E8" s="36"/>
      <c r="F8" s="36">
        <f>SUM(F4:F7)</f>
        <v>1129338</v>
      </c>
      <c r="G8" s="36"/>
      <c r="H8" s="16">
        <f>SUM(H4:H7)</f>
        <v>1209752</v>
      </c>
      <c r="I8" s="17"/>
      <c r="J8" s="18">
        <f>SUM(J4:J7)</f>
        <v>-80414</v>
      </c>
      <c r="K8" s="35">
        <f>SUM(K4:K7)</f>
        <v>8345</v>
      </c>
      <c r="L8" s="36">
        <f>SUM(L4:L7)</f>
        <v>1184518</v>
      </c>
      <c r="M8" s="19">
        <f>SUM(M4:M7)</f>
        <v>55180</v>
      </c>
      <c r="N8" s="16">
        <f>SUM(N4:N7)</f>
        <v>1261728</v>
      </c>
    </row>
    <row r="9" spans="1:15" ht="15.75" thickBot="1" x14ac:dyDescent="0.3">
      <c r="A9" s="38"/>
      <c r="B9" s="38"/>
      <c r="C9" s="38"/>
      <c r="D9" s="38"/>
      <c r="E9" s="38"/>
      <c r="F9" s="38"/>
      <c r="G9" s="38"/>
      <c r="H9" s="38"/>
      <c r="I9" s="39"/>
      <c r="J9" s="39"/>
      <c r="K9" s="38"/>
      <c r="L9" s="38"/>
      <c r="M9" s="39"/>
      <c r="N9" s="38"/>
    </row>
    <row r="10" spans="1:15" ht="15.75" thickBot="1" x14ac:dyDescent="0.3">
      <c r="A10" s="58" t="s">
        <v>45</v>
      </c>
      <c r="B10" s="59"/>
      <c r="C10" s="59"/>
      <c r="D10" s="60"/>
      <c r="E10" s="60"/>
      <c r="F10" s="60"/>
      <c r="G10" s="60"/>
      <c r="H10" s="60"/>
      <c r="I10" s="59"/>
      <c r="J10" s="59"/>
      <c r="K10" s="60"/>
      <c r="L10" s="60"/>
      <c r="M10" s="61"/>
      <c r="N10" s="62"/>
    </row>
    <row r="11" spans="1:15" x14ac:dyDescent="0.25">
      <c r="A11" s="63" t="s">
        <v>0</v>
      </c>
      <c r="B11" s="65" t="s">
        <v>1</v>
      </c>
      <c r="C11" s="67" t="s">
        <v>2</v>
      </c>
      <c r="D11" s="69" t="s">
        <v>3</v>
      </c>
      <c r="E11" s="70"/>
      <c r="F11" s="70"/>
      <c r="G11" s="70"/>
      <c r="H11" s="71"/>
      <c r="I11" s="72" t="s">
        <v>4</v>
      </c>
      <c r="J11" s="72"/>
      <c r="K11" s="69" t="s">
        <v>5</v>
      </c>
      <c r="L11" s="70"/>
      <c r="M11" s="70"/>
      <c r="N11" s="71"/>
    </row>
    <row r="12" spans="1:15" x14ac:dyDescent="0.25">
      <c r="A12" s="64"/>
      <c r="B12" s="66"/>
      <c r="C12" s="68"/>
      <c r="D12" s="2" t="s">
        <v>6</v>
      </c>
      <c r="E12" s="3" t="s">
        <v>7</v>
      </c>
      <c r="F12" s="3" t="s">
        <v>8</v>
      </c>
      <c r="G12" s="3" t="s">
        <v>9</v>
      </c>
      <c r="H12" s="4" t="s">
        <v>8</v>
      </c>
      <c r="I12" s="5" t="s">
        <v>4</v>
      </c>
      <c r="J12" s="6" t="s">
        <v>8</v>
      </c>
      <c r="K12" s="2" t="s">
        <v>10</v>
      </c>
      <c r="L12" s="3" t="s">
        <v>11</v>
      </c>
      <c r="M12" s="7" t="s">
        <v>36</v>
      </c>
      <c r="N12" s="4" t="s">
        <v>12</v>
      </c>
    </row>
    <row r="13" spans="1:15" x14ac:dyDescent="0.25">
      <c r="A13" s="8" t="s">
        <v>13</v>
      </c>
      <c r="B13" s="9" t="s">
        <v>14</v>
      </c>
      <c r="C13" s="10" t="s">
        <v>15</v>
      </c>
      <c r="D13" s="8">
        <v>10296</v>
      </c>
      <c r="E13" s="9">
        <v>170</v>
      </c>
      <c r="F13" s="9">
        <f t="shared" ref="F13:F15" si="16">E13*D13</f>
        <v>1750320</v>
      </c>
      <c r="G13" s="9">
        <v>168</v>
      </c>
      <c r="H13" s="11">
        <f>G13*D13</f>
        <v>1729728</v>
      </c>
      <c r="I13" s="12">
        <f>E13-G13</f>
        <v>2</v>
      </c>
      <c r="J13" s="13">
        <f>I13*D13</f>
        <v>20592</v>
      </c>
      <c r="K13" s="8">
        <v>10296</v>
      </c>
      <c r="L13" s="9">
        <f t="shared" ref="L13:L15" si="17">K13*E13</f>
        <v>1750320</v>
      </c>
      <c r="M13" s="13">
        <f t="shared" ref="M13:M15" si="18">L13-F13</f>
        <v>0</v>
      </c>
      <c r="N13" s="11">
        <f>K13*G13</f>
        <v>1729728</v>
      </c>
      <c r="O13" s="20" t="s">
        <v>49</v>
      </c>
    </row>
    <row r="14" spans="1:15" x14ac:dyDescent="0.25">
      <c r="A14" s="8" t="s">
        <v>37</v>
      </c>
      <c r="B14" s="9" t="s">
        <v>16</v>
      </c>
      <c r="C14" s="10" t="s">
        <v>24</v>
      </c>
      <c r="D14" s="8">
        <v>8971</v>
      </c>
      <c r="E14" s="9">
        <v>290</v>
      </c>
      <c r="F14" s="9">
        <f>E14*D14</f>
        <v>2601590</v>
      </c>
      <c r="G14" s="9">
        <v>328</v>
      </c>
      <c r="H14" s="11">
        <f>G14*D14</f>
        <v>2942488</v>
      </c>
      <c r="I14" s="12">
        <f>E14-G14</f>
        <v>-38</v>
      </c>
      <c r="J14" s="13">
        <f>I14*D14</f>
        <v>-340898</v>
      </c>
      <c r="K14" s="8">
        <v>8581</v>
      </c>
      <c r="L14" s="9">
        <f>K14*E14</f>
        <v>2488490</v>
      </c>
      <c r="M14" s="13">
        <f>L14-F14</f>
        <v>-113100</v>
      </c>
      <c r="N14" s="11">
        <f>K14*G14</f>
        <v>2814568</v>
      </c>
    </row>
    <row r="15" spans="1:15" x14ac:dyDescent="0.25">
      <c r="A15" s="8" t="s">
        <v>42</v>
      </c>
      <c r="B15" s="9" t="s">
        <v>16</v>
      </c>
      <c r="C15" s="10" t="s">
        <v>24</v>
      </c>
      <c r="D15" s="8">
        <v>300</v>
      </c>
      <c r="E15" s="40">
        <v>300</v>
      </c>
      <c r="F15" s="9">
        <f t="shared" si="16"/>
        <v>90000</v>
      </c>
      <c r="G15" s="9">
        <v>555</v>
      </c>
      <c r="H15" s="11">
        <f t="shared" ref="H15" si="19">G15*D15</f>
        <v>166500</v>
      </c>
      <c r="I15" s="12">
        <f>E15-G15</f>
        <v>-255</v>
      </c>
      <c r="J15" s="13">
        <f>I15*D15</f>
        <v>-76500</v>
      </c>
      <c r="K15" s="8">
        <v>0</v>
      </c>
      <c r="L15" s="9">
        <f t="shared" si="17"/>
        <v>0</v>
      </c>
      <c r="M15" s="13">
        <f t="shared" si="18"/>
        <v>-90000</v>
      </c>
      <c r="N15" s="11">
        <f>K15*G15</f>
        <v>0</v>
      </c>
      <c r="O15" s="20" t="s">
        <v>51</v>
      </c>
    </row>
    <row r="16" spans="1:15" x14ac:dyDescent="0.25">
      <c r="A16" s="8" t="s">
        <v>39</v>
      </c>
      <c r="B16" s="9" t="s">
        <v>16</v>
      </c>
      <c r="C16" s="10" t="s">
        <v>33</v>
      </c>
      <c r="D16" s="8">
        <v>3900</v>
      </c>
      <c r="E16" s="40">
        <v>175</v>
      </c>
      <c r="F16" s="9">
        <f>E16*D16</f>
        <v>682500</v>
      </c>
      <c r="G16" s="9">
        <v>158</v>
      </c>
      <c r="H16" s="11">
        <f>G16*D16</f>
        <v>616200</v>
      </c>
      <c r="I16" s="12">
        <f>E16-G16</f>
        <v>17</v>
      </c>
      <c r="J16" s="13">
        <f>I16*D16</f>
        <v>66300</v>
      </c>
      <c r="K16" s="8">
        <v>2528</v>
      </c>
      <c r="L16" s="9">
        <f>K16*E16</f>
        <v>442400</v>
      </c>
      <c r="M16" s="13">
        <f>L16-F16</f>
        <v>-240100</v>
      </c>
      <c r="N16" s="11">
        <f>K16*G16</f>
        <v>399424</v>
      </c>
    </row>
    <row r="17" spans="1:15" x14ac:dyDescent="0.25">
      <c r="A17" s="8" t="s">
        <v>34</v>
      </c>
      <c r="B17" s="9" t="s">
        <v>26</v>
      </c>
      <c r="C17" s="10" t="s">
        <v>15</v>
      </c>
      <c r="D17" s="8">
        <v>2250</v>
      </c>
      <c r="E17" s="9">
        <v>170</v>
      </c>
      <c r="F17" s="9">
        <f t="shared" ref="F17" si="20">E17*D17</f>
        <v>382500</v>
      </c>
      <c r="G17" s="9">
        <v>193</v>
      </c>
      <c r="H17" s="11">
        <f t="shared" ref="H17" si="21">G17*D17</f>
        <v>434250</v>
      </c>
      <c r="I17" s="12">
        <f t="shared" ref="I17" si="22">E17-G17</f>
        <v>-23</v>
      </c>
      <c r="J17" s="13">
        <f t="shared" ref="J17" si="23">I17*D17</f>
        <v>-51750</v>
      </c>
      <c r="K17" s="8">
        <v>2250</v>
      </c>
      <c r="L17" s="9">
        <f t="shared" ref="L17" si="24">K17*E17</f>
        <v>382500</v>
      </c>
      <c r="M17" s="13">
        <f t="shared" ref="M17" si="25">L17-F17</f>
        <v>0</v>
      </c>
      <c r="N17" s="11">
        <f t="shared" ref="N17" si="26">K17*G17</f>
        <v>434250</v>
      </c>
    </row>
    <row r="18" spans="1:15" x14ac:dyDescent="0.25">
      <c r="A18" s="8" t="s">
        <v>48</v>
      </c>
      <c r="B18" s="9" t="s">
        <v>26</v>
      </c>
      <c r="C18" s="10" t="s">
        <v>24</v>
      </c>
      <c r="D18" s="8">
        <v>5784</v>
      </c>
      <c r="E18" s="9">
        <v>38</v>
      </c>
      <c r="F18" s="9">
        <f>E18*D18</f>
        <v>219792</v>
      </c>
      <c r="G18" s="9">
        <v>45</v>
      </c>
      <c r="H18" s="11">
        <f>G18*D18</f>
        <v>260280</v>
      </c>
      <c r="I18" s="12">
        <f>E18-G18</f>
        <v>-7</v>
      </c>
      <c r="J18" s="13">
        <f>I18*D18</f>
        <v>-40488</v>
      </c>
      <c r="K18" s="8">
        <v>5784</v>
      </c>
      <c r="L18" s="9">
        <f>K18*E18</f>
        <v>219792</v>
      </c>
      <c r="M18" s="13">
        <f>L18-F18</f>
        <v>0</v>
      </c>
      <c r="N18" s="11">
        <f>K18*G18</f>
        <v>260280</v>
      </c>
      <c r="O18" s="20"/>
    </row>
    <row r="19" spans="1:15" x14ac:dyDescent="0.25">
      <c r="A19" s="8" t="s">
        <v>27</v>
      </c>
      <c r="B19" s="9" t="s">
        <v>26</v>
      </c>
      <c r="C19" s="10" t="s">
        <v>24</v>
      </c>
      <c r="D19" s="8">
        <v>6393</v>
      </c>
      <c r="E19" s="9">
        <v>290</v>
      </c>
      <c r="F19" s="9">
        <f>E19*D19</f>
        <v>1853970</v>
      </c>
      <c r="G19" s="9">
        <v>300</v>
      </c>
      <c r="H19" s="11">
        <f>G19*D19</f>
        <v>1917900</v>
      </c>
      <c r="I19" s="12">
        <f>E19-G19</f>
        <v>-10</v>
      </c>
      <c r="J19" s="13">
        <f>I19*D19</f>
        <v>-63930</v>
      </c>
      <c r="K19" s="8">
        <v>6393</v>
      </c>
      <c r="L19" s="9">
        <f>K19*E19</f>
        <v>1853970</v>
      </c>
      <c r="M19" s="13">
        <f>L19-F19</f>
        <v>0</v>
      </c>
      <c r="N19" s="11">
        <f>K19*G19</f>
        <v>1917900</v>
      </c>
      <c r="O19" s="20"/>
    </row>
    <row r="20" spans="1:15" x14ac:dyDescent="0.25">
      <c r="A20" s="8" t="s">
        <v>43</v>
      </c>
      <c r="B20" s="9" t="s">
        <v>20</v>
      </c>
      <c r="C20" s="10" t="s">
        <v>24</v>
      </c>
      <c r="D20" s="8">
        <v>1250</v>
      </c>
      <c r="E20" s="40">
        <v>450</v>
      </c>
      <c r="F20" s="9">
        <f>E20*D20</f>
        <v>562500</v>
      </c>
      <c r="G20" s="9">
        <v>450</v>
      </c>
      <c r="H20" s="11">
        <f>G20*D20</f>
        <v>562500</v>
      </c>
      <c r="I20" s="12">
        <f>E20-G20</f>
        <v>0</v>
      </c>
      <c r="J20" s="13">
        <f>I20*D20</f>
        <v>0</v>
      </c>
      <c r="K20" s="8">
        <v>1000</v>
      </c>
      <c r="L20" s="9">
        <f>K20*E20</f>
        <v>450000</v>
      </c>
      <c r="M20" s="13">
        <f>L20-F20</f>
        <v>-112500</v>
      </c>
      <c r="N20" s="11">
        <f>K20*G20</f>
        <v>450000</v>
      </c>
      <c r="O20" s="20" t="s">
        <v>50</v>
      </c>
    </row>
    <row r="21" spans="1:15" ht="15.75" thickBot="1" x14ac:dyDescent="0.3">
      <c r="A21" s="55" t="s">
        <v>17</v>
      </c>
      <c r="B21" s="56"/>
      <c r="C21" s="57"/>
      <c r="D21" s="35">
        <f>SUM(D13:D20)</f>
        <v>39144</v>
      </c>
      <c r="E21" s="36"/>
      <c r="F21" s="36">
        <f>SUM(F13:F20)</f>
        <v>8143172</v>
      </c>
      <c r="G21" s="36"/>
      <c r="H21" s="16">
        <f>SUM(H13:H20)</f>
        <v>8629846</v>
      </c>
      <c r="I21" s="17"/>
      <c r="J21" s="18">
        <f>SUM(J13:J20)</f>
        <v>-486674</v>
      </c>
      <c r="K21" s="35">
        <f>SUM(K13:K20)</f>
        <v>36832</v>
      </c>
      <c r="L21" s="36">
        <f>SUM(L13:L20)</f>
        <v>7587472</v>
      </c>
      <c r="M21" s="19">
        <f>SUM(M13:M20)</f>
        <v>-555700</v>
      </c>
      <c r="N21" s="16">
        <f>SUM(N13:N20)</f>
        <v>8006150</v>
      </c>
    </row>
    <row r="22" spans="1:15" ht="15.75" thickBot="1" x14ac:dyDescent="0.3"/>
    <row r="23" spans="1:15" ht="15.75" thickBot="1" x14ac:dyDescent="0.3">
      <c r="A23" s="73" t="s">
        <v>28</v>
      </c>
      <c r="B23" s="74"/>
      <c r="C23" s="74"/>
      <c r="D23" s="34">
        <f>D21+D8</f>
        <v>47133</v>
      </c>
      <c r="E23" s="34"/>
      <c r="F23" s="34">
        <f>F21+F8</f>
        <v>9272510</v>
      </c>
      <c r="G23" s="34"/>
      <c r="H23" s="34">
        <f>H21+H8</f>
        <v>9839598</v>
      </c>
      <c r="I23" s="22"/>
      <c r="J23" s="26">
        <f>J21+J8</f>
        <v>-567088</v>
      </c>
      <c r="K23" s="34">
        <f>K21+K8</f>
        <v>45177</v>
      </c>
      <c r="L23" s="34">
        <f>L21+L8</f>
        <v>8771990</v>
      </c>
      <c r="M23" s="26">
        <f>M21+M8</f>
        <v>-500520</v>
      </c>
      <c r="N23" s="34">
        <f>N21+N8</f>
        <v>9267878</v>
      </c>
      <c r="O23" s="1" t="s">
        <v>52</v>
      </c>
    </row>
    <row r="24" spans="1:15" x14ac:dyDescent="0.25">
      <c r="K24" s="43" t="s">
        <v>53</v>
      </c>
      <c r="L24" s="43">
        <v>774650</v>
      </c>
    </row>
    <row r="25" spans="1:15" x14ac:dyDescent="0.25">
      <c r="K25" s="43" t="s">
        <v>54</v>
      </c>
      <c r="L25" s="43">
        <v>567088</v>
      </c>
    </row>
    <row r="26" spans="1:15" x14ac:dyDescent="0.25">
      <c r="K26" s="42" t="s">
        <v>17</v>
      </c>
      <c r="L26" s="42">
        <f>SUM(L23:L25)</f>
        <v>10113728</v>
      </c>
    </row>
  </sheetData>
  <mergeCells count="17">
    <mergeCell ref="A21:C21"/>
    <mergeCell ref="A23:C23"/>
    <mergeCell ref="A8:C8"/>
    <mergeCell ref="A10:N10"/>
    <mergeCell ref="A11:A12"/>
    <mergeCell ref="B11:B12"/>
    <mergeCell ref="C11:C12"/>
    <mergeCell ref="D11:H11"/>
    <mergeCell ref="I11:J11"/>
    <mergeCell ref="K11:N11"/>
    <mergeCell ref="A1:N1"/>
    <mergeCell ref="A2:A3"/>
    <mergeCell ref="B2:B3"/>
    <mergeCell ref="C2:C3"/>
    <mergeCell ref="D2:H2"/>
    <mergeCell ref="I2:J2"/>
    <mergeCell ref="K2:N2"/>
  </mergeCells>
  <pageMargins left="0.70866141732283472" right="0.70866141732283472" top="0.74803149606299213" bottom="0.74803149606299213" header="0.31496062992125984" footer="0.31496062992125984"/>
  <pageSetup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4"/>
  <sheetViews>
    <sheetView zoomScaleNormal="100" workbookViewId="0">
      <selection activeCell="E18" sqref="E18"/>
    </sheetView>
  </sheetViews>
  <sheetFormatPr defaultColWidth="25.7109375" defaultRowHeight="15" x14ac:dyDescent="0.25"/>
  <cols>
    <col min="1" max="1" width="17.85546875" style="1" bestFit="1" customWidth="1"/>
    <col min="2" max="2" width="15.7109375" style="1" bestFit="1" customWidth="1"/>
    <col min="3" max="3" width="12.7109375" style="1" bestFit="1" customWidth="1"/>
    <col min="4" max="4" width="6" style="1" bestFit="1" customWidth="1"/>
    <col min="5" max="5" width="10.28515625" style="1" bestFit="1" customWidth="1"/>
    <col min="6" max="6" width="8" style="1" bestFit="1" customWidth="1"/>
    <col min="7" max="7" width="7" style="1" bestFit="1" customWidth="1"/>
    <col min="8" max="8" width="9" style="1" bestFit="1" customWidth="1"/>
    <col min="9" max="10" width="8.7109375" style="1" bestFit="1" customWidth="1"/>
    <col min="11" max="11" width="12" style="1" bestFit="1" customWidth="1"/>
    <col min="12" max="12" width="10.28515625" style="1" bestFit="1" customWidth="1"/>
    <col min="13" max="13" width="8.7109375" style="1" bestFit="1" customWidth="1"/>
    <col min="14" max="14" width="13.42578125" style="1" bestFit="1" customWidth="1"/>
    <col min="15" max="15" width="15.42578125" style="1" bestFit="1" customWidth="1"/>
    <col min="16" max="16384" width="25.7109375" style="1"/>
  </cols>
  <sheetData>
    <row r="1" spans="1:14" ht="15.75" thickBot="1" x14ac:dyDescent="0.3">
      <c r="A1" s="58" t="s">
        <v>58</v>
      </c>
      <c r="B1" s="59"/>
      <c r="C1" s="59"/>
      <c r="D1" s="60"/>
      <c r="E1" s="60"/>
      <c r="F1" s="60"/>
      <c r="G1" s="60"/>
      <c r="H1" s="60"/>
      <c r="I1" s="59"/>
      <c r="J1" s="59"/>
      <c r="K1" s="60"/>
      <c r="L1" s="60"/>
      <c r="M1" s="61"/>
      <c r="N1" s="62"/>
    </row>
    <row r="2" spans="1:14" x14ac:dyDescent="0.25">
      <c r="A2" s="63" t="s">
        <v>0</v>
      </c>
      <c r="B2" s="65" t="s">
        <v>1</v>
      </c>
      <c r="C2" s="67" t="s">
        <v>2</v>
      </c>
      <c r="D2" s="69" t="s">
        <v>3</v>
      </c>
      <c r="E2" s="70"/>
      <c r="F2" s="70"/>
      <c r="G2" s="70"/>
      <c r="H2" s="71"/>
      <c r="I2" s="72" t="s">
        <v>4</v>
      </c>
      <c r="J2" s="72"/>
      <c r="K2" s="69" t="s">
        <v>5</v>
      </c>
      <c r="L2" s="70"/>
      <c r="M2" s="70"/>
      <c r="N2" s="71"/>
    </row>
    <row r="3" spans="1:14" x14ac:dyDescent="0.25">
      <c r="A3" s="64"/>
      <c r="B3" s="66"/>
      <c r="C3" s="68"/>
      <c r="D3" s="2" t="s">
        <v>6</v>
      </c>
      <c r="E3" s="3" t="s">
        <v>7</v>
      </c>
      <c r="F3" s="3" t="s">
        <v>8</v>
      </c>
      <c r="G3" s="3" t="s">
        <v>9</v>
      </c>
      <c r="H3" s="4" t="s">
        <v>8</v>
      </c>
      <c r="I3" s="5" t="s">
        <v>4</v>
      </c>
      <c r="J3" s="6" t="s">
        <v>8</v>
      </c>
      <c r="K3" s="2" t="s">
        <v>10</v>
      </c>
      <c r="L3" s="3" t="s">
        <v>11</v>
      </c>
      <c r="M3" s="7" t="s">
        <v>36</v>
      </c>
      <c r="N3" s="4" t="s">
        <v>12</v>
      </c>
    </row>
    <row r="4" spans="1:14" x14ac:dyDescent="0.25">
      <c r="A4" s="8" t="s">
        <v>38</v>
      </c>
      <c r="B4" s="9" t="s">
        <v>16</v>
      </c>
      <c r="C4" s="10" t="s">
        <v>33</v>
      </c>
      <c r="D4" s="8">
        <v>2898</v>
      </c>
      <c r="E4" s="9">
        <v>155</v>
      </c>
      <c r="F4" s="9">
        <f t="shared" ref="F4:F7" si="0">E4*D4</f>
        <v>449190</v>
      </c>
      <c r="G4" s="9">
        <v>146</v>
      </c>
      <c r="H4" s="11">
        <f t="shared" ref="H4" si="1">G4*D4</f>
        <v>423108</v>
      </c>
      <c r="I4" s="12">
        <f>E4-G4</f>
        <v>9</v>
      </c>
      <c r="J4" s="13">
        <f>I4*D4</f>
        <v>26082</v>
      </c>
      <c r="K4" s="8">
        <v>2898</v>
      </c>
      <c r="L4" s="9">
        <f t="shared" ref="L4:L7" si="2">K4*E4</f>
        <v>449190</v>
      </c>
      <c r="M4" s="13">
        <f t="shared" ref="M4:M7" si="3">L4-F4</f>
        <v>0</v>
      </c>
      <c r="N4" s="11">
        <f>K4*G4</f>
        <v>423108</v>
      </c>
    </row>
    <row r="5" spans="1:14" x14ac:dyDescent="0.25">
      <c r="A5" s="8" t="s">
        <v>55</v>
      </c>
      <c r="B5" s="9" t="s">
        <v>16</v>
      </c>
      <c r="C5" s="10" t="s">
        <v>33</v>
      </c>
      <c r="D5" s="8">
        <v>4398</v>
      </c>
      <c r="E5" s="9">
        <v>110</v>
      </c>
      <c r="F5" s="9">
        <f t="shared" si="0"/>
        <v>483780</v>
      </c>
      <c r="G5" s="9">
        <v>143</v>
      </c>
      <c r="H5" s="11">
        <f t="shared" ref="H5:H7" si="4">G5*D5</f>
        <v>628914</v>
      </c>
      <c r="I5" s="12">
        <f t="shared" ref="I5:I6" si="5">E5-G5</f>
        <v>-33</v>
      </c>
      <c r="J5" s="13">
        <f t="shared" ref="J5:J6" si="6">I5*D5</f>
        <v>-145134</v>
      </c>
      <c r="K5" s="8">
        <v>4398</v>
      </c>
      <c r="L5" s="9">
        <f t="shared" si="2"/>
        <v>483780</v>
      </c>
      <c r="M5" s="13">
        <f t="shared" si="3"/>
        <v>0</v>
      </c>
      <c r="N5" s="11">
        <f>K5*G5</f>
        <v>628914</v>
      </c>
    </row>
    <row r="6" spans="1:14" x14ac:dyDescent="0.25">
      <c r="A6" s="8" t="s">
        <v>56</v>
      </c>
      <c r="B6" s="9" t="s">
        <v>16</v>
      </c>
      <c r="C6" s="10" t="s">
        <v>15</v>
      </c>
      <c r="D6" s="8">
        <v>965</v>
      </c>
      <c r="E6" s="9">
        <v>185</v>
      </c>
      <c r="F6" s="9">
        <f t="shared" si="0"/>
        <v>178525</v>
      </c>
      <c r="G6" s="9">
        <v>391</v>
      </c>
      <c r="H6" s="11">
        <f t="shared" si="4"/>
        <v>377315</v>
      </c>
      <c r="I6" s="12">
        <f t="shared" si="5"/>
        <v>-206</v>
      </c>
      <c r="J6" s="13">
        <f t="shared" si="6"/>
        <v>-198790</v>
      </c>
      <c r="K6" s="8">
        <v>965</v>
      </c>
      <c r="L6" s="9">
        <f t="shared" si="2"/>
        <v>178525</v>
      </c>
      <c r="M6" s="13">
        <f t="shared" si="3"/>
        <v>0</v>
      </c>
      <c r="N6" s="11">
        <f>K6*G6</f>
        <v>377315</v>
      </c>
    </row>
    <row r="7" spans="1:14" x14ac:dyDescent="0.25">
      <c r="A7" s="8" t="s">
        <v>57</v>
      </c>
      <c r="B7" s="9" t="s">
        <v>16</v>
      </c>
      <c r="C7" s="10" t="s">
        <v>33</v>
      </c>
      <c r="D7" s="8">
        <v>100</v>
      </c>
      <c r="E7" s="9">
        <v>150</v>
      </c>
      <c r="F7" s="9">
        <f t="shared" si="0"/>
        <v>15000</v>
      </c>
      <c r="G7" s="9">
        <v>415</v>
      </c>
      <c r="H7" s="11">
        <f t="shared" si="4"/>
        <v>41500</v>
      </c>
      <c r="I7" s="12">
        <f>E7-G7</f>
        <v>-265</v>
      </c>
      <c r="J7" s="13">
        <f>I7*D7</f>
        <v>-26500</v>
      </c>
      <c r="K7" s="8">
        <v>229</v>
      </c>
      <c r="L7" s="9">
        <f t="shared" si="2"/>
        <v>34350</v>
      </c>
      <c r="M7" s="13">
        <f t="shared" si="3"/>
        <v>19350</v>
      </c>
      <c r="N7" s="11">
        <f>K7*G7</f>
        <v>95035</v>
      </c>
    </row>
    <row r="8" spans="1:14" ht="15.75" thickBot="1" x14ac:dyDescent="0.3">
      <c r="A8" s="55" t="s">
        <v>17</v>
      </c>
      <c r="B8" s="56"/>
      <c r="C8" s="57"/>
      <c r="D8" s="35">
        <f>SUM(D4:D7)</f>
        <v>8361</v>
      </c>
      <c r="E8" s="36"/>
      <c r="F8" s="36">
        <f>SUM(F4:F7)</f>
        <v>1126495</v>
      </c>
      <c r="G8" s="36"/>
      <c r="H8" s="16">
        <f>SUM(H4:H7)</f>
        <v>1470837</v>
      </c>
      <c r="I8" s="17"/>
      <c r="J8" s="18">
        <f>SUM(J4:J7)</f>
        <v>-344342</v>
      </c>
      <c r="K8" s="35">
        <f>SUM(K4:K7)</f>
        <v>8490</v>
      </c>
      <c r="L8" s="36">
        <f>SUM(L4:L7)</f>
        <v>1145845</v>
      </c>
      <c r="M8" s="19">
        <f>SUM(M4:M7)</f>
        <v>19350</v>
      </c>
      <c r="N8" s="16">
        <f>SUM(N4:N7)</f>
        <v>1524372</v>
      </c>
    </row>
    <row r="9" spans="1:14" ht="15.75" thickBot="1" x14ac:dyDescent="0.3">
      <c r="A9" s="38"/>
      <c r="B9" s="38"/>
      <c r="C9" s="38"/>
      <c r="D9" s="38"/>
      <c r="E9" s="38"/>
      <c r="F9" s="38"/>
      <c r="G9" s="38"/>
      <c r="H9" s="38"/>
      <c r="I9" s="39"/>
      <c r="J9" s="39"/>
      <c r="K9" s="38"/>
      <c r="L9" s="38"/>
      <c r="M9" s="39"/>
      <c r="N9" s="38"/>
    </row>
    <row r="10" spans="1:14" ht="15.75" thickBot="1" x14ac:dyDescent="0.3">
      <c r="A10" s="58" t="s">
        <v>59</v>
      </c>
      <c r="B10" s="59"/>
      <c r="C10" s="59"/>
      <c r="D10" s="60"/>
      <c r="E10" s="60"/>
      <c r="F10" s="60"/>
      <c r="G10" s="60"/>
      <c r="H10" s="60"/>
      <c r="I10" s="59"/>
      <c r="J10" s="59"/>
      <c r="K10" s="60"/>
      <c r="L10" s="60"/>
      <c r="M10" s="61"/>
      <c r="N10" s="62"/>
    </row>
    <row r="11" spans="1:14" x14ac:dyDescent="0.25">
      <c r="A11" s="63" t="s">
        <v>0</v>
      </c>
      <c r="B11" s="65" t="s">
        <v>1</v>
      </c>
      <c r="C11" s="67" t="s">
        <v>2</v>
      </c>
      <c r="D11" s="69" t="s">
        <v>3</v>
      </c>
      <c r="E11" s="70"/>
      <c r="F11" s="70"/>
      <c r="G11" s="70"/>
      <c r="H11" s="71"/>
      <c r="I11" s="72" t="s">
        <v>4</v>
      </c>
      <c r="J11" s="72"/>
      <c r="K11" s="69" t="s">
        <v>5</v>
      </c>
      <c r="L11" s="70"/>
      <c r="M11" s="70"/>
      <c r="N11" s="71"/>
    </row>
    <row r="12" spans="1:14" x14ac:dyDescent="0.25">
      <c r="A12" s="64"/>
      <c r="B12" s="66"/>
      <c r="C12" s="68"/>
      <c r="D12" s="2" t="s">
        <v>6</v>
      </c>
      <c r="E12" s="3" t="s">
        <v>7</v>
      </c>
      <c r="F12" s="3" t="s">
        <v>8</v>
      </c>
      <c r="G12" s="3" t="s">
        <v>9</v>
      </c>
      <c r="H12" s="4" t="s">
        <v>8</v>
      </c>
      <c r="I12" s="5" t="s">
        <v>4</v>
      </c>
      <c r="J12" s="6" t="s">
        <v>8</v>
      </c>
      <c r="K12" s="2" t="s">
        <v>10</v>
      </c>
      <c r="L12" s="3" t="s">
        <v>11</v>
      </c>
      <c r="M12" s="7" t="s">
        <v>36</v>
      </c>
      <c r="N12" s="4" t="s">
        <v>12</v>
      </c>
    </row>
    <row r="13" spans="1:14" x14ac:dyDescent="0.25">
      <c r="A13" s="8" t="s">
        <v>39</v>
      </c>
      <c r="B13" s="9" t="s">
        <v>16</v>
      </c>
      <c r="C13" s="10" t="s">
        <v>33</v>
      </c>
      <c r="D13" s="8">
        <v>1633</v>
      </c>
      <c r="E13" s="40">
        <v>175</v>
      </c>
      <c r="F13" s="9">
        <f>E13*D13</f>
        <v>285775</v>
      </c>
      <c r="G13" s="9">
        <v>158</v>
      </c>
      <c r="H13" s="11">
        <f>G13*D13</f>
        <v>258014</v>
      </c>
      <c r="I13" s="12">
        <f>E13-G13</f>
        <v>17</v>
      </c>
      <c r="J13" s="13">
        <f>I13*D13</f>
        <v>27761</v>
      </c>
      <c r="K13" s="8">
        <v>1633</v>
      </c>
      <c r="L13" s="9">
        <f>K13*E13</f>
        <v>285775</v>
      </c>
      <c r="M13" s="13">
        <f>L13-F13</f>
        <v>0</v>
      </c>
      <c r="N13" s="11">
        <f>K13*G13</f>
        <v>258014</v>
      </c>
    </row>
    <row r="14" spans="1:14" x14ac:dyDescent="0.25">
      <c r="A14" s="8" t="s">
        <v>40</v>
      </c>
      <c r="B14" s="9" t="s">
        <v>16</v>
      </c>
      <c r="C14" s="10" t="s">
        <v>33</v>
      </c>
      <c r="D14" s="8">
        <v>2071</v>
      </c>
      <c r="E14" s="40">
        <v>175</v>
      </c>
      <c r="F14" s="9">
        <f>E14*D14</f>
        <v>362425</v>
      </c>
      <c r="G14" s="9">
        <v>204</v>
      </c>
      <c r="H14" s="11">
        <f>G14*D14</f>
        <v>422484</v>
      </c>
      <c r="I14" s="12">
        <f>E14-G14</f>
        <v>-29</v>
      </c>
      <c r="J14" s="13">
        <f>I14*D14</f>
        <v>-60059</v>
      </c>
      <c r="K14" s="8">
        <v>2071</v>
      </c>
      <c r="L14" s="9">
        <f>K14*E14</f>
        <v>362425</v>
      </c>
      <c r="M14" s="13">
        <f>L14-F14</f>
        <v>0</v>
      </c>
      <c r="N14" s="11">
        <f>K14*G14</f>
        <v>422484</v>
      </c>
    </row>
    <row r="15" spans="1:14" x14ac:dyDescent="0.25">
      <c r="A15" s="8" t="s">
        <v>37</v>
      </c>
      <c r="B15" s="9" t="s">
        <v>16</v>
      </c>
      <c r="C15" s="10" t="s">
        <v>24</v>
      </c>
      <c r="D15" s="8">
        <v>340</v>
      </c>
      <c r="E15" s="9">
        <v>290</v>
      </c>
      <c r="F15" s="9">
        <f>E15*D15</f>
        <v>98600</v>
      </c>
      <c r="G15" s="9">
        <v>328</v>
      </c>
      <c r="H15" s="11">
        <f>G15*D15</f>
        <v>111520</v>
      </c>
      <c r="I15" s="12">
        <f>E15-G15</f>
        <v>-38</v>
      </c>
      <c r="J15" s="13">
        <f>I15*D15</f>
        <v>-12920</v>
      </c>
      <c r="K15" s="8">
        <v>340</v>
      </c>
      <c r="L15" s="9">
        <f>K15*E15</f>
        <v>98600</v>
      </c>
      <c r="M15" s="13">
        <f>L15-F15</f>
        <v>0</v>
      </c>
      <c r="N15" s="11">
        <f>K15*G15</f>
        <v>111520</v>
      </c>
    </row>
    <row r="16" spans="1:14" x14ac:dyDescent="0.25">
      <c r="A16" s="8" t="s">
        <v>42</v>
      </c>
      <c r="B16" s="9" t="s">
        <v>16</v>
      </c>
      <c r="C16" s="10" t="s">
        <v>24</v>
      </c>
      <c r="D16" s="8">
        <v>2308</v>
      </c>
      <c r="E16" s="40">
        <v>350</v>
      </c>
      <c r="F16" s="9">
        <f>E16*D16</f>
        <v>807800</v>
      </c>
      <c r="G16" s="9">
        <v>555</v>
      </c>
      <c r="H16" s="11">
        <f>G16*D16</f>
        <v>1280940</v>
      </c>
      <c r="I16" s="12">
        <f>E16-G16</f>
        <v>-205</v>
      </c>
      <c r="J16" s="13">
        <f>I16*D16</f>
        <v>-473140</v>
      </c>
      <c r="K16" s="8">
        <v>2308</v>
      </c>
      <c r="L16" s="9">
        <f>K16*E16</f>
        <v>807800</v>
      </c>
      <c r="M16" s="13">
        <f>L16-F16</f>
        <v>0</v>
      </c>
      <c r="N16" s="11">
        <f>K16*G16</f>
        <v>1280940</v>
      </c>
    </row>
    <row r="17" spans="1:15" x14ac:dyDescent="0.25">
      <c r="A17" s="8" t="s">
        <v>60</v>
      </c>
      <c r="B17" s="9" t="s">
        <v>61</v>
      </c>
      <c r="C17" s="10" t="s">
        <v>33</v>
      </c>
      <c r="D17" s="8">
        <v>5402</v>
      </c>
      <c r="E17" s="41">
        <v>140</v>
      </c>
      <c r="F17" s="9">
        <f t="shared" ref="F17" si="7">E17*D17</f>
        <v>756280</v>
      </c>
      <c r="G17" s="9">
        <v>145</v>
      </c>
      <c r="H17" s="11">
        <f t="shared" ref="H17" si="8">G17*D17</f>
        <v>783290</v>
      </c>
      <c r="I17" s="12">
        <f t="shared" ref="I17" si="9">E17-G17</f>
        <v>-5</v>
      </c>
      <c r="J17" s="13">
        <f t="shared" ref="J17" si="10">I17*D17</f>
        <v>-27010</v>
      </c>
      <c r="K17" s="8">
        <v>5402</v>
      </c>
      <c r="L17" s="9">
        <f t="shared" ref="L17" si="11">K17*E17</f>
        <v>756280</v>
      </c>
      <c r="M17" s="13">
        <f t="shared" ref="M17" si="12">L17-F17</f>
        <v>0</v>
      </c>
      <c r="N17" s="11">
        <f t="shared" ref="N17" si="13">K17*G17</f>
        <v>783290</v>
      </c>
    </row>
    <row r="18" spans="1:15" x14ac:dyDescent="0.25">
      <c r="A18" s="8" t="s">
        <v>43</v>
      </c>
      <c r="B18" s="9" t="s">
        <v>20</v>
      </c>
      <c r="C18" s="10" t="s">
        <v>24</v>
      </c>
      <c r="D18" s="8">
        <v>2187</v>
      </c>
      <c r="E18" s="41">
        <v>450</v>
      </c>
      <c r="F18" s="9">
        <f>E18*D18</f>
        <v>984150</v>
      </c>
      <c r="G18" s="9">
        <v>450</v>
      </c>
      <c r="H18" s="11">
        <f>G18*D18</f>
        <v>984150</v>
      </c>
      <c r="I18" s="12">
        <f>E18-G18</f>
        <v>0</v>
      </c>
      <c r="J18" s="13">
        <f>I18*D18</f>
        <v>0</v>
      </c>
      <c r="K18" s="8">
        <v>2187</v>
      </c>
      <c r="L18" s="9">
        <f>K18*E18</f>
        <v>984150</v>
      </c>
      <c r="M18" s="13">
        <f>L18-F18</f>
        <v>0</v>
      </c>
      <c r="N18" s="11">
        <f>K18*G18</f>
        <v>984150</v>
      </c>
      <c r="O18" s="20"/>
    </row>
    <row r="19" spans="1:15" x14ac:dyDescent="0.25">
      <c r="A19" s="8" t="s">
        <v>41</v>
      </c>
      <c r="B19" s="9" t="s">
        <v>20</v>
      </c>
      <c r="C19" s="10" t="s">
        <v>24</v>
      </c>
      <c r="D19" s="8">
        <v>1453</v>
      </c>
      <c r="E19" s="9">
        <v>395</v>
      </c>
      <c r="F19" s="9">
        <f t="shared" ref="F19" si="14">E19*D19</f>
        <v>573935</v>
      </c>
      <c r="G19" s="9">
        <v>503</v>
      </c>
      <c r="H19" s="11">
        <f t="shared" ref="H19" si="15">G19*D19</f>
        <v>730859</v>
      </c>
      <c r="I19" s="12">
        <f t="shared" ref="I19" si="16">E19-G19</f>
        <v>-108</v>
      </c>
      <c r="J19" s="13">
        <f t="shared" ref="J19" si="17">I19*D19</f>
        <v>-156924</v>
      </c>
      <c r="K19" s="8">
        <v>1453</v>
      </c>
      <c r="L19" s="9">
        <f t="shared" ref="L19" si="18">K19*E19</f>
        <v>573935</v>
      </c>
      <c r="M19" s="13">
        <f t="shared" ref="M19" si="19">L19-F19</f>
        <v>0</v>
      </c>
      <c r="N19" s="11">
        <f t="shared" ref="N19" si="20">K19*G19</f>
        <v>730859</v>
      </c>
    </row>
    <row r="20" spans="1:15" x14ac:dyDescent="0.25">
      <c r="A20" s="8" t="s">
        <v>62</v>
      </c>
      <c r="B20" s="9" t="s">
        <v>63</v>
      </c>
      <c r="C20" s="10" t="s">
        <v>64</v>
      </c>
      <c r="D20" s="8">
        <v>1100</v>
      </c>
      <c r="E20" s="9">
        <v>350</v>
      </c>
      <c r="F20" s="9">
        <f>E20*D20</f>
        <v>385000</v>
      </c>
      <c r="G20" s="9">
        <v>342</v>
      </c>
      <c r="H20" s="11">
        <f>G20*D20</f>
        <v>376200</v>
      </c>
      <c r="I20" s="12">
        <f>E20-G20</f>
        <v>8</v>
      </c>
      <c r="J20" s="13">
        <f>I20*D20</f>
        <v>8800</v>
      </c>
      <c r="K20" s="8">
        <v>50</v>
      </c>
      <c r="L20" s="9">
        <f>K20*E20</f>
        <v>17500</v>
      </c>
      <c r="M20" s="13">
        <f>L20-F20</f>
        <v>-367500</v>
      </c>
      <c r="N20" s="11">
        <f>K20*G20</f>
        <v>17100</v>
      </c>
      <c r="O20" s="20" t="s">
        <v>67</v>
      </c>
    </row>
    <row r="21" spans="1:15" x14ac:dyDescent="0.25">
      <c r="A21" s="8" t="s">
        <v>65</v>
      </c>
      <c r="B21" s="9" t="s">
        <v>66</v>
      </c>
      <c r="C21" s="10" t="s">
        <v>24</v>
      </c>
      <c r="D21" s="8">
        <v>9800</v>
      </c>
      <c r="E21" s="9">
        <v>307</v>
      </c>
      <c r="F21" s="9">
        <f>E21*D21</f>
        <v>3008600</v>
      </c>
      <c r="G21" s="9">
        <v>300</v>
      </c>
      <c r="H21" s="11">
        <f>G21*D21</f>
        <v>2940000</v>
      </c>
      <c r="I21" s="12">
        <f>E21-G21</f>
        <v>7</v>
      </c>
      <c r="J21" s="13">
        <f>I21*D21</f>
        <v>68600</v>
      </c>
      <c r="K21" s="8">
        <f>8500</f>
        <v>8500</v>
      </c>
      <c r="L21" s="9">
        <f>K21*E21</f>
        <v>2609500</v>
      </c>
      <c r="M21" s="13">
        <f>L21-F21</f>
        <v>-399100</v>
      </c>
      <c r="N21" s="11">
        <f>K21*G21</f>
        <v>2550000</v>
      </c>
      <c r="O21" s="20"/>
    </row>
    <row r="22" spans="1:15" ht="15.75" thickBot="1" x14ac:dyDescent="0.3">
      <c r="A22" s="55" t="s">
        <v>17</v>
      </c>
      <c r="B22" s="56"/>
      <c r="C22" s="57"/>
      <c r="D22" s="35">
        <f>SUM(D13:D21)</f>
        <v>26294</v>
      </c>
      <c r="E22" s="36"/>
      <c r="F22" s="36">
        <f>SUM(F13:F21)</f>
        <v>7262565</v>
      </c>
      <c r="G22" s="36"/>
      <c r="H22" s="16">
        <f>SUM(H13:H21)</f>
        <v>7887457</v>
      </c>
      <c r="I22" s="17"/>
      <c r="J22" s="18">
        <f>SUM(J13:J21)</f>
        <v>-624892</v>
      </c>
      <c r="K22" s="35">
        <f>SUM(K13:K21)</f>
        <v>23944</v>
      </c>
      <c r="L22" s="36">
        <f>SUM(L13:L21)</f>
        <v>6495965</v>
      </c>
      <c r="M22" s="19">
        <f>SUM(M13:M21)</f>
        <v>-766600</v>
      </c>
      <c r="N22" s="16">
        <f>SUM(N13:N21)</f>
        <v>7138357</v>
      </c>
    </row>
    <row r="23" spans="1:15" ht="15.75" thickBot="1" x14ac:dyDescent="0.3"/>
    <row r="24" spans="1:15" ht="15.75" thickBot="1" x14ac:dyDescent="0.3">
      <c r="A24" s="73" t="s">
        <v>28</v>
      </c>
      <c r="B24" s="74"/>
      <c r="C24" s="74"/>
      <c r="D24" s="37">
        <f>D22+D8</f>
        <v>34655</v>
      </c>
      <c r="E24" s="37"/>
      <c r="F24" s="37">
        <f>F22+F8</f>
        <v>8389060</v>
      </c>
      <c r="G24" s="37"/>
      <c r="H24" s="37">
        <f>H22+H8</f>
        <v>9358294</v>
      </c>
      <c r="I24" s="22"/>
      <c r="J24" s="26">
        <f>J22+J8</f>
        <v>-969234</v>
      </c>
      <c r="K24" s="37">
        <f>K22+K8</f>
        <v>32434</v>
      </c>
      <c r="L24" s="37">
        <f>L22+L8</f>
        <v>7641810</v>
      </c>
      <c r="M24" s="26">
        <f>M22+M8</f>
        <v>-747250</v>
      </c>
      <c r="N24" s="37">
        <f>N22+N8</f>
        <v>8662729</v>
      </c>
    </row>
  </sheetData>
  <mergeCells count="17">
    <mergeCell ref="A1:N1"/>
    <mergeCell ref="A2:A3"/>
    <mergeCell ref="B2:B3"/>
    <mergeCell ref="C2:C3"/>
    <mergeCell ref="D2:H2"/>
    <mergeCell ref="I2:J2"/>
    <mergeCell ref="K2:N2"/>
    <mergeCell ref="A22:C22"/>
    <mergeCell ref="A24:C24"/>
    <mergeCell ref="A8:C8"/>
    <mergeCell ref="A10:N10"/>
    <mergeCell ref="A11:A12"/>
    <mergeCell ref="B11:B12"/>
    <mergeCell ref="C11:C12"/>
    <mergeCell ref="D11:H11"/>
    <mergeCell ref="I11:J11"/>
    <mergeCell ref="K11:N11"/>
  </mergeCells>
  <pageMargins left="0.70866141732283472" right="0.70866141732283472" top="0.74803149606299213" bottom="0.74803149606299213" header="0.31496062992125984" footer="0.31496062992125984"/>
  <pageSetup scale="7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zoomScaleNormal="100" workbookViewId="0">
      <selection activeCell="J29" sqref="J29"/>
    </sheetView>
  </sheetViews>
  <sheetFormatPr defaultColWidth="25.7109375" defaultRowHeight="15" x14ac:dyDescent="0.25"/>
  <cols>
    <col min="1" max="1" width="17.85546875" style="1" bestFit="1" customWidth="1"/>
    <col min="2" max="2" width="15.7109375" style="1" bestFit="1" customWidth="1"/>
    <col min="3" max="3" width="12.7109375" style="1" bestFit="1" customWidth="1"/>
    <col min="4" max="4" width="6" style="1" bestFit="1" customWidth="1"/>
    <col min="5" max="5" width="11.5703125" style="1" bestFit="1" customWidth="1"/>
    <col min="6" max="6" width="8.5703125" style="1" bestFit="1" customWidth="1"/>
    <col min="7" max="7" width="7" style="1" bestFit="1" customWidth="1"/>
    <col min="8" max="8" width="9" style="1" bestFit="1" customWidth="1"/>
    <col min="9" max="10" width="8.7109375" style="1" bestFit="1" customWidth="1"/>
    <col min="11" max="11" width="12" style="1" bestFit="1" customWidth="1"/>
    <col min="12" max="12" width="10.28515625" style="1" bestFit="1" customWidth="1"/>
    <col min="13" max="13" width="8.7109375" style="1" bestFit="1" customWidth="1"/>
    <col min="14" max="14" width="13.42578125" style="1" bestFit="1" customWidth="1"/>
    <col min="15" max="15" width="16.42578125" style="1" bestFit="1" customWidth="1"/>
    <col min="16" max="16384" width="25.7109375" style="1"/>
  </cols>
  <sheetData>
    <row r="1" spans="1:15" ht="15.75" thickBot="1" x14ac:dyDescent="0.3">
      <c r="A1" s="58" t="s">
        <v>68</v>
      </c>
      <c r="B1" s="59"/>
      <c r="C1" s="59"/>
      <c r="D1" s="60"/>
      <c r="E1" s="60"/>
      <c r="F1" s="60"/>
      <c r="G1" s="60"/>
      <c r="H1" s="60"/>
      <c r="I1" s="59"/>
      <c r="J1" s="59"/>
      <c r="K1" s="60"/>
      <c r="L1" s="60"/>
      <c r="M1" s="61"/>
      <c r="N1" s="62"/>
    </row>
    <row r="2" spans="1:15" x14ac:dyDescent="0.25">
      <c r="A2" s="63" t="s">
        <v>0</v>
      </c>
      <c r="B2" s="65" t="s">
        <v>1</v>
      </c>
      <c r="C2" s="67" t="s">
        <v>2</v>
      </c>
      <c r="D2" s="69" t="s">
        <v>3</v>
      </c>
      <c r="E2" s="70"/>
      <c r="F2" s="70"/>
      <c r="G2" s="70"/>
      <c r="H2" s="71"/>
      <c r="I2" s="72" t="s">
        <v>4</v>
      </c>
      <c r="J2" s="72"/>
      <c r="K2" s="69" t="s">
        <v>5</v>
      </c>
      <c r="L2" s="70"/>
      <c r="M2" s="70"/>
      <c r="N2" s="71"/>
    </row>
    <row r="3" spans="1:15" x14ac:dyDescent="0.25">
      <c r="A3" s="64"/>
      <c r="B3" s="66"/>
      <c r="C3" s="68"/>
      <c r="D3" s="2" t="s">
        <v>6</v>
      </c>
      <c r="E3" s="3" t="s">
        <v>7</v>
      </c>
      <c r="F3" s="3" t="s">
        <v>8</v>
      </c>
      <c r="G3" s="3" t="s">
        <v>9</v>
      </c>
      <c r="H3" s="4" t="s">
        <v>8</v>
      </c>
      <c r="I3" s="5" t="s">
        <v>4</v>
      </c>
      <c r="J3" s="6" t="s">
        <v>8</v>
      </c>
      <c r="K3" s="2" t="s">
        <v>10</v>
      </c>
      <c r="L3" s="3" t="s">
        <v>11</v>
      </c>
      <c r="M3" s="7" t="s">
        <v>36</v>
      </c>
      <c r="N3" s="4" t="s">
        <v>12</v>
      </c>
    </row>
    <row r="4" spans="1:15" x14ac:dyDescent="0.25">
      <c r="A4" s="8" t="s">
        <v>57</v>
      </c>
      <c r="B4" s="9" t="s">
        <v>16</v>
      </c>
      <c r="C4" s="10" t="s">
        <v>33</v>
      </c>
      <c r="D4" s="8">
        <v>323</v>
      </c>
      <c r="E4" s="9">
        <v>150</v>
      </c>
      <c r="F4" s="9">
        <f t="shared" ref="F4:F9" si="0">E4*D4</f>
        <v>48450</v>
      </c>
      <c r="G4" s="9">
        <v>367</v>
      </c>
      <c r="H4" s="11">
        <f t="shared" ref="H4:H9" si="1">G4*D4</f>
        <v>118541</v>
      </c>
      <c r="I4" s="12">
        <f>E4-G4</f>
        <v>-217</v>
      </c>
      <c r="J4" s="13">
        <f t="shared" ref="J4:J9" si="2">I4*D4</f>
        <v>-70091</v>
      </c>
      <c r="K4" s="8">
        <v>323</v>
      </c>
      <c r="L4" s="9">
        <f t="shared" ref="L4:L9" si="3">K4*E4</f>
        <v>48450</v>
      </c>
      <c r="M4" s="13">
        <f t="shared" ref="M4:M9" si="4">L4-F4</f>
        <v>0</v>
      </c>
      <c r="N4" s="11">
        <f t="shared" ref="N4:N9" si="5">K4*G4</f>
        <v>118541</v>
      </c>
    </row>
    <row r="5" spans="1:15" x14ac:dyDescent="0.25">
      <c r="A5" s="8" t="s">
        <v>70</v>
      </c>
      <c r="B5" s="9" t="s">
        <v>16</v>
      </c>
      <c r="C5" s="10" t="s">
        <v>71</v>
      </c>
      <c r="D5" s="8">
        <v>989</v>
      </c>
      <c r="E5" s="9">
        <v>350</v>
      </c>
      <c r="F5" s="9">
        <f t="shared" si="0"/>
        <v>346150</v>
      </c>
      <c r="G5" s="9">
        <v>517</v>
      </c>
      <c r="H5" s="11">
        <f t="shared" si="1"/>
        <v>511313</v>
      </c>
      <c r="I5" s="12">
        <f>E5-G5</f>
        <v>-167</v>
      </c>
      <c r="J5" s="13">
        <f t="shared" si="2"/>
        <v>-165163</v>
      </c>
      <c r="K5" s="8">
        <v>989</v>
      </c>
      <c r="L5" s="9">
        <f t="shared" si="3"/>
        <v>346150</v>
      </c>
      <c r="M5" s="13">
        <f t="shared" si="4"/>
        <v>0</v>
      </c>
      <c r="N5" s="11">
        <f t="shared" si="5"/>
        <v>511313</v>
      </c>
    </row>
    <row r="6" spans="1:15" x14ac:dyDescent="0.25">
      <c r="A6" s="8" t="s">
        <v>62</v>
      </c>
      <c r="B6" s="9" t="s">
        <v>63</v>
      </c>
      <c r="C6" s="10" t="s">
        <v>81</v>
      </c>
      <c r="D6" s="8">
        <v>1667</v>
      </c>
      <c r="E6" s="9">
        <v>92</v>
      </c>
      <c r="F6" s="9">
        <f t="shared" si="0"/>
        <v>153364</v>
      </c>
      <c r="G6" s="9">
        <v>89</v>
      </c>
      <c r="H6" s="11">
        <f t="shared" si="1"/>
        <v>148363</v>
      </c>
      <c r="I6" s="12">
        <f>E6-G6</f>
        <v>3</v>
      </c>
      <c r="J6" s="13">
        <f>I6*D6</f>
        <v>5001</v>
      </c>
      <c r="K6" s="8">
        <v>1667</v>
      </c>
      <c r="L6" s="9">
        <f>K6*E6</f>
        <v>153364</v>
      </c>
      <c r="M6" s="13">
        <f>L6-F6</f>
        <v>0</v>
      </c>
      <c r="N6" s="11">
        <f>K6*G6</f>
        <v>148363</v>
      </c>
      <c r="O6" s="20"/>
    </row>
    <row r="7" spans="1:15" x14ac:dyDescent="0.25">
      <c r="A7" s="8" t="s">
        <v>72</v>
      </c>
      <c r="B7" s="9" t="s">
        <v>73</v>
      </c>
      <c r="C7" s="10" t="s">
        <v>71</v>
      </c>
      <c r="D7" s="8">
        <v>540</v>
      </c>
      <c r="E7" s="9">
        <v>450</v>
      </c>
      <c r="F7" s="9">
        <f t="shared" si="0"/>
        <v>243000</v>
      </c>
      <c r="G7" s="9">
        <v>522</v>
      </c>
      <c r="H7" s="11">
        <f t="shared" si="1"/>
        <v>281880</v>
      </c>
      <c r="I7" s="12">
        <f t="shared" ref="I7:I8" si="6">E7-G7</f>
        <v>-72</v>
      </c>
      <c r="J7" s="13">
        <f t="shared" ref="J7:J8" si="7">I7*D7</f>
        <v>-38880</v>
      </c>
      <c r="K7" s="8">
        <v>540</v>
      </c>
      <c r="L7" s="9">
        <f t="shared" ref="L7:L8" si="8">K7*E7</f>
        <v>243000</v>
      </c>
      <c r="M7" s="13">
        <f t="shared" ref="M7:M8" si="9">L7-F7</f>
        <v>0</v>
      </c>
      <c r="N7" s="11">
        <f t="shared" ref="N7:N8" si="10">K7*G7</f>
        <v>281880</v>
      </c>
    </row>
    <row r="8" spans="1:15" x14ac:dyDescent="0.25">
      <c r="A8" s="8" t="s">
        <v>82</v>
      </c>
      <c r="B8" s="9" t="s">
        <v>16</v>
      </c>
      <c r="C8" s="10" t="s">
        <v>71</v>
      </c>
      <c r="D8" s="8">
        <f>966-540</f>
        <v>426</v>
      </c>
      <c r="E8" s="9">
        <v>450</v>
      </c>
      <c r="F8" s="9">
        <f t="shared" si="0"/>
        <v>191700</v>
      </c>
      <c r="G8" s="9">
        <v>522</v>
      </c>
      <c r="H8" s="11">
        <f t="shared" si="1"/>
        <v>222372</v>
      </c>
      <c r="I8" s="12">
        <f t="shared" si="6"/>
        <v>-72</v>
      </c>
      <c r="J8" s="13">
        <f t="shared" si="7"/>
        <v>-30672</v>
      </c>
      <c r="K8" s="8">
        <v>426</v>
      </c>
      <c r="L8" s="9">
        <f t="shared" si="8"/>
        <v>191700</v>
      </c>
      <c r="M8" s="13">
        <f t="shared" si="9"/>
        <v>0</v>
      </c>
      <c r="N8" s="11">
        <f t="shared" si="10"/>
        <v>222372</v>
      </c>
    </row>
    <row r="9" spans="1:15" x14ac:dyDescent="0.25">
      <c r="A9" s="8" t="s">
        <v>83</v>
      </c>
      <c r="B9" s="9" t="s">
        <v>73</v>
      </c>
      <c r="C9" s="10" t="s">
        <v>84</v>
      </c>
      <c r="D9" s="8">
        <v>140</v>
      </c>
      <c r="E9" s="9">
        <v>1300</v>
      </c>
      <c r="F9" s="9">
        <f t="shared" si="0"/>
        <v>182000</v>
      </c>
      <c r="G9" s="9">
        <v>156</v>
      </c>
      <c r="H9" s="11">
        <f t="shared" si="1"/>
        <v>21840</v>
      </c>
      <c r="I9" s="12">
        <f t="shared" ref="I9" si="11">E9-G9</f>
        <v>1144</v>
      </c>
      <c r="J9" s="13">
        <f t="shared" si="2"/>
        <v>160160</v>
      </c>
      <c r="K9" s="8"/>
      <c r="L9" s="9">
        <f t="shared" si="3"/>
        <v>0</v>
      </c>
      <c r="M9" s="13">
        <f t="shared" si="4"/>
        <v>-182000</v>
      </c>
      <c r="N9" s="11">
        <f t="shared" si="5"/>
        <v>0</v>
      </c>
      <c r="O9" s="20" t="s">
        <v>92</v>
      </c>
    </row>
    <row r="10" spans="1:15" ht="15.75" thickBot="1" x14ac:dyDescent="0.3">
      <c r="A10" s="55" t="s">
        <v>17</v>
      </c>
      <c r="B10" s="56"/>
      <c r="C10" s="57"/>
      <c r="D10" s="47">
        <f>SUM(D4:D9)</f>
        <v>4085</v>
      </c>
      <c r="E10" s="45"/>
      <c r="F10" s="45">
        <f>SUM(F4:F9)</f>
        <v>1164664</v>
      </c>
      <c r="G10" s="45"/>
      <c r="H10" s="47">
        <f>SUM(H4:H9)</f>
        <v>1304309</v>
      </c>
      <c r="I10" s="17"/>
      <c r="J10" s="19">
        <f>SUM(J4:J9)</f>
        <v>-139645</v>
      </c>
      <c r="K10" s="47">
        <f>SUM(K4:K9)</f>
        <v>3945</v>
      </c>
      <c r="L10" s="47">
        <f>SUM(L4:L9)</f>
        <v>982664</v>
      </c>
      <c r="M10" s="19">
        <f>SUM(M4:M9)</f>
        <v>-182000</v>
      </c>
      <c r="N10" s="47">
        <f>SUM(N4:N9)</f>
        <v>1282469</v>
      </c>
    </row>
    <row r="11" spans="1:15" ht="15.75" thickBot="1" x14ac:dyDescent="0.3">
      <c r="A11" s="38"/>
      <c r="B11" s="38"/>
      <c r="C11" s="38"/>
      <c r="D11" s="38"/>
      <c r="E11" s="38">
        <f>E6/350</f>
        <v>0.26285714285714284</v>
      </c>
      <c r="F11" s="38"/>
      <c r="G11" s="38">
        <f>342-89</f>
        <v>253</v>
      </c>
      <c r="H11" s="38"/>
      <c r="I11" s="39"/>
      <c r="J11" s="39"/>
      <c r="K11" s="38"/>
      <c r="L11" s="38"/>
      <c r="M11" s="39"/>
      <c r="N11" s="38"/>
    </row>
    <row r="12" spans="1:15" ht="15.75" thickBot="1" x14ac:dyDescent="0.3">
      <c r="A12" s="58" t="s">
        <v>69</v>
      </c>
      <c r="B12" s="59"/>
      <c r="C12" s="59"/>
      <c r="D12" s="60"/>
      <c r="E12" s="60"/>
      <c r="F12" s="60"/>
      <c r="G12" s="60"/>
      <c r="H12" s="60"/>
      <c r="I12" s="59"/>
      <c r="J12" s="59"/>
      <c r="K12" s="60"/>
      <c r="L12" s="60"/>
      <c r="M12" s="61"/>
      <c r="N12" s="62"/>
    </row>
    <row r="13" spans="1:15" x14ac:dyDescent="0.25">
      <c r="A13" s="63" t="s">
        <v>0</v>
      </c>
      <c r="B13" s="65" t="s">
        <v>1</v>
      </c>
      <c r="C13" s="67" t="s">
        <v>2</v>
      </c>
      <c r="D13" s="69" t="s">
        <v>3</v>
      </c>
      <c r="E13" s="70"/>
      <c r="F13" s="70"/>
      <c r="G13" s="70"/>
      <c r="H13" s="71"/>
      <c r="I13" s="72" t="s">
        <v>4</v>
      </c>
      <c r="J13" s="72"/>
      <c r="K13" s="69" t="s">
        <v>5</v>
      </c>
      <c r="L13" s="70"/>
      <c r="M13" s="70"/>
      <c r="N13" s="71"/>
    </row>
    <row r="14" spans="1:15" x14ac:dyDescent="0.25">
      <c r="A14" s="64"/>
      <c r="B14" s="66"/>
      <c r="C14" s="68"/>
      <c r="D14" s="2" t="s">
        <v>6</v>
      </c>
      <c r="E14" s="3" t="s">
        <v>7</v>
      </c>
      <c r="F14" s="3" t="s">
        <v>8</v>
      </c>
      <c r="G14" s="3" t="s">
        <v>9</v>
      </c>
      <c r="H14" s="4" t="s">
        <v>8</v>
      </c>
      <c r="I14" s="5" t="s">
        <v>4</v>
      </c>
      <c r="J14" s="6" t="s">
        <v>8</v>
      </c>
      <c r="K14" s="2" t="s">
        <v>10</v>
      </c>
      <c r="L14" s="3" t="s">
        <v>11</v>
      </c>
      <c r="M14" s="7" t="s">
        <v>36</v>
      </c>
      <c r="N14" s="4" t="s">
        <v>12</v>
      </c>
    </row>
    <row r="15" spans="1:15" x14ac:dyDescent="0.25">
      <c r="A15" s="8" t="s">
        <v>62</v>
      </c>
      <c r="B15" s="9" t="s">
        <v>63</v>
      </c>
      <c r="C15" s="10" t="s">
        <v>64</v>
      </c>
      <c r="D15" s="8">
        <v>547</v>
      </c>
      <c r="E15" s="9">
        <v>350</v>
      </c>
      <c r="F15" s="9">
        <f t="shared" ref="F15:F20" si="12">E15*D15</f>
        <v>191450</v>
      </c>
      <c r="G15" s="9">
        <v>350</v>
      </c>
      <c r="H15" s="11">
        <f t="shared" ref="H15:H20" si="13">G15*D15</f>
        <v>191450</v>
      </c>
      <c r="I15" s="12">
        <f t="shared" ref="I15:I22" si="14">E15-G15</f>
        <v>0</v>
      </c>
      <c r="J15" s="13">
        <f t="shared" ref="J15:J22" si="15">I15*D15</f>
        <v>0</v>
      </c>
      <c r="K15" s="8">
        <v>547</v>
      </c>
      <c r="L15" s="9">
        <f t="shared" ref="L15:L20" si="16">K15*E15</f>
        <v>191450</v>
      </c>
      <c r="M15" s="13">
        <f t="shared" ref="M15:M20" si="17">L15-F15</f>
        <v>0</v>
      </c>
      <c r="N15" s="11">
        <f t="shared" ref="N15:N22" si="18">K15*G15</f>
        <v>191450</v>
      </c>
      <c r="O15" s="20"/>
    </row>
    <row r="16" spans="1:15" x14ac:dyDescent="0.25">
      <c r="A16" s="8" t="s">
        <v>62</v>
      </c>
      <c r="B16" s="9" t="s">
        <v>63</v>
      </c>
      <c r="C16" s="10" t="s">
        <v>64</v>
      </c>
      <c r="D16" s="8">
        <v>1667</v>
      </c>
      <c r="E16" s="9">
        <f>350-92</f>
        <v>258</v>
      </c>
      <c r="F16" s="9">
        <f t="shared" si="12"/>
        <v>430086</v>
      </c>
      <c r="G16" s="9">
        <v>253</v>
      </c>
      <c r="H16" s="11">
        <f t="shared" si="13"/>
        <v>421751</v>
      </c>
      <c r="I16" s="12">
        <f t="shared" si="14"/>
        <v>5</v>
      </c>
      <c r="J16" s="13">
        <f t="shared" si="15"/>
        <v>8335</v>
      </c>
      <c r="K16" s="8">
        <v>1667</v>
      </c>
      <c r="L16" s="9">
        <f t="shared" si="16"/>
        <v>430086</v>
      </c>
      <c r="M16" s="13">
        <f t="shared" si="17"/>
        <v>0</v>
      </c>
      <c r="N16" s="11">
        <f t="shared" si="18"/>
        <v>421751</v>
      </c>
      <c r="O16" s="20"/>
    </row>
    <row r="17" spans="1:15" x14ac:dyDescent="0.25">
      <c r="A17" s="8" t="s">
        <v>65</v>
      </c>
      <c r="B17" s="9" t="s">
        <v>66</v>
      </c>
      <c r="C17" s="10" t="s">
        <v>24</v>
      </c>
      <c r="D17" s="8">
        <v>18000</v>
      </c>
      <c r="E17" s="9">
        <v>307</v>
      </c>
      <c r="F17" s="9">
        <f t="shared" si="12"/>
        <v>5526000</v>
      </c>
      <c r="G17" s="9">
        <v>300</v>
      </c>
      <c r="H17" s="11">
        <f t="shared" si="13"/>
        <v>5400000</v>
      </c>
      <c r="I17" s="12">
        <f t="shared" si="14"/>
        <v>7</v>
      </c>
      <c r="J17" s="13">
        <f t="shared" si="15"/>
        <v>126000</v>
      </c>
      <c r="K17" s="8">
        <v>17800</v>
      </c>
      <c r="L17" s="9">
        <f t="shared" si="16"/>
        <v>5464600</v>
      </c>
      <c r="M17" s="13">
        <f t="shared" si="17"/>
        <v>-61400</v>
      </c>
      <c r="N17" s="11">
        <f t="shared" si="18"/>
        <v>5340000</v>
      </c>
      <c r="O17" s="20"/>
    </row>
    <row r="18" spans="1:15" x14ac:dyDescent="0.25">
      <c r="A18" s="8" t="s">
        <v>74</v>
      </c>
      <c r="B18" s="9" t="s">
        <v>73</v>
      </c>
      <c r="C18" s="10" t="s">
        <v>75</v>
      </c>
      <c r="D18" s="8">
        <v>649</v>
      </c>
      <c r="E18" s="9">
        <v>180</v>
      </c>
      <c r="F18" s="9">
        <f t="shared" si="12"/>
        <v>116820</v>
      </c>
      <c r="G18" s="9">
        <v>195</v>
      </c>
      <c r="H18" s="11">
        <f t="shared" si="13"/>
        <v>126555</v>
      </c>
      <c r="I18" s="12">
        <f t="shared" si="14"/>
        <v>-15</v>
      </c>
      <c r="J18" s="13">
        <f t="shared" si="15"/>
        <v>-9735</v>
      </c>
      <c r="K18" s="8">
        <v>649</v>
      </c>
      <c r="L18" s="9">
        <f t="shared" si="16"/>
        <v>116820</v>
      </c>
      <c r="M18" s="13">
        <f t="shared" si="17"/>
        <v>0</v>
      </c>
      <c r="N18" s="11">
        <f t="shared" si="18"/>
        <v>126555</v>
      </c>
    </row>
    <row r="19" spans="1:15" x14ac:dyDescent="0.25">
      <c r="A19" s="8" t="s">
        <v>76</v>
      </c>
      <c r="B19" s="9" t="s">
        <v>73</v>
      </c>
      <c r="C19" s="10" t="s">
        <v>75</v>
      </c>
      <c r="D19" s="8">
        <v>1745</v>
      </c>
      <c r="E19" s="9">
        <v>170</v>
      </c>
      <c r="F19" s="9">
        <f t="shared" si="12"/>
        <v>296650</v>
      </c>
      <c r="G19" s="9">
        <v>194</v>
      </c>
      <c r="H19" s="11">
        <f t="shared" si="13"/>
        <v>338530</v>
      </c>
      <c r="I19" s="12">
        <f t="shared" si="14"/>
        <v>-24</v>
      </c>
      <c r="J19" s="13">
        <f t="shared" si="15"/>
        <v>-41880</v>
      </c>
      <c r="K19" s="8">
        <v>1745</v>
      </c>
      <c r="L19" s="9">
        <f t="shared" si="16"/>
        <v>296650</v>
      </c>
      <c r="M19" s="13">
        <f t="shared" si="17"/>
        <v>0</v>
      </c>
      <c r="N19" s="11">
        <f t="shared" si="18"/>
        <v>338530</v>
      </c>
    </row>
    <row r="20" spans="1:15" x14ac:dyDescent="0.25">
      <c r="A20" s="8" t="s">
        <v>77</v>
      </c>
      <c r="B20" s="9" t="s">
        <v>73</v>
      </c>
      <c r="C20" s="10" t="s">
        <v>78</v>
      </c>
      <c r="D20" s="8">
        <v>541</v>
      </c>
      <c r="E20" s="9">
        <v>160</v>
      </c>
      <c r="F20" s="9">
        <f t="shared" si="12"/>
        <v>86560</v>
      </c>
      <c r="G20" s="9">
        <v>156</v>
      </c>
      <c r="H20" s="11">
        <f t="shared" si="13"/>
        <v>84396</v>
      </c>
      <c r="I20" s="12">
        <f t="shared" si="14"/>
        <v>4</v>
      </c>
      <c r="J20" s="13">
        <f t="shared" si="15"/>
        <v>2164</v>
      </c>
      <c r="K20" s="8">
        <v>541</v>
      </c>
      <c r="L20" s="9">
        <f t="shared" si="16"/>
        <v>86560</v>
      </c>
      <c r="M20" s="13">
        <f t="shared" si="17"/>
        <v>0</v>
      </c>
      <c r="N20" s="11">
        <f t="shared" si="18"/>
        <v>84396</v>
      </c>
    </row>
    <row r="21" spans="1:15" x14ac:dyDescent="0.25">
      <c r="A21" s="8" t="s">
        <v>79</v>
      </c>
      <c r="B21" s="9" t="s">
        <v>73</v>
      </c>
      <c r="C21" s="10" t="s">
        <v>15</v>
      </c>
      <c r="D21" s="8">
        <v>1917</v>
      </c>
      <c r="E21" s="9">
        <v>195</v>
      </c>
      <c r="F21" s="9">
        <f t="shared" ref="F21" si="19">E21*D21</f>
        <v>373815</v>
      </c>
      <c r="G21" s="9">
        <v>206</v>
      </c>
      <c r="H21" s="11">
        <f t="shared" ref="H21" si="20">G21*D21</f>
        <v>394902</v>
      </c>
      <c r="I21" s="12">
        <f t="shared" si="14"/>
        <v>-11</v>
      </c>
      <c r="J21" s="13">
        <f t="shared" si="15"/>
        <v>-21087</v>
      </c>
      <c r="K21" s="8">
        <v>0</v>
      </c>
      <c r="L21" s="9">
        <f t="shared" ref="L21" si="21">K21*E21</f>
        <v>0</v>
      </c>
      <c r="M21" s="13">
        <f t="shared" ref="M21" si="22">L21-F21</f>
        <v>-373815</v>
      </c>
      <c r="N21" s="11">
        <f t="shared" si="18"/>
        <v>0</v>
      </c>
      <c r="O21" s="20" t="s">
        <v>92</v>
      </c>
    </row>
    <row r="22" spans="1:15" x14ac:dyDescent="0.25">
      <c r="A22" s="8" t="s">
        <v>80</v>
      </c>
      <c r="B22" s="9" t="s">
        <v>26</v>
      </c>
      <c r="C22" s="10" t="s">
        <v>24</v>
      </c>
      <c r="D22" s="8">
        <v>300</v>
      </c>
      <c r="E22" s="40">
        <v>240</v>
      </c>
      <c r="F22" s="9">
        <f>E22*D22</f>
        <v>72000</v>
      </c>
      <c r="G22" s="9">
        <v>286</v>
      </c>
      <c r="H22" s="11">
        <f>G22*D22</f>
        <v>85800</v>
      </c>
      <c r="I22" s="12">
        <f t="shared" si="14"/>
        <v>-46</v>
      </c>
      <c r="J22" s="13">
        <f t="shared" si="15"/>
        <v>-13800</v>
      </c>
      <c r="K22" s="8">
        <v>0</v>
      </c>
      <c r="L22" s="9">
        <f>K22*E22</f>
        <v>0</v>
      </c>
      <c r="M22" s="13">
        <f>L22-F22</f>
        <v>-72000</v>
      </c>
      <c r="N22" s="11">
        <f t="shared" si="18"/>
        <v>0</v>
      </c>
      <c r="O22" s="20" t="s">
        <v>92</v>
      </c>
    </row>
    <row r="23" spans="1:15" ht="15.75" thickBot="1" x14ac:dyDescent="0.3">
      <c r="A23" s="55" t="s">
        <v>17</v>
      </c>
      <c r="B23" s="56"/>
      <c r="C23" s="57"/>
      <c r="D23" s="44">
        <f>SUM(D15:D22)</f>
        <v>25366</v>
      </c>
      <c r="E23" s="45"/>
      <c r="F23" s="45">
        <f>SUM(F15:F22)</f>
        <v>7093381</v>
      </c>
      <c r="G23" s="45"/>
      <c r="H23" s="16">
        <f>SUM(H15:H22)</f>
        <v>7043384</v>
      </c>
      <c r="I23" s="17"/>
      <c r="J23" s="18">
        <f>SUM(J15:J22)</f>
        <v>49997</v>
      </c>
      <c r="K23" s="44">
        <f>SUM(K15:K22)</f>
        <v>22949</v>
      </c>
      <c r="L23" s="45">
        <f>SUM(L15:L22)</f>
        <v>6586166</v>
      </c>
      <c r="M23" s="19">
        <f>SUM(M15:M22)</f>
        <v>-507215</v>
      </c>
      <c r="N23" s="16">
        <f>SUM(N15:N22)</f>
        <v>6502682</v>
      </c>
    </row>
    <row r="24" spans="1:15" ht="15.75" thickBot="1" x14ac:dyDescent="0.3"/>
    <row r="25" spans="1:15" ht="15.75" thickBot="1" x14ac:dyDescent="0.3">
      <c r="A25" s="73" t="s">
        <v>28</v>
      </c>
      <c r="B25" s="74"/>
      <c r="C25" s="74"/>
      <c r="D25" s="46">
        <f>D23+D10</f>
        <v>29451</v>
      </c>
      <c r="E25" s="46"/>
      <c r="F25" s="46">
        <f>F23+F10</f>
        <v>8258045</v>
      </c>
      <c r="G25" s="46"/>
      <c r="H25" s="46">
        <f>H23+H10</f>
        <v>8347693</v>
      </c>
      <c r="I25" s="22"/>
      <c r="J25" s="26">
        <f>J23+J10</f>
        <v>-89648</v>
      </c>
      <c r="K25" s="46">
        <f>K23+K10</f>
        <v>26894</v>
      </c>
      <c r="L25" s="46">
        <f>L23+L10</f>
        <v>7568830</v>
      </c>
      <c r="M25" s="26">
        <f>M23+M10</f>
        <v>-689215</v>
      </c>
      <c r="N25" s="46">
        <f>N23+N10</f>
        <v>7785151</v>
      </c>
    </row>
  </sheetData>
  <mergeCells count="17">
    <mergeCell ref="A23:C23"/>
    <mergeCell ref="A25:C25"/>
    <mergeCell ref="A10:C10"/>
    <mergeCell ref="A12:N12"/>
    <mergeCell ref="A13:A14"/>
    <mergeCell ref="B13:B14"/>
    <mergeCell ref="C13:C14"/>
    <mergeCell ref="D13:H13"/>
    <mergeCell ref="I13:J13"/>
    <mergeCell ref="K13:N13"/>
    <mergeCell ref="A1:N1"/>
    <mergeCell ref="A2:A3"/>
    <mergeCell ref="B2:B3"/>
    <mergeCell ref="C2:C3"/>
    <mergeCell ref="D2:H2"/>
    <mergeCell ref="I2:J2"/>
    <mergeCell ref="K2:N2"/>
  </mergeCells>
  <pageMargins left="0.70866141732283472" right="0.70866141732283472" top="0.74803149606299213" bottom="0.74803149606299213" header="0.31496062992125984" footer="0.31496062992125984"/>
  <pageSetup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tabSelected="1" topLeftCell="A4" zoomScaleNormal="100" workbookViewId="0">
      <selection activeCell="G20" sqref="G20"/>
    </sheetView>
  </sheetViews>
  <sheetFormatPr defaultColWidth="25.7109375" defaultRowHeight="15" x14ac:dyDescent="0.25"/>
  <cols>
    <col min="1" max="1" width="24.7109375" style="1" customWidth="1"/>
    <col min="2" max="2" width="15.7109375" style="1" bestFit="1" customWidth="1"/>
    <col min="3" max="3" width="12.7109375" style="1" bestFit="1" customWidth="1"/>
    <col min="4" max="4" width="6" style="1" bestFit="1" customWidth="1"/>
    <col min="5" max="5" width="11.5703125" style="1" bestFit="1" customWidth="1"/>
    <col min="6" max="6" width="9" style="1" bestFit="1" customWidth="1"/>
    <col min="7" max="7" width="7" style="1" bestFit="1" customWidth="1"/>
    <col min="8" max="8" width="9" style="1" bestFit="1" customWidth="1"/>
    <col min="9" max="10" width="8.7109375" style="1" bestFit="1" customWidth="1"/>
    <col min="11" max="11" width="12" style="1" bestFit="1" customWidth="1"/>
    <col min="12" max="12" width="10.28515625" style="1" bestFit="1" customWidth="1"/>
    <col min="13" max="13" width="8.7109375" style="1" bestFit="1" customWidth="1"/>
    <col min="14" max="14" width="13.42578125" style="1" bestFit="1" customWidth="1"/>
    <col min="15" max="15" width="16.42578125" style="1" bestFit="1" customWidth="1"/>
    <col min="16" max="16384" width="25.7109375" style="1"/>
  </cols>
  <sheetData>
    <row r="1" spans="1:15" ht="15.75" thickBot="1" x14ac:dyDescent="0.3">
      <c r="A1" s="58" t="s">
        <v>85</v>
      </c>
      <c r="B1" s="59"/>
      <c r="C1" s="59"/>
      <c r="D1" s="60"/>
      <c r="E1" s="60"/>
      <c r="F1" s="60"/>
      <c r="G1" s="60"/>
      <c r="H1" s="60"/>
      <c r="I1" s="59"/>
      <c r="J1" s="59"/>
      <c r="K1" s="60"/>
      <c r="L1" s="60"/>
      <c r="M1" s="61"/>
      <c r="N1" s="62"/>
    </row>
    <row r="2" spans="1:15" x14ac:dyDescent="0.25">
      <c r="A2" s="63" t="s">
        <v>0</v>
      </c>
      <c r="B2" s="65" t="s">
        <v>1</v>
      </c>
      <c r="C2" s="67" t="s">
        <v>2</v>
      </c>
      <c r="D2" s="69" t="s">
        <v>3</v>
      </c>
      <c r="E2" s="70"/>
      <c r="F2" s="70"/>
      <c r="G2" s="70"/>
      <c r="H2" s="71"/>
      <c r="I2" s="72" t="s">
        <v>4</v>
      </c>
      <c r="J2" s="72"/>
      <c r="K2" s="69" t="s">
        <v>5</v>
      </c>
      <c r="L2" s="70"/>
      <c r="M2" s="70"/>
      <c r="N2" s="71"/>
    </row>
    <row r="3" spans="1:15" x14ac:dyDescent="0.25">
      <c r="A3" s="64"/>
      <c r="B3" s="66"/>
      <c r="C3" s="68"/>
      <c r="D3" s="2" t="s">
        <v>6</v>
      </c>
      <c r="E3" s="3" t="s">
        <v>7</v>
      </c>
      <c r="F3" s="3" t="s">
        <v>8</v>
      </c>
      <c r="G3" s="3" t="s">
        <v>9</v>
      </c>
      <c r="H3" s="4" t="s">
        <v>8</v>
      </c>
      <c r="I3" s="5" t="s">
        <v>4</v>
      </c>
      <c r="J3" s="6" t="s">
        <v>8</v>
      </c>
      <c r="K3" s="2" t="s">
        <v>10</v>
      </c>
      <c r="L3" s="3" t="s">
        <v>11</v>
      </c>
      <c r="M3" s="7" t="s">
        <v>36</v>
      </c>
      <c r="N3" s="4" t="s">
        <v>12</v>
      </c>
    </row>
    <row r="4" spans="1:15" x14ac:dyDescent="0.25">
      <c r="A4" s="8" t="s">
        <v>83</v>
      </c>
      <c r="B4" s="9" t="s">
        <v>73</v>
      </c>
      <c r="C4" s="10" t="s">
        <v>84</v>
      </c>
      <c r="D4" s="8">
        <v>2558</v>
      </c>
      <c r="E4" s="50">
        <v>140</v>
      </c>
      <c r="F4" s="9">
        <f t="shared" ref="F4:F9" si="0">E4*D4</f>
        <v>358120</v>
      </c>
      <c r="G4" s="9">
        <v>156</v>
      </c>
      <c r="H4" s="11">
        <f>G4*D4</f>
        <v>399048</v>
      </c>
      <c r="I4" s="12">
        <f>E4-G4</f>
        <v>-16</v>
      </c>
      <c r="J4" s="13">
        <f t="shared" ref="J4:J9" si="1">I4*D4</f>
        <v>-40928</v>
      </c>
      <c r="K4" s="8">
        <v>2558</v>
      </c>
      <c r="L4" s="9">
        <f t="shared" ref="L4:L9" si="2">K4*E4</f>
        <v>358120</v>
      </c>
      <c r="M4" s="13">
        <f t="shared" ref="M4:M9" si="3">L4-F4</f>
        <v>0</v>
      </c>
      <c r="N4" s="11">
        <f t="shared" ref="N4:N9" si="4">K4*G4</f>
        <v>399048</v>
      </c>
      <c r="O4" s="50"/>
    </row>
    <row r="5" spans="1:15" x14ac:dyDescent="0.25">
      <c r="A5" s="8" t="s">
        <v>86</v>
      </c>
      <c r="B5" s="9" t="s">
        <v>73</v>
      </c>
      <c r="C5" s="10" t="s">
        <v>84</v>
      </c>
      <c r="D5" s="8">
        <v>959</v>
      </c>
      <c r="E5" s="50">
        <v>185</v>
      </c>
      <c r="F5" s="9">
        <f t="shared" si="0"/>
        <v>177415</v>
      </c>
      <c r="G5" s="9">
        <v>292</v>
      </c>
      <c r="H5" s="11">
        <f t="shared" ref="H5:H9" si="5">G5*D5</f>
        <v>280028</v>
      </c>
      <c r="I5" s="12">
        <f t="shared" ref="I5:I9" si="6">E5-G5</f>
        <v>-107</v>
      </c>
      <c r="J5" s="13">
        <f t="shared" si="1"/>
        <v>-102613</v>
      </c>
      <c r="K5" s="8">
        <v>959</v>
      </c>
      <c r="L5" s="9">
        <f t="shared" si="2"/>
        <v>177415</v>
      </c>
      <c r="M5" s="13">
        <f t="shared" si="3"/>
        <v>0</v>
      </c>
      <c r="N5" s="11">
        <f t="shared" si="4"/>
        <v>280028</v>
      </c>
      <c r="O5" s="50"/>
    </row>
    <row r="6" spans="1:15" x14ac:dyDescent="0.25">
      <c r="A6" s="8" t="s">
        <v>93</v>
      </c>
      <c r="B6" s="9" t="s">
        <v>26</v>
      </c>
      <c r="C6" s="10" t="s">
        <v>24</v>
      </c>
      <c r="D6" s="8">
        <v>3597</v>
      </c>
      <c r="E6" s="50">
        <v>65</v>
      </c>
      <c r="F6" s="9">
        <f t="shared" si="0"/>
        <v>233805</v>
      </c>
      <c r="G6" s="9">
        <v>89</v>
      </c>
      <c r="H6" s="11">
        <f t="shared" si="5"/>
        <v>320133</v>
      </c>
      <c r="I6" s="12">
        <f t="shared" si="6"/>
        <v>-24</v>
      </c>
      <c r="J6" s="13">
        <f t="shared" si="1"/>
        <v>-86328</v>
      </c>
      <c r="K6" s="8">
        <v>3597</v>
      </c>
      <c r="L6" s="9">
        <f t="shared" si="2"/>
        <v>233805</v>
      </c>
      <c r="M6" s="13">
        <f t="shared" si="3"/>
        <v>0</v>
      </c>
      <c r="N6" s="11">
        <f t="shared" si="4"/>
        <v>320133</v>
      </c>
      <c r="O6" s="50"/>
    </row>
    <row r="7" spans="1:15" x14ac:dyDescent="0.25">
      <c r="A7" s="8" t="s">
        <v>94</v>
      </c>
      <c r="B7" s="9" t="s">
        <v>16</v>
      </c>
      <c r="C7" s="10" t="s">
        <v>24</v>
      </c>
      <c r="D7" s="8">
        <v>3600</v>
      </c>
      <c r="E7" s="54">
        <v>65</v>
      </c>
      <c r="F7" s="9">
        <f t="shared" si="0"/>
        <v>234000</v>
      </c>
      <c r="G7" s="9">
        <v>65</v>
      </c>
      <c r="H7" s="11">
        <f t="shared" si="5"/>
        <v>234000</v>
      </c>
      <c r="I7" s="12">
        <f t="shared" si="6"/>
        <v>0</v>
      </c>
      <c r="J7" s="13">
        <f t="shared" si="1"/>
        <v>0</v>
      </c>
      <c r="K7" s="8">
        <v>3432</v>
      </c>
      <c r="L7" s="9">
        <f t="shared" si="2"/>
        <v>223080</v>
      </c>
      <c r="M7" s="13">
        <f t="shared" si="3"/>
        <v>-10920</v>
      </c>
      <c r="N7" s="11">
        <f t="shared" si="4"/>
        <v>223080</v>
      </c>
      <c r="O7" s="50"/>
    </row>
    <row r="8" spans="1:15" x14ac:dyDescent="0.25">
      <c r="A8" s="8" t="s">
        <v>95</v>
      </c>
      <c r="B8" s="9" t="s">
        <v>16</v>
      </c>
      <c r="C8" s="10" t="s">
        <v>24</v>
      </c>
      <c r="D8" s="8">
        <v>2250</v>
      </c>
      <c r="E8" s="54">
        <v>92</v>
      </c>
      <c r="F8" s="9">
        <f t="shared" si="0"/>
        <v>207000</v>
      </c>
      <c r="G8" s="9">
        <v>92</v>
      </c>
      <c r="H8" s="11">
        <f t="shared" si="5"/>
        <v>207000</v>
      </c>
      <c r="I8" s="12">
        <f t="shared" si="6"/>
        <v>0</v>
      </c>
      <c r="J8" s="13">
        <f t="shared" si="1"/>
        <v>0</v>
      </c>
      <c r="K8" s="8">
        <v>1693</v>
      </c>
      <c r="L8" s="9">
        <f t="shared" si="2"/>
        <v>155756</v>
      </c>
      <c r="M8" s="13">
        <f t="shared" si="3"/>
        <v>-51244</v>
      </c>
      <c r="N8" s="11">
        <f t="shared" si="4"/>
        <v>155756</v>
      </c>
      <c r="O8" s="50"/>
    </row>
    <row r="9" spans="1:15" x14ac:dyDescent="0.25">
      <c r="A9" s="8" t="s">
        <v>96</v>
      </c>
      <c r="B9" s="9" t="s">
        <v>16</v>
      </c>
      <c r="C9" s="10" t="s">
        <v>24</v>
      </c>
      <c r="D9" s="8">
        <v>0</v>
      </c>
      <c r="E9" s="54">
        <v>92</v>
      </c>
      <c r="F9" s="9">
        <f t="shared" si="0"/>
        <v>0</v>
      </c>
      <c r="G9" s="9">
        <v>92</v>
      </c>
      <c r="H9" s="11">
        <f t="shared" si="5"/>
        <v>0</v>
      </c>
      <c r="I9" s="12">
        <f t="shared" si="6"/>
        <v>0</v>
      </c>
      <c r="J9" s="13">
        <f t="shared" si="1"/>
        <v>0</v>
      </c>
      <c r="K9" s="8">
        <v>612</v>
      </c>
      <c r="L9" s="9">
        <f t="shared" si="2"/>
        <v>56304</v>
      </c>
      <c r="M9" s="13">
        <f t="shared" si="3"/>
        <v>56304</v>
      </c>
      <c r="N9" s="11">
        <f t="shared" si="4"/>
        <v>56304</v>
      </c>
      <c r="O9" s="50"/>
    </row>
    <row r="10" spans="1:15" ht="15.75" thickBot="1" x14ac:dyDescent="0.3">
      <c r="A10" s="55" t="s">
        <v>17</v>
      </c>
      <c r="B10" s="56"/>
      <c r="C10" s="57"/>
      <c r="D10" s="51">
        <f>SUM(D4:D9)</f>
        <v>12964</v>
      </c>
      <c r="E10" s="52"/>
      <c r="F10" s="52">
        <f>SUM(F4:F9)</f>
        <v>1210340</v>
      </c>
      <c r="G10" s="52"/>
      <c r="H10" s="16">
        <f>SUM(H4:H9)</f>
        <v>1440209</v>
      </c>
      <c r="I10" s="17"/>
      <c r="J10" s="18">
        <f>SUM(J4:J9)</f>
        <v>-229869</v>
      </c>
      <c r="K10" s="51">
        <f>SUM(K4:K9)</f>
        <v>12851</v>
      </c>
      <c r="L10" s="52">
        <f>SUM(L4:L9)</f>
        <v>1204480</v>
      </c>
      <c r="M10" s="19">
        <f>SUM(M4:M9)</f>
        <v>-5860</v>
      </c>
      <c r="N10" s="16">
        <f>SUM(N4:N9)</f>
        <v>1434349</v>
      </c>
    </row>
    <row r="11" spans="1:15" ht="15.75" thickBot="1" x14ac:dyDescent="0.3">
      <c r="A11" s="38"/>
      <c r="B11" s="38"/>
      <c r="C11" s="38"/>
      <c r="D11" s="38"/>
      <c r="E11" s="38"/>
      <c r="F11" s="38"/>
      <c r="G11" s="38">
        <f>342-89</f>
        <v>253</v>
      </c>
      <c r="H11" s="38"/>
      <c r="I11" s="39"/>
      <c r="J11" s="39"/>
      <c r="K11" s="38"/>
      <c r="L11" s="38"/>
      <c r="M11" s="39"/>
      <c r="N11" s="38"/>
    </row>
    <row r="12" spans="1:15" ht="15.75" thickBot="1" x14ac:dyDescent="0.3">
      <c r="A12" s="58" t="s">
        <v>103</v>
      </c>
      <c r="B12" s="59"/>
      <c r="C12" s="59"/>
      <c r="D12" s="60"/>
      <c r="E12" s="60"/>
      <c r="F12" s="60"/>
      <c r="G12" s="60"/>
      <c r="H12" s="60"/>
      <c r="I12" s="59"/>
      <c r="J12" s="59"/>
      <c r="K12" s="60"/>
      <c r="L12" s="60"/>
      <c r="M12" s="61"/>
      <c r="N12" s="62"/>
    </row>
    <row r="13" spans="1:15" x14ac:dyDescent="0.25">
      <c r="A13" s="63" t="s">
        <v>0</v>
      </c>
      <c r="B13" s="65" t="s">
        <v>1</v>
      </c>
      <c r="C13" s="67" t="s">
        <v>2</v>
      </c>
      <c r="D13" s="69" t="s">
        <v>3</v>
      </c>
      <c r="E13" s="70"/>
      <c r="F13" s="70"/>
      <c r="G13" s="70"/>
      <c r="H13" s="71"/>
      <c r="I13" s="72" t="s">
        <v>4</v>
      </c>
      <c r="J13" s="72"/>
      <c r="K13" s="69" t="s">
        <v>5</v>
      </c>
      <c r="L13" s="70"/>
      <c r="M13" s="70"/>
      <c r="N13" s="71"/>
    </row>
    <row r="14" spans="1:15" x14ac:dyDescent="0.25">
      <c r="A14" s="64"/>
      <c r="B14" s="66"/>
      <c r="C14" s="68"/>
      <c r="D14" s="2" t="s">
        <v>6</v>
      </c>
      <c r="E14" s="3" t="s">
        <v>7</v>
      </c>
      <c r="F14" s="3" t="s">
        <v>8</v>
      </c>
      <c r="G14" s="3" t="s">
        <v>9</v>
      </c>
      <c r="H14" s="4" t="s">
        <v>8</v>
      </c>
      <c r="I14" s="5" t="s">
        <v>4</v>
      </c>
      <c r="J14" s="6" t="s">
        <v>8</v>
      </c>
      <c r="K14" s="2" t="s">
        <v>10</v>
      </c>
      <c r="L14" s="3" t="s">
        <v>11</v>
      </c>
      <c r="M14" s="7" t="s">
        <v>36</v>
      </c>
      <c r="N14" s="4" t="s">
        <v>12</v>
      </c>
    </row>
    <row r="15" spans="1:15" x14ac:dyDescent="0.25">
      <c r="A15" s="8" t="s">
        <v>65</v>
      </c>
      <c r="B15" s="9" t="s">
        <v>66</v>
      </c>
      <c r="C15" s="10" t="s">
        <v>24</v>
      </c>
      <c r="D15" s="8">
        <v>3859</v>
      </c>
      <c r="E15" s="9">
        <v>307</v>
      </c>
      <c r="F15" s="9">
        <f t="shared" ref="F15:F17" si="7">E15*D15</f>
        <v>1184713</v>
      </c>
      <c r="G15" s="9">
        <v>300</v>
      </c>
      <c r="H15" s="11">
        <f>G15*D15</f>
        <v>1157700</v>
      </c>
      <c r="I15" s="12">
        <f>E15-G15</f>
        <v>7</v>
      </c>
      <c r="J15" s="13">
        <f t="shared" ref="J15:J24" si="8">I15*D15</f>
        <v>27013</v>
      </c>
      <c r="K15" s="8">
        <v>3859</v>
      </c>
      <c r="L15" s="9">
        <f t="shared" ref="L15:L24" si="9">K15*E15</f>
        <v>1184713</v>
      </c>
      <c r="M15" s="13">
        <f t="shared" ref="M15:M24" si="10">L15-F15</f>
        <v>0</v>
      </c>
      <c r="N15" s="11">
        <f t="shared" ref="N15:N24" si="11">K15*G15</f>
        <v>1157700</v>
      </c>
      <c r="O15" s="20"/>
    </row>
    <row r="16" spans="1:15" x14ac:dyDescent="0.25">
      <c r="A16" s="8" t="s">
        <v>87</v>
      </c>
      <c r="B16" s="9" t="s">
        <v>20</v>
      </c>
      <c r="C16" s="10" t="s">
        <v>24</v>
      </c>
      <c r="D16" s="8">
        <v>2974</v>
      </c>
      <c r="E16" s="49">
        <v>385</v>
      </c>
      <c r="F16" s="9">
        <f t="shared" si="7"/>
        <v>1144990</v>
      </c>
      <c r="G16" s="9">
        <v>428</v>
      </c>
      <c r="H16" s="11">
        <f>G16*D16</f>
        <v>1272872</v>
      </c>
      <c r="I16" s="12">
        <f>E16-G16</f>
        <v>-43</v>
      </c>
      <c r="J16" s="13">
        <f t="shared" si="8"/>
        <v>-127882</v>
      </c>
      <c r="K16" s="8">
        <v>2974</v>
      </c>
      <c r="L16" s="9">
        <f t="shared" si="9"/>
        <v>1144990</v>
      </c>
      <c r="M16" s="13">
        <f t="shared" si="10"/>
        <v>0</v>
      </c>
      <c r="N16" s="11">
        <f t="shared" si="11"/>
        <v>1272872</v>
      </c>
    </row>
    <row r="17" spans="1:15" x14ac:dyDescent="0.25">
      <c r="A17" s="8" t="s">
        <v>100</v>
      </c>
      <c r="B17" s="9" t="s">
        <v>16</v>
      </c>
      <c r="C17" s="10" t="s">
        <v>24</v>
      </c>
      <c r="D17" s="8">
        <v>4500</v>
      </c>
      <c r="E17" s="48">
        <v>242</v>
      </c>
      <c r="F17" s="9">
        <f t="shared" si="7"/>
        <v>1089000</v>
      </c>
      <c r="G17" s="9">
        <v>242</v>
      </c>
      <c r="H17" s="11">
        <f>G17*D17</f>
        <v>1089000</v>
      </c>
      <c r="I17" s="12">
        <f t="shared" ref="I17:I24" si="12">E17-G17</f>
        <v>0</v>
      </c>
      <c r="J17" s="13">
        <f t="shared" si="8"/>
        <v>0</v>
      </c>
      <c r="K17" s="8">
        <v>2875</v>
      </c>
      <c r="L17" s="9">
        <f t="shared" si="9"/>
        <v>695750</v>
      </c>
      <c r="M17" s="13">
        <f t="shared" si="10"/>
        <v>-393250</v>
      </c>
      <c r="N17" s="11">
        <f t="shared" si="11"/>
        <v>695750</v>
      </c>
    </row>
    <row r="18" spans="1:15" x14ac:dyDescent="0.25">
      <c r="A18" s="8" t="s">
        <v>79</v>
      </c>
      <c r="B18" s="9" t="s">
        <v>73</v>
      </c>
      <c r="C18" s="10" t="s">
        <v>15</v>
      </c>
      <c r="D18" s="8">
        <v>1917</v>
      </c>
      <c r="E18" s="9">
        <v>195</v>
      </c>
      <c r="F18" s="9">
        <f t="shared" ref="F18:F24" si="13">E18*D18</f>
        <v>373815</v>
      </c>
      <c r="G18" s="9">
        <v>206</v>
      </c>
      <c r="H18" s="11">
        <f t="shared" ref="H18" si="14">G18*D18</f>
        <v>394902</v>
      </c>
      <c r="I18" s="12">
        <f>E18-G18</f>
        <v>-11</v>
      </c>
      <c r="J18" s="13">
        <f>I18*D18</f>
        <v>-21087</v>
      </c>
      <c r="K18" s="8">
        <v>1917</v>
      </c>
      <c r="L18" s="9">
        <f>K18*E18</f>
        <v>373815</v>
      </c>
      <c r="M18" s="13">
        <f>L18-F18</f>
        <v>0</v>
      </c>
      <c r="N18" s="11">
        <f>K18*G18</f>
        <v>394902</v>
      </c>
    </row>
    <row r="19" spans="1:15" x14ac:dyDescent="0.25">
      <c r="A19" s="8" t="s">
        <v>89</v>
      </c>
      <c r="B19" s="9" t="s">
        <v>20</v>
      </c>
      <c r="C19" s="10" t="s">
        <v>24</v>
      </c>
      <c r="D19" s="8">
        <v>4543</v>
      </c>
      <c r="E19" s="49">
        <v>354</v>
      </c>
      <c r="F19" s="9">
        <f t="shared" si="13"/>
        <v>1608222</v>
      </c>
      <c r="G19" s="9">
        <v>354</v>
      </c>
      <c r="H19" s="11">
        <f>G19*D19</f>
        <v>1608222</v>
      </c>
      <c r="I19" s="12">
        <f>E19-G19</f>
        <v>0</v>
      </c>
      <c r="J19" s="13">
        <f>I19*D19</f>
        <v>0</v>
      </c>
      <c r="K19" s="8">
        <v>4543</v>
      </c>
      <c r="L19" s="9">
        <f>K19*E19</f>
        <v>1608222</v>
      </c>
      <c r="M19" s="13">
        <f>L19-F19</f>
        <v>0</v>
      </c>
      <c r="N19" s="11">
        <f>K19*G19</f>
        <v>1608222</v>
      </c>
      <c r="O19" s="20" t="s">
        <v>92</v>
      </c>
    </row>
    <row r="20" spans="1:15" x14ac:dyDescent="0.25">
      <c r="A20" s="8" t="s">
        <v>90</v>
      </c>
      <c r="B20" s="9" t="s">
        <v>20</v>
      </c>
      <c r="C20" s="10" t="s">
        <v>24</v>
      </c>
      <c r="D20" s="8">
        <v>2700</v>
      </c>
      <c r="E20" s="49">
        <v>300</v>
      </c>
      <c r="F20" s="9">
        <f t="shared" si="13"/>
        <v>810000</v>
      </c>
      <c r="G20" s="9">
        <v>368</v>
      </c>
      <c r="H20" s="11">
        <f>G20*D20</f>
        <v>993600</v>
      </c>
      <c r="I20" s="12">
        <f>E20-G20</f>
        <v>-68</v>
      </c>
      <c r="J20" s="13">
        <f>I20*D20</f>
        <v>-183600</v>
      </c>
      <c r="K20" s="8">
        <v>550</v>
      </c>
      <c r="L20" s="9">
        <f>K20*E20</f>
        <v>165000</v>
      </c>
      <c r="M20" s="13">
        <f>L20-F20</f>
        <v>-645000</v>
      </c>
      <c r="N20" s="11">
        <f>K20*G20</f>
        <v>202400</v>
      </c>
      <c r="O20" s="20"/>
    </row>
    <row r="21" spans="1:15" x14ac:dyDescent="0.25">
      <c r="A21" s="8" t="s">
        <v>97</v>
      </c>
      <c r="B21" s="9" t="s">
        <v>26</v>
      </c>
      <c r="C21" s="10" t="s">
        <v>24</v>
      </c>
      <c r="D21" s="8">
        <v>3597</v>
      </c>
      <c r="E21" s="49">
        <v>175</v>
      </c>
      <c r="F21" s="9">
        <f t="shared" si="13"/>
        <v>629475</v>
      </c>
      <c r="G21" s="9">
        <v>239</v>
      </c>
      <c r="H21" s="11">
        <f>G21*D21</f>
        <v>859683</v>
      </c>
      <c r="I21" s="12">
        <f>E21-G21</f>
        <v>-64</v>
      </c>
      <c r="J21" s="13">
        <f>I21*D21</f>
        <v>-230208</v>
      </c>
      <c r="K21" s="8">
        <v>3597</v>
      </c>
      <c r="L21" s="9">
        <f>K21*E21</f>
        <v>629475</v>
      </c>
      <c r="M21" s="13">
        <f>L21-F21</f>
        <v>0</v>
      </c>
      <c r="N21" s="11">
        <f>K21*G21</f>
        <v>859683</v>
      </c>
      <c r="O21" s="20" t="s">
        <v>92</v>
      </c>
    </row>
    <row r="22" spans="1:15" x14ac:dyDescent="0.25">
      <c r="A22" s="8" t="s">
        <v>98</v>
      </c>
      <c r="B22" s="9" t="s">
        <v>26</v>
      </c>
      <c r="C22" s="10" t="s">
        <v>24</v>
      </c>
      <c r="D22" s="8">
        <v>452</v>
      </c>
      <c r="E22" s="49">
        <v>240</v>
      </c>
      <c r="F22" s="9">
        <f t="shared" si="13"/>
        <v>108480</v>
      </c>
      <c r="G22" s="9">
        <v>328</v>
      </c>
      <c r="H22" s="11">
        <f>G22*D22</f>
        <v>148256</v>
      </c>
      <c r="I22" s="12">
        <f>E22-G22</f>
        <v>-88</v>
      </c>
      <c r="J22" s="13">
        <f>I22*D22</f>
        <v>-39776</v>
      </c>
      <c r="K22" s="8">
        <v>452</v>
      </c>
      <c r="L22" s="9">
        <f>K22*E22</f>
        <v>108480</v>
      </c>
      <c r="M22" s="13">
        <f>L22-F22</f>
        <v>0</v>
      </c>
      <c r="N22" s="11">
        <f>K22*G22</f>
        <v>148256</v>
      </c>
      <c r="O22" s="20" t="s">
        <v>92</v>
      </c>
    </row>
    <row r="23" spans="1:15" x14ac:dyDescent="0.25">
      <c r="A23" s="8" t="s">
        <v>34</v>
      </c>
      <c r="B23" s="9" t="s">
        <v>26</v>
      </c>
      <c r="C23" s="10" t="s">
        <v>75</v>
      </c>
      <c r="D23" s="8">
        <v>4050</v>
      </c>
      <c r="E23" s="50">
        <v>170</v>
      </c>
      <c r="F23" s="9">
        <f t="shared" si="13"/>
        <v>688500</v>
      </c>
      <c r="G23" s="9">
        <v>190</v>
      </c>
      <c r="H23" s="11">
        <f t="shared" ref="H23:H24" si="15">G23*D23</f>
        <v>769500</v>
      </c>
      <c r="I23" s="12">
        <f t="shared" si="12"/>
        <v>-20</v>
      </c>
      <c r="J23" s="13">
        <f t="shared" si="8"/>
        <v>-81000</v>
      </c>
      <c r="K23" s="8">
        <v>4050</v>
      </c>
      <c r="L23" s="9">
        <f t="shared" si="9"/>
        <v>688500</v>
      </c>
      <c r="M23" s="13">
        <f t="shared" si="10"/>
        <v>0</v>
      </c>
      <c r="N23" s="11">
        <f t="shared" si="11"/>
        <v>769500</v>
      </c>
      <c r="O23" s="50"/>
    </row>
    <row r="24" spans="1:15" x14ac:dyDescent="0.25">
      <c r="A24" s="8" t="s">
        <v>99</v>
      </c>
      <c r="B24" s="9" t="s">
        <v>16</v>
      </c>
      <c r="C24" s="10" t="s">
        <v>24</v>
      </c>
      <c r="D24" s="8">
        <v>300</v>
      </c>
      <c r="E24" s="54">
        <v>175</v>
      </c>
      <c r="F24" s="9">
        <f t="shared" si="13"/>
        <v>52500</v>
      </c>
      <c r="G24" s="9">
        <v>175</v>
      </c>
      <c r="H24" s="11">
        <f t="shared" si="15"/>
        <v>52500</v>
      </c>
      <c r="I24" s="12">
        <f t="shared" si="12"/>
        <v>0</v>
      </c>
      <c r="J24" s="13">
        <f t="shared" si="8"/>
        <v>0</v>
      </c>
      <c r="K24" s="8">
        <v>100</v>
      </c>
      <c r="L24" s="9">
        <f t="shared" si="9"/>
        <v>17500</v>
      </c>
      <c r="M24" s="13">
        <f t="shared" si="10"/>
        <v>-35000</v>
      </c>
      <c r="N24" s="11">
        <f t="shared" si="11"/>
        <v>17500</v>
      </c>
      <c r="O24" s="12" t="s">
        <v>92</v>
      </c>
    </row>
    <row r="25" spans="1:15" ht="15.75" thickBot="1" x14ac:dyDescent="0.3">
      <c r="A25" s="55" t="s">
        <v>17</v>
      </c>
      <c r="B25" s="56"/>
      <c r="C25" s="57"/>
      <c r="D25" s="51">
        <f>SUM(D15:D24)</f>
        <v>28892</v>
      </c>
      <c r="E25" s="52"/>
      <c r="F25" s="52">
        <f>SUM(F15:F24)</f>
        <v>7689695</v>
      </c>
      <c r="G25" s="52"/>
      <c r="H25" s="16">
        <f>SUM(H15:H24)</f>
        <v>8346235</v>
      </c>
      <c r="I25" s="17"/>
      <c r="J25" s="18">
        <f>SUM(J15:J24)</f>
        <v>-656540</v>
      </c>
      <c r="K25" s="51">
        <f>SUM(K15:K24)</f>
        <v>24917</v>
      </c>
      <c r="L25" s="52">
        <f>SUM(L15:L24)</f>
        <v>6616445</v>
      </c>
      <c r="M25" s="19">
        <f>SUM(M15:M24)</f>
        <v>-1073250</v>
      </c>
      <c r="N25" s="16">
        <f>SUM(N15:N24)</f>
        <v>7126785</v>
      </c>
    </row>
    <row r="26" spans="1:15" ht="15.75" thickBot="1" x14ac:dyDescent="0.3"/>
    <row r="27" spans="1:15" ht="15.75" thickBot="1" x14ac:dyDescent="0.3">
      <c r="A27" s="73" t="s">
        <v>28</v>
      </c>
      <c r="B27" s="74"/>
      <c r="C27" s="74"/>
      <c r="D27" s="53">
        <f>D25+D10</f>
        <v>41856</v>
      </c>
      <c r="E27" s="53"/>
      <c r="F27" s="53">
        <f>F25+F10</f>
        <v>8900035</v>
      </c>
      <c r="G27" s="53"/>
      <c r="H27" s="53">
        <f>H25+H10</f>
        <v>9786444</v>
      </c>
      <c r="I27" s="22"/>
      <c r="J27" s="26">
        <f>J25+J10</f>
        <v>-886409</v>
      </c>
      <c r="K27" s="53">
        <f>K25+K10</f>
        <v>37768</v>
      </c>
      <c r="L27" s="53">
        <f>L25+L10</f>
        <v>7820925</v>
      </c>
      <c r="M27" s="26">
        <f>M25+M10</f>
        <v>-1079110</v>
      </c>
      <c r="N27" s="53">
        <f>N25+N10</f>
        <v>8561134</v>
      </c>
    </row>
  </sheetData>
  <mergeCells count="17">
    <mergeCell ref="A25:C25"/>
    <mergeCell ref="A27:C27"/>
    <mergeCell ref="A10:C10"/>
    <mergeCell ref="A12:N12"/>
    <mergeCell ref="A13:A14"/>
    <mergeCell ref="B13:B14"/>
    <mergeCell ref="C13:C14"/>
    <mergeCell ref="D13:H13"/>
    <mergeCell ref="I13:J13"/>
    <mergeCell ref="K13:N13"/>
    <mergeCell ref="A1:N1"/>
    <mergeCell ref="A2:A3"/>
    <mergeCell ref="B2:B3"/>
    <mergeCell ref="C2:C3"/>
    <mergeCell ref="D2:H2"/>
    <mergeCell ref="I2:J2"/>
    <mergeCell ref="K2:N2"/>
  </mergeCells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6"/>
  <sheetViews>
    <sheetView topLeftCell="A4" zoomScaleNormal="100" workbookViewId="0">
      <selection activeCell="G22" sqref="G22"/>
    </sheetView>
  </sheetViews>
  <sheetFormatPr defaultColWidth="25.7109375" defaultRowHeight="15" x14ac:dyDescent="0.25"/>
  <cols>
    <col min="1" max="1" width="28.42578125" style="1" customWidth="1"/>
    <col min="2" max="2" width="15.7109375" style="1" bestFit="1" customWidth="1"/>
    <col min="3" max="3" width="12.7109375" style="1" bestFit="1" customWidth="1"/>
    <col min="4" max="4" width="6" style="1" bestFit="1" customWidth="1"/>
    <col min="5" max="5" width="11.5703125" style="1" bestFit="1" customWidth="1"/>
    <col min="6" max="6" width="9" style="1" bestFit="1" customWidth="1"/>
    <col min="7" max="7" width="7" style="1" bestFit="1" customWidth="1"/>
    <col min="8" max="8" width="9" style="1" bestFit="1" customWidth="1"/>
    <col min="9" max="10" width="8.7109375" style="1" bestFit="1" customWidth="1"/>
    <col min="11" max="11" width="12" style="1" bestFit="1" customWidth="1"/>
    <col min="12" max="12" width="10.28515625" style="1" bestFit="1" customWidth="1"/>
    <col min="13" max="13" width="9.7109375" style="1" bestFit="1" customWidth="1"/>
    <col min="14" max="14" width="13.42578125" style="1" bestFit="1" customWidth="1"/>
    <col min="15" max="15" width="15.42578125" style="1" bestFit="1" customWidth="1"/>
    <col min="16" max="16384" width="25.7109375" style="1"/>
  </cols>
  <sheetData>
    <row r="1" spans="1:15" ht="15.75" thickBot="1" x14ac:dyDescent="0.3">
      <c r="A1" s="58" t="s">
        <v>101</v>
      </c>
      <c r="B1" s="59"/>
      <c r="C1" s="59"/>
      <c r="D1" s="60"/>
      <c r="E1" s="60"/>
      <c r="F1" s="60"/>
      <c r="G1" s="60"/>
      <c r="H1" s="60"/>
      <c r="I1" s="59"/>
      <c r="J1" s="59"/>
      <c r="K1" s="60"/>
      <c r="L1" s="60"/>
      <c r="M1" s="61"/>
      <c r="N1" s="62"/>
    </row>
    <row r="2" spans="1:15" x14ac:dyDescent="0.25">
      <c r="A2" s="63" t="s">
        <v>0</v>
      </c>
      <c r="B2" s="65" t="s">
        <v>1</v>
      </c>
      <c r="C2" s="67" t="s">
        <v>2</v>
      </c>
      <c r="D2" s="69" t="s">
        <v>3</v>
      </c>
      <c r="E2" s="70"/>
      <c r="F2" s="70"/>
      <c r="G2" s="70"/>
      <c r="H2" s="71"/>
      <c r="I2" s="72" t="s">
        <v>4</v>
      </c>
      <c r="J2" s="72"/>
      <c r="K2" s="69" t="s">
        <v>5</v>
      </c>
      <c r="L2" s="70"/>
      <c r="M2" s="70"/>
      <c r="N2" s="71"/>
    </row>
    <row r="3" spans="1:15" x14ac:dyDescent="0.25">
      <c r="A3" s="64"/>
      <c r="B3" s="66"/>
      <c r="C3" s="68"/>
      <c r="D3" s="2" t="s">
        <v>6</v>
      </c>
      <c r="E3" s="3" t="s">
        <v>7</v>
      </c>
      <c r="F3" s="3" t="s">
        <v>8</v>
      </c>
      <c r="G3" s="3" t="s">
        <v>9</v>
      </c>
      <c r="H3" s="4" t="s">
        <v>8</v>
      </c>
      <c r="I3" s="5" t="s">
        <v>4</v>
      </c>
      <c r="J3" s="6" t="s">
        <v>8</v>
      </c>
      <c r="K3" s="2" t="s">
        <v>10</v>
      </c>
      <c r="L3" s="3" t="s">
        <v>11</v>
      </c>
      <c r="M3" s="7" t="s">
        <v>36</v>
      </c>
      <c r="N3" s="4" t="s">
        <v>12</v>
      </c>
    </row>
    <row r="4" spans="1:15" x14ac:dyDescent="0.25">
      <c r="A4" s="8" t="s">
        <v>94</v>
      </c>
      <c r="B4" s="9" t="s">
        <v>16</v>
      </c>
      <c r="C4" s="10" t="s">
        <v>24</v>
      </c>
      <c r="D4" s="8">
        <v>3433</v>
      </c>
      <c r="E4" s="54">
        <v>65</v>
      </c>
      <c r="F4" s="9">
        <f>E4*D4</f>
        <v>223145</v>
      </c>
      <c r="G4" s="9">
        <v>65</v>
      </c>
      <c r="H4" s="11">
        <f t="shared" ref="H4:H8" si="0">G4*D4</f>
        <v>223145</v>
      </c>
      <c r="I4" s="12">
        <f t="shared" ref="I4:I8" si="1">E4-G4</f>
        <v>0</v>
      </c>
      <c r="J4" s="13">
        <f t="shared" ref="J4:J8" si="2">I4*D4</f>
        <v>0</v>
      </c>
      <c r="K4" s="8"/>
      <c r="L4" s="9">
        <f t="shared" ref="L4:L8" si="3">K4*E4</f>
        <v>0</v>
      </c>
      <c r="M4" s="13">
        <f t="shared" ref="M4:M8" si="4">L4-F4</f>
        <v>-223145</v>
      </c>
      <c r="N4" s="11">
        <f t="shared" ref="N4:N8" si="5">K4*G4</f>
        <v>0</v>
      </c>
      <c r="O4" s="50"/>
    </row>
    <row r="5" spans="1:15" x14ac:dyDescent="0.25">
      <c r="A5" s="8" t="s">
        <v>95</v>
      </c>
      <c r="B5" s="9" t="s">
        <v>16</v>
      </c>
      <c r="C5" s="10" t="s">
        <v>24</v>
      </c>
      <c r="D5" s="8">
        <v>1207</v>
      </c>
      <c r="E5" s="54">
        <v>92</v>
      </c>
      <c r="F5" s="9">
        <f>E5*D5</f>
        <v>111044</v>
      </c>
      <c r="G5" s="9">
        <v>92</v>
      </c>
      <c r="H5" s="11">
        <f t="shared" si="0"/>
        <v>111044</v>
      </c>
      <c r="I5" s="12">
        <f t="shared" si="1"/>
        <v>0</v>
      </c>
      <c r="J5" s="13">
        <f t="shared" si="2"/>
        <v>0</v>
      </c>
      <c r="K5" s="8"/>
      <c r="L5" s="9">
        <f t="shared" si="3"/>
        <v>0</v>
      </c>
      <c r="M5" s="13">
        <f t="shared" si="4"/>
        <v>-111044</v>
      </c>
      <c r="N5" s="11">
        <f t="shared" si="5"/>
        <v>0</v>
      </c>
      <c r="O5" s="50"/>
    </row>
    <row r="6" spans="1:15" x14ac:dyDescent="0.25">
      <c r="A6" s="8" t="s">
        <v>96</v>
      </c>
      <c r="B6" s="9" t="s">
        <v>16</v>
      </c>
      <c r="C6" s="10" t="s">
        <v>24</v>
      </c>
      <c r="D6" s="8">
        <v>1229</v>
      </c>
      <c r="E6" s="54">
        <v>92</v>
      </c>
      <c r="F6" s="9">
        <f>E6*D6</f>
        <v>113068</v>
      </c>
      <c r="G6" s="9">
        <v>92</v>
      </c>
      <c r="H6" s="11">
        <f t="shared" ref="H6:H7" si="6">G6*D6</f>
        <v>113068</v>
      </c>
      <c r="I6" s="12">
        <f t="shared" ref="I6:I7" si="7">E6-G6</f>
        <v>0</v>
      </c>
      <c r="J6" s="13">
        <f t="shared" ref="J6:J7" si="8">I6*D6</f>
        <v>0</v>
      </c>
      <c r="K6" s="8"/>
      <c r="L6" s="9">
        <f t="shared" ref="L6:L7" si="9">K6*E6</f>
        <v>0</v>
      </c>
      <c r="M6" s="13">
        <f t="shared" ref="M6:M7" si="10">L6-F6</f>
        <v>-113068</v>
      </c>
      <c r="N6" s="11">
        <f t="shared" ref="N6:N7" si="11">K6*G6</f>
        <v>0</v>
      </c>
      <c r="O6" s="50"/>
    </row>
    <row r="7" spans="1:15" x14ac:dyDescent="0.25">
      <c r="A7" s="8" t="s">
        <v>104</v>
      </c>
      <c r="B7" s="9" t="s">
        <v>16</v>
      </c>
      <c r="C7" s="10" t="s">
        <v>24</v>
      </c>
      <c r="D7" s="8">
        <v>2200</v>
      </c>
      <c r="E7" s="54">
        <v>111</v>
      </c>
      <c r="F7" s="9">
        <f>E7*D7</f>
        <v>244200</v>
      </c>
      <c r="G7" s="9">
        <v>111</v>
      </c>
      <c r="H7" s="11">
        <f t="shared" si="6"/>
        <v>244200</v>
      </c>
      <c r="I7" s="12">
        <f t="shared" si="7"/>
        <v>0</v>
      </c>
      <c r="J7" s="13">
        <f t="shared" si="8"/>
        <v>0</v>
      </c>
      <c r="K7" s="8"/>
      <c r="L7" s="9">
        <f t="shared" si="9"/>
        <v>0</v>
      </c>
      <c r="M7" s="13">
        <f t="shared" si="10"/>
        <v>-244200</v>
      </c>
      <c r="N7" s="11">
        <f t="shared" si="11"/>
        <v>0</v>
      </c>
      <c r="O7" s="50"/>
    </row>
    <row r="8" spans="1:15" x14ac:dyDescent="0.25">
      <c r="A8" s="8" t="s">
        <v>105</v>
      </c>
      <c r="B8" s="9" t="s">
        <v>16</v>
      </c>
      <c r="C8" s="10" t="s">
        <v>75</v>
      </c>
      <c r="D8" s="8">
        <v>5350</v>
      </c>
      <c r="E8" s="54">
        <v>166</v>
      </c>
      <c r="F8" s="9">
        <f>E8*D8</f>
        <v>888100</v>
      </c>
      <c r="G8" s="9">
        <v>166</v>
      </c>
      <c r="H8" s="11">
        <f t="shared" si="0"/>
        <v>888100</v>
      </c>
      <c r="I8" s="12">
        <f t="shared" si="1"/>
        <v>0</v>
      </c>
      <c r="J8" s="13">
        <f t="shared" si="2"/>
        <v>0</v>
      </c>
      <c r="K8" s="8"/>
      <c r="L8" s="9">
        <f t="shared" si="3"/>
        <v>0</v>
      </c>
      <c r="M8" s="13">
        <f t="shared" si="4"/>
        <v>-888100</v>
      </c>
      <c r="N8" s="11">
        <f t="shared" si="5"/>
        <v>0</v>
      </c>
      <c r="O8" s="50"/>
    </row>
    <row r="9" spans="1:15" ht="15.75" thickBot="1" x14ac:dyDescent="0.3">
      <c r="A9" s="55" t="s">
        <v>17</v>
      </c>
      <c r="B9" s="56"/>
      <c r="C9" s="57"/>
      <c r="D9" s="51">
        <f>SUM(D4:D8)</f>
        <v>13419</v>
      </c>
      <c r="E9" s="52"/>
      <c r="F9" s="52">
        <f>SUM(F4:F8)</f>
        <v>1579557</v>
      </c>
      <c r="G9" s="52"/>
      <c r="H9" s="16">
        <f>SUM(H4:H8)</f>
        <v>1579557</v>
      </c>
      <c r="I9" s="17"/>
      <c r="J9" s="18">
        <f>SUM(J4:J8)</f>
        <v>0</v>
      </c>
      <c r="K9" s="51">
        <f>SUM(K4:K8)</f>
        <v>0</v>
      </c>
      <c r="L9" s="52">
        <f>SUM(L4:L8)</f>
        <v>0</v>
      </c>
      <c r="M9" s="19">
        <f>SUM(M4:M8)</f>
        <v>-1579557</v>
      </c>
      <c r="N9" s="16">
        <f>SUM(N4:N8)</f>
        <v>0</v>
      </c>
    </row>
    <row r="10" spans="1:15" ht="15.75" thickBot="1" x14ac:dyDescent="0.3">
      <c r="A10" s="38"/>
      <c r="B10" s="38"/>
      <c r="C10" s="38"/>
      <c r="D10" s="38"/>
      <c r="E10" s="38"/>
      <c r="F10" s="38"/>
      <c r="G10" s="38">
        <f>342-89</f>
        <v>253</v>
      </c>
      <c r="H10" s="38"/>
      <c r="I10" s="39"/>
      <c r="J10" s="39"/>
      <c r="K10" s="38"/>
      <c r="L10" s="38"/>
      <c r="M10" s="39"/>
      <c r="N10" s="38"/>
    </row>
    <row r="11" spans="1:15" ht="15.75" thickBot="1" x14ac:dyDescent="0.3">
      <c r="A11" s="58" t="s">
        <v>102</v>
      </c>
      <c r="B11" s="59"/>
      <c r="C11" s="59"/>
      <c r="D11" s="60"/>
      <c r="E11" s="60"/>
      <c r="F11" s="60"/>
      <c r="G11" s="60"/>
      <c r="H11" s="60"/>
      <c r="I11" s="59"/>
      <c r="J11" s="59"/>
      <c r="K11" s="60"/>
      <c r="L11" s="60"/>
      <c r="M11" s="61"/>
      <c r="N11" s="62"/>
    </row>
    <row r="12" spans="1:15" x14ac:dyDescent="0.25">
      <c r="A12" s="63" t="s">
        <v>0</v>
      </c>
      <c r="B12" s="65" t="s">
        <v>1</v>
      </c>
      <c r="C12" s="67" t="s">
        <v>2</v>
      </c>
      <c r="D12" s="69" t="s">
        <v>3</v>
      </c>
      <c r="E12" s="70"/>
      <c r="F12" s="70"/>
      <c r="G12" s="70"/>
      <c r="H12" s="71"/>
      <c r="I12" s="72" t="s">
        <v>4</v>
      </c>
      <c r="J12" s="72"/>
      <c r="K12" s="69" t="s">
        <v>5</v>
      </c>
      <c r="L12" s="70"/>
      <c r="M12" s="70"/>
      <c r="N12" s="71"/>
    </row>
    <row r="13" spans="1:15" x14ac:dyDescent="0.25">
      <c r="A13" s="64"/>
      <c r="B13" s="66"/>
      <c r="C13" s="68"/>
      <c r="D13" s="2" t="s">
        <v>6</v>
      </c>
      <c r="E13" s="3" t="s">
        <v>7</v>
      </c>
      <c r="F13" s="3" t="s">
        <v>8</v>
      </c>
      <c r="G13" s="3" t="s">
        <v>9</v>
      </c>
      <c r="H13" s="4" t="s">
        <v>8</v>
      </c>
      <c r="I13" s="5" t="s">
        <v>4</v>
      </c>
      <c r="J13" s="6" t="s">
        <v>8</v>
      </c>
      <c r="K13" s="2" t="s">
        <v>10</v>
      </c>
      <c r="L13" s="3" t="s">
        <v>11</v>
      </c>
      <c r="M13" s="7" t="s">
        <v>36</v>
      </c>
      <c r="N13" s="4" t="s">
        <v>12</v>
      </c>
    </row>
    <row r="14" spans="1:15" x14ac:dyDescent="0.25">
      <c r="A14" s="8" t="s">
        <v>108</v>
      </c>
      <c r="B14" s="9" t="s">
        <v>16</v>
      </c>
      <c r="C14" s="10" t="s">
        <v>24</v>
      </c>
      <c r="D14" s="8">
        <v>971</v>
      </c>
      <c r="E14" s="54">
        <f>175+92</f>
        <v>267</v>
      </c>
      <c r="F14" s="9">
        <f t="shared" ref="F14:F23" si="12">E14*D14</f>
        <v>259257</v>
      </c>
      <c r="G14" s="9">
        <v>267</v>
      </c>
      <c r="H14" s="11">
        <f>G14*D14</f>
        <v>259257</v>
      </c>
      <c r="I14" s="12">
        <f t="shared" ref="I14:I22" si="13">E14-G14</f>
        <v>0</v>
      </c>
      <c r="J14" s="13">
        <f t="shared" ref="J14:J22" si="14">I14*D14</f>
        <v>0</v>
      </c>
      <c r="K14" s="8"/>
      <c r="L14" s="9">
        <f t="shared" ref="L14:L22" si="15">K14*E14</f>
        <v>0</v>
      </c>
      <c r="M14" s="13">
        <f t="shared" ref="M14:M22" si="16">L14-F14</f>
        <v>-259257</v>
      </c>
      <c r="N14" s="11">
        <f t="shared" ref="N14:N22" si="17">K14*G14</f>
        <v>0</v>
      </c>
      <c r="O14" s="50"/>
    </row>
    <row r="15" spans="1:15" x14ac:dyDescent="0.25">
      <c r="A15" s="8" t="s">
        <v>99</v>
      </c>
      <c r="B15" s="9" t="s">
        <v>16</v>
      </c>
      <c r="C15" s="10" t="s">
        <v>24</v>
      </c>
      <c r="D15" s="8">
        <f>2800-971</f>
        <v>1829</v>
      </c>
      <c r="E15" s="54">
        <v>175</v>
      </c>
      <c r="F15" s="9">
        <f t="shared" si="12"/>
        <v>320075</v>
      </c>
      <c r="G15" s="9">
        <v>175</v>
      </c>
      <c r="H15" s="11">
        <f>G15*D15</f>
        <v>320075</v>
      </c>
      <c r="I15" s="12">
        <f t="shared" si="13"/>
        <v>0</v>
      </c>
      <c r="J15" s="13">
        <f t="shared" si="14"/>
        <v>0</v>
      </c>
      <c r="K15" s="8"/>
      <c r="L15" s="9">
        <f t="shared" si="15"/>
        <v>0</v>
      </c>
      <c r="M15" s="13">
        <f t="shared" si="16"/>
        <v>-320075</v>
      </c>
      <c r="N15" s="11">
        <f t="shared" si="17"/>
        <v>0</v>
      </c>
      <c r="O15" s="50"/>
    </row>
    <row r="16" spans="1:15" x14ac:dyDescent="0.25">
      <c r="A16" s="8" t="s">
        <v>91</v>
      </c>
      <c r="B16" s="9" t="s">
        <v>20</v>
      </c>
      <c r="C16" s="10" t="s">
        <v>24</v>
      </c>
      <c r="D16" s="8">
        <v>4344</v>
      </c>
      <c r="E16" s="49">
        <v>330</v>
      </c>
      <c r="F16" s="9">
        <f t="shared" si="12"/>
        <v>1433520</v>
      </c>
      <c r="G16" s="9">
        <v>381</v>
      </c>
      <c r="H16" s="11">
        <f>G16*D16</f>
        <v>1655064</v>
      </c>
      <c r="I16" s="12">
        <f t="shared" si="13"/>
        <v>-51</v>
      </c>
      <c r="J16" s="13">
        <f t="shared" si="14"/>
        <v>-221544</v>
      </c>
      <c r="K16" s="8"/>
      <c r="L16" s="9">
        <f t="shared" si="15"/>
        <v>0</v>
      </c>
      <c r="M16" s="13">
        <f t="shared" si="16"/>
        <v>-1433520</v>
      </c>
      <c r="N16" s="11">
        <f t="shared" si="17"/>
        <v>0</v>
      </c>
      <c r="O16" s="20"/>
    </row>
    <row r="17" spans="1:15" x14ac:dyDescent="0.25">
      <c r="A17" s="8" t="s">
        <v>106</v>
      </c>
      <c r="B17" s="9" t="s">
        <v>20</v>
      </c>
      <c r="C17" s="10" t="s">
        <v>24</v>
      </c>
      <c r="D17" s="8">
        <v>1069</v>
      </c>
      <c r="E17" s="9">
        <v>290</v>
      </c>
      <c r="F17" s="9">
        <f t="shared" si="12"/>
        <v>310010</v>
      </c>
      <c r="G17" s="9">
        <v>325</v>
      </c>
      <c r="H17" s="11">
        <f t="shared" ref="H17" si="18">G17*D17</f>
        <v>347425</v>
      </c>
      <c r="I17" s="12">
        <f t="shared" si="13"/>
        <v>-35</v>
      </c>
      <c r="J17" s="13">
        <f t="shared" si="14"/>
        <v>-37415</v>
      </c>
      <c r="K17" s="8"/>
      <c r="L17" s="9">
        <f t="shared" si="15"/>
        <v>0</v>
      </c>
      <c r="M17" s="13">
        <f t="shared" si="16"/>
        <v>-310010</v>
      </c>
      <c r="N17" s="11">
        <f t="shared" si="17"/>
        <v>0</v>
      </c>
    </row>
    <row r="18" spans="1:15" x14ac:dyDescent="0.25">
      <c r="A18" s="8" t="s">
        <v>90</v>
      </c>
      <c r="B18" s="9" t="s">
        <v>20</v>
      </c>
      <c r="C18" s="10" t="s">
        <v>24</v>
      </c>
      <c r="D18" s="8">
        <f>4100-550</f>
        <v>3550</v>
      </c>
      <c r="E18" s="49">
        <v>300</v>
      </c>
      <c r="F18" s="9">
        <f t="shared" si="12"/>
        <v>1065000</v>
      </c>
      <c r="G18" s="9">
        <v>368</v>
      </c>
      <c r="H18" s="11">
        <f>G18*D18</f>
        <v>1306400</v>
      </c>
      <c r="I18" s="12">
        <f t="shared" si="13"/>
        <v>-68</v>
      </c>
      <c r="J18" s="13">
        <f t="shared" si="14"/>
        <v>-241400</v>
      </c>
      <c r="K18" s="8"/>
      <c r="L18" s="9">
        <f t="shared" si="15"/>
        <v>0</v>
      </c>
      <c r="M18" s="13">
        <f t="shared" si="16"/>
        <v>-1065000</v>
      </c>
      <c r="N18" s="11">
        <f t="shared" si="17"/>
        <v>0</v>
      </c>
      <c r="O18" s="20"/>
    </row>
    <row r="19" spans="1:15" x14ac:dyDescent="0.25">
      <c r="A19" s="8" t="s">
        <v>43</v>
      </c>
      <c r="B19" s="9" t="s">
        <v>20</v>
      </c>
      <c r="C19" s="10" t="s">
        <v>24</v>
      </c>
      <c r="D19" s="8">
        <v>2399</v>
      </c>
      <c r="E19" s="49">
        <v>445</v>
      </c>
      <c r="F19" s="9">
        <f t="shared" si="12"/>
        <v>1067555</v>
      </c>
      <c r="G19" s="9">
        <v>447</v>
      </c>
      <c r="H19" s="11">
        <f>G19*D19</f>
        <v>1072353</v>
      </c>
      <c r="I19" s="12">
        <f t="shared" si="13"/>
        <v>-2</v>
      </c>
      <c r="J19" s="13">
        <f t="shared" si="14"/>
        <v>-4798</v>
      </c>
      <c r="K19" s="8"/>
      <c r="L19" s="9">
        <f t="shared" si="15"/>
        <v>0</v>
      </c>
      <c r="M19" s="13">
        <f t="shared" si="16"/>
        <v>-1067555</v>
      </c>
      <c r="N19" s="11">
        <f t="shared" si="17"/>
        <v>0</v>
      </c>
      <c r="O19" s="20"/>
    </row>
    <row r="20" spans="1:15" x14ac:dyDescent="0.25">
      <c r="A20" s="8" t="s">
        <v>107</v>
      </c>
      <c r="B20" s="9" t="s">
        <v>16</v>
      </c>
      <c r="C20" s="10" t="s">
        <v>24</v>
      </c>
      <c r="D20" s="8">
        <v>2950</v>
      </c>
      <c r="E20" s="48">
        <v>361</v>
      </c>
      <c r="F20" s="9">
        <f t="shared" si="12"/>
        <v>1064950</v>
      </c>
      <c r="G20" s="9">
        <v>361</v>
      </c>
      <c r="H20" s="11">
        <f>G20*D20</f>
        <v>1064950</v>
      </c>
      <c r="I20" s="12">
        <f t="shared" si="13"/>
        <v>0</v>
      </c>
      <c r="J20" s="13">
        <f t="shared" si="14"/>
        <v>0</v>
      </c>
      <c r="K20" s="8"/>
      <c r="L20" s="9">
        <f t="shared" si="15"/>
        <v>0</v>
      </c>
      <c r="M20" s="13">
        <f t="shared" si="16"/>
        <v>-1064950</v>
      </c>
      <c r="N20" s="11">
        <f t="shared" si="17"/>
        <v>0</v>
      </c>
      <c r="O20" s="20"/>
    </row>
    <row r="21" spans="1:15" x14ac:dyDescent="0.25">
      <c r="A21" s="8" t="s">
        <v>88</v>
      </c>
      <c r="B21" s="9" t="s">
        <v>16</v>
      </c>
      <c r="C21" s="10" t="s">
        <v>24</v>
      </c>
      <c r="D21" s="8">
        <v>3990</v>
      </c>
      <c r="E21" s="48">
        <v>242</v>
      </c>
      <c r="F21" s="9">
        <f t="shared" si="12"/>
        <v>965580</v>
      </c>
      <c r="G21" s="9">
        <v>242</v>
      </c>
      <c r="H21" s="11">
        <f>G21*D21</f>
        <v>965580</v>
      </c>
      <c r="I21" s="12">
        <f t="shared" si="13"/>
        <v>0</v>
      </c>
      <c r="J21" s="13">
        <f t="shared" si="14"/>
        <v>0</v>
      </c>
      <c r="K21" s="8"/>
      <c r="L21" s="9">
        <f t="shared" si="15"/>
        <v>0</v>
      </c>
      <c r="M21" s="13">
        <f t="shared" si="16"/>
        <v>-965580</v>
      </c>
      <c r="N21" s="11">
        <f t="shared" si="17"/>
        <v>0</v>
      </c>
    </row>
    <row r="22" spans="1:15" x14ac:dyDescent="0.25">
      <c r="A22" s="8" t="s">
        <v>109</v>
      </c>
      <c r="B22" s="9" t="s">
        <v>16</v>
      </c>
      <c r="C22" s="10" t="s">
        <v>24</v>
      </c>
      <c r="D22" s="8">
        <v>5570</v>
      </c>
      <c r="E22" s="49">
        <v>281</v>
      </c>
      <c r="F22" s="9">
        <f t="shared" si="12"/>
        <v>1565170</v>
      </c>
      <c r="G22" s="9">
        <v>328</v>
      </c>
      <c r="H22" s="11">
        <f>G22*D22</f>
        <v>1826960</v>
      </c>
      <c r="I22" s="12">
        <f t="shared" si="13"/>
        <v>-47</v>
      </c>
      <c r="J22" s="13">
        <f t="shared" si="14"/>
        <v>-261790</v>
      </c>
      <c r="K22" s="8"/>
      <c r="L22" s="9">
        <f t="shared" si="15"/>
        <v>0</v>
      </c>
      <c r="M22" s="13">
        <f t="shared" si="16"/>
        <v>-1565170</v>
      </c>
      <c r="N22" s="11">
        <f t="shared" si="17"/>
        <v>0</v>
      </c>
      <c r="O22" s="20"/>
    </row>
    <row r="23" spans="1:15" x14ac:dyDescent="0.25">
      <c r="A23" s="8" t="s">
        <v>110</v>
      </c>
      <c r="B23" s="9" t="s">
        <v>20</v>
      </c>
      <c r="C23" s="10" t="s">
        <v>24</v>
      </c>
      <c r="D23" s="8">
        <v>300</v>
      </c>
      <c r="E23" s="50">
        <v>412</v>
      </c>
      <c r="F23" s="9">
        <f t="shared" si="12"/>
        <v>123600</v>
      </c>
      <c r="G23" s="9">
        <v>422</v>
      </c>
      <c r="H23" s="11">
        <f t="shared" ref="H23" si="19">G23*D23</f>
        <v>126600</v>
      </c>
      <c r="I23" s="12">
        <f t="shared" ref="I23" si="20">E23-G23</f>
        <v>-10</v>
      </c>
      <c r="J23" s="13">
        <f t="shared" ref="J23" si="21">I23*D23</f>
        <v>-3000</v>
      </c>
      <c r="K23" s="8"/>
      <c r="L23" s="9">
        <f t="shared" ref="L23" si="22">K23*E23</f>
        <v>0</v>
      </c>
      <c r="M23" s="13">
        <f t="shared" ref="M23" si="23">L23-F23</f>
        <v>-123600</v>
      </c>
      <c r="N23" s="11">
        <f t="shared" ref="N23" si="24">K23*G23</f>
        <v>0</v>
      </c>
      <c r="O23" s="50"/>
    </row>
    <row r="24" spans="1:15" ht="15.75" thickBot="1" x14ac:dyDescent="0.3">
      <c r="A24" s="55" t="s">
        <v>17</v>
      </c>
      <c r="B24" s="56"/>
      <c r="C24" s="57"/>
      <c r="D24" s="51">
        <f>SUM(D14:D23)</f>
        <v>26972</v>
      </c>
      <c r="E24" s="52"/>
      <c r="F24" s="52">
        <f>SUM(F14:F23)</f>
        <v>8174717</v>
      </c>
      <c r="G24" s="52"/>
      <c r="H24" s="16">
        <f>SUM(H14:H23)</f>
        <v>8944664</v>
      </c>
      <c r="I24" s="17"/>
      <c r="J24" s="18">
        <f>SUM(J14:J23)</f>
        <v>-769947</v>
      </c>
      <c r="K24" s="51">
        <f>SUM(K14:K23)</f>
        <v>0</v>
      </c>
      <c r="L24" s="52">
        <f>SUM(L14:L23)</f>
        <v>0</v>
      </c>
      <c r="M24" s="19">
        <f>SUM(M14:M23)</f>
        <v>-8174717</v>
      </c>
      <c r="N24" s="16">
        <f>SUM(N14:N23)</f>
        <v>0</v>
      </c>
    </row>
    <row r="25" spans="1:15" ht="15.75" thickBot="1" x14ac:dyDescent="0.3"/>
    <row r="26" spans="1:15" ht="15.75" thickBot="1" x14ac:dyDescent="0.3">
      <c r="A26" s="73" t="s">
        <v>28</v>
      </c>
      <c r="B26" s="74"/>
      <c r="C26" s="74"/>
      <c r="D26" s="53">
        <f>D24+D9</f>
        <v>40391</v>
      </c>
      <c r="E26" s="53"/>
      <c r="F26" s="53">
        <f>F24+F9</f>
        <v>9754274</v>
      </c>
      <c r="G26" s="53"/>
      <c r="H26" s="53">
        <f>H24+H9</f>
        <v>10524221</v>
      </c>
      <c r="I26" s="22"/>
      <c r="J26" s="26">
        <f>J24+J9</f>
        <v>-769947</v>
      </c>
      <c r="K26" s="53">
        <f>K24+K9</f>
        <v>0</v>
      </c>
      <c r="L26" s="53">
        <f>L24+L9</f>
        <v>0</v>
      </c>
      <c r="M26" s="26">
        <f>M24+M9</f>
        <v>-9754274</v>
      </c>
      <c r="N26" s="53">
        <f>N24+N9</f>
        <v>0</v>
      </c>
    </row>
  </sheetData>
  <mergeCells count="17">
    <mergeCell ref="A24:C24"/>
    <mergeCell ref="A26:C26"/>
    <mergeCell ref="A9:C9"/>
    <mergeCell ref="A11:N11"/>
    <mergeCell ref="A12:A13"/>
    <mergeCell ref="B12:B13"/>
    <mergeCell ref="C12:C13"/>
    <mergeCell ref="D12:H12"/>
    <mergeCell ref="I12:J12"/>
    <mergeCell ref="K12:N12"/>
    <mergeCell ref="A1:N1"/>
    <mergeCell ref="A2:A3"/>
    <mergeCell ref="B2:B3"/>
    <mergeCell ref="C2:C3"/>
    <mergeCell ref="D2:H2"/>
    <mergeCell ref="I2:J2"/>
    <mergeCell ref="K2:N2"/>
  </mergeCells>
  <pageMargins left="0.70866141732283472" right="0.70866141732283472" top="0.74803149606299213" bottom="0.74803149606299213" header="0.31496062992125984" footer="0.31496062992125984"/>
  <pageSetup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June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</dc:creator>
  <cp:lastModifiedBy>IL</cp:lastModifiedBy>
  <cp:lastPrinted>2024-06-04T07:20:40Z</cp:lastPrinted>
  <dcterms:created xsi:type="dcterms:W3CDTF">2023-12-16T11:02:56Z</dcterms:created>
  <dcterms:modified xsi:type="dcterms:W3CDTF">2024-06-20T06:08:04Z</dcterms:modified>
</cp:coreProperties>
</file>