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225" windowWidth="15120" windowHeight="7890" activeTab="2"/>
  </bookViews>
  <sheets>
    <sheet name="Festkosten-Depotwert" sheetId="3" r:id="rId1"/>
    <sheet name="Getränkekonto" sheetId="4" r:id="rId2"/>
    <sheet name="Einkaufsrechner" sheetId="5" r:id="rId3"/>
    <sheet name="Umsatzrechner" sheetId="6" state="hidden" r:id="rId4"/>
    <sheet name="Altbestände" sheetId="7" r:id="rId5"/>
  </sheets>
  <definedNames>
    <definedName name="_xlnm.Print_Area" localSheetId="2">Einkaufsrechner!$A$1:$H$82</definedName>
  </definedNames>
  <calcPr calcId="145621"/>
</workbook>
</file>

<file path=xl/calcChain.xml><?xml version="1.0" encoding="utf-8"?>
<calcChain xmlns="http://schemas.openxmlformats.org/spreadsheetml/2006/main">
  <c r="E43" i="5" l="1"/>
  <c r="F43" i="5"/>
  <c r="G43" i="5" s="1"/>
  <c r="H43" i="5"/>
  <c r="R44" i="3"/>
  <c r="S44" i="3"/>
  <c r="N44" i="3"/>
  <c r="O44" i="3" s="1"/>
  <c r="I44" i="3" s="1"/>
  <c r="F44" i="3"/>
  <c r="G44" i="3"/>
  <c r="H44" i="3"/>
  <c r="E39" i="5"/>
  <c r="F39" i="5" s="1"/>
  <c r="G39" i="5" s="1"/>
  <c r="H39" i="5"/>
  <c r="R40" i="3"/>
  <c r="S40" i="3"/>
  <c r="N40" i="3"/>
  <c r="O40" i="3" s="1"/>
  <c r="I40" i="3" s="1"/>
  <c r="F40" i="3"/>
  <c r="G40" i="3"/>
  <c r="H40" i="3"/>
  <c r="E38" i="5"/>
  <c r="F38" i="5" s="1"/>
  <c r="G38" i="5" s="1"/>
  <c r="H38" i="5"/>
  <c r="R39" i="3"/>
  <c r="S39" i="3"/>
  <c r="R41" i="3"/>
  <c r="S41" i="3"/>
  <c r="N39" i="3"/>
  <c r="O39" i="3" s="1"/>
  <c r="I39" i="3" s="1"/>
  <c r="F39" i="3"/>
  <c r="G39" i="3"/>
  <c r="H39" i="3"/>
  <c r="E49" i="5"/>
  <c r="F49" i="5" s="1"/>
  <c r="G49" i="5" s="1"/>
  <c r="H49" i="5"/>
  <c r="H13" i="5"/>
  <c r="E13" i="5"/>
  <c r="F13" i="5" s="1"/>
  <c r="G13" i="5" s="1"/>
  <c r="H3" i="5"/>
  <c r="E3" i="5"/>
  <c r="F3" i="5" s="1"/>
  <c r="G3" i="5" s="1"/>
  <c r="V44" i="3" l="1"/>
  <c r="Z44" i="3" s="1"/>
  <c r="W44" i="3"/>
  <c r="J44" i="3"/>
  <c r="K44" i="3"/>
  <c r="L44" i="3" s="1"/>
  <c r="V40" i="3"/>
  <c r="W40" i="3" s="1"/>
  <c r="Z40" i="3"/>
  <c r="J40" i="3"/>
  <c r="K40" i="3"/>
  <c r="L40" i="3" s="1"/>
  <c r="V39" i="3"/>
  <c r="Z39" i="3" s="1"/>
  <c r="J39" i="3"/>
  <c r="K39" i="3"/>
  <c r="L39" i="3" s="1"/>
  <c r="E48" i="5"/>
  <c r="F48" i="5" s="1"/>
  <c r="G48" i="5" s="1"/>
  <c r="H48" i="5"/>
  <c r="T44" i="3" l="1"/>
  <c r="U44" i="3" s="1"/>
  <c r="Y44" i="3"/>
  <c r="AA44" i="3" s="1"/>
  <c r="T40" i="3"/>
  <c r="U40" i="3" s="1"/>
  <c r="Y40" i="3"/>
  <c r="AA40" i="3" s="1"/>
  <c r="W39" i="3"/>
  <c r="T39" i="3"/>
  <c r="U39" i="3" s="1"/>
  <c r="Y39" i="3"/>
  <c r="F49" i="3"/>
  <c r="G49" i="3"/>
  <c r="H49" i="3"/>
  <c r="N49" i="3"/>
  <c r="O49" i="3" s="1"/>
  <c r="R49" i="3"/>
  <c r="S49" i="3"/>
  <c r="AB44" i="3" l="1"/>
  <c r="AB40" i="3"/>
  <c r="AA39" i="3"/>
  <c r="AB39" i="3"/>
  <c r="V49" i="3"/>
  <c r="I49" i="3"/>
  <c r="J49" i="3" l="1"/>
  <c r="K49" i="3"/>
  <c r="L49" i="3" s="1"/>
  <c r="Z49" i="3"/>
  <c r="W49" i="3"/>
  <c r="T49" i="3"/>
  <c r="U49" i="3" s="1"/>
  <c r="Y49" i="3"/>
  <c r="E73" i="5"/>
  <c r="E74" i="5"/>
  <c r="AA49" i="3" l="1"/>
  <c r="AB49" i="3"/>
  <c r="F4" i="3"/>
  <c r="G4" i="3"/>
  <c r="H4" i="3"/>
  <c r="N4" i="3"/>
  <c r="O4" i="3" s="1"/>
  <c r="R4" i="3"/>
  <c r="S4" i="3"/>
  <c r="F50" i="3"/>
  <c r="G50" i="3"/>
  <c r="H50" i="3"/>
  <c r="N50" i="3"/>
  <c r="O50" i="3" s="1"/>
  <c r="R50" i="3"/>
  <c r="S50" i="3"/>
  <c r="G14" i="3"/>
  <c r="H14" i="3"/>
  <c r="N14" i="3"/>
  <c r="O14" i="3" s="1"/>
  <c r="I14" i="3" s="1"/>
  <c r="R14" i="3"/>
  <c r="S14" i="3"/>
  <c r="F14" i="3"/>
  <c r="I4" i="3" l="1"/>
  <c r="V4" i="3"/>
  <c r="I50" i="3"/>
  <c r="V50" i="3"/>
  <c r="K14" i="3"/>
  <c r="L14" i="3" s="1"/>
  <c r="J14" i="3"/>
  <c r="V14" i="3"/>
  <c r="E47" i="5"/>
  <c r="F47" i="5" s="1"/>
  <c r="G47" i="5" s="1"/>
  <c r="H47" i="5"/>
  <c r="R48" i="3"/>
  <c r="S48" i="3"/>
  <c r="N48" i="3"/>
  <c r="O48" i="3" s="1"/>
  <c r="I48" i="3" s="1"/>
  <c r="J48" i="3" s="1"/>
  <c r="G48" i="3"/>
  <c r="H48" i="3"/>
  <c r="F48" i="3"/>
  <c r="Y4" i="3" l="1"/>
  <c r="AA4" i="3" s="1"/>
  <c r="Z4" i="3"/>
  <c r="AB4" i="3" s="1"/>
  <c r="W4" i="3"/>
  <c r="T4" i="3"/>
  <c r="U4" i="3" s="1"/>
  <c r="J4" i="3"/>
  <c r="K4" i="3"/>
  <c r="L4" i="3" s="1"/>
  <c r="Y50" i="3"/>
  <c r="AA50" i="3" s="1"/>
  <c r="Z50" i="3"/>
  <c r="AB50" i="3" s="1"/>
  <c r="W50" i="3"/>
  <c r="T50" i="3"/>
  <c r="U50" i="3" s="1"/>
  <c r="J50" i="3"/>
  <c r="K50" i="3"/>
  <c r="L50" i="3" s="1"/>
  <c r="Y14" i="3"/>
  <c r="Z14" i="3"/>
  <c r="T14" i="3"/>
  <c r="U14" i="3" s="1"/>
  <c r="W14" i="3"/>
  <c r="V48" i="3"/>
  <c r="K48" i="3"/>
  <c r="L48" i="3" s="1"/>
  <c r="E63" i="5"/>
  <c r="F63" i="5" s="1"/>
  <c r="G63" i="5" s="1"/>
  <c r="H63" i="5"/>
  <c r="N64" i="3"/>
  <c r="O64" i="3" s="1"/>
  <c r="V64" i="3" s="1"/>
  <c r="S64" i="3"/>
  <c r="R64" i="3"/>
  <c r="F64" i="3"/>
  <c r="G64" i="3"/>
  <c r="H64" i="3"/>
  <c r="E62" i="5"/>
  <c r="F62" i="5" s="1"/>
  <c r="G62" i="5" s="1"/>
  <c r="H62" i="5"/>
  <c r="R63" i="3"/>
  <c r="S63" i="3"/>
  <c r="N63" i="3"/>
  <c r="O63" i="3" s="1"/>
  <c r="F63" i="3"/>
  <c r="G63" i="3"/>
  <c r="H63" i="3"/>
  <c r="E57" i="5"/>
  <c r="F57" i="5" s="1"/>
  <c r="G57" i="5" s="1"/>
  <c r="H57" i="5"/>
  <c r="N58" i="3"/>
  <c r="O58" i="3" s="1"/>
  <c r="I58" i="3" s="1"/>
  <c r="K58" i="3" s="1"/>
  <c r="L58" i="3" s="1"/>
  <c r="R58" i="3"/>
  <c r="S58" i="3"/>
  <c r="F58" i="3"/>
  <c r="G58" i="3"/>
  <c r="H58" i="3"/>
  <c r="H21" i="5"/>
  <c r="H22" i="5"/>
  <c r="H23" i="5"/>
  <c r="H24" i="5"/>
  <c r="H25" i="5"/>
  <c r="H26" i="5"/>
  <c r="H27" i="5"/>
  <c r="H28" i="5"/>
  <c r="H29" i="5"/>
  <c r="H30" i="5"/>
  <c r="H31" i="5"/>
  <c r="H32" i="5"/>
  <c r="E24" i="5"/>
  <c r="F24" i="5" s="1"/>
  <c r="G24" i="5" s="1"/>
  <c r="E25" i="5"/>
  <c r="F25" i="5" s="1"/>
  <c r="G25" i="5" s="1"/>
  <c r="E26" i="5"/>
  <c r="F26" i="5" s="1"/>
  <c r="G26" i="5" s="1"/>
  <c r="E27" i="5"/>
  <c r="F27" i="5" s="1"/>
  <c r="G27" i="5" s="1"/>
  <c r="E28" i="5"/>
  <c r="F28" i="5" s="1"/>
  <c r="G28" i="5" s="1"/>
  <c r="E29" i="5"/>
  <c r="F29" i="5" s="1"/>
  <c r="G29" i="5" s="1"/>
  <c r="E30" i="5"/>
  <c r="F30" i="5" s="1"/>
  <c r="G30" i="5" s="1"/>
  <c r="S25" i="3"/>
  <c r="S26" i="3"/>
  <c r="S27" i="3"/>
  <c r="S28" i="3"/>
  <c r="S29" i="3"/>
  <c r="S30" i="3"/>
  <c r="S31" i="3"/>
  <c r="S32" i="3"/>
  <c r="S33" i="3"/>
  <c r="R25" i="3"/>
  <c r="R26" i="3"/>
  <c r="R27" i="3"/>
  <c r="R28" i="3"/>
  <c r="R29" i="3"/>
  <c r="R30" i="3"/>
  <c r="R31" i="3"/>
  <c r="R32" i="3"/>
  <c r="R33" i="3"/>
  <c r="N25" i="3"/>
  <c r="O25" i="3" s="1"/>
  <c r="N26" i="3"/>
  <c r="O26" i="3" s="1"/>
  <c r="N27" i="3"/>
  <c r="O27" i="3" s="1"/>
  <c r="N28" i="3"/>
  <c r="O28" i="3" s="1"/>
  <c r="I28" i="3" s="1"/>
  <c r="J28" i="3" s="1"/>
  <c r="N29" i="3"/>
  <c r="O29" i="3" s="1"/>
  <c r="N30" i="3"/>
  <c r="O30" i="3" s="1"/>
  <c r="N31" i="3"/>
  <c r="O31" i="3" s="1"/>
  <c r="V31" i="3" s="1"/>
  <c r="N32" i="3"/>
  <c r="O32" i="3" s="1"/>
  <c r="N33" i="3"/>
  <c r="O33" i="3" s="1"/>
  <c r="V33" i="3" s="1"/>
  <c r="G25" i="3"/>
  <c r="G26" i="3"/>
  <c r="G27" i="3"/>
  <c r="G28" i="3"/>
  <c r="G29" i="3"/>
  <c r="F28" i="3"/>
  <c r="F29" i="3"/>
  <c r="H29" i="3"/>
  <c r="H28" i="3"/>
  <c r="F25" i="3"/>
  <c r="H25" i="3"/>
  <c r="F27" i="3"/>
  <c r="H27" i="3"/>
  <c r="H8" i="5"/>
  <c r="H9" i="5"/>
  <c r="H10" i="5"/>
  <c r="H11" i="5"/>
  <c r="H12" i="5"/>
  <c r="H14" i="5"/>
  <c r="H15" i="5"/>
  <c r="H16" i="5"/>
  <c r="H17" i="5"/>
  <c r="H18" i="5"/>
  <c r="H19" i="5"/>
  <c r="H20" i="5"/>
  <c r="H33" i="5"/>
  <c r="H34" i="5"/>
  <c r="H35" i="5"/>
  <c r="H36" i="5"/>
  <c r="H37" i="5"/>
  <c r="H40" i="5"/>
  <c r="H41" i="5"/>
  <c r="H42" i="5"/>
  <c r="H44" i="5"/>
  <c r="H45" i="5"/>
  <c r="H46" i="5"/>
  <c r="H50" i="5"/>
  <c r="H51" i="5"/>
  <c r="H52" i="5"/>
  <c r="H53" i="5"/>
  <c r="H54" i="5"/>
  <c r="H55" i="5"/>
  <c r="H56" i="5"/>
  <c r="H58" i="5"/>
  <c r="H59" i="5"/>
  <c r="H60" i="5"/>
  <c r="H61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E9" i="5"/>
  <c r="F9" i="5" s="1"/>
  <c r="G9" i="5" s="1"/>
  <c r="E10" i="5"/>
  <c r="F10" i="5" s="1"/>
  <c r="G10" i="5" s="1"/>
  <c r="E11" i="5"/>
  <c r="F11" i="5" s="1"/>
  <c r="G11" i="5" s="1"/>
  <c r="E12" i="5"/>
  <c r="F12" i="5" s="1"/>
  <c r="G12" i="5" s="1"/>
  <c r="E14" i="5"/>
  <c r="F14" i="5" s="1"/>
  <c r="G14" i="5" s="1"/>
  <c r="E15" i="5"/>
  <c r="F15" i="5" s="1"/>
  <c r="G15" i="5" s="1"/>
  <c r="E16" i="5"/>
  <c r="F16" i="5" s="1"/>
  <c r="G16" i="5" s="1"/>
  <c r="E17" i="5"/>
  <c r="F17" i="5" s="1"/>
  <c r="G17" i="5" s="1"/>
  <c r="E18" i="5"/>
  <c r="F18" i="5" s="1"/>
  <c r="G18" i="5" s="1"/>
  <c r="E19" i="5"/>
  <c r="F19" i="5" s="1"/>
  <c r="G19" i="5" s="1"/>
  <c r="E20" i="5"/>
  <c r="F20" i="5" s="1"/>
  <c r="G20" i="5" s="1"/>
  <c r="E21" i="5"/>
  <c r="F21" i="5" s="1"/>
  <c r="G21" i="5" s="1"/>
  <c r="E22" i="5"/>
  <c r="F22" i="5" s="1"/>
  <c r="G22" i="5" s="1"/>
  <c r="E23" i="5"/>
  <c r="F23" i="5" s="1"/>
  <c r="G23" i="5" s="1"/>
  <c r="E31" i="5"/>
  <c r="F31" i="5" s="1"/>
  <c r="G31" i="5" s="1"/>
  <c r="E32" i="5"/>
  <c r="F32" i="5" s="1"/>
  <c r="G32" i="5" s="1"/>
  <c r="E33" i="5"/>
  <c r="F33" i="5" s="1"/>
  <c r="G33" i="5" s="1"/>
  <c r="E34" i="5"/>
  <c r="F34" i="5" s="1"/>
  <c r="G34" i="5" s="1"/>
  <c r="E35" i="5"/>
  <c r="F35" i="5" s="1"/>
  <c r="G35" i="5" s="1"/>
  <c r="E36" i="5"/>
  <c r="F36" i="5" s="1"/>
  <c r="G36" i="5" s="1"/>
  <c r="E37" i="5"/>
  <c r="F37" i="5" s="1"/>
  <c r="G37" i="5" s="1"/>
  <c r="E40" i="5"/>
  <c r="F40" i="5" s="1"/>
  <c r="G40" i="5" s="1"/>
  <c r="E41" i="5"/>
  <c r="F41" i="5" s="1"/>
  <c r="G41" i="5" s="1"/>
  <c r="E42" i="5"/>
  <c r="F42" i="5" s="1"/>
  <c r="G42" i="5" s="1"/>
  <c r="E44" i="5"/>
  <c r="F44" i="5" s="1"/>
  <c r="G44" i="5" s="1"/>
  <c r="E45" i="5"/>
  <c r="F45" i="5" s="1"/>
  <c r="G45" i="5" s="1"/>
  <c r="E46" i="5"/>
  <c r="F46" i="5" s="1"/>
  <c r="G46" i="5" s="1"/>
  <c r="E50" i="5"/>
  <c r="F50" i="5" s="1"/>
  <c r="G50" i="5" s="1"/>
  <c r="E51" i="5"/>
  <c r="F51" i="5" s="1"/>
  <c r="G51" i="5" s="1"/>
  <c r="E52" i="5"/>
  <c r="F52" i="5" s="1"/>
  <c r="G52" i="5" s="1"/>
  <c r="E53" i="5"/>
  <c r="F53" i="5" s="1"/>
  <c r="G53" i="5" s="1"/>
  <c r="E54" i="5"/>
  <c r="F54" i="5" s="1"/>
  <c r="G54" i="5" s="1"/>
  <c r="E55" i="5"/>
  <c r="F55" i="5" s="1"/>
  <c r="G55" i="5" s="1"/>
  <c r="E56" i="5"/>
  <c r="F56" i="5" s="1"/>
  <c r="G56" i="5" s="1"/>
  <c r="E58" i="5"/>
  <c r="F58" i="5" s="1"/>
  <c r="G58" i="5" s="1"/>
  <c r="E59" i="5"/>
  <c r="F59" i="5" s="1"/>
  <c r="G59" i="5" s="1"/>
  <c r="E60" i="5"/>
  <c r="F60" i="5" s="1"/>
  <c r="G60" i="5" s="1"/>
  <c r="E61" i="5"/>
  <c r="F61" i="5" s="1"/>
  <c r="G61" i="5" s="1"/>
  <c r="E64" i="5"/>
  <c r="F64" i="5" s="1"/>
  <c r="G64" i="5" s="1"/>
  <c r="E65" i="5"/>
  <c r="F65" i="5" s="1"/>
  <c r="G65" i="5" s="1"/>
  <c r="E66" i="5"/>
  <c r="F66" i="5" s="1"/>
  <c r="G66" i="5" s="1"/>
  <c r="E67" i="5"/>
  <c r="F67" i="5" s="1"/>
  <c r="G67" i="5" s="1"/>
  <c r="E68" i="5"/>
  <c r="F68" i="5" s="1"/>
  <c r="G68" i="5" s="1"/>
  <c r="E69" i="5"/>
  <c r="F69" i="5" s="1"/>
  <c r="G69" i="5" s="1"/>
  <c r="E70" i="5"/>
  <c r="F70" i="5" s="1"/>
  <c r="G70" i="5" s="1"/>
  <c r="E71" i="5"/>
  <c r="F71" i="5" s="1"/>
  <c r="G71" i="5" s="1"/>
  <c r="E72" i="5"/>
  <c r="F72" i="5" s="1"/>
  <c r="G72" i="5" s="1"/>
  <c r="F73" i="5"/>
  <c r="G73" i="5" s="1"/>
  <c r="F74" i="5"/>
  <c r="G74" i="5" s="1"/>
  <c r="E75" i="5"/>
  <c r="F75" i="5" s="1"/>
  <c r="G75" i="5" s="1"/>
  <c r="E76" i="5"/>
  <c r="F76" i="5" s="1"/>
  <c r="G76" i="5" s="1"/>
  <c r="R46" i="3"/>
  <c r="S46" i="3"/>
  <c r="N46" i="3"/>
  <c r="O46" i="3" s="1"/>
  <c r="G46" i="3"/>
  <c r="H46" i="3"/>
  <c r="F46" i="3"/>
  <c r="R36" i="3"/>
  <c r="S36" i="3"/>
  <c r="N36" i="3"/>
  <c r="O36" i="3" s="1"/>
  <c r="I36" i="3" s="1"/>
  <c r="K36" i="3" s="1"/>
  <c r="L36" i="3" s="1"/>
  <c r="F36" i="3"/>
  <c r="G36" i="3"/>
  <c r="H36" i="3"/>
  <c r="E4" i="5"/>
  <c r="F4" i="5" s="1"/>
  <c r="G4" i="5" s="1"/>
  <c r="E5" i="5"/>
  <c r="F5" i="5" s="1"/>
  <c r="G5" i="5" s="1"/>
  <c r="E6" i="5"/>
  <c r="F6" i="5" s="1"/>
  <c r="G6" i="5" s="1"/>
  <c r="E7" i="5"/>
  <c r="F7" i="5" s="1"/>
  <c r="G7" i="5" s="1"/>
  <c r="E8" i="5"/>
  <c r="F8" i="5" s="1"/>
  <c r="G8" i="5" s="1"/>
  <c r="E2" i="5"/>
  <c r="F2" i="5" s="1"/>
  <c r="G2" i="5" s="1"/>
  <c r="R35" i="3"/>
  <c r="S35" i="3"/>
  <c r="F35" i="3"/>
  <c r="G35" i="3"/>
  <c r="H35" i="3"/>
  <c r="N35" i="3"/>
  <c r="O35" i="3" s="1"/>
  <c r="I35" i="3" s="1"/>
  <c r="J35" i="3" s="1"/>
  <c r="F30" i="3"/>
  <c r="G30" i="3"/>
  <c r="H30" i="3"/>
  <c r="S12" i="3"/>
  <c r="N12" i="3"/>
  <c r="O12" i="3" s="1"/>
  <c r="F12" i="3"/>
  <c r="G12" i="3"/>
  <c r="H12" i="3"/>
  <c r="R7" i="3"/>
  <c r="S7" i="3"/>
  <c r="N7" i="3"/>
  <c r="O7" i="3" s="1"/>
  <c r="I7" i="3" s="1"/>
  <c r="F7" i="3"/>
  <c r="G7" i="3"/>
  <c r="H7" i="3"/>
  <c r="S6" i="3"/>
  <c r="R6" i="3"/>
  <c r="N6" i="3"/>
  <c r="O6" i="3" s="1"/>
  <c r="H6" i="3"/>
  <c r="G6" i="3"/>
  <c r="F6" i="3"/>
  <c r="F32" i="3"/>
  <c r="G32" i="3"/>
  <c r="H32" i="3"/>
  <c r="F37" i="3"/>
  <c r="G37" i="3"/>
  <c r="H37" i="3"/>
  <c r="N37" i="3"/>
  <c r="O37" i="3" s="1"/>
  <c r="R37" i="3"/>
  <c r="S37" i="3"/>
  <c r="F20" i="3"/>
  <c r="G20" i="3"/>
  <c r="H20" i="3"/>
  <c r="N20" i="3"/>
  <c r="O20" i="3" s="1"/>
  <c r="R20" i="3"/>
  <c r="S20" i="3"/>
  <c r="V35" i="3"/>
  <c r="T35" i="3" s="1"/>
  <c r="U35" i="3" s="1"/>
  <c r="R12" i="3"/>
  <c r="W35" i="3"/>
  <c r="F26" i="3"/>
  <c r="H26" i="3"/>
  <c r="R17" i="3"/>
  <c r="S17" i="3"/>
  <c r="N17" i="3"/>
  <c r="O17" i="3" s="1"/>
  <c r="F17" i="3"/>
  <c r="G17" i="3"/>
  <c r="H17" i="3"/>
  <c r="R54" i="3"/>
  <c r="S54" i="3"/>
  <c r="R60" i="3"/>
  <c r="S60" i="3"/>
  <c r="G60" i="3"/>
  <c r="H60" i="3"/>
  <c r="N60" i="3"/>
  <c r="O60" i="3" s="1"/>
  <c r="N54" i="3"/>
  <c r="O54" i="3" s="1"/>
  <c r="F54" i="3"/>
  <c r="G54" i="3"/>
  <c r="H54" i="3"/>
  <c r="F60" i="3"/>
  <c r="S70" i="3"/>
  <c r="R70" i="3"/>
  <c r="N70" i="3"/>
  <c r="O70" i="3" s="1"/>
  <c r="G70" i="3"/>
  <c r="F70" i="3"/>
  <c r="H70" i="3"/>
  <c r="H67" i="3"/>
  <c r="R68" i="3"/>
  <c r="S68" i="3"/>
  <c r="R75" i="3"/>
  <c r="S75" i="3"/>
  <c r="N68" i="3"/>
  <c r="O68" i="3" s="1"/>
  <c r="N69" i="3"/>
  <c r="N71" i="3"/>
  <c r="O71" i="3" s="1"/>
  <c r="N72" i="3"/>
  <c r="N73" i="3"/>
  <c r="O73" i="3" s="1"/>
  <c r="I73" i="3" s="1"/>
  <c r="J73" i="3" s="1"/>
  <c r="N74" i="3"/>
  <c r="O74" i="3" s="1"/>
  <c r="N75" i="3"/>
  <c r="O75" i="3" s="1"/>
  <c r="I75" i="3" s="1"/>
  <c r="J75" i="3" s="1"/>
  <c r="G75" i="3"/>
  <c r="F75" i="3"/>
  <c r="H75" i="3"/>
  <c r="G68" i="3"/>
  <c r="F68" i="3"/>
  <c r="H68" i="3"/>
  <c r="R62" i="3"/>
  <c r="S62" i="3"/>
  <c r="R57" i="3"/>
  <c r="S57" i="3"/>
  <c r="N57" i="3"/>
  <c r="O57" i="3" s="1"/>
  <c r="I57" i="3" s="1"/>
  <c r="J57" i="3" s="1"/>
  <c r="N59" i="3"/>
  <c r="O59" i="3" s="1"/>
  <c r="I59" i="3" s="1"/>
  <c r="N61" i="3"/>
  <c r="N62" i="3"/>
  <c r="O62" i="3" s="1"/>
  <c r="V62" i="3" s="1"/>
  <c r="W62" i="3" s="1"/>
  <c r="G62" i="3"/>
  <c r="F62" i="3"/>
  <c r="H62" i="3"/>
  <c r="G57" i="3"/>
  <c r="F57" i="3"/>
  <c r="H57" i="3"/>
  <c r="K88" i="3"/>
  <c r="R21" i="3"/>
  <c r="S21" i="3"/>
  <c r="R19" i="3"/>
  <c r="S19" i="3"/>
  <c r="N19" i="3"/>
  <c r="N21" i="3"/>
  <c r="F19" i="3"/>
  <c r="G19" i="3"/>
  <c r="H19" i="3"/>
  <c r="F21" i="3"/>
  <c r="G21" i="3"/>
  <c r="H21" i="3"/>
  <c r="R59" i="3"/>
  <c r="S59" i="3"/>
  <c r="F59" i="3"/>
  <c r="G59" i="3"/>
  <c r="H59" i="3"/>
  <c r="R74" i="3"/>
  <c r="S74" i="3"/>
  <c r="R76" i="3"/>
  <c r="S76" i="3"/>
  <c r="R77" i="3"/>
  <c r="S77" i="3"/>
  <c r="R73" i="3"/>
  <c r="S73" i="3"/>
  <c r="R72" i="3"/>
  <c r="S72" i="3"/>
  <c r="R71" i="3"/>
  <c r="S71" i="3"/>
  <c r="R69" i="3"/>
  <c r="S69" i="3"/>
  <c r="R67" i="3"/>
  <c r="S67" i="3"/>
  <c r="F67" i="3"/>
  <c r="G67" i="3"/>
  <c r="F69" i="3"/>
  <c r="G69" i="3"/>
  <c r="H69" i="3"/>
  <c r="F71" i="3"/>
  <c r="G71" i="3"/>
  <c r="H71" i="3"/>
  <c r="F72" i="3"/>
  <c r="G72" i="3"/>
  <c r="H72" i="3"/>
  <c r="F73" i="3"/>
  <c r="G73" i="3"/>
  <c r="H73" i="3"/>
  <c r="F74" i="3"/>
  <c r="G74" i="3"/>
  <c r="H74" i="3"/>
  <c r="F76" i="3"/>
  <c r="G76" i="3"/>
  <c r="H76" i="3"/>
  <c r="N67" i="3"/>
  <c r="O67" i="3" s="1"/>
  <c r="I67" i="3" s="1"/>
  <c r="K67" i="3" s="1"/>
  <c r="L67" i="3" s="1"/>
  <c r="N76" i="3"/>
  <c r="H4" i="5"/>
  <c r="H5" i="5"/>
  <c r="H6" i="5"/>
  <c r="H7" i="5"/>
  <c r="H2" i="5"/>
  <c r="R47" i="3"/>
  <c r="S47" i="3"/>
  <c r="R45" i="3"/>
  <c r="S45" i="3"/>
  <c r="R43" i="3"/>
  <c r="S43" i="3"/>
  <c r="N51" i="3"/>
  <c r="O51" i="3" s="1"/>
  <c r="N52" i="3"/>
  <c r="N53" i="3"/>
  <c r="O53" i="3" s="1"/>
  <c r="N55" i="3"/>
  <c r="O55" i="3" s="1"/>
  <c r="I55" i="3" s="1"/>
  <c r="N56" i="3"/>
  <c r="O56" i="3" s="1"/>
  <c r="N65" i="3"/>
  <c r="N66" i="3"/>
  <c r="O66" i="3" s="1"/>
  <c r="I66" i="3" s="1"/>
  <c r="N77" i="3"/>
  <c r="O77" i="3" s="1"/>
  <c r="I77" i="3" s="1"/>
  <c r="J77" i="3" s="1"/>
  <c r="N43" i="3"/>
  <c r="O43" i="3" s="1"/>
  <c r="N45" i="3"/>
  <c r="O45" i="3" s="1"/>
  <c r="V45" i="3" s="1"/>
  <c r="N47" i="3"/>
  <c r="G77" i="3"/>
  <c r="H47" i="3"/>
  <c r="F47" i="3"/>
  <c r="G43" i="3"/>
  <c r="G45" i="3"/>
  <c r="G47" i="3"/>
  <c r="F77" i="3"/>
  <c r="H77" i="3"/>
  <c r="F45" i="3"/>
  <c r="H45" i="3"/>
  <c r="F43" i="3"/>
  <c r="H43" i="3"/>
  <c r="N3" i="3"/>
  <c r="O3" i="3" s="1"/>
  <c r="S18" i="3"/>
  <c r="R18" i="3"/>
  <c r="N18" i="3"/>
  <c r="O18" i="3" s="1"/>
  <c r="I18" i="3" s="1"/>
  <c r="F18" i="3"/>
  <c r="G18" i="3"/>
  <c r="H18" i="3"/>
  <c r="F22" i="3"/>
  <c r="G22" i="3"/>
  <c r="H22" i="3"/>
  <c r="F23" i="3"/>
  <c r="G23" i="3"/>
  <c r="H23" i="3"/>
  <c r="F24" i="3"/>
  <c r="G24" i="3"/>
  <c r="H24" i="3"/>
  <c r="B6" i="4"/>
  <c r="N5" i="3"/>
  <c r="O5" i="3" s="1"/>
  <c r="N8" i="3"/>
  <c r="O8" i="3" s="1"/>
  <c r="I8" i="3" s="1"/>
  <c r="J8" i="3" s="1"/>
  <c r="N9" i="3"/>
  <c r="O9" i="3" s="1"/>
  <c r="I9" i="3" s="1"/>
  <c r="N10" i="3"/>
  <c r="O10" i="3" s="1"/>
  <c r="N11" i="3"/>
  <c r="O11" i="3" s="1"/>
  <c r="N13" i="3"/>
  <c r="O13" i="3" s="1"/>
  <c r="I13" i="3" s="1"/>
  <c r="J13" i="3" s="1"/>
  <c r="N15" i="3"/>
  <c r="O15" i="3" s="1"/>
  <c r="I15" i="3" s="1"/>
  <c r="N16" i="3"/>
  <c r="O16" i="3" s="1"/>
  <c r="N22" i="3"/>
  <c r="O22" i="3" s="1"/>
  <c r="N23" i="3"/>
  <c r="O23" i="3" s="1"/>
  <c r="N24" i="3"/>
  <c r="O24" i="3" s="1"/>
  <c r="V24" i="3" s="1"/>
  <c r="N34" i="3"/>
  <c r="O34" i="3" s="1"/>
  <c r="N38" i="3"/>
  <c r="O38" i="3" s="1"/>
  <c r="N41" i="3"/>
  <c r="O41" i="3" s="1"/>
  <c r="V41" i="3" s="1"/>
  <c r="N42" i="3"/>
  <c r="O42" i="3" s="1"/>
  <c r="R5" i="3"/>
  <c r="S5" i="3"/>
  <c r="R8" i="3"/>
  <c r="S8" i="3"/>
  <c r="R9" i="3"/>
  <c r="S9" i="3"/>
  <c r="R10" i="3"/>
  <c r="S10" i="3"/>
  <c r="R11" i="3"/>
  <c r="S11" i="3"/>
  <c r="R13" i="3"/>
  <c r="S13" i="3"/>
  <c r="R15" i="3"/>
  <c r="S15" i="3"/>
  <c r="R16" i="3"/>
  <c r="S16" i="3"/>
  <c r="R22" i="3"/>
  <c r="S22" i="3"/>
  <c r="R23" i="3"/>
  <c r="S23" i="3"/>
  <c r="R24" i="3"/>
  <c r="S24" i="3"/>
  <c r="R34" i="3"/>
  <c r="S34" i="3"/>
  <c r="R38" i="3"/>
  <c r="S38" i="3"/>
  <c r="R42" i="3"/>
  <c r="S42" i="3"/>
  <c r="R51" i="3"/>
  <c r="S51" i="3"/>
  <c r="R52" i="3"/>
  <c r="S52" i="3"/>
  <c r="R53" i="3"/>
  <c r="S53" i="3"/>
  <c r="R55" i="3"/>
  <c r="S55" i="3"/>
  <c r="R56" i="3"/>
  <c r="S56" i="3"/>
  <c r="R61" i="3"/>
  <c r="S61" i="3"/>
  <c r="R65" i="3"/>
  <c r="S65" i="3"/>
  <c r="R66" i="3"/>
  <c r="S66" i="3"/>
  <c r="F5" i="3"/>
  <c r="G5" i="3"/>
  <c r="H5" i="3"/>
  <c r="F8" i="3"/>
  <c r="G8" i="3"/>
  <c r="H8" i="3"/>
  <c r="F9" i="3"/>
  <c r="G9" i="3"/>
  <c r="H9" i="3"/>
  <c r="F10" i="3"/>
  <c r="G10" i="3"/>
  <c r="H10" i="3"/>
  <c r="F11" i="3"/>
  <c r="G11" i="3"/>
  <c r="H11" i="3"/>
  <c r="F13" i="3"/>
  <c r="G13" i="3"/>
  <c r="H13" i="3"/>
  <c r="F15" i="3"/>
  <c r="G15" i="3"/>
  <c r="H15" i="3"/>
  <c r="F16" i="3"/>
  <c r="G16" i="3"/>
  <c r="H16" i="3"/>
  <c r="F31" i="3"/>
  <c r="G31" i="3"/>
  <c r="H31" i="3"/>
  <c r="F33" i="3"/>
  <c r="G33" i="3"/>
  <c r="H33" i="3"/>
  <c r="F34" i="3"/>
  <c r="G34" i="3"/>
  <c r="H34" i="3"/>
  <c r="F38" i="3"/>
  <c r="G38" i="3"/>
  <c r="H38" i="3"/>
  <c r="F41" i="3"/>
  <c r="G41" i="3"/>
  <c r="H41" i="3"/>
  <c r="F42" i="3"/>
  <c r="G42" i="3"/>
  <c r="H42" i="3"/>
  <c r="F51" i="3"/>
  <c r="G51" i="3"/>
  <c r="H51" i="3"/>
  <c r="F52" i="3"/>
  <c r="G52" i="3"/>
  <c r="H52" i="3"/>
  <c r="F53" i="3"/>
  <c r="G53" i="3"/>
  <c r="H53" i="3"/>
  <c r="F55" i="3"/>
  <c r="G55" i="3"/>
  <c r="H55" i="3"/>
  <c r="F56" i="3"/>
  <c r="G56" i="3"/>
  <c r="H56" i="3"/>
  <c r="F61" i="3"/>
  <c r="G61" i="3"/>
  <c r="H61" i="3"/>
  <c r="F65" i="3"/>
  <c r="G65" i="3"/>
  <c r="H65" i="3"/>
  <c r="F66" i="3"/>
  <c r="G66" i="3"/>
  <c r="H66" i="3"/>
  <c r="S3" i="3"/>
  <c r="O76" i="3"/>
  <c r="I76" i="3" s="1"/>
  <c r="J76" i="3" s="1"/>
  <c r="O72" i="3"/>
  <c r="I72" i="3" s="1"/>
  <c r="K72" i="3" s="1"/>
  <c r="L72" i="3" s="1"/>
  <c r="O69" i="3"/>
  <c r="V69" i="3" s="1"/>
  <c r="W69" i="3" s="1"/>
  <c r="I33" i="3"/>
  <c r="Z33" i="3" s="1"/>
  <c r="O47" i="3"/>
  <c r="I47" i="3" s="1"/>
  <c r="O21" i="3"/>
  <c r="I21" i="3" s="1"/>
  <c r="J21" i="3" s="1"/>
  <c r="O61" i="3"/>
  <c r="I61" i="3" s="1"/>
  <c r="I31" i="3"/>
  <c r="Z31" i="3" s="1"/>
  <c r="O65" i="3"/>
  <c r="V65" i="3" s="1"/>
  <c r="O52" i="3"/>
  <c r="V52" i="3" s="1"/>
  <c r="O19" i="3"/>
  <c r="I19" i="3" s="1"/>
  <c r="V57" i="3"/>
  <c r="Z57" i="3" s="1"/>
  <c r="R3" i="3"/>
  <c r="F3" i="3"/>
  <c r="G3" i="3"/>
  <c r="H3" i="3"/>
  <c r="K75" i="3"/>
  <c r="L75" i="3" s="1"/>
  <c r="T41" i="3" l="1"/>
  <c r="U41" i="3" s="1"/>
  <c r="W41" i="3"/>
  <c r="J72" i="3"/>
  <c r="AB14" i="3"/>
  <c r="AA14" i="3"/>
  <c r="T62" i="3"/>
  <c r="U62" i="3" s="1"/>
  <c r="K76" i="3"/>
  <c r="L76" i="3" s="1"/>
  <c r="I62" i="3"/>
  <c r="K62" i="3" s="1"/>
  <c r="L62" i="3" s="1"/>
  <c r="T57" i="3"/>
  <c r="U57" i="3" s="1"/>
  <c r="V76" i="3"/>
  <c r="W76" i="3" s="1"/>
  <c r="K21" i="3"/>
  <c r="L21" i="3" s="1"/>
  <c r="V19" i="3"/>
  <c r="Y19" i="3" s="1"/>
  <c r="AA19" i="3" s="1"/>
  <c r="J36" i="3"/>
  <c r="K35" i="3"/>
  <c r="L35" i="3" s="1"/>
  <c r="K31" i="3"/>
  <c r="L31" i="3" s="1"/>
  <c r="I74" i="3"/>
  <c r="V74" i="3"/>
  <c r="V60" i="3"/>
  <c r="T60" i="3" s="1"/>
  <c r="U60" i="3" s="1"/>
  <c r="I60" i="3"/>
  <c r="J60" i="3" s="1"/>
  <c r="K8" i="3"/>
  <c r="L8" i="3" s="1"/>
  <c r="I65" i="3"/>
  <c r="J65" i="3" s="1"/>
  <c r="Y76" i="3"/>
  <c r="AA76" i="3" s="1"/>
  <c r="J31" i="3"/>
  <c r="V7" i="3"/>
  <c r="V36" i="3"/>
  <c r="W36" i="3" s="1"/>
  <c r="K28" i="3"/>
  <c r="L28" i="3" s="1"/>
  <c r="Z62" i="3"/>
  <c r="J7" i="3"/>
  <c r="K7" i="3"/>
  <c r="L7" i="3" s="1"/>
  <c r="K66" i="3"/>
  <c r="L66" i="3" s="1"/>
  <c r="J66" i="3"/>
  <c r="V53" i="3"/>
  <c r="I53" i="3"/>
  <c r="I71" i="3"/>
  <c r="V71" i="3"/>
  <c r="Z7" i="3"/>
  <c r="K13" i="3"/>
  <c r="L13" i="3" s="1"/>
  <c r="I45" i="3"/>
  <c r="J45" i="3" s="1"/>
  <c r="V61" i="3"/>
  <c r="W61" i="3" s="1"/>
  <c r="V75" i="3"/>
  <c r="T75" i="3" s="1"/>
  <c r="U75" i="3" s="1"/>
  <c r="Y7" i="3"/>
  <c r="AA7" i="3" s="1"/>
  <c r="J59" i="3"/>
  <c r="K59" i="3"/>
  <c r="L59" i="3" s="1"/>
  <c r="I70" i="3"/>
  <c r="J70" i="3" s="1"/>
  <c r="V70" i="3"/>
  <c r="I6" i="3"/>
  <c r="V6" i="3"/>
  <c r="V12" i="3"/>
  <c r="T12" i="3" s="1"/>
  <c r="U12" i="3" s="1"/>
  <c r="I12" i="3"/>
  <c r="J12" i="3" s="1"/>
  <c r="T64" i="3"/>
  <c r="U64" i="3" s="1"/>
  <c r="W64" i="3"/>
  <c r="W65" i="3"/>
  <c r="Y65" i="3"/>
  <c r="AA65" i="3" s="1"/>
  <c r="T65" i="3"/>
  <c r="U65" i="3" s="1"/>
  <c r="J55" i="3"/>
  <c r="V38" i="3"/>
  <c r="W38" i="3" s="1"/>
  <c r="I38" i="3"/>
  <c r="J38" i="3" s="1"/>
  <c r="I54" i="3"/>
  <c r="J54" i="3" s="1"/>
  <c r="V54" i="3"/>
  <c r="V17" i="3"/>
  <c r="I17" i="3"/>
  <c r="K17" i="3" s="1"/>
  <c r="L17" i="3" s="1"/>
  <c r="V68" i="3"/>
  <c r="T68" i="3" s="1"/>
  <c r="U68" i="3" s="1"/>
  <c r="I68" i="3"/>
  <c r="K68" i="3" s="1"/>
  <c r="L68" i="3" s="1"/>
  <c r="I3" i="3"/>
  <c r="V3" i="3"/>
  <c r="V32" i="3"/>
  <c r="T32" i="3" s="1"/>
  <c r="U32" i="3" s="1"/>
  <c r="I32" i="3"/>
  <c r="Y61" i="3"/>
  <c r="J67" i="3"/>
  <c r="V59" i="3"/>
  <c r="Z59" i="3" s="1"/>
  <c r="T7" i="3"/>
  <c r="U7" i="3" s="1"/>
  <c r="V8" i="3"/>
  <c r="Y8" i="3" s="1"/>
  <c r="AA8" i="3" s="1"/>
  <c r="V55" i="3"/>
  <c r="S78" i="3"/>
  <c r="I41" i="3"/>
  <c r="K41" i="3" s="1"/>
  <c r="L41" i="3" s="1"/>
  <c r="W57" i="3"/>
  <c r="I69" i="3"/>
  <c r="K69" i="3" s="1"/>
  <c r="L69" i="3" s="1"/>
  <c r="K33" i="3"/>
  <c r="L33" i="3" s="1"/>
  <c r="V73" i="3"/>
  <c r="Y57" i="3"/>
  <c r="AB57" i="3" s="1"/>
  <c r="I52" i="3"/>
  <c r="Z52" i="3" s="1"/>
  <c r="V21" i="3"/>
  <c r="Z21" i="3" s="1"/>
  <c r="J62" i="3"/>
  <c r="V67" i="3"/>
  <c r="Y67" i="3" s="1"/>
  <c r="V66" i="3"/>
  <c r="Y66" i="3" s="1"/>
  <c r="K77" i="3"/>
  <c r="L77" i="3" s="1"/>
  <c r="K57" i="3"/>
  <c r="L57" i="3" s="1"/>
  <c r="Z35" i="3"/>
  <c r="K47" i="3"/>
  <c r="L47" i="3" s="1"/>
  <c r="J47" i="3"/>
  <c r="I42" i="3"/>
  <c r="V42" i="3"/>
  <c r="I16" i="3"/>
  <c r="V16" i="3"/>
  <c r="I29" i="3"/>
  <c r="K29" i="3" s="1"/>
  <c r="L29" i="3" s="1"/>
  <c r="V29" i="3"/>
  <c r="I25" i="3"/>
  <c r="K25" i="3" s="1"/>
  <c r="L25" i="3" s="1"/>
  <c r="V25" i="3"/>
  <c r="W25" i="3" s="1"/>
  <c r="T45" i="3"/>
  <c r="U45" i="3" s="1"/>
  <c r="Z45" i="3"/>
  <c r="W45" i="3"/>
  <c r="K15" i="3"/>
  <c r="L15" i="3" s="1"/>
  <c r="J15" i="3"/>
  <c r="V22" i="3"/>
  <c r="I22" i="3"/>
  <c r="I11" i="3"/>
  <c r="V11" i="3"/>
  <c r="V5" i="3"/>
  <c r="I5" i="3"/>
  <c r="I43" i="3"/>
  <c r="V43" i="3"/>
  <c r="V51" i="3"/>
  <c r="I51" i="3"/>
  <c r="V26" i="3"/>
  <c r="T26" i="3" s="1"/>
  <c r="U26" i="3" s="1"/>
  <c r="I26" i="3"/>
  <c r="K26" i="3" s="1"/>
  <c r="L26" i="3" s="1"/>
  <c r="K9" i="3"/>
  <c r="L9" i="3" s="1"/>
  <c r="J9" i="3"/>
  <c r="Y38" i="3"/>
  <c r="V13" i="3"/>
  <c r="K45" i="3"/>
  <c r="L45" i="3" s="1"/>
  <c r="K61" i="3"/>
  <c r="L61" i="3" s="1"/>
  <c r="J33" i="3"/>
  <c r="K38" i="3"/>
  <c r="L38" i="3" s="1"/>
  <c r="V15" i="3"/>
  <c r="V47" i="3"/>
  <c r="Y35" i="3"/>
  <c r="Z55" i="3"/>
  <c r="K55" i="3"/>
  <c r="L55" i="3" s="1"/>
  <c r="V9" i="3"/>
  <c r="J61" i="3"/>
  <c r="K73" i="3"/>
  <c r="L73" i="3" s="1"/>
  <c r="Z76" i="3"/>
  <c r="AB76" i="3" s="1"/>
  <c r="I24" i="3"/>
  <c r="Z24" i="3" s="1"/>
  <c r="Z17" i="3"/>
  <c r="T69" i="3"/>
  <c r="U69" i="3" s="1"/>
  <c r="I20" i="3"/>
  <c r="K20" i="3" s="1"/>
  <c r="L20" i="3" s="1"/>
  <c r="V20" i="3"/>
  <c r="K19" i="3"/>
  <c r="L19" i="3" s="1"/>
  <c r="J19" i="3"/>
  <c r="K18" i="3"/>
  <c r="L18" i="3" s="1"/>
  <c r="J18" i="3"/>
  <c r="V18" i="3"/>
  <c r="G78" i="3"/>
  <c r="W52" i="3"/>
  <c r="T52" i="3"/>
  <c r="U52" i="3" s="1"/>
  <c r="Y52" i="3"/>
  <c r="Z75" i="3"/>
  <c r="I34" i="3"/>
  <c r="V34" i="3"/>
  <c r="Z70" i="3"/>
  <c r="Y60" i="3"/>
  <c r="W31" i="3"/>
  <c r="T31" i="3"/>
  <c r="U31" i="3" s="1"/>
  <c r="Y31" i="3"/>
  <c r="W74" i="3"/>
  <c r="T74" i="3"/>
  <c r="U74" i="3" s="1"/>
  <c r="I10" i="3"/>
  <c r="V10" i="3"/>
  <c r="I56" i="3"/>
  <c r="V56" i="3"/>
  <c r="W24" i="3"/>
  <c r="T24" i="3"/>
  <c r="U24" i="3" s="1"/>
  <c r="I23" i="3"/>
  <c r="V23" i="3"/>
  <c r="T33" i="3"/>
  <c r="U33" i="3" s="1"/>
  <c r="Y33" i="3"/>
  <c r="W33" i="3"/>
  <c r="I46" i="3"/>
  <c r="V46" i="3"/>
  <c r="J29" i="3"/>
  <c r="V77" i="3"/>
  <c r="V72" i="3"/>
  <c r="K60" i="3"/>
  <c r="L60" i="3" s="1"/>
  <c r="W7" i="3"/>
  <c r="I37" i="3"/>
  <c r="V37" i="3"/>
  <c r="W29" i="3"/>
  <c r="V30" i="3"/>
  <c r="I30" i="3"/>
  <c r="V28" i="3"/>
  <c r="V27" i="3"/>
  <c r="I27" i="3"/>
  <c r="J58" i="3"/>
  <c r="V58" i="3"/>
  <c r="V63" i="3"/>
  <c r="I63" i="3"/>
  <c r="I64" i="3"/>
  <c r="Y64" i="3" s="1"/>
  <c r="Z48" i="3"/>
  <c r="W48" i="3"/>
  <c r="Y48" i="3"/>
  <c r="AA48" i="3" s="1"/>
  <c r="T48" i="3"/>
  <c r="U48" i="3" s="1"/>
  <c r="W26" i="3" l="1"/>
  <c r="Z41" i="3"/>
  <c r="Y41" i="3"/>
  <c r="K65" i="3"/>
  <c r="L65" i="3" s="1"/>
  <c r="Z67" i="3"/>
  <c r="AB67" i="3" s="1"/>
  <c r="Z51" i="3"/>
  <c r="J26" i="3"/>
  <c r="Y25" i="3"/>
  <c r="Z60" i="3"/>
  <c r="K70" i="3"/>
  <c r="L70" i="3" s="1"/>
  <c r="W68" i="3"/>
  <c r="T38" i="3"/>
  <c r="U38" i="3" s="1"/>
  <c r="T76" i="3"/>
  <c r="U76" i="3" s="1"/>
  <c r="J20" i="3"/>
  <c r="Z69" i="3"/>
  <c r="Z65" i="3"/>
  <c r="AB65" i="3" s="1"/>
  <c r="Z8" i="3"/>
  <c r="AB8" i="3" s="1"/>
  <c r="T8" i="3"/>
  <c r="U8" i="3" s="1"/>
  <c r="AB7" i="3"/>
  <c r="Y69" i="3"/>
  <c r="Y62" i="3"/>
  <c r="AB62" i="3" s="1"/>
  <c r="Z20" i="3"/>
  <c r="Z71" i="3"/>
  <c r="Z74" i="3"/>
  <c r="J25" i="3"/>
  <c r="K12" i="3"/>
  <c r="L12" i="3" s="1"/>
  <c r="W60" i="3"/>
  <c r="K54" i="3"/>
  <c r="L54" i="3" s="1"/>
  <c r="J69" i="3"/>
  <c r="J41" i="3"/>
  <c r="Y45" i="3"/>
  <c r="Z29" i="3"/>
  <c r="Z6" i="3"/>
  <c r="W19" i="3"/>
  <c r="Z19" i="3"/>
  <c r="AB19" i="3" s="1"/>
  <c r="T19" i="3"/>
  <c r="U19" i="3" s="1"/>
  <c r="Z32" i="3"/>
  <c r="Z36" i="3"/>
  <c r="T36" i="3"/>
  <c r="U36" i="3" s="1"/>
  <c r="Y36" i="3"/>
  <c r="Y74" i="3"/>
  <c r="AA74" i="3" s="1"/>
  <c r="J74" i="3"/>
  <c r="K74" i="3"/>
  <c r="L74" i="3" s="1"/>
  <c r="Y54" i="3"/>
  <c r="Y17" i="3"/>
  <c r="AA62" i="3"/>
  <c r="Y71" i="3"/>
  <c r="AA71" i="3" s="1"/>
  <c r="W71" i="3"/>
  <c r="T71" i="3"/>
  <c r="U71" i="3" s="1"/>
  <c r="J53" i="3"/>
  <c r="K53" i="3"/>
  <c r="L53" i="3" s="1"/>
  <c r="Y12" i="3"/>
  <c r="AA12" i="3" s="1"/>
  <c r="J17" i="3"/>
  <c r="Y70" i="3"/>
  <c r="AA70" i="3" s="1"/>
  <c r="W8" i="3"/>
  <c r="AA57" i="3"/>
  <c r="Z38" i="3"/>
  <c r="Z26" i="3"/>
  <c r="T61" i="3"/>
  <c r="U61" i="3" s="1"/>
  <c r="Y68" i="3"/>
  <c r="AA68" i="3" s="1"/>
  <c r="W75" i="3"/>
  <c r="Y75" i="3"/>
  <c r="AA75" i="3" s="1"/>
  <c r="Z61" i="3"/>
  <c r="J71" i="3"/>
  <c r="K71" i="3"/>
  <c r="L71" i="3" s="1"/>
  <c r="Z53" i="3"/>
  <c r="W53" i="3"/>
  <c r="Y53" i="3"/>
  <c r="AA53" i="3" s="1"/>
  <c r="T53" i="3"/>
  <c r="U53" i="3" s="1"/>
  <c r="Z66" i="3"/>
  <c r="AB66" i="3" s="1"/>
  <c r="W66" i="3"/>
  <c r="T66" i="3"/>
  <c r="U66" i="3" s="1"/>
  <c r="J52" i="3"/>
  <c r="K52" i="3"/>
  <c r="L52" i="3" s="1"/>
  <c r="AB61" i="3"/>
  <c r="AA61" i="3"/>
  <c r="Y32" i="3"/>
  <c r="AA32" i="3" s="1"/>
  <c r="W32" i="3"/>
  <c r="W17" i="3"/>
  <c r="T17" i="3"/>
  <c r="U17" i="3" s="1"/>
  <c r="J6" i="3"/>
  <c r="K6" i="3"/>
  <c r="L6" i="3" s="1"/>
  <c r="T21" i="3"/>
  <c r="U21" i="3" s="1"/>
  <c r="Y21" i="3"/>
  <c r="AA21" i="3" s="1"/>
  <c r="W21" i="3"/>
  <c r="T55" i="3"/>
  <c r="U55" i="3" s="1"/>
  <c r="W55" i="3"/>
  <c r="J32" i="3"/>
  <c r="K32" i="3"/>
  <c r="L32" i="3" s="1"/>
  <c r="T6" i="3"/>
  <c r="U6" i="3" s="1"/>
  <c r="Y6" i="3"/>
  <c r="AA6" i="3" s="1"/>
  <c r="W6" i="3"/>
  <c r="Y26" i="3"/>
  <c r="Z73" i="3"/>
  <c r="T73" i="3"/>
  <c r="U73" i="3" s="1"/>
  <c r="W73" i="3"/>
  <c r="W59" i="3"/>
  <c r="T59" i="3"/>
  <c r="U59" i="3" s="1"/>
  <c r="Y59" i="3"/>
  <c r="AA59" i="3" s="1"/>
  <c r="K3" i="3"/>
  <c r="L3" i="3" s="1"/>
  <c r="J3" i="3"/>
  <c r="Z12" i="3"/>
  <c r="W12" i="3"/>
  <c r="Y73" i="3"/>
  <c r="Y55" i="3"/>
  <c r="T67" i="3"/>
  <c r="U67" i="3" s="1"/>
  <c r="W67" i="3"/>
  <c r="T3" i="3"/>
  <c r="U3" i="3" s="1"/>
  <c r="Y3" i="3"/>
  <c r="Z3" i="3"/>
  <c r="W3" i="3"/>
  <c r="Z68" i="3"/>
  <c r="AB68" i="3" s="1"/>
  <c r="J68" i="3"/>
  <c r="Z54" i="3"/>
  <c r="T54" i="3"/>
  <c r="U54" i="3" s="1"/>
  <c r="W54" i="3"/>
  <c r="T70" i="3"/>
  <c r="U70" i="3" s="1"/>
  <c r="W70" i="3"/>
  <c r="W47" i="3"/>
  <c r="Z47" i="3"/>
  <c r="Y47" i="3"/>
  <c r="T47" i="3"/>
  <c r="U47" i="3" s="1"/>
  <c r="K51" i="3"/>
  <c r="L51" i="3" s="1"/>
  <c r="J51" i="3"/>
  <c r="J5" i="3"/>
  <c r="K5" i="3"/>
  <c r="L5" i="3" s="1"/>
  <c r="J22" i="3"/>
  <c r="K22" i="3"/>
  <c r="L22" i="3" s="1"/>
  <c r="AA45" i="3"/>
  <c r="AB45" i="3"/>
  <c r="J16" i="3"/>
  <c r="K16" i="3"/>
  <c r="L16" i="3" s="1"/>
  <c r="K24" i="3"/>
  <c r="L24" i="3" s="1"/>
  <c r="J24" i="3"/>
  <c r="Z9" i="3"/>
  <c r="T9" i="3"/>
  <c r="U9" i="3" s="1"/>
  <c r="Y9" i="3"/>
  <c r="W9" i="3"/>
  <c r="AB35" i="3"/>
  <c r="AA35" i="3"/>
  <c r="Y13" i="3"/>
  <c r="Z13" i="3"/>
  <c r="T13" i="3"/>
  <c r="U13" i="3" s="1"/>
  <c r="W13" i="3"/>
  <c r="J43" i="3"/>
  <c r="K43" i="3"/>
  <c r="L43" i="3" s="1"/>
  <c r="K11" i="3"/>
  <c r="L11" i="3" s="1"/>
  <c r="J11" i="3"/>
  <c r="Z25" i="3"/>
  <c r="T25" i="3"/>
  <c r="U25" i="3" s="1"/>
  <c r="Y16" i="3"/>
  <c r="W16" i="3"/>
  <c r="Z16" i="3"/>
  <c r="T16" i="3"/>
  <c r="U16" i="3" s="1"/>
  <c r="W15" i="3"/>
  <c r="Y15" i="3"/>
  <c r="T15" i="3"/>
  <c r="U15" i="3" s="1"/>
  <c r="Z15" i="3"/>
  <c r="AA66" i="3"/>
  <c r="W43" i="3"/>
  <c r="Y43" i="3"/>
  <c r="Z43" i="3"/>
  <c r="T43" i="3"/>
  <c r="U43" i="3" s="1"/>
  <c r="Y11" i="3"/>
  <c r="Z11" i="3"/>
  <c r="T11" i="3"/>
  <c r="U11" i="3" s="1"/>
  <c r="W11" i="3"/>
  <c r="K42" i="3"/>
  <c r="L42" i="3" s="1"/>
  <c r="J42" i="3"/>
  <c r="Y24" i="3"/>
  <c r="AA24" i="3" s="1"/>
  <c r="AA67" i="3"/>
  <c r="AB38" i="3"/>
  <c r="AA38" i="3"/>
  <c r="T51" i="3"/>
  <c r="U51" i="3" s="1"/>
  <c r="W51" i="3"/>
  <c r="Y51" i="3"/>
  <c r="AA51" i="3" s="1"/>
  <c r="T5" i="3"/>
  <c r="U5" i="3" s="1"/>
  <c r="W5" i="3"/>
  <c r="Y5" i="3"/>
  <c r="Z5" i="3"/>
  <c r="Y22" i="3"/>
  <c r="AA22" i="3" s="1"/>
  <c r="Z22" i="3"/>
  <c r="W22" i="3"/>
  <c r="T22" i="3"/>
  <c r="U22" i="3" s="1"/>
  <c r="T29" i="3"/>
  <c r="U29" i="3" s="1"/>
  <c r="Y29" i="3"/>
  <c r="AA29" i="3" s="1"/>
  <c r="W42" i="3"/>
  <c r="T42" i="3"/>
  <c r="U42" i="3" s="1"/>
  <c r="Y42" i="3"/>
  <c r="Z42" i="3"/>
  <c r="AA69" i="3"/>
  <c r="AB69" i="3"/>
  <c r="T20" i="3"/>
  <c r="U20" i="3" s="1"/>
  <c r="W20" i="3"/>
  <c r="Y20" i="3"/>
  <c r="T18" i="3"/>
  <c r="U18" i="3" s="1"/>
  <c r="W18" i="3"/>
  <c r="Y18" i="3"/>
  <c r="AA18" i="3" s="1"/>
  <c r="Z18" i="3"/>
  <c r="K89" i="3"/>
  <c r="C6" i="4"/>
  <c r="B20" i="4" s="1"/>
  <c r="AA52" i="3"/>
  <c r="AB52" i="3"/>
  <c r="AA64" i="3"/>
  <c r="Y63" i="3"/>
  <c r="W63" i="3"/>
  <c r="T63" i="3"/>
  <c r="U63" i="3" s="1"/>
  <c r="Z63" i="3"/>
  <c r="Y27" i="3"/>
  <c r="T27" i="3"/>
  <c r="U27" i="3" s="1"/>
  <c r="Z27" i="3"/>
  <c r="W27" i="3"/>
  <c r="K30" i="3"/>
  <c r="L30" i="3" s="1"/>
  <c r="J30" i="3"/>
  <c r="K37" i="3"/>
  <c r="L37" i="3" s="1"/>
  <c r="J37" i="3"/>
  <c r="AB12" i="3"/>
  <c r="AB17" i="3"/>
  <c r="AA17" i="3"/>
  <c r="Y72" i="3"/>
  <c r="Z72" i="3"/>
  <c r="W72" i="3"/>
  <c r="T72" i="3"/>
  <c r="U72" i="3" s="1"/>
  <c r="J46" i="3"/>
  <c r="K46" i="3"/>
  <c r="L46" i="3" s="1"/>
  <c r="AA33" i="3"/>
  <c r="AB33" i="3"/>
  <c r="T23" i="3"/>
  <c r="U23" i="3" s="1"/>
  <c r="Z23" i="3"/>
  <c r="W23" i="3"/>
  <c r="Y23" i="3"/>
  <c r="J56" i="3"/>
  <c r="K56" i="3"/>
  <c r="L56" i="3" s="1"/>
  <c r="K10" i="3"/>
  <c r="L10" i="3" s="1"/>
  <c r="J10" i="3"/>
  <c r="AB60" i="3"/>
  <c r="AA60" i="3"/>
  <c r="Z34" i="3"/>
  <c r="Y34" i="3"/>
  <c r="T34" i="3"/>
  <c r="U34" i="3" s="1"/>
  <c r="W34" i="3"/>
  <c r="J64" i="3"/>
  <c r="K64" i="3"/>
  <c r="L64" i="3" s="1"/>
  <c r="Z64" i="3"/>
  <c r="AB64" i="3" s="1"/>
  <c r="AB48" i="3"/>
  <c r="J63" i="3"/>
  <c r="K63" i="3"/>
  <c r="L63" i="3" s="1"/>
  <c r="Z58" i="3"/>
  <c r="T58" i="3"/>
  <c r="U58" i="3" s="1"/>
  <c r="W58" i="3"/>
  <c r="Y58" i="3"/>
  <c r="K27" i="3"/>
  <c r="L27" i="3" s="1"/>
  <c r="J27" i="3"/>
  <c r="T28" i="3"/>
  <c r="U28" i="3" s="1"/>
  <c r="Z28" i="3"/>
  <c r="Y28" i="3"/>
  <c r="W28" i="3"/>
  <c r="T30" i="3"/>
  <c r="U30" i="3" s="1"/>
  <c r="W30" i="3"/>
  <c r="Y30" i="3"/>
  <c r="Z30" i="3"/>
  <c r="Y37" i="3"/>
  <c r="T37" i="3"/>
  <c r="U37" i="3" s="1"/>
  <c r="Z37" i="3"/>
  <c r="W37" i="3"/>
  <c r="W77" i="3"/>
  <c r="T77" i="3"/>
  <c r="U77" i="3" s="1"/>
  <c r="Z77" i="3"/>
  <c r="Y77" i="3"/>
  <c r="AA25" i="3"/>
  <c r="AB25" i="3"/>
  <c r="Z46" i="3"/>
  <c r="W46" i="3"/>
  <c r="Y46" i="3"/>
  <c r="T46" i="3"/>
  <c r="U46" i="3" s="1"/>
  <c r="K23" i="3"/>
  <c r="L23" i="3" s="1"/>
  <c r="J23" i="3"/>
  <c r="Z56" i="3"/>
  <c r="W56" i="3"/>
  <c r="Y56" i="3"/>
  <c r="T56" i="3"/>
  <c r="U56" i="3" s="1"/>
  <c r="W10" i="3"/>
  <c r="T10" i="3"/>
  <c r="U10" i="3" s="1"/>
  <c r="Z10" i="3"/>
  <c r="Y10" i="3"/>
  <c r="AB31" i="3"/>
  <c r="AA31" i="3"/>
  <c r="AA54" i="3"/>
  <c r="AB70" i="3"/>
  <c r="J34" i="3"/>
  <c r="K34" i="3"/>
  <c r="L34" i="3" s="1"/>
  <c r="AB20" i="3" l="1"/>
  <c r="AA41" i="3"/>
  <c r="AB41" i="3"/>
  <c r="AB32" i="3"/>
  <c r="AB6" i="3"/>
  <c r="AA20" i="3"/>
  <c r="AB59" i="3"/>
  <c r="AB71" i="3"/>
  <c r="AA36" i="3"/>
  <c r="AB36" i="3"/>
  <c r="AB74" i="3"/>
  <c r="AB54" i="3"/>
  <c r="U78" i="3"/>
  <c r="E20" i="4" s="1"/>
  <c r="AB53" i="3"/>
  <c r="AB21" i="3"/>
  <c r="AB75" i="3"/>
  <c r="AB73" i="3"/>
  <c r="AA73" i="3"/>
  <c r="AB3" i="3"/>
  <c r="AA3" i="3"/>
  <c r="AA55" i="3"/>
  <c r="AB55" i="3"/>
  <c r="AA26" i="3"/>
  <c r="AB26" i="3"/>
  <c r="W78" i="3"/>
  <c r="AB24" i="3"/>
  <c r="AA43" i="3"/>
  <c r="AB43" i="3"/>
  <c r="AA42" i="3"/>
  <c r="AB42" i="3"/>
  <c r="AA16" i="3"/>
  <c r="AB16" i="3"/>
  <c r="AA15" i="3"/>
  <c r="AB15" i="3"/>
  <c r="AA47" i="3"/>
  <c r="AB47" i="3"/>
  <c r="AB22" i="3"/>
  <c r="AB51" i="3"/>
  <c r="AB5" i="3"/>
  <c r="AA5" i="3"/>
  <c r="AB11" i="3"/>
  <c r="AA11" i="3"/>
  <c r="AA13" i="3"/>
  <c r="AB13" i="3"/>
  <c r="AB9" i="3"/>
  <c r="AA9" i="3"/>
  <c r="AB29" i="3"/>
  <c r="AB18" i="3"/>
  <c r="AA10" i="3"/>
  <c r="AB10" i="3"/>
  <c r="AB77" i="3"/>
  <c r="AA77" i="3"/>
  <c r="AA37" i="3"/>
  <c r="AB37" i="3"/>
  <c r="AB30" i="3"/>
  <c r="AA30" i="3"/>
  <c r="AA28" i="3"/>
  <c r="AB28" i="3"/>
  <c r="L78" i="3"/>
  <c r="AA72" i="3"/>
  <c r="AB72" i="3"/>
  <c r="AB27" i="3"/>
  <c r="AA27" i="3"/>
  <c r="AA63" i="3"/>
  <c r="AB63" i="3"/>
  <c r="AB56" i="3"/>
  <c r="AA56" i="3"/>
  <c r="AB46" i="3"/>
  <c r="AA46" i="3"/>
  <c r="AB58" i="3"/>
  <c r="AA58" i="3"/>
  <c r="AB34" i="3"/>
  <c r="AA34" i="3"/>
  <c r="J78" i="3"/>
  <c r="AB23" i="3"/>
  <c r="AA23" i="3"/>
  <c r="K84" i="3" l="1"/>
  <c r="E6" i="4" s="1"/>
  <c r="AB78" i="3"/>
  <c r="C20" i="4"/>
  <c r="D20" i="4" s="1"/>
  <c r="L84" i="3"/>
  <c r="D6" i="4" l="1"/>
  <c r="B13" i="4" s="1"/>
  <c r="K90" i="3"/>
  <c r="K91" i="3" s="1"/>
  <c r="B11" i="4" l="1"/>
  <c r="B12" i="4"/>
</calcChain>
</file>

<file path=xl/comments1.xml><?xml version="1.0" encoding="utf-8"?>
<comments xmlns="http://schemas.openxmlformats.org/spreadsheetml/2006/main">
  <authors>
    <author>Autor</author>
  </authors>
  <commentList>
    <comment ref="O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Verbrauch 14 Fl., da 1 Fl nicht verzeichneter Altbestand da war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Insgesamt 8 Fl. Vorhanden. Davon 1,5 Fl nicht verzeichneter Altbestand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Verbrauch 1 Fl., noch 1,5 Flaschen nicht verzeichneter Altbestand vorhanden</t>
        </r>
      </text>
    </comment>
    <comment ref="M3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Zusätzlich eine 1/2 Flasche nicht verzeichneter Altbestand vorhanden</t>
        </r>
      </text>
    </comment>
    <comment ref="D40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Dazu wurden 3x250ml Schlagobers in der Sprühdose verbraucht</t>
        </r>
      </text>
    </comment>
    <comment ref="O4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Verbrauch 3 Fl., da 1 Fl nicht verzeichneter Altbestand verbraucht wurde</t>
        </r>
      </text>
    </comment>
  </commentList>
</comments>
</file>

<file path=xl/sharedStrings.xml><?xml version="1.0" encoding="utf-8"?>
<sst xmlns="http://schemas.openxmlformats.org/spreadsheetml/2006/main" count="467" uniqueCount="176">
  <si>
    <t>Marke</t>
  </si>
  <si>
    <t>Einzelpreis</t>
  </si>
  <si>
    <t>Gesamtpreis</t>
  </si>
  <si>
    <t xml:space="preserve">Captain Morgen </t>
  </si>
  <si>
    <t>Lizzaran</t>
  </si>
  <si>
    <t>Rum (weiß)</t>
  </si>
  <si>
    <t>Rum (braun)</t>
  </si>
  <si>
    <t>Malibu</t>
  </si>
  <si>
    <t>Whiskey</t>
  </si>
  <si>
    <t>Jim Beam</t>
  </si>
  <si>
    <t>Inländer Rum</t>
  </si>
  <si>
    <t>Wodka (weiß)</t>
  </si>
  <si>
    <t>Eristoff weiß</t>
  </si>
  <si>
    <t>Wodka (rot)</t>
  </si>
  <si>
    <t>Eristoff rot</t>
  </si>
  <si>
    <t xml:space="preserve">Bacardi </t>
  </si>
  <si>
    <t>Anzahl</t>
  </si>
  <si>
    <t>Sekt (trocken)</t>
  </si>
  <si>
    <t>Söhnlein Brilliant</t>
  </si>
  <si>
    <t>Kräuterbitter</t>
  </si>
  <si>
    <t>Jägermeister</t>
  </si>
  <si>
    <t>Tequila</t>
  </si>
  <si>
    <t>Sierra Tequila Gold</t>
  </si>
  <si>
    <t>Eierlikör</t>
  </si>
  <si>
    <t>Eierlikör Charlys</t>
  </si>
  <si>
    <t>Kleiner Feigling</t>
  </si>
  <si>
    <t>Grenadine</t>
  </si>
  <si>
    <t>Sirup Grenadine Bols rot</t>
  </si>
  <si>
    <t>Kokussirup</t>
  </si>
  <si>
    <t>Sirup Cocos Monin</t>
  </si>
  <si>
    <t>Energiedrink</t>
  </si>
  <si>
    <t>Red Bull</t>
  </si>
  <si>
    <t>Orangensaft</t>
  </si>
  <si>
    <t>Cappy</t>
  </si>
  <si>
    <t>Cola</t>
  </si>
  <si>
    <t>Coca Cola</t>
  </si>
  <si>
    <t>Literpreis</t>
  </si>
  <si>
    <t>Ananassaft</t>
  </si>
  <si>
    <t>Happy Day Ananas</t>
  </si>
  <si>
    <t>Füllmenge (l)</t>
  </si>
  <si>
    <t>Gesamtmenge (l)</t>
  </si>
  <si>
    <t>Einkauf</t>
  </si>
  <si>
    <t>Verbrauch Altbestand</t>
  </si>
  <si>
    <t>Kosten-Verbrauch-Einkauf</t>
  </si>
  <si>
    <t>Anzahl Restbestand Einkauf</t>
  </si>
  <si>
    <t>Restwert Restbestand Einkauf</t>
  </si>
  <si>
    <t>Anzahl Verbrauch Einkauf</t>
  </si>
  <si>
    <t>Preis Verbrauch Einkauf</t>
  </si>
  <si>
    <t>Gesamtkosten:</t>
  </si>
  <si>
    <t>Verbrauch</t>
  </si>
  <si>
    <t>Kosten-</t>
  </si>
  <si>
    <t>Verbrauch-Altbestand</t>
  </si>
  <si>
    <t>Einzelpreis Altbestand</t>
  </si>
  <si>
    <t>Preis Verbrauch Altbestand</t>
  </si>
  <si>
    <t xml:space="preserve">Wert Getränkedepot </t>
  </si>
  <si>
    <t>Restwert Restbestand  Altbestand</t>
  </si>
  <si>
    <t>Kontrolle</t>
  </si>
  <si>
    <t>Wert Getränkedepot</t>
  </si>
  <si>
    <r>
      <rPr>
        <u/>
        <sz val="14"/>
        <color theme="1"/>
        <rFont val="Calibri"/>
        <family val="2"/>
        <scheme val="minor"/>
      </rPr>
      <t>vor</t>
    </r>
    <r>
      <rPr>
        <sz val="14"/>
        <color theme="1"/>
        <rFont val="Calibri"/>
        <family val="2"/>
        <scheme val="minor"/>
      </rPr>
      <t xml:space="preserve"> dem Fest:</t>
    </r>
  </si>
  <si>
    <r>
      <rPr>
        <u/>
        <sz val="14"/>
        <rFont val="Calibri"/>
        <family val="2"/>
        <scheme val="minor"/>
      </rPr>
      <t>nach</t>
    </r>
    <r>
      <rPr>
        <sz val="14"/>
        <rFont val="Calibri"/>
        <family val="2"/>
        <scheme val="minor"/>
      </rPr>
      <t xml:space="preserve"> dem Fest:</t>
    </r>
  </si>
  <si>
    <t>Wert vor Fest</t>
  </si>
  <si>
    <t xml:space="preserve"> + Einkauf</t>
  </si>
  <si>
    <t xml:space="preserve"> - Verbrauch</t>
  </si>
  <si>
    <t xml:space="preserve"> = Wert nach Fest</t>
  </si>
  <si>
    <t>Gesamtwert Altbestand</t>
  </si>
  <si>
    <t>Rest Altbestand *)</t>
  </si>
  <si>
    <t>Flaschen verbraucht wurden</t>
  </si>
  <si>
    <t>wie vor dem Fest Altbestand dar war</t>
  </si>
  <si>
    <t>*) nur eintragen wenn nicht einmal soviele</t>
  </si>
  <si>
    <t>Wert Altbestand</t>
  </si>
  <si>
    <t>Almdudler</t>
  </si>
  <si>
    <t>Kräuterlimonade</t>
  </si>
  <si>
    <t>Getränk</t>
  </si>
  <si>
    <t>Bacardi Razz</t>
  </si>
  <si>
    <t>Schnaps</t>
  </si>
  <si>
    <t>Nussschnaps</t>
  </si>
  <si>
    <t>Zitronensaft</t>
  </si>
  <si>
    <t>Pfanner Zitronensaft</t>
  </si>
  <si>
    <t>Gesamtbestand nach Einkauf</t>
  </si>
  <si>
    <t>Gesamtverbrauch (Flaschen)</t>
  </si>
  <si>
    <t>Neuer Einzelpreis</t>
  </si>
  <si>
    <t>NEUER Altbestand für nächstes Fest *)</t>
  </si>
  <si>
    <t>Anzahl Altbestand *)</t>
  </si>
  <si>
    <t>*) Was ist vor dem Fest da</t>
  </si>
  <si>
    <t>Inventur (Bestand danach) *)</t>
  </si>
  <si>
    <t>*) Was nach dem Fest noch da ist</t>
  </si>
  <si>
    <t>Neuer Gesamtwert</t>
  </si>
  <si>
    <t>*) Zur Kontrolle: Zahlen NEUER Altbestand müssen mit Spalte Inventur</t>
  </si>
  <si>
    <t>übereinstimmen; Der neue Gesamtwert muss dem Wert des Getränkedepots nach dem Fest entprechen</t>
  </si>
  <si>
    <t>Ausgangsbasis für nächstes Fest</t>
  </si>
  <si>
    <t>Liter</t>
  </si>
  <si>
    <t>Wodka-Mix</t>
  </si>
  <si>
    <t>Eristoff Ice</t>
  </si>
  <si>
    <t>Aktueller Ist-Bestand</t>
  </si>
  <si>
    <t>Soll-Bestand *</t>
  </si>
  <si>
    <t>*) z.B.: Verbrauch Vorjahr</t>
  </si>
  <si>
    <t>Der Umsatzrechner berechnet die theoretische Umsatzhöhe bei Verkauf aller Getränke auf Basis der Alkoholika</t>
  </si>
  <si>
    <t>Curacao</t>
  </si>
  <si>
    <t>Triple Sec Curacao</t>
  </si>
  <si>
    <t>Sirup</t>
  </si>
  <si>
    <t>Blue Curacao Bar Sirup</t>
  </si>
  <si>
    <t>Blue Curacao</t>
  </si>
  <si>
    <t>Schlagobers</t>
  </si>
  <si>
    <t>noch nicht fertig!</t>
  </si>
  <si>
    <t>Liter (noch zu kaufen)</t>
  </si>
  <si>
    <t>Bitterlimonade</t>
  </si>
  <si>
    <t>Schweps</t>
  </si>
  <si>
    <t>Bier</t>
  </si>
  <si>
    <t>Kaiser Märzen</t>
  </si>
  <si>
    <t>Schlossgold</t>
  </si>
  <si>
    <t>Bier (alk-frei)</t>
  </si>
  <si>
    <t>Wein (rot)</t>
  </si>
  <si>
    <t>Wein (weiß)</t>
  </si>
  <si>
    <t>Plus</t>
  </si>
  <si>
    <t xml:space="preserve">Getränkedepot - Barverkauf </t>
  </si>
  <si>
    <t>Mineralwasser</t>
  </si>
  <si>
    <t>Apfelsaft</t>
  </si>
  <si>
    <t>Eristoff Fire</t>
  </si>
  <si>
    <t>Gin</t>
  </si>
  <si>
    <t>London Gordon's Dry Gin</t>
  </si>
  <si>
    <t>Schankwein</t>
  </si>
  <si>
    <t xml:space="preserve">    (Spirituosen inkl. Bier/Wein und Anti)</t>
  </si>
  <si>
    <t>Kiste Kaiser Märzen</t>
  </si>
  <si>
    <t>fürs Fest</t>
  </si>
  <si>
    <t>vom Einkauf</t>
  </si>
  <si>
    <t>Restbestand</t>
  </si>
  <si>
    <t>Wodka (schwarz)</t>
  </si>
  <si>
    <t>Eristoff schwarz</t>
  </si>
  <si>
    <t>Marillenschnaps</t>
  </si>
  <si>
    <t>vom Getränkekonto</t>
  </si>
  <si>
    <t>der auf das Fest entfällt</t>
  </si>
  <si>
    <t>Eristoff Flash</t>
  </si>
  <si>
    <t>Klopfer</t>
  </si>
  <si>
    <t>Inländer Rum (Mautner)</t>
  </si>
  <si>
    <t>Bacardi</t>
  </si>
  <si>
    <t>Weinbrand</t>
  </si>
  <si>
    <t>Scharlachberg</t>
  </si>
  <si>
    <t>Baileys</t>
  </si>
  <si>
    <t>Liter (ges nach EK)</t>
  </si>
  <si>
    <t>Lederbirnschnaps</t>
  </si>
  <si>
    <t>Zwetschkenschnaps</t>
  </si>
  <si>
    <t>Weichslschnaps</t>
  </si>
  <si>
    <t xml:space="preserve">  </t>
  </si>
  <si>
    <t>Falls Änderungen notwendig, Blattschutz</t>
  </si>
  <si>
    <t>einfach aufheben; kein PW eingestellt</t>
  </si>
  <si>
    <t>Aufschlüsselung</t>
  </si>
  <si>
    <t>Betrag vom Einkauf der auf das Fest entfällt</t>
  </si>
  <si>
    <t>Anteil vom Einkauf der im</t>
  </si>
  <si>
    <t>Getränkelager landet</t>
  </si>
  <si>
    <t>Verbrauch vom Getränkelager</t>
  </si>
  <si>
    <t>Noch Einzukaufen *</t>
  </si>
  <si>
    <t>*) Flaschen</t>
  </si>
  <si>
    <t>Limonade</t>
  </si>
  <si>
    <t>Fanta</t>
  </si>
  <si>
    <t>Limettensaft</t>
  </si>
  <si>
    <t>0,25 Fl. 1l Haselnussschnaps</t>
  </si>
  <si>
    <t>5 Fl. 0,7l Eierlikör</t>
  </si>
  <si>
    <t>Differenzbetrag (MWR)</t>
  </si>
  <si>
    <t>Preislich nicht erfasste Altbestände, die nach dem Fest noch im FF-Haus lagern:</t>
  </si>
  <si>
    <t>Kiwisaft</t>
  </si>
  <si>
    <t>Glarea Nox 2014</t>
  </si>
  <si>
    <t>Verbrauch 212l 2013</t>
  </si>
  <si>
    <t>Verbrauch 52l 2013</t>
  </si>
  <si>
    <t>Verbrauch 62l 2013</t>
  </si>
  <si>
    <t>Verbrauch 61 Dosen 2013</t>
  </si>
  <si>
    <t>Verbrauch 45l 2013</t>
  </si>
  <si>
    <t>Im Lagerhaus kaufen</t>
  </si>
  <si>
    <t xml:space="preserve">Bei Wolfgang Buchner </t>
  </si>
  <si>
    <t>bestellen</t>
  </si>
  <si>
    <t xml:space="preserve"> </t>
  </si>
  <si>
    <t>Sangria</t>
  </si>
  <si>
    <t>Garcia Sangria D.Simon</t>
  </si>
  <si>
    <t>Eiskaffee</t>
  </si>
  <si>
    <t>Wiener Eiskaffee Classic</t>
  </si>
  <si>
    <t>Triple Sec Orange</t>
  </si>
  <si>
    <t>1,5 Fl. 0,7l Malibu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</si>
</sst>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€&quot;\ #,##0.00"/>
    <numFmt numFmtId="165" formatCode="[=0]&quot;&quot;;General"/>
    <numFmt numFmtId="166" formatCode="0;\-0;;@"/>
    <numFmt numFmtId="167" formatCode="0.00_ ;\-0.00\ 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0" fontId="3" fillId="0" borderId="0" xfId="0" applyFont="1" applyFill="1"/>
    <xf numFmtId="0" fontId="2" fillId="0" borderId="2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4" fontId="0" fillId="3" borderId="2" xfId="0" applyNumberFormat="1" applyFill="1" applyBorder="1" applyAlignment="1" applyProtection="1">
      <alignment horizontal="center"/>
      <protection locked="0"/>
    </xf>
    <xf numFmtId="0" fontId="10" fillId="2" borderId="2" xfId="0" applyFont="1" applyFill="1" applyBorder="1" applyAlignment="1" applyProtection="1">
      <alignment horizontal="center"/>
      <protection locked="0"/>
    </xf>
    <xf numFmtId="164" fontId="15" fillId="2" borderId="0" xfId="0" applyNumberFormat="1" applyFont="1" applyFill="1" applyAlignment="1" applyProtection="1">
      <alignment horizontal="center"/>
      <protection locked="0"/>
    </xf>
    <xf numFmtId="4" fontId="0" fillId="0" borderId="2" xfId="0" applyNumberFormat="1" applyBorder="1" applyAlignment="1">
      <alignment horizontal="center"/>
    </xf>
    <xf numFmtId="0" fontId="10" fillId="2" borderId="2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center"/>
    </xf>
    <xf numFmtId="0" fontId="2" fillId="0" borderId="3" xfId="0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5" fontId="0" fillId="4" borderId="2" xfId="0" applyNumberForma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0" fillId="0" borderId="0" xfId="0" applyProtection="1"/>
    <xf numFmtId="0" fontId="0" fillId="0" borderId="0" xfId="0" applyFill="1" applyProtection="1"/>
    <xf numFmtId="0" fontId="3" fillId="0" borderId="0" xfId="0" applyFont="1" applyFill="1" applyProtection="1"/>
    <xf numFmtId="0" fontId="7" fillId="0" borderId="0" xfId="0" applyFont="1" applyProtection="1"/>
    <xf numFmtId="0" fontId="10" fillId="0" borderId="0" xfId="0" applyFont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0" borderId="2" xfId="0" applyFont="1" applyBorder="1" applyProtection="1"/>
    <xf numFmtId="0" fontId="4" fillId="0" borderId="2" xfId="0" applyFont="1" applyBorder="1" applyProtection="1"/>
    <xf numFmtId="0" fontId="2" fillId="0" borderId="2" xfId="0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4" fontId="4" fillId="0" borderId="2" xfId="0" applyNumberFormat="1" applyFont="1" applyFill="1" applyBorder="1" applyAlignment="1" applyProtection="1">
      <alignment horizontal="center"/>
    </xf>
    <xf numFmtId="4" fontId="16" fillId="0" borderId="2" xfId="0" applyNumberFormat="1" applyFont="1" applyFill="1" applyBorder="1" applyAlignment="1" applyProtection="1">
      <alignment horizontal="center"/>
    </xf>
    <xf numFmtId="4" fontId="4" fillId="0" borderId="2" xfId="0" applyNumberFormat="1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4" fontId="2" fillId="0" borderId="2" xfId="0" applyNumberFormat="1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0" fillId="0" borderId="2" xfId="0" applyBorder="1" applyProtection="1"/>
    <xf numFmtId="0" fontId="0" fillId="0" borderId="2" xfId="0" applyBorder="1" applyAlignment="1" applyProtection="1">
      <alignment horizontal="center"/>
    </xf>
    <xf numFmtId="4" fontId="3" fillId="0" borderId="2" xfId="0" applyNumberFormat="1" applyFont="1" applyFill="1" applyBorder="1" applyAlignment="1" applyProtection="1">
      <alignment horizontal="center"/>
    </xf>
    <xf numFmtId="4" fontId="0" fillId="0" borderId="2" xfId="0" applyNumberFormat="1" applyFont="1" applyBorder="1" applyAlignment="1" applyProtection="1">
      <alignment horizontal="center"/>
    </xf>
    <xf numFmtId="4" fontId="0" fillId="0" borderId="2" xfId="0" applyNumberFormat="1" applyBorder="1" applyAlignment="1" applyProtection="1">
      <alignment horizontal="center"/>
    </xf>
    <xf numFmtId="0" fontId="7" fillId="0" borderId="2" xfId="0" applyFont="1" applyBorder="1" applyAlignment="1" applyProtection="1">
      <alignment horizontal="center"/>
    </xf>
    <xf numFmtId="0" fontId="10" fillId="4" borderId="2" xfId="0" applyFont="1" applyFill="1" applyBorder="1" applyAlignment="1" applyProtection="1">
      <alignment horizontal="center"/>
    </xf>
    <xf numFmtId="4" fontId="0" fillId="0" borderId="2" xfId="0" applyNumberFormat="1" applyFont="1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2" fontId="13" fillId="0" borderId="2" xfId="0" applyNumberFormat="1" applyFont="1" applyBorder="1" applyAlignment="1" applyProtection="1">
      <alignment horizontal="center"/>
    </xf>
    <xf numFmtId="4" fontId="0" fillId="0" borderId="2" xfId="0" applyNumberFormat="1" applyFill="1" applyBorder="1" applyAlignment="1" applyProtection="1">
      <alignment horizontal="center"/>
    </xf>
    <xf numFmtId="4" fontId="5" fillId="0" borderId="2" xfId="0" applyNumberFormat="1" applyFont="1" applyBorder="1" applyAlignment="1" applyProtection="1">
      <alignment horizontal="center"/>
    </xf>
    <xf numFmtId="0" fontId="0" fillId="0" borderId="2" xfId="0" applyFill="1" applyBorder="1" applyProtection="1"/>
    <xf numFmtId="4" fontId="8" fillId="0" borderId="2" xfId="0" applyNumberFormat="1" applyFont="1" applyFill="1" applyBorder="1" applyAlignment="1" applyProtection="1">
      <alignment horizontal="center"/>
    </xf>
    <xf numFmtId="0" fontId="7" fillId="0" borderId="2" xfId="0" applyFont="1" applyBorder="1" applyProtection="1"/>
    <xf numFmtId="4" fontId="11" fillId="0" borderId="2" xfId="0" applyNumberFormat="1" applyFont="1" applyFill="1" applyBorder="1" applyAlignment="1" applyProtection="1">
      <alignment horizontal="center"/>
    </xf>
    <xf numFmtId="4" fontId="11" fillId="0" borderId="2" xfId="0" applyNumberFormat="1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4" fontId="5" fillId="0" borderId="2" xfId="0" applyNumberFormat="1" applyFont="1" applyFill="1" applyBorder="1" applyAlignment="1" applyProtection="1">
      <alignment horizontal="center"/>
    </xf>
    <xf numFmtId="2" fontId="5" fillId="0" borderId="2" xfId="0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14" fillId="0" borderId="0" xfId="0" applyFont="1" applyFill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164" fontId="15" fillId="0" borderId="0" xfId="0" applyNumberFormat="1" applyFont="1" applyAlignment="1" applyProtection="1">
      <alignment horizontal="center"/>
    </xf>
    <xf numFmtId="0" fontId="7" fillId="0" borderId="0" xfId="0" applyFont="1" applyAlignment="1" applyProtection="1">
      <alignment horizontal="left"/>
    </xf>
    <xf numFmtId="164" fontId="7" fillId="0" borderId="0" xfId="0" applyNumberFormat="1" applyFont="1" applyFill="1" applyAlignment="1" applyProtection="1">
      <alignment horizontal="left"/>
    </xf>
    <xf numFmtId="0" fontId="12" fillId="0" borderId="0" xfId="0" applyFont="1" applyProtection="1"/>
    <xf numFmtId="0" fontId="20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right"/>
    </xf>
    <xf numFmtId="4" fontId="21" fillId="0" borderId="0" xfId="0" applyNumberFormat="1" applyFont="1" applyAlignment="1" applyProtection="1">
      <alignment horizontal="center"/>
    </xf>
    <xf numFmtId="0" fontId="12" fillId="0" borderId="1" xfId="0" applyFont="1" applyBorder="1" applyAlignment="1" applyProtection="1">
      <alignment horizontal="right"/>
    </xf>
    <xf numFmtId="4" fontId="21" fillId="0" borderId="1" xfId="0" applyNumberFormat="1" applyFont="1" applyBorder="1" applyAlignment="1" applyProtection="1">
      <alignment horizontal="center"/>
    </xf>
    <xf numFmtId="164" fontId="7" fillId="0" borderId="0" xfId="0" applyNumberFormat="1" applyFont="1" applyAlignment="1" applyProtection="1">
      <alignment horizontal="center"/>
    </xf>
    <xf numFmtId="0" fontId="22" fillId="0" borderId="0" xfId="0" applyFont="1" applyProtection="1">
      <protection locked="0"/>
    </xf>
    <xf numFmtId="0" fontId="22" fillId="0" borderId="0" xfId="0" applyFont="1" applyAlignment="1" applyProtection="1">
      <alignment horizontal="left"/>
    </xf>
    <xf numFmtId="0" fontId="23" fillId="0" borderId="0" xfId="0" applyFont="1" applyAlignment="1" applyProtection="1">
      <alignment horizontal="left"/>
    </xf>
    <xf numFmtId="0" fontId="17" fillId="0" borderId="0" xfId="0" applyFont="1" applyProtection="1"/>
    <xf numFmtId="0" fontId="17" fillId="0" borderId="4" xfId="0" applyFont="1" applyBorder="1" applyAlignment="1" applyProtection="1">
      <alignment horizontal="center"/>
    </xf>
    <xf numFmtId="0" fontId="17" fillId="0" borderId="5" xfId="0" applyFont="1" applyBorder="1" applyAlignment="1" applyProtection="1">
      <alignment horizontal="center"/>
    </xf>
    <xf numFmtId="0" fontId="14" fillId="0" borderId="5" xfId="0" applyFont="1" applyBorder="1" applyAlignment="1" applyProtection="1">
      <alignment horizontal="center"/>
    </xf>
    <xf numFmtId="0" fontId="14" fillId="0" borderId="6" xfId="0" applyFont="1" applyBorder="1" applyAlignment="1" applyProtection="1">
      <alignment horizontal="center"/>
    </xf>
    <xf numFmtId="0" fontId="17" fillId="0" borderId="7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8" xfId="0" applyFont="1" applyBorder="1" applyAlignment="1" applyProtection="1">
      <alignment horizontal="center"/>
    </xf>
    <xf numFmtId="164" fontId="15" fillId="2" borderId="9" xfId="0" applyNumberFormat="1" applyFont="1" applyFill="1" applyBorder="1" applyAlignment="1" applyProtection="1">
      <alignment horizontal="center"/>
    </xf>
    <xf numFmtId="164" fontId="15" fillId="7" borderId="10" xfId="0" applyNumberFormat="1" applyFont="1" applyFill="1" applyBorder="1" applyAlignment="1" applyProtection="1">
      <alignment horizontal="center"/>
    </xf>
    <xf numFmtId="164" fontId="15" fillId="5" borderId="10" xfId="0" applyNumberFormat="1" applyFont="1" applyFill="1" applyBorder="1" applyAlignment="1" applyProtection="1">
      <alignment horizontal="center"/>
    </xf>
    <xf numFmtId="164" fontId="15" fillId="8" borderId="11" xfId="0" applyNumberFormat="1" applyFont="1" applyFill="1" applyBorder="1" applyAlignment="1" applyProtection="1">
      <alignment horizontal="center"/>
    </xf>
    <xf numFmtId="0" fontId="22" fillId="0" borderId="0" xfId="0" applyFont="1" applyProtection="1"/>
    <xf numFmtId="0" fontId="17" fillId="0" borderId="17" xfId="0" applyFont="1" applyBorder="1" applyAlignment="1" applyProtection="1">
      <alignment horizontal="center"/>
    </xf>
    <xf numFmtId="0" fontId="17" fillId="0" borderId="18" xfId="0" applyFont="1" applyBorder="1" applyAlignment="1" applyProtection="1">
      <alignment horizontal="center"/>
    </xf>
    <xf numFmtId="164" fontId="24" fillId="0" borderId="19" xfId="0" applyNumberFormat="1" applyFont="1" applyBorder="1" applyAlignment="1" applyProtection="1">
      <alignment horizontal="center"/>
    </xf>
    <xf numFmtId="0" fontId="17" fillId="0" borderId="6" xfId="0" applyFont="1" applyFill="1" applyBorder="1" applyAlignment="1" applyProtection="1">
      <alignment horizontal="center"/>
    </xf>
    <xf numFmtId="0" fontId="17" fillId="0" borderId="8" xfId="0" applyFont="1" applyFill="1" applyBorder="1" applyAlignment="1" applyProtection="1">
      <alignment horizontal="center"/>
    </xf>
    <xf numFmtId="164" fontId="15" fillId="8" borderId="9" xfId="0" applyNumberFormat="1" applyFont="1" applyFill="1" applyBorder="1" applyAlignment="1" applyProtection="1">
      <alignment horizontal="center"/>
    </xf>
    <xf numFmtId="164" fontId="15" fillId="9" borderId="10" xfId="0" applyNumberFormat="1" applyFont="1" applyFill="1" applyBorder="1" applyAlignment="1" applyProtection="1">
      <alignment horizontal="center"/>
    </xf>
    <xf numFmtId="164" fontId="24" fillId="5" borderId="11" xfId="0" applyNumberFormat="1" applyFon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2" fillId="0" borderId="14" xfId="0" applyFont="1" applyBorder="1" applyProtection="1"/>
    <xf numFmtId="0" fontId="4" fillId="0" borderId="15" xfId="0" applyFont="1" applyBorder="1" applyProtection="1"/>
    <xf numFmtId="0" fontId="2" fillId="0" borderId="15" xfId="0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7" fontId="2" fillId="0" borderId="16" xfId="0" applyNumberFormat="1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166" fontId="0" fillId="6" borderId="13" xfId="0" applyNumberFormat="1" applyFill="1" applyBorder="1" applyAlignment="1" applyProtection="1">
      <alignment horizontal="center"/>
    </xf>
    <xf numFmtId="167" fontId="0" fillId="0" borderId="13" xfId="0" applyNumberFormat="1" applyBorder="1" applyAlignment="1" applyProtection="1">
      <alignment horizontal="center"/>
    </xf>
    <xf numFmtId="167" fontId="0" fillId="0" borderId="2" xfId="0" applyNumberFormat="1" applyBorder="1" applyAlignment="1" applyProtection="1">
      <alignment horizontal="center"/>
    </xf>
    <xf numFmtId="0" fontId="0" fillId="0" borderId="0" xfId="0" applyBorder="1" applyProtection="1"/>
    <xf numFmtId="166" fontId="0" fillId="0" borderId="0" xfId="0" applyNumberFormat="1" applyProtection="1"/>
    <xf numFmtId="167" fontId="0" fillId="0" borderId="0" xfId="0" applyNumberFormat="1" applyProtection="1"/>
    <xf numFmtId="0" fontId="0" fillId="2" borderId="13" xfId="0" applyFill="1" applyBorder="1" applyAlignment="1" applyProtection="1">
      <alignment horizontal="center"/>
      <protection locked="0"/>
    </xf>
    <xf numFmtId="4" fontId="10" fillId="4" borderId="2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/>
    <xf numFmtId="4" fontId="0" fillId="0" borderId="0" xfId="0" applyNumberFormat="1" applyProtection="1"/>
    <xf numFmtId="0" fontId="0" fillId="10" borderId="2" xfId="0" applyFill="1" applyBorder="1" applyProtection="1"/>
    <xf numFmtId="0" fontId="0" fillId="11" borderId="2" xfId="0" applyFill="1" applyBorder="1" applyProtection="1"/>
    <xf numFmtId="0" fontId="0" fillId="11" borderId="0" xfId="0" applyFill="1" applyProtection="1"/>
    <xf numFmtId="0" fontId="0" fillId="10" borderId="0" xfId="0" applyFill="1" applyProtection="1"/>
    <xf numFmtId="4" fontId="3" fillId="0" borderId="0" xfId="0" applyNumberFormat="1" applyFont="1" applyFill="1" applyProtection="1"/>
    <xf numFmtId="4" fontId="0" fillId="0" borderId="0" xfId="0" applyNumberFormat="1" applyFill="1" applyProtection="1"/>
    <xf numFmtId="0" fontId="22" fillId="0" borderId="10" xfId="0" applyFont="1" applyBorder="1" applyAlignment="1" applyProtection="1">
      <alignment horizontal="center"/>
    </xf>
    <xf numFmtId="4" fontId="0" fillId="12" borderId="2" xfId="0" applyNumberForma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20</xdr:row>
      <xdr:rowOff>114300</xdr:rowOff>
    </xdr:from>
    <xdr:to>
      <xdr:col>3</xdr:col>
      <xdr:colOff>800100</xdr:colOff>
      <xdr:row>24</xdr:row>
      <xdr:rowOff>95250</xdr:rowOff>
    </xdr:to>
    <xdr:cxnSp macro="">
      <xdr:nvCxnSpPr>
        <xdr:cNvPr id="3" name="Gerade Verbindung mit Pfeil 2"/>
        <xdr:cNvCxnSpPr/>
      </xdr:nvCxnSpPr>
      <xdr:spPr>
        <a:xfrm>
          <a:off x="5724525" y="3438525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1152525</xdr:colOff>
      <xdr:row>20</xdr:row>
      <xdr:rowOff>47625</xdr:rowOff>
    </xdr:from>
    <xdr:to>
      <xdr:col>2</xdr:col>
      <xdr:colOff>609600</xdr:colOff>
      <xdr:row>24</xdr:row>
      <xdr:rowOff>114300</xdr:rowOff>
    </xdr:to>
    <xdr:cxnSp macro="">
      <xdr:nvCxnSpPr>
        <xdr:cNvPr id="4" name="Gerade Verbindung mit Pfeil 3"/>
        <xdr:cNvCxnSpPr/>
      </xdr:nvCxnSpPr>
      <xdr:spPr>
        <a:xfrm flipH="1">
          <a:off x="2676525" y="3371850"/>
          <a:ext cx="1162050" cy="828675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809625</xdr:colOff>
      <xdr:row>20</xdr:row>
      <xdr:rowOff>85725</xdr:rowOff>
    </xdr:from>
    <xdr:to>
      <xdr:col>4</xdr:col>
      <xdr:colOff>819150</xdr:colOff>
      <xdr:row>24</xdr:row>
      <xdr:rowOff>66675</xdr:rowOff>
    </xdr:to>
    <xdr:cxnSp macro="">
      <xdr:nvCxnSpPr>
        <xdr:cNvPr id="7" name="Gerade Verbindung mit Pfeil 6"/>
        <xdr:cNvCxnSpPr/>
      </xdr:nvCxnSpPr>
      <xdr:spPr>
        <a:xfrm>
          <a:off x="7448550" y="3409950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1"/>
  <sheetViews>
    <sheetView zoomScaleNormal="100" workbookViewId="0">
      <pane xSplit="3" ySplit="2" topLeftCell="O3" activePane="bottomRight" state="frozen"/>
      <selection pane="topRight" activeCell="D1" sqref="D1"/>
      <selection pane="bottomLeft" activeCell="A2" sqref="A2"/>
      <selection pane="bottomRight" activeCell="P16" sqref="P16"/>
    </sheetView>
  </sheetViews>
  <sheetFormatPr baseColWidth="10" defaultRowHeight="15.75" x14ac:dyDescent="0.25"/>
  <cols>
    <col min="1" max="1" width="17" customWidth="1"/>
    <col min="2" max="2" width="23.7109375" customWidth="1"/>
    <col min="3" max="3" width="12.85546875" bestFit="1" customWidth="1"/>
    <col min="4" max="4" width="7" style="2" bestFit="1" customWidth="1"/>
    <col min="5" max="5" width="11.28515625" style="2" bestFit="1" customWidth="1"/>
    <col min="6" max="6" width="11.28515625" style="11" customWidth="1"/>
    <col min="7" max="7" width="13" bestFit="1" customWidth="1"/>
    <col min="8" max="8" width="16.5703125" bestFit="1" customWidth="1"/>
    <col min="9" max="9" width="25.7109375" style="2" bestFit="1" customWidth="1"/>
    <col min="10" max="10" width="27.85546875" bestFit="1" customWidth="1"/>
    <col min="11" max="11" width="23.85546875" style="4" bestFit="1" customWidth="1"/>
    <col min="12" max="12" width="25.28515625" style="5" bestFit="1" customWidth="1"/>
    <col min="13" max="13" width="29.28515625" style="5" customWidth="1"/>
    <col min="14" max="15" width="27.5703125" style="5" customWidth="1"/>
    <col min="16" max="16" width="19.28515625" style="13" customWidth="1"/>
    <col min="17" max="17" width="22.7109375" style="2" customWidth="1"/>
    <col min="18" max="18" width="11.28515625" style="11" customWidth="1"/>
    <col min="19" max="19" width="22.7109375" style="11" customWidth="1"/>
    <col min="20" max="20" width="20.42578125" style="3" bestFit="1" customWidth="1"/>
    <col min="21" max="21" width="28.42578125" style="7" customWidth="1"/>
    <col min="22" max="22" width="20.140625" style="1" customWidth="1"/>
    <col min="23" max="23" width="35.7109375" style="1" customWidth="1"/>
    <col min="24" max="24" width="10.5703125" customWidth="1"/>
    <col min="25" max="25" width="35" customWidth="1"/>
    <col min="26" max="26" width="17.42578125" style="21" customWidth="1"/>
    <col min="27" max="27" width="9.7109375" style="21" customWidth="1"/>
    <col min="28" max="28" width="19.140625" customWidth="1"/>
  </cols>
  <sheetData>
    <row r="1" spans="1:28" ht="26.25" x14ac:dyDescent="0.4">
      <c r="A1" s="85" t="s">
        <v>160</v>
      </c>
      <c r="B1" s="28"/>
      <c r="C1" s="28"/>
      <c r="D1" s="29"/>
      <c r="E1" s="29"/>
      <c r="F1" s="30"/>
      <c r="G1" s="28"/>
      <c r="H1" s="28"/>
      <c r="I1" s="29"/>
      <c r="J1" s="28"/>
      <c r="K1" s="31"/>
      <c r="L1" s="32"/>
      <c r="M1" s="32"/>
      <c r="N1" s="32"/>
      <c r="O1" s="32"/>
      <c r="P1" s="33"/>
      <c r="Q1" s="29"/>
      <c r="R1" s="30"/>
      <c r="S1" s="30"/>
      <c r="T1" s="34"/>
      <c r="U1" s="35"/>
      <c r="V1" s="36"/>
      <c r="W1" s="36"/>
    </row>
    <row r="2" spans="1:28" x14ac:dyDescent="0.25">
      <c r="A2" s="37" t="s">
        <v>72</v>
      </c>
      <c r="B2" s="38" t="s">
        <v>0</v>
      </c>
      <c r="C2" s="39" t="s">
        <v>39</v>
      </c>
      <c r="D2" s="40" t="s">
        <v>16</v>
      </c>
      <c r="E2" s="41" t="s">
        <v>1</v>
      </c>
      <c r="F2" s="42" t="s">
        <v>36</v>
      </c>
      <c r="G2" s="43" t="s">
        <v>2</v>
      </c>
      <c r="H2" s="39" t="s">
        <v>40</v>
      </c>
      <c r="I2" s="40" t="s">
        <v>44</v>
      </c>
      <c r="J2" s="39" t="s">
        <v>45</v>
      </c>
      <c r="K2" s="44" t="s">
        <v>46</v>
      </c>
      <c r="L2" s="45" t="s">
        <v>47</v>
      </c>
      <c r="M2" s="45" t="s">
        <v>84</v>
      </c>
      <c r="N2" s="44" t="s">
        <v>78</v>
      </c>
      <c r="O2" s="44" t="s">
        <v>79</v>
      </c>
      <c r="P2" s="46" t="s">
        <v>82</v>
      </c>
      <c r="Q2" s="47" t="s">
        <v>52</v>
      </c>
      <c r="R2" s="42" t="s">
        <v>36</v>
      </c>
      <c r="S2" s="42" t="s">
        <v>64</v>
      </c>
      <c r="T2" s="40" t="s">
        <v>42</v>
      </c>
      <c r="U2" s="48" t="s">
        <v>53</v>
      </c>
      <c r="V2" s="39" t="s">
        <v>65</v>
      </c>
      <c r="W2" s="39" t="s">
        <v>55</v>
      </c>
      <c r="Y2" s="12" t="s">
        <v>81</v>
      </c>
      <c r="Z2" s="14" t="s">
        <v>80</v>
      </c>
      <c r="AA2" s="27" t="s">
        <v>90</v>
      </c>
      <c r="AB2" s="22" t="s">
        <v>86</v>
      </c>
    </row>
    <row r="3" spans="1:28" x14ac:dyDescent="0.25">
      <c r="A3" s="49" t="s">
        <v>6</v>
      </c>
      <c r="B3" s="49" t="s">
        <v>3</v>
      </c>
      <c r="C3" s="57">
        <v>0.7</v>
      </c>
      <c r="D3" s="15"/>
      <c r="E3" s="16"/>
      <c r="F3" s="51">
        <f>E3/C3</f>
        <v>0</v>
      </c>
      <c r="G3" s="52">
        <f>E3*D3</f>
        <v>0</v>
      </c>
      <c r="H3" s="50">
        <f t="shared" ref="H3" si="0">C3*D3</f>
        <v>0</v>
      </c>
      <c r="I3" s="24">
        <f>IF(O3&gt;P3,D3-O3+P3,D3)</f>
        <v>0</v>
      </c>
      <c r="J3" s="53">
        <f>I3*E3</f>
        <v>0</v>
      </c>
      <c r="K3" s="54">
        <f t="shared" ref="K3" si="1">D3-I3</f>
        <v>0</v>
      </c>
      <c r="L3" s="125">
        <f t="shared" ref="L3" si="2">K3*E3</f>
        <v>0</v>
      </c>
      <c r="M3" s="20">
        <v>7.5</v>
      </c>
      <c r="N3" s="55">
        <f>P3+D3</f>
        <v>16</v>
      </c>
      <c r="O3" s="55">
        <f>N3-M3</f>
        <v>8.5</v>
      </c>
      <c r="P3" s="17">
        <v>16</v>
      </c>
      <c r="Q3" s="16">
        <v>7.4922219999999999</v>
      </c>
      <c r="R3" s="56">
        <f>Q3/C3</f>
        <v>10.703174285714287</v>
      </c>
      <c r="S3" s="56">
        <f>Q3*P3</f>
        <v>119.875552</v>
      </c>
      <c r="T3" s="57">
        <f>P3-V3</f>
        <v>8.5</v>
      </c>
      <c r="U3" s="58">
        <f>T3*Q3</f>
        <v>63.683886999999999</v>
      </c>
      <c r="V3" s="24">
        <f>IF(O3&lt;P3,P3-O3,0)</f>
        <v>7.5</v>
      </c>
      <c r="W3" s="50">
        <f>V3*Q3</f>
        <v>56.191665</v>
      </c>
      <c r="Y3" s="25">
        <f>V3+I3</f>
        <v>7.5</v>
      </c>
      <c r="Z3" s="26">
        <f>IF(ISERROR(((V3*Q3)+(I3*E3))/(I3+V3)),0,((V3*Q3)+(I3*E3))/(I3+V3))</f>
        <v>7.4922219999999999</v>
      </c>
      <c r="AA3" s="10">
        <f>Y3*C3</f>
        <v>5.25</v>
      </c>
      <c r="AB3" s="19">
        <f>Y3*Z3</f>
        <v>56.191665</v>
      </c>
    </row>
    <row r="4" spans="1:28" x14ac:dyDescent="0.25">
      <c r="A4" s="49" t="s">
        <v>6</v>
      </c>
      <c r="B4" s="49" t="s">
        <v>3</v>
      </c>
      <c r="C4" s="57">
        <v>1</v>
      </c>
      <c r="D4" s="15"/>
      <c r="E4" s="16"/>
      <c r="F4" s="51">
        <f>E4/C4</f>
        <v>0</v>
      </c>
      <c r="G4" s="52">
        <f>E4*D4</f>
        <v>0</v>
      </c>
      <c r="H4" s="50">
        <f t="shared" ref="H4" si="3">C4*D4</f>
        <v>0</v>
      </c>
      <c r="I4" s="24">
        <f>IF(O4&gt;P4,D4-O4+P4,D4)</f>
        <v>0</v>
      </c>
      <c r="J4" s="53">
        <f>I4*E4</f>
        <v>0</v>
      </c>
      <c r="K4" s="54">
        <f t="shared" ref="K4" si="4">D4-I4</f>
        <v>0</v>
      </c>
      <c r="L4" s="125">
        <f t="shared" ref="L4" si="5">K4*E4</f>
        <v>0</v>
      </c>
      <c r="M4" s="20"/>
      <c r="N4" s="55">
        <f>P4+D4</f>
        <v>0</v>
      </c>
      <c r="O4" s="55">
        <f>N4-M4</f>
        <v>0</v>
      </c>
      <c r="P4" s="17">
        <v>0</v>
      </c>
      <c r="Q4" s="16">
        <v>0</v>
      </c>
      <c r="R4" s="56">
        <f>Q4/C4</f>
        <v>0</v>
      </c>
      <c r="S4" s="56">
        <f>Q4*P4</f>
        <v>0</v>
      </c>
      <c r="T4" s="57">
        <f>P4-V4</f>
        <v>0</v>
      </c>
      <c r="U4" s="58">
        <f>T4*Q4</f>
        <v>0</v>
      </c>
      <c r="V4" s="24">
        <f>IF(O4&lt;P4,P4-O4,0)</f>
        <v>0</v>
      </c>
      <c r="W4" s="50">
        <f>V4*Q4</f>
        <v>0</v>
      </c>
      <c r="Y4" s="25">
        <f>V4+I4</f>
        <v>0</v>
      </c>
      <c r="Z4" s="26">
        <f>IF(ISERROR(((V4*Q4)+(I4*E4))/(I4+V4)),0,((V4*Q4)+(I4*E4))/(I4+V4))</f>
        <v>0</v>
      </c>
      <c r="AA4" s="10">
        <f>Y4*C4</f>
        <v>0</v>
      </c>
      <c r="AB4" s="19">
        <f>Y4*Z4</f>
        <v>0</v>
      </c>
    </row>
    <row r="5" spans="1:28" x14ac:dyDescent="0.25">
      <c r="A5" s="49" t="s">
        <v>6</v>
      </c>
      <c r="B5" s="49" t="s">
        <v>10</v>
      </c>
      <c r="C5" s="57">
        <v>1</v>
      </c>
      <c r="D5" s="15">
        <v>12</v>
      </c>
      <c r="E5" s="16">
        <v>6.625</v>
      </c>
      <c r="F5" s="51">
        <f t="shared" ref="F5:F77" si="6">E5/C5</f>
        <v>6.625</v>
      </c>
      <c r="G5" s="52">
        <f t="shared" ref="G5:G77" si="7">E5*D5</f>
        <v>79.5</v>
      </c>
      <c r="H5" s="50">
        <f t="shared" ref="H5:H77" si="8">C5*D5</f>
        <v>12</v>
      </c>
      <c r="I5" s="24">
        <f t="shared" ref="I5:I77" si="9">IF(O5&gt;P5,D5-O5+P5,D5)</f>
        <v>4.5</v>
      </c>
      <c r="J5" s="53">
        <f t="shared" ref="J5:J66" si="10">I5*E5</f>
        <v>29.8125</v>
      </c>
      <c r="K5" s="54">
        <f t="shared" ref="K5:K66" si="11">D5-I5</f>
        <v>7.5</v>
      </c>
      <c r="L5" s="125">
        <f t="shared" ref="L5:L66" si="12">K5*E5</f>
        <v>49.6875</v>
      </c>
      <c r="M5" s="20">
        <v>4.5</v>
      </c>
      <c r="N5" s="55">
        <f t="shared" ref="N5:N42" si="13">P5+D5</f>
        <v>17.5</v>
      </c>
      <c r="O5" s="55">
        <f t="shared" ref="O5:O42" si="14">N5-M5</f>
        <v>13</v>
      </c>
      <c r="P5" s="17">
        <v>5.5</v>
      </c>
      <c r="Q5" s="16">
        <v>6.7149999999999999</v>
      </c>
      <c r="R5" s="56">
        <f t="shared" ref="R5:R73" si="15">Q5/C5</f>
        <v>6.7149999999999999</v>
      </c>
      <c r="S5" s="56">
        <f t="shared" ref="S5:S73" si="16">Q5*P5</f>
        <v>36.932499999999997</v>
      </c>
      <c r="T5" s="57">
        <f t="shared" ref="T5:T73" si="17">P5-V5</f>
        <v>5.5</v>
      </c>
      <c r="U5" s="58">
        <f t="shared" ref="U5:U73" si="18">T5*Q5</f>
        <v>36.932499999999997</v>
      </c>
      <c r="V5" s="24">
        <f t="shared" ref="V5:V73" si="19">IF(O5&lt;P5,P5-O5,0)</f>
        <v>0</v>
      </c>
      <c r="W5" s="50">
        <f t="shared" ref="W5:W73" si="20">V5*Q5</f>
        <v>0</v>
      </c>
      <c r="Y5" s="25">
        <f t="shared" ref="Y5:Y77" si="21">V5+I5</f>
        <v>4.5</v>
      </c>
      <c r="Z5" s="26">
        <f t="shared" ref="Z5:Z77" si="22">IF(ISERROR(((V5*Q5)+(I5*E5))/(I5+V5)),0,((V5*Q5)+(I5*E5))/(I5+V5))</f>
        <v>6.625</v>
      </c>
      <c r="AA5" s="10">
        <f t="shared" ref="AA5:AA77" si="23">Y5*C5</f>
        <v>4.5</v>
      </c>
      <c r="AB5" s="19">
        <f t="shared" ref="AB5:AB77" si="24">Y5*Z5</f>
        <v>29.8125</v>
      </c>
    </row>
    <row r="6" spans="1:28" x14ac:dyDescent="0.25">
      <c r="A6" s="49" t="s">
        <v>6</v>
      </c>
      <c r="B6" s="49" t="s">
        <v>133</v>
      </c>
      <c r="C6" s="57">
        <v>0.7</v>
      </c>
      <c r="D6" s="15"/>
      <c r="E6" s="16"/>
      <c r="F6" s="51">
        <f t="shared" ref="F6" si="25">E6/C6</f>
        <v>0</v>
      </c>
      <c r="G6" s="52">
        <f t="shared" ref="G6" si="26">E6*D6</f>
        <v>0</v>
      </c>
      <c r="H6" s="50">
        <f t="shared" ref="H6" si="27">C6*D6</f>
        <v>0</v>
      </c>
      <c r="I6" s="24">
        <f t="shared" ref="I6" si="28">IF(O6&gt;P6,D6-O6+P6,D6)</f>
        <v>0</v>
      </c>
      <c r="J6" s="53">
        <f t="shared" ref="J6" si="29">I6*E6</f>
        <v>0</v>
      </c>
      <c r="K6" s="54">
        <f t="shared" ref="K6" si="30">D6-I6</f>
        <v>0</v>
      </c>
      <c r="L6" s="125">
        <f t="shared" ref="L6" si="31">K6*E6</f>
        <v>0</v>
      </c>
      <c r="M6" s="20"/>
      <c r="N6" s="55">
        <f t="shared" ref="N6" si="32">P6+D6</f>
        <v>0</v>
      </c>
      <c r="O6" s="55">
        <f t="shared" ref="O6" si="33">N6-M6</f>
        <v>0</v>
      </c>
      <c r="P6" s="17">
        <v>0</v>
      </c>
      <c r="Q6" s="16">
        <v>0</v>
      </c>
      <c r="R6" s="56">
        <f t="shared" ref="R6" si="34">Q6/C6</f>
        <v>0</v>
      </c>
      <c r="S6" s="56">
        <f t="shared" ref="S6" si="35">Q6*P6</f>
        <v>0</v>
      </c>
      <c r="T6" s="57">
        <f t="shared" ref="T6" si="36">P6-V6</f>
        <v>0</v>
      </c>
      <c r="U6" s="58">
        <f t="shared" ref="U6" si="37">T6*Q6</f>
        <v>0</v>
      </c>
      <c r="V6" s="24">
        <f t="shared" ref="V6" si="38">IF(O6&lt;P6,P6-O6,0)</f>
        <v>0</v>
      </c>
      <c r="W6" s="50">
        <f t="shared" ref="W6" si="39">V6*Q6</f>
        <v>0</v>
      </c>
      <c r="Y6" s="25">
        <f t="shared" ref="Y6" si="40">V6+I6</f>
        <v>0</v>
      </c>
      <c r="Z6" s="26">
        <f t="shared" ref="Z6" si="41">IF(ISERROR(((V6*Q6)+(I6*E6))/(I6+V6)),0,((V6*Q6)+(I6*E6))/(I6+V6))</f>
        <v>0</v>
      </c>
      <c r="AA6" s="10">
        <f t="shared" ref="AA6" si="42">Y6*C6</f>
        <v>0</v>
      </c>
      <c r="AB6" s="19">
        <f t="shared" ref="AB6" si="43">Y6*Z6</f>
        <v>0</v>
      </c>
    </row>
    <row r="7" spans="1:28" x14ac:dyDescent="0.25">
      <c r="A7" s="49" t="s">
        <v>5</v>
      </c>
      <c r="B7" s="49" t="s">
        <v>134</v>
      </c>
      <c r="C7" s="57">
        <v>1</v>
      </c>
      <c r="D7" s="15"/>
      <c r="E7" s="16"/>
      <c r="F7" s="51">
        <f t="shared" ref="F7" si="44">E7/C7</f>
        <v>0</v>
      </c>
      <c r="G7" s="52">
        <f t="shared" ref="G7" si="45">E7*D7</f>
        <v>0</v>
      </c>
      <c r="H7" s="50">
        <f t="shared" ref="H7" si="46">C7*D7</f>
        <v>0</v>
      </c>
      <c r="I7" s="24">
        <f t="shared" ref="I7" si="47">IF(O7&gt;P7,D7-O7+P7,D7)</f>
        <v>0</v>
      </c>
      <c r="J7" s="53">
        <f t="shared" ref="J7" si="48">I7*E7</f>
        <v>0</v>
      </c>
      <c r="K7" s="54">
        <f t="shared" ref="K7" si="49">D7-I7</f>
        <v>0</v>
      </c>
      <c r="L7" s="125">
        <f t="shared" ref="L7" si="50">K7*E7</f>
        <v>0</v>
      </c>
      <c r="M7" s="20"/>
      <c r="N7" s="55">
        <f t="shared" ref="N7" si="51">P7+D7</f>
        <v>0</v>
      </c>
      <c r="O7" s="55">
        <f t="shared" ref="O7" si="52">N7-M7</f>
        <v>0</v>
      </c>
      <c r="P7" s="17">
        <v>0</v>
      </c>
      <c r="Q7" s="16">
        <v>0</v>
      </c>
      <c r="R7" s="56">
        <f t="shared" ref="R7" si="53">Q7/C7</f>
        <v>0</v>
      </c>
      <c r="S7" s="56">
        <f t="shared" ref="S7" si="54">Q7*P7</f>
        <v>0</v>
      </c>
      <c r="T7" s="57">
        <f t="shared" ref="T7" si="55">P7-V7</f>
        <v>0</v>
      </c>
      <c r="U7" s="58">
        <f t="shared" ref="U7" si="56">T7*Q7</f>
        <v>0</v>
      </c>
      <c r="V7" s="24">
        <f t="shared" ref="V7" si="57">IF(O7&lt;P7,P7-O7,0)</f>
        <v>0</v>
      </c>
      <c r="W7" s="50">
        <f t="shared" ref="W7" si="58">V7*Q7</f>
        <v>0</v>
      </c>
      <c r="Y7" s="25">
        <f t="shared" ref="Y7" si="59">V7+I7</f>
        <v>0</v>
      </c>
      <c r="Z7" s="26">
        <f t="shared" ref="Z7" si="60">IF(ISERROR(((V7*Q7)+(I7*E7))/(I7+V7)),0,((V7*Q7)+(I7*E7))/(I7+V7))</f>
        <v>0</v>
      </c>
      <c r="AA7" s="10">
        <f t="shared" ref="AA7" si="61">Y7*C7</f>
        <v>0</v>
      </c>
      <c r="AB7" s="19">
        <f t="shared" ref="AB7" si="62">Y7*Z7</f>
        <v>0</v>
      </c>
    </row>
    <row r="8" spans="1:28" x14ac:dyDescent="0.25">
      <c r="A8" s="49" t="s">
        <v>5</v>
      </c>
      <c r="B8" s="49" t="s">
        <v>15</v>
      </c>
      <c r="C8" s="57">
        <v>0.7</v>
      </c>
      <c r="D8" s="15">
        <v>8</v>
      </c>
      <c r="E8" s="16">
        <v>12.26</v>
      </c>
      <c r="F8" s="51">
        <f t="shared" si="6"/>
        <v>17.514285714285716</v>
      </c>
      <c r="G8" s="52">
        <f t="shared" si="7"/>
        <v>98.08</v>
      </c>
      <c r="H8" s="50">
        <f t="shared" si="8"/>
        <v>5.6</v>
      </c>
      <c r="I8" s="24">
        <f t="shared" si="9"/>
        <v>2</v>
      </c>
      <c r="J8" s="53">
        <f t="shared" si="10"/>
        <v>24.52</v>
      </c>
      <c r="K8" s="54">
        <f t="shared" si="11"/>
        <v>6</v>
      </c>
      <c r="L8" s="125">
        <f>K8*E8</f>
        <v>73.56</v>
      </c>
      <c r="M8" s="20">
        <v>2</v>
      </c>
      <c r="N8" s="55">
        <f t="shared" si="13"/>
        <v>25.5</v>
      </c>
      <c r="O8" s="55">
        <f t="shared" si="14"/>
        <v>23.5</v>
      </c>
      <c r="P8" s="17">
        <v>17.5</v>
      </c>
      <c r="Q8" s="16">
        <v>8.4915000000000003</v>
      </c>
      <c r="R8" s="56">
        <f t="shared" si="15"/>
        <v>12.130714285714287</v>
      </c>
      <c r="S8" s="56">
        <f t="shared" si="16"/>
        <v>148.60124999999999</v>
      </c>
      <c r="T8" s="57">
        <f t="shared" si="17"/>
        <v>17.5</v>
      </c>
      <c r="U8" s="58">
        <f t="shared" si="18"/>
        <v>148.60124999999999</v>
      </c>
      <c r="V8" s="24">
        <f t="shared" si="19"/>
        <v>0</v>
      </c>
      <c r="W8" s="50">
        <f t="shared" si="20"/>
        <v>0</v>
      </c>
      <c r="Y8" s="25">
        <f t="shared" si="21"/>
        <v>2</v>
      </c>
      <c r="Z8" s="26">
        <f t="shared" si="22"/>
        <v>12.26</v>
      </c>
      <c r="AA8" s="10">
        <f t="shared" si="23"/>
        <v>1.4</v>
      </c>
      <c r="AB8" s="19">
        <f t="shared" si="24"/>
        <v>24.52</v>
      </c>
    </row>
    <row r="9" spans="1:28" x14ac:dyDescent="0.25">
      <c r="A9" s="49" t="s">
        <v>5</v>
      </c>
      <c r="B9" s="49" t="s">
        <v>73</v>
      </c>
      <c r="C9" s="57">
        <v>0.7</v>
      </c>
      <c r="D9" s="15"/>
      <c r="E9" s="16"/>
      <c r="F9" s="51">
        <f t="shared" si="6"/>
        <v>0</v>
      </c>
      <c r="G9" s="52">
        <f t="shared" si="7"/>
        <v>0</v>
      </c>
      <c r="H9" s="50">
        <f t="shared" si="8"/>
        <v>0</v>
      </c>
      <c r="I9" s="24">
        <f t="shared" si="9"/>
        <v>0</v>
      </c>
      <c r="J9" s="53">
        <f t="shared" si="10"/>
        <v>0</v>
      </c>
      <c r="K9" s="54">
        <f t="shared" si="11"/>
        <v>0</v>
      </c>
      <c r="L9" s="125">
        <f t="shared" si="12"/>
        <v>0</v>
      </c>
      <c r="M9" s="20">
        <v>8</v>
      </c>
      <c r="N9" s="55">
        <f t="shared" si="13"/>
        <v>10.5</v>
      </c>
      <c r="O9" s="55">
        <f t="shared" si="14"/>
        <v>2.5</v>
      </c>
      <c r="P9" s="17">
        <v>10.5</v>
      </c>
      <c r="Q9" s="16">
        <v>10.479428571428572</v>
      </c>
      <c r="R9" s="56">
        <f t="shared" si="15"/>
        <v>14.970612244897962</v>
      </c>
      <c r="S9" s="56">
        <f t="shared" si="16"/>
        <v>110.03400000000001</v>
      </c>
      <c r="T9" s="57">
        <f t="shared" si="17"/>
        <v>2.5</v>
      </c>
      <c r="U9" s="58">
        <f t="shared" si="18"/>
        <v>26.19857142857143</v>
      </c>
      <c r="V9" s="24">
        <f t="shared" si="19"/>
        <v>8</v>
      </c>
      <c r="W9" s="50">
        <f t="shared" si="20"/>
        <v>83.835428571428579</v>
      </c>
      <c r="Y9" s="25">
        <f t="shared" si="21"/>
        <v>8</v>
      </c>
      <c r="Z9" s="26">
        <f t="shared" si="22"/>
        <v>10.479428571428572</v>
      </c>
      <c r="AA9" s="10">
        <f t="shared" si="23"/>
        <v>5.6</v>
      </c>
      <c r="AB9" s="19">
        <f t="shared" si="24"/>
        <v>83.835428571428579</v>
      </c>
    </row>
    <row r="10" spans="1:28" x14ac:dyDescent="0.25">
      <c r="A10" s="49" t="s">
        <v>5</v>
      </c>
      <c r="B10" s="49" t="s">
        <v>7</v>
      </c>
      <c r="C10" s="57">
        <v>0.7</v>
      </c>
      <c r="D10" s="15"/>
      <c r="E10" s="16"/>
      <c r="F10" s="51">
        <f t="shared" si="6"/>
        <v>0</v>
      </c>
      <c r="G10" s="52">
        <f t="shared" si="7"/>
        <v>0</v>
      </c>
      <c r="H10" s="50">
        <f t="shared" si="8"/>
        <v>0</v>
      </c>
      <c r="I10" s="24">
        <f t="shared" si="9"/>
        <v>0</v>
      </c>
      <c r="J10" s="53">
        <f t="shared" si="10"/>
        <v>0</v>
      </c>
      <c r="K10" s="54">
        <f t="shared" si="11"/>
        <v>0</v>
      </c>
      <c r="L10" s="125">
        <f t="shared" si="12"/>
        <v>0</v>
      </c>
      <c r="M10" s="20">
        <v>6.5</v>
      </c>
      <c r="N10" s="55">
        <f t="shared" si="13"/>
        <v>6.5</v>
      </c>
      <c r="O10" s="55">
        <f t="shared" si="14"/>
        <v>0</v>
      </c>
      <c r="P10" s="17">
        <v>6.5</v>
      </c>
      <c r="Q10" s="16">
        <v>12.356346153846154</v>
      </c>
      <c r="R10" s="56">
        <f t="shared" si="15"/>
        <v>17.651923076923079</v>
      </c>
      <c r="S10" s="56">
        <f t="shared" si="16"/>
        <v>80.316249999999997</v>
      </c>
      <c r="T10" s="57">
        <f t="shared" si="17"/>
        <v>0</v>
      </c>
      <c r="U10" s="58">
        <f t="shared" si="18"/>
        <v>0</v>
      </c>
      <c r="V10" s="24">
        <f t="shared" si="19"/>
        <v>6.5</v>
      </c>
      <c r="W10" s="50">
        <f t="shared" si="20"/>
        <v>80.316249999999997</v>
      </c>
      <c r="Y10" s="25">
        <f t="shared" si="21"/>
        <v>6.5</v>
      </c>
      <c r="Z10" s="26">
        <f t="shared" si="22"/>
        <v>12.356346153846154</v>
      </c>
      <c r="AA10" s="10">
        <f t="shared" si="23"/>
        <v>4.55</v>
      </c>
      <c r="AB10" s="19">
        <f t="shared" si="24"/>
        <v>80.316249999999997</v>
      </c>
    </row>
    <row r="11" spans="1:28" x14ac:dyDescent="0.25">
      <c r="A11" s="49" t="s">
        <v>8</v>
      </c>
      <c r="B11" s="49" t="s">
        <v>9</v>
      </c>
      <c r="C11" s="57">
        <v>0.7</v>
      </c>
      <c r="D11" s="15">
        <v>12</v>
      </c>
      <c r="E11" s="16">
        <v>12.294600000000001</v>
      </c>
      <c r="F11" s="51">
        <f t="shared" si="6"/>
        <v>17.563714285714287</v>
      </c>
      <c r="G11" s="52">
        <f t="shared" si="7"/>
        <v>147.5352</v>
      </c>
      <c r="H11" s="50">
        <f t="shared" si="8"/>
        <v>8.3999999999999986</v>
      </c>
      <c r="I11" s="24">
        <f t="shared" si="9"/>
        <v>6</v>
      </c>
      <c r="J11" s="53">
        <f t="shared" si="10"/>
        <v>73.767600000000002</v>
      </c>
      <c r="K11" s="54">
        <f t="shared" si="11"/>
        <v>6</v>
      </c>
      <c r="L11" s="125">
        <f t="shared" si="12"/>
        <v>73.767600000000002</v>
      </c>
      <c r="M11" s="20">
        <v>6</v>
      </c>
      <c r="N11" s="55">
        <f t="shared" si="13"/>
        <v>15.25</v>
      </c>
      <c r="O11" s="55">
        <f t="shared" si="14"/>
        <v>9.25</v>
      </c>
      <c r="P11" s="17">
        <v>3.25</v>
      </c>
      <c r="Q11" s="16">
        <v>12.461</v>
      </c>
      <c r="R11" s="56">
        <f t="shared" si="15"/>
        <v>17.801428571428573</v>
      </c>
      <c r="S11" s="56">
        <f t="shared" si="16"/>
        <v>40.498249999999999</v>
      </c>
      <c r="T11" s="57">
        <f t="shared" si="17"/>
        <v>3.25</v>
      </c>
      <c r="U11" s="58">
        <f t="shared" si="18"/>
        <v>40.498249999999999</v>
      </c>
      <c r="V11" s="24">
        <f t="shared" si="19"/>
        <v>0</v>
      </c>
      <c r="W11" s="50">
        <f t="shared" si="20"/>
        <v>0</v>
      </c>
      <c r="Y11" s="25">
        <f t="shared" si="21"/>
        <v>6</v>
      </c>
      <c r="Z11" s="26">
        <f t="shared" si="22"/>
        <v>12.294600000000001</v>
      </c>
      <c r="AA11" s="10">
        <f t="shared" si="23"/>
        <v>4.1999999999999993</v>
      </c>
      <c r="AB11" s="19">
        <f t="shared" si="24"/>
        <v>73.767600000000002</v>
      </c>
    </row>
    <row r="12" spans="1:28" x14ac:dyDescent="0.25">
      <c r="A12" s="49" t="s">
        <v>8</v>
      </c>
      <c r="B12" s="49" t="s">
        <v>9</v>
      </c>
      <c r="C12" s="57">
        <v>1</v>
      </c>
      <c r="D12" s="15"/>
      <c r="E12" s="16"/>
      <c r="F12" s="51">
        <f t="shared" ref="F12" si="63">E12/C12</f>
        <v>0</v>
      </c>
      <c r="G12" s="52">
        <f t="shared" ref="G12" si="64">E12*D12</f>
        <v>0</v>
      </c>
      <c r="H12" s="50">
        <f t="shared" ref="H12" si="65">C12*D12</f>
        <v>0</v>
      </c>
      <c r="I12" s="24">
        <f t="shared" ref="I12" si="66">IF(O12&gt;P12,D12-O12+P12,D12)</f>
        <v>0</v>
      </c>
      <c r="J12" s="53">
        <f t="shared" ref="J12" si="67">I12*E12</f>
        <v>0</v>
      </c>
      <c r="K12" s="54">
        <f t="shared" ref="K12" si="68">D12-I12</f>
        <v>0</v>
      </c>
      <c r="L12" s="125">
        <f t="shared" ref="L12" si="69">K12*E12</f>
        <v>0</v>
      </c>
      <c r="M12" s="20"/>
      <c r="N12" s="55">
        <f t="shared" ref="N12" si="70">P12+D12</f>
        <v>0</v>
      </c>
      <c r="O12" s="55">
        <f t="shared" ref="O12" si="71">N12-M12</f>
        <v>0</v>
      </c>
      <c r="P12" s="17">
        <v>0</v>
      </c>
      <c r="Q12" s="16">
        <v>0</v>
      </c>
      <c r="R12" s="56">
        <f t="shared" ref="R12" si="72">Q12/C12</f>
        <v>0</v>
      </c>
      <c r="S12" s="56">
        <f t="shared" ref="S12" si="73">Q12*P12</f>
        <v>0</v>
      </c>
      <c r="T12" s="57">
        <f t="shared" ref="T12" si="74">P12-V12</f>
        <v>0</v>
      </c>
      <c r="U12" s="58">
        <f t="shared" ref="U12" si="75">T12*Q12</f>
        <v>0</v>
      </c>
      <c r="V12" s="24">
        <f t="shared" ref="V12" si="76">IF(O12&lt;P12,P12-O12,0)</f>
        <v>0</v>
      </c>
      <c r="W12" s="50">
        <f t="shared" ref="W12" si="77">V12*Q12</f>
        <v>0</v>
      </c>
      <c r="Y12" s="25">
        <f t="shared" ref="Y12" si="78">V12+I12</f>
        <v>0</v>
      </c>
      <c r="Z12" s="26">
        <f t="shared" ref="Z12" si="79">IF(ISERROR(((V12*Q12)+(I12*E12))/(I12+V12)),0,((V12*Q12)+(I12*E12))/(I12+V12))</f>
        <v>0</v>
      </c>
      <c r="AA12" s="10">
        <f t="shared" ref="AA12" si="80">Y12*C12</f>
        <v>0</v>
      </c>
      <c r="AB12" s="19">
        <f t="shared" ref="AB12" si="81">Y12*Z12</f>
        <v>0</v>
      </c>
    </row>
    <row r="13" spans="1:28" x14ac:dyDescent="0.25">
      <c r="A13" s="49" t="s">
        <v>11</v>
      </c>
      <c r="B13" s="49" t="s">
        <v>12</v>
      </c>
      <c r="C13" s="57">
        <v>0.7</v>
      </c>
      <c r="D13" s="15">
        <v>19</v>
      </c>
      <c r="E13" s="16">
        <v>9.7451299999999996</v>
      </c>
      <c r="F13" s="51">
        <f t="shared" si="6"/>
        <v>13.921614285714286</v>
      </c>
      <c r="G13" s="52">
        <f t="shared" si="7"/>
        <v>185.15746999999999</v>
      </c>
      <c r="H13" s="50">
        <f t="shared" si="8"/>
        <v>13.299999999999999</v>
      </c>
      <c r="I13" s="24">
        <f t="shared" si="9"/>
        <v>12.5</v>
      </c>
      <c r="J13" s="53">
        <f t="shared" si="10"/>
        <v>121.81412499999999</v>
      </c>
      <c r="K13" s="54">
        <f t="shared" si="11"/>
        <v>6.5</v>
      </c>
      <c r="L13" s="125">
        <f t="shared" si="12"/>
        <v>63.343344999999999</v>
      </c>
      <c r="M13" s="20">
        <v>12.5</v>
      </c>
      <c r="N13" s="55">
        <f t="shared" si="13"/>
        <v>25.5</v>
      </c>
      <c r="O13" s="55">
        <f t="shared" si="14"/>
        <v>13</v>
      </c>
      <c r="P13" s="17">
        <v>6.5</v>
      </c>
      <c r="Q13" s="16">
        <v>9.8770000000000007</v>
      </c>
      <c r="R13" s="56">
        <f t="shared" si="15"/>
        <v>14.110000000000001</v>
      </c>
      <c r="S13" s="56">
        <f t="shared" si="16"/>
        <v>64.200500000000005</v>
      </c>
      <c r="T13" s="57">
        <f t="shared" si="17"/>
        <v>6.5</v>
      </c>
      <c r="U13" s="58">
        <f t="shared" si="18"/>
        <v>64.200500000000005</v>
      </c>
      <c r="V13" s="24">
        <f t="shared" si="19"/>
        <v>0</v>
      </c>
      <c r="W13" s="50">
        <f t="shared" si="20"/>
        <v>0</v>
      </c>
      <c r="Y13" s="25">
        <f t="shared" si="21"/>
        <v>12.5</v>
      </c>
      <c r="Z13" s="26">
        <f t="shared" si="22"/>
        <v>9.7451299999999996</v>
      </c>
      <c r="AA13" s="10">
        <f t="shared" si="23"/>
        <v>8.75</v>
      </c>
      <c r="AB13" s="19">
        <f t="shared" si="24"/>
        <v>121.81412499999999</v>
      </c>
    </row>
    <row r="14" spans="1:28" x14ac:dyDescent="0.25">
      <c r="A14" s="49" t="s">
        <v>11</v>
      </c>
      <c r="B14" s="49" t="s">
        <v>12</v>
      </c>
      <c r="C14" s="57">
        <v>1</v>
      </c>
      <c r="D14" s="15"/>
      <c r="E14" s="16"/>
      <c r="F14" s="51">
        <f t="shared" si="6"/>
        <v>0</v>
      </c>
      <c r="G14" s="52">
        <f t="shared" ref="G14" si="82">E14*D14</f>
        <v>0</v>
      </c>
      <c r="H14" s="50">
        <f t="shared" ref="H14" si="83">C14*D14</f>
        <v>0</v>
      </c>
      <c r="I14" s="24">
        <f t="shared" ref="I14" si="84">IF(O14&gt;P14,D14-O14+P14,D14)</f>
        <v>0</v>
      </c>
      <c r="J14" s="53">
        <f t="shared" ref="J14" si="85">I14*E14</f>
        <v>0</v>
      </c>
      <c r="K14" s="54">
        <f t="shared" ref="K14" si="86">D14-I14</f>
        <v>0</v>
      </c>
      <c r="L14" s="125">
        <f t="shared" ref="L14" si="87">K14*E14</f>
        <v>0</v>
      </c>
      <c r="M14" s="20"/>
      <c r="N14" s="55">
        <f t="shared" ref="N14" si="88">P14+D14</f>
        <v>0.5</v>
      </c>
      <c r="O14" s="55">
        <f t="shared" ref="O14" si="89">N14-M14</f>
        <v>0.5</v>
      </c>
      <c r="P14" s="17">
        <v>0.5</v>
      </c>
      <c r="Q14" s="16">
        <v>14.747999999999999</v>
      </c>
      <c r="R14" s="56">
        <f t="shared" ref="R14" si="90">Q14/C14</f>
        <v>14.747999999999999</v>
      </c>
      <c r="S14" s="56">
        <f t="shared" ref="S14" si="91">Q14*P14</f>
        <v>7.3739999999999997</v>
      </c>
      <c r="T14" s="57">
        <f t="shared" ref="T14" si="92">P14-V14</f>
        <v>0.5</v>
      </c>
      <c r="U14" s="58">
        <f t="shared" ref="U14" si="93">T14*Q14</f>
        <v>7.3739999999999997</v>
      </c>
      <c r="V14" s="24">
        <f t="shared" ref="V14" si="94">IF(O14&lt;P14,P14-O14,0)</f>
        <v>0</v>
      </c>
      <c r="W14" s="50">
        <f t="shared" ref="W14" si="95">V14*Q14</f>
        <v>0</v>
      </c>
      <c r="Y14" s="25">
        <f t="shared" ref="Y14" si="96">V14+I14</f>
        <v>0</v>
      </c>
      <c r="Z14" s="26">
        <f t="shared" ref="Z14" si="97">IF(ISERROR(((V14*Q14)+(I14*E14))/(I14+V14)),0,((V14*Q14)+(I14*E14))/(I14+V14))</f>
        <v>0</v>
      </c>
      <c r="AA14" s="10">
        <f t="shared" ref="AA14" si="98">Y14*C14</f>
        <v>0</v>
      </c>
      <c r="AB14" s="19">
        <f t="shared" ref="AB14" si="99">Y14*Z14</f>
        <v>0</v>
      </c>
    </row>
    <row r="15" spans="1:28" x14ac:dyDescent="0.25">
      <c r="A15" s="49" t="s">
        <v>11</v>
      </c>
      <c r="B15" s="49" t="s">
        <v>12</v>
      </c>
      <c r="C15" s="57">
        <v>2</v>
      </c>
      <c r="D15" s="15"/>
      <c r="E15" s="16"/>
      <c r="F15" s="51">
        <f t="shared" si="6"/>
        <v>0</v>
      </c>
      <c r="G15" s="52">
        <f t="shared" si="7"/>
        <v>0</v>
      </c>
      <c r="H15" s="50">
        <f t="shared" si="8"/>
        <v>0</v>
      </c>
      <c r="I15" s="24">
        <f t="shared" si="9"/>
        <v>0</v>
      </c>
      <c r="J15" s="53">
        <f t="shared" si="10"/>
        <v>0</v>
      </c>
      <c r="K15" s="54">
        <f t="shared" si="11"/>
        <v>0</v>
      </c>
      <c r="L15" s="125">
        <f t="shared" si="12"/>
        <v>0</v>
      </c>
      <c r="M15" s="20"/>
      <c r="N15" s="55">
        <f t="shared" si="13"/>
        <v>0</v>
      </c>
      <c r="O15" s="55">
        <f t="shared" si="14"/>
        <v>0</v>
      </c>
      <c r="P15" s="17">
        <v>0</v>
      </c>
      <c r="Q15" s="16">
        <v>0</v>
      </c>
      <c r="R15" s="56">
        <f t="shared" si="15"/>
        <v>0</v>
      </c>
      <c r="S15" s="56">
        <f t="shared" si="16"/>
        <v>0</v>
      </c>
      <c r="T15" s="57">
        <f t="shared" si="17"/>
        <v>0</v>
      </c>
      <c r="U15" s="58">
        <f t="shared" si="18"/>
        <v>0</v>
      </c>
      <c r="V15" s="24">
        <f t="shared" si="19"/>
        <v>0</v>
      </c>
      <c r="W15" s="50">
        <f t="shared" si="20"/>
        <v>0</v>
      </c>
      <c r="Y15" s="25">
        <f t="shared" si="21"/>
        <v>0</v>
      </c>
      <c r="Z15" s="26">
        <f t="shared" si="22"/>
        <v>0</v>
      </c>
      <c r="AA15" s="10">
        <f t="shared" si="23"/>
        <v>0</v>
      </c>
      <c r="AB15" s="19">
        <f t="shared" si="24"/>
        <v>0</v>
      </c>
    </row>
    <row r="16" spans="1:28" x14ac:dyDescent="0.25">
      <c r="A16" s="49" t="s">
        <v>13</v>
      </c>
      <c r="B16" s="49" t="s">
        <v>14</v>
      </c>
      <c r="C16" s="57">
        <v>0.7</v>
      </c>
      <c r="D16" s="15">
        <v>1</v>
      </c>
      <c r="E16" s="16">
        <v>9.4934999999999992</v>
      </c>
      <c r="F16" s="51">
        <f t="shared" si="6"/>
        <v>13.562142857142856</v>
      </c>
      <c r="G16" s="52">
        <f t="shared" si="7"/>
        <v>9.4934999999999992</v>
      </c>
      <c r="H16" s="50">
        <f t="shared" si="8"/>
        <v>0.7</v>
      </c>
      <c r="I16" s="24">
        <f t="shared" si="9"/>
        <v>1</v>
      </c>
      <c r="J16" s="53">
        <f t="shared" si="10"/>
        <v>9.4934999999999992</v>
      </c>
      <c r="K16" s="54">
        <f t="shared" si="11"/>
        <v>0</v>
      </c>
      <c r="L16" s="125">
        <f t="shared" si="12"/>
        <v>0</v>
      </c>
      <c r="M16" s="20">
        <v>3.5</v>
      </c>
      <c r="N16" s="55">
        <f t="shared" si="13"/>
        <v>6</v>
      </c>
      <c r="O16" s="55">
        <f t="shared" si="14"/>
        <v>2.5</v>
      </c>
      <c r="P16" s="17">
        <v>5</v>
      </c>
      <c r="Q16" s="16">
        <v>10.142799999999999</v>
      </c>
      <c r="R16" s="56">
        <f t="shared" si="15"/>
        <v>14.489714285714285</v>
      </c>
      <c r="S16" s="56">
        <f t="shared" si="16"/>
        <v>50.713999999999999</v>
      </c>
      <c r="T16" s="57">
        <f t="shared" si="17"/>
        <v>2.5</v>
      </c>
      <c r="U16" s="58">
        <f t="shared" si="18"/>
        <v>25.356999999999999</v>
      </c>
      <c r="V16" s="24">
        <f t="shared" si="19"/>
        <v>2.5</v>
      </c>
      <c r="W16" s="50">
        <f t="shared" si="20"/>
        <v>25.356999999999999</v>
      </c>
      <c r="Y16" s="25">
        <f t="shared" si="21"/>
        <v>3.5</v>
      </c>
      <c r="Z16" s="26">
        <f t="shared" si="22"/>
        <v>9.9572857142857139</v>
      </c>
      <c r="AA16" s="10">
        <f t="shared" si="23"/>
        <v>2.4499999999999997</v>
      </c>
      <c r="AB16" s="19">
        <f t="shared" si="24"/>
        <v>34.850499999999997</v>
      </c>
    </row>
    <row r="17" spans="1:28" x14ac:dyDescent="0.25">
      <c r="A17" s="49" t="s">
        <v>126</v>
      </c>
      <c r="B17" s="49" t="s">
        <v>127</v>
      </c>
      <c r="C17" s="57">
        <v>0.7</v>
      </c>
      <c r="D17" s="15"/>
      <c r="E17" s="16"/>
      <c r="F17" s="51">
        <f t="shared" si="6"/>
        <v>0</v>
      </c>
      <c r="G17" s="52">
        <f t="shared" si="7"/>
        <v>0</v>
      </c>
      <c r="H17" s="50">
        <f t="shared" si="8"/>
        <v>0</v>
      </c>
      <c r="I17" s="24">
        <f t="shared" si="9"/>
        <v>0</v>
      </c>
      <c r="J17" s="53">
        <f t="shared" ref="J17" si="100">I17*E17</f>
        <v>0</v>
      </c>
      <c r="K17" s="54">
        <f t="shared" ref="K17" si="101">D17-I17</f>
        <v>0</v>
      </c>
      <c r="L17" s="125">
        <f t="shared" si="12"/>
        <v>0</v>
      </c>
      <c r="M17" s="20">
        <v>5.5</v>
      </c>
      <c r="N17" s="55">
        <f t="shared" ref="N17" si="102">P17+D17</f>
        <v>6</v>
      </c>
      <c r="O17" s="55">
        <f t="shared" ref="O17" si="103">N17-M17</f>
        <v>0.5</v>
      </c>
      <c r="P17" s="17">
        <v>6</v>
      </c>
      <c r="Q17" s="16">
        <v>10.576666666666666</v>
      </c>
      <c r="R17" s="56">
        <f t="shared" ref="R17" si="104">Q17/C17</f>
        <v>15.109523809523809</v>
      </c>
      <c r="S17" s="56">
        <f t="shared" ref="S17" si="105">Q17*P17</f>
        <v>63.459999999999994</v>
      </c>
      <c r="T17" s="57">
        <f t="shared" ref="T17" si="106">P17-V17</f>
        <v>0.5</v>
      </c>
      <c r="U17" s="58">
        <f t="shared" ref="U17" si="107">T17*Q17</f>
        <v>5.2883333333333331</v>
      </c>
      <c r="V17" s="24">
        <f t="shared" ref="V17" si="108">IF(O17&lt;P17,P17-O17,0)</f>
        <v>5.5</v>
      </c>
      <c r="W17" s="50">
        <f t="shared" ref="W17" si="109">V17*Q17</f>
        <v>58.171666666666667</v>
      </c>
      <c r="Y17" s="25">
        <f t="shared" ref="Y17" si="110">V17+I17</f>
        <v>5.5</v>
      </c>
      <c r="Z17" s="26">
        <f t="shared" ref="Z17" si="111">IF(ISERROR(((V17*Q17)+(I17*E17))/(I17+V17)),0,((V17*Q17)+(I17*E17))/(I17+V17))</f>
        <v>10.576666666666666</v>
      </c>
      <c r="AA17" s="10">
        <f t="shared" ref="AA17" si="112">Y17*C17</f>
        <v>3.8499999999999996</v>
      </c>
      <c r="AB17" s="19">
        <f t="shared" ref="AB17" si="113">Y17*Z17</f>
        <v>58.171666666666667</v>
      </c>
    </row>
    <row r="18" spans="1:28" x14ac:dyDescent="0.25">
      <c r="A18" s="49" t="s">
        <v>91</v>
      </c>
      <c r="B18" s="49" t="s">
        <v>92</v>
      </c>
      <c r="C18" s="57">
        <v>0.27500000000000002</v>
      </c>
      <c r="D18" s="15">
        <v>24</v>
      </c>
      <c r="E18" s="16">
        <v>1.55</v>
      </c>
      <c r="F18" s="51">
        <f t="shared" si="6"/>
        <v>5.6363636363636358</v>
      </c>
      <c r="G18" s="52">
        <f t="shared" si="7"/>
        <v>37.200000000000003</v>
      </c>
      <c r="H18" s="50">
        <f t="shared" si="8"/>
        <v>6.6000000000000005</v>
      </c>
      <c r="I18" s="24">
        <f t="shared" si="9"/>
        <v>24</v>
      </c>
      <c r="J18" s="53">
        <f t="shared" si="10"/>
        <v>37.200000000000003</v>
      </c>
      <c r="K18" s="54">
        <f t="shared" si="11"/>
        <v>0</v>
      </c>
      <c r="L18" s="125">
        <f t="shared" si="12"/>
        <v>0</v>
      </c>
      <c r="M18" s="20">
        <v>48</v>
      </c>
      <c r="N18" s="55">
        <f t="shared" si="13"/>
        <v>204</v>
      </c>
      <c r="O18" s="55">
        <f t="shared" si="14"/>
        <v>156</v>
      </c>
      <c r="P18" s="17">
        <v>180</v>
      </c>
      <c r="Q18" s="16">
        <v>0.89100000000000001</v>
      </c>
      <c r="R18" s="56">
        <f t="shared" si="15"/>
        <v>3.2399999999999998</v>
      </c>
      <c r="S18" s="56">
        <f t="shared" si="16"/>
        <v>160.38</v>
      </c>
      <c r="T18" s="57">
        <f t="shared" si="17"/>
        <v>156</v>
      </c>
      <c r="U18" s="58">
        <f t="shared" si="18"/>
        <v>138.99600000000001</v>
      </c>
      <c r="V18" s="24">
        <f t="shared" si="19"/>
        <v>24</v>
      </c>
      <c r="W18" s="50">
        <f t="shared" si="20"/>
        <v>21.384</v>
      </c>
      <c r="Y18" s="25">
        <f t="shared" si="21"/>
        <v>48</v>
      </c>
      <c r="Z18" s="26">
        <f t="shared" si="22"/>
        <v>1.2205000000000001</v>
      </c>
      <c r="AA18" s="10">
        <f t="shared" si="23"/>
        <v>13.200000000000001</v>
      </c>
      <c r="AB18" s="19">
        <f t="shared" si="24"/>
        <v>58.584000000000003</v>
      </c>
    </row>
    <row r="19" spans="1:28" x14ac:dyDescent="0.25">
      <c r="A19" s="49" t="s">
        <v>91</v>
      </c>
      <c r="B19" s="49" t="s">
        <v>117</v>
      </c>
      <c r="C19" s="57">
        <v>0.27500000000000002</v>
      </c>
      <c r="D19" s="15"/>
      <c r="E19" s="16"/>
      <c r="F19" s="51">
        <f t="shared" ref="F19:F21" si="114">E19/C19</f>
        <v>0</v>
      </c>
      <c r="G19" s="52">
        <f t="shared" ref="G19:G21" si="115">E19*D19</f>
        <v>0</v>
      </c>
      <c r="H19" s="50">
        <f t="shared" ref="H19:H21" si="116">C19*D19</f>
        <v>0</v>
      </c>
      <c r="I19" s="24">
        <f t="shared" si="9"/>
        <v>0</v>
      </c>
      <c r="J19" s="53">
        <f t="shared" ref="J19:J21" si="117">I19*E19</f>
        <v>0</v>
      </c>
      <c r="K19" s="54">
        <f t="shared" ref="K19:K21" si="118">D19-I19</f>
        <v>0</v>
      </c>
      <c r="L19" s="125">
        <f t="shared" ref="L19:L33" si="119">K19*E19</f>
        <v>0</v>
      </c>
      <c r="M19" s="20">
        <v>48</v>
      </c>
      <c r="N19" s="55">
        <f t="shared" ref="N19:N21" si="120">P19+D19</f>
        <v>60</v>
      </c>
      <c r="O19" s="55">
        <f t="shared" ref="O19:O35" si="121">N19-M19</f>
        <v>12</v>
      </c>
      <c r="P19" s="17">
        <v>60</v>
      </c>
      <c r="Q19" s="16">
        <v>0.89100000000000001</v>
      </c>
      <c r="R19" s="56">
        <f t="shared" si="15"/>
        <v>3.2399999999999998</v>
      </c>
      <c r="S19" s="56">
        <f t="shared" si="16"/>
        <v>53.46</v>
      </c>
      <c r="T19" s="57">
        <f t="shared" si="17"/>
        <v>12</v>
      </c>
      <c r="U19" s="58">
        <f t="shared" si="18"/>
        <v>10.692</v>
      </c>
      <c r="V19" s="24">
        <f t="shared" si="19"/>
        <v>48</v>
      </c>
      <c r="W19" s="50">
        <f t="shared" si="20"/>
        <v>42.768000000000001</v>
      </c>
      <c r="Y19" s="25">
        <f t="shared" si="21"/>
        <v>48</v>
      </c>
      <c r="Z19" s="26">
        <f t="shared" si="22"/>
        <v>0.89100000000000001</v>
      </c>
      <c r="AA19" s="10">
        <f t="shared" si="23"/>
        <v>13.200000000000001</v>
      </c>
      <c r="AB19" s="19">
        <f t="shared" si="24"/>
        <v>42.768000000000001</v>
      </c>
    </row>
    <row r="20" spans="1:28" x14ac:dyDescent="0.25">
      <c r="A20" s="49" t="s">
        <v>91</v>
      </c>
      <c r="B20" s="49" t="s">
        <v>131</v>
      </c>
      <c r="C20" s="57">
        <v>0.27500000000000002</v>
      </c>
      <c r="D20" s="15"/>
      <c r="E20" s="16"/>
      <c r="F20" s="51">
        <f t="shared" ref="F20" si="122">E20/C20</f>
        <v>0</v>
      </c>
      <c r="G20" s="52">
        <f t="shared" ref="G20" si="123">E20*D20</f>
        <v>0</v>
      </c>
      <c r="H20" s="50">
        <f t="shared" ref="H20" si="124">C20*D20</f>
        <v>0</v>
      </c>
      <c r="I20" s="24">
        <f t="shared" ref="I20" si="125">IF(O20&gt;P20,D20-O20+P20,D20)</f>
        <v>0</v>
      </c>
      <c r="J20" s="53">
        <f t="shared" ref="J20" si="126">I20*E20</f>
        <v>0</v>
      </c>
      <c r="K20" s="54">
        <f t="shared" ref="K20" si="127">D20-I20</f>
        <v>0</v>
      </c>
      <c r="L20" s="125">
        <f t="shared" ref="L20:L32" si="128">K20*E20</f>
        <v>0</v>
      </c>
      <c r="M20" s="20">
        <v>27</v>
      </c>
      <c r="N20" s="55">
        <f t="shared" ref="N20" si="129">P20+D20</f>
        <v>60</v>
      </c>
      <c r="O20" s="55">
        <f t="shared" ref="O20" si="130">N20-M20</f>
        <v>33</v>
      </c>
      <c r="P20" s="17">
        <v>60</v>
      </c>
      <c r="Q20" s="16">
        <v>0.89100000000000001</v>
      </c>
      <c r="R20" s="56">
        <f t="shared" ref="R20" si="131">Q20/C20</f>
        <v>3.2399999999999998</v>
      </c>
      <c r="S20" s="56">
        <f t="shared" ref="S20" si="132">Q20*P20</f>
        <v>53.46</v>
      </c>
      <c r="T20" s="57">
        <f t="shared" ref="T20" si="133">P20-V20</f>
        <v>33</v>
      </c>
      <c r="U20" s="58">
        <f t="shared" ref="U20" si="134">T20*Q20</f>
        <v>29.402999999999999</v>
      </c>
      <c r="V20" s="24">
        <f t="shared" ref="V20" si="135">IF(O20&lt;P20,P20-O20,0)</f>
        <v>27</v>
      </c>
      <c r="W20" s="50">
        <f t="shared" ref="W20" si="136">V20*Q20</f>
        <v>24.057000000000002</v>
      </c>
      <c r="Y20" s="25">
        <f t="shared" ref="Y20" si="137">V20+I20</f>
        <v>27</v>
      </c>
      <c r="Z20" s="26">
        <f t="shared" ref="Z20" si="138">IF(ISERROR(((V20*Q20)+(I20*E20))/(I20+V20)),0,((V20*Q20)+(I20*E20))/(I20+V20))</f>
        <v>0.89100000000000013</v>
      </c>
      <c r="AA20" s="10">
        <f t="shared" ref="AA20" si="139">Y20*C20</f>
        <v>7.4250000000000007</v>
      </c>
      <c r="AB20" s="19">
        <f t="shared" ref="AB20" si="140">Y20*Z20</f>
        <v>24.057000000000002</v>
      </c>
    </row>
    <row r="21" spans="1:28" x14ac:dyDescent="0.25">
      <c r="A21" s="49" t="s">
        <v>118</v>
      </c>
      <c r="B21" s="49" t="s">
        <v>119</v>
      </c>
      <c r="C21" s="57">
        <v>0.7</v>
      </c>
      <c r="D21" s="15">
        <v>4</v>
      </c>
      <c r="E21" s="16">
        <v>13.26</v>
      </c>
      <c r="F21" s="51">
        <f t="shared" si="114"/>
        <v>18.942857142857143</v>
      </c>
      <c r="G21" s="52">
        <f t="shared" si="115"/>
        <v>53.04</v>
      </c>
      <c r="H21" s="50">
        <f t="shared" si="116"/>
        <v>2.8</v>
      </c>
      <c r="I21" s="24">
        <f t="shared" si="9"/>
        <v>1</v>
      </c>
      <c r="J21" s="53">
        <f t="shared" si="117"/>
        <v>13.26</v>
      </c>
      <c r="K21" s="54">
        <f t="shared" si="118"/>
        <v>3</v>
      </c>
      <c r="L21" s="125">
        <f t="shared" si="119"/>
        <v>39.78</v>
      </c>
      <c r="M21" s="20">
        <v>1</v>
      </c>
      <c r="N21" s="55">
        <f t="shared" si="120"/>
        <v>4</v>
      </c>
      <c r="O21" s="55">
        <f t="shared" si="121"/>
        <v>3</v>
      </c>
      <c r="P21" s="17">
        <v>0</v>
      </c>
      <c r="Q21" s="16">
        <v>0</v>
      </c>
      <c r="R21" s="56">
        <f t="shared" si="15"/>
        <v>0</v>
      </c>
      <c r="S21" s="56">
        <f t="shared" si="16"/>
        <v>0</v>
      </c>
      <c r="T21" s="57">
        <f t="shared" si="17"/>
        <v>0</v>
      </c>
      <c r="U21" s="58">
        <f t="shared" si="18"/>
        <v>0</v>
      </c>
      <c r="V21" s="24">
        <f t="shared" si="19"/>
        <v>0</v>
      </c>
      <c r="W21" s="50">
        <f t="shared" si="20"/>
        <v>0</v>
      </c>
      <c r="Y21" s="25">
        <f t="shared" si="21"/>
        <v>1</v>
      </c>
      <c r="Z21" s="26">
        <f t="shared" si="22"/>
        <v>13.26</v>
      </c>
      <c r="AA21" s="10">
        <f t="shared" si="23"/>
        <v>0.7</v>
      </c>
      <c r="AB21" s="19">
        <f t="shared" si="24"/>
        <v>13.26</v>
      </c>
    </row>
    <row r="22" spans="1:28" x14ac:dyDescent="0.25">
      <c r="A22" s="49" t="s">
        <v>19</v>
      </c>
      <c r="B22" s="49" t="s">
        <v>20</v>
      </c>
      <c r="C22" s="57">
        <v>1</v>
      </c>
      <c r="D22" s="15"/>
      <c r="E22" s="16"/>
      <c r="F22" s="51">
        <f t="shared" si="6"/>
        <v>0</v>
      </c>
      <c r="G22" s="52">
        <f t="shared" si="7"/>
        <v>0</v>
      </c>
      <c r="H22" s="50">
        <f t="shared" si="8"/>
        <v>0</v>
      </c>
      <c r="I22" s="24">
        <f t="shared" si="9"/>
        <v>0</v>
      </c>
      <c r="J22" s="53">
        <f t="shared" si="10"/>
        <v>0</v>
      </c>
      <c r="K22" s="54">
        <f t="shared" si="11"/>
        <v>0</v>
      </c>
      <c r="L22" s="125">
        <f t="shared" si="128"/>
        <v>0</v>
      </c>
      <c r="M22" s="20"/>
      <c r="N22" s="55">
        <f t="shared" si="13"/>
        <v>0.25</v>
      </c>
      <c r="O22" s="55">
        <f t="shared" si="14"/>
        <v>0.25</v>
      </c>
      <c r="P22" s="17">
        <v>0.25</v>
      </c>
      <c r="Q22" s="16">
        <v>12.07</v>
      </c>
      <c r="R22" s="56">
        <f t="shared" si="15"/>
        <v>12.07</v>
      </c>
      <c r="S22" s="56">
        <f t="shared" si="16"/>
        <v>3.0175000000000001</v>
      </c>
      <c r="T22" s="57">
        <f t="shared" si="17"/>
        <v>0.25</v>
      </c>
      <c r="U22" s="58">
        <f t="shared" si="18"/>
        <v>3.0175000000000001</v>
      </c>
      <c r="V22" s="24">
        <f t="shared" si="19"/>
        <v>0</v>
      </c>
      <c r="W22" s="50">
        <f t="shared" si="20"/>
        <v>0</v>
      </c>
      <c r="Y22" s="25">
        <f t="shared" si="21"/>
        <v>0</v>
      </c>
      <c r="Z22" s="26">
        <f t="shared" si="22"/>
        <v>0</v>
      </c>
      <c r="AA22" s="10">
        <f t="shared" si="23"/>
        <v>0</v>
      </c>
      <c r="AB22" s="19">
        <f t="shared" si="24"/>
        <v>0</v>
      </c>
    </row>
    <row r="23" spans="1:28" x14ac:dyDescent="0.25">
      <c r="A23" s="49" t="s">
        <v>19</v>
      </c>
      <c r="B23" s="49" t="s">
        <v>20</v>
      </c>
      <c r="C23" s="57">
        <v>0.02</v>
      </c>
      <c r="D23" s="15"/>
      <c r="E23" s="16"/>
      <c r="F23" s="51">
        <f t="shared" si="6"/>
        <v>0</v>
      </c>
      <c r="G23" s="52">
        <f t="shared" si="7"/>
        <v>0</v>
      </c>
      <c r="H23" s="50">
        <f t="shared" si="8"/>
        <v>0</v>
      </c>
      <c r="I23" s="24">
        <f t="shared" si="9"/>
        <v>0</v>
      </c>
      <c r="J23" s="53">
        <f t="shared" si="10"/>
        <v>0</v>
      </c>
      <c r="K23" s="54">
        <f t="shared" si="11"/>
        <v>0</v>
      </c>
      <c r="L23" s="125">
        <f t="shared" si="119"/>
        <v>0</v>
      </c>
      <c r="M23" s="20">
        <v>30</v>
      </c>
      <c r="N23" s="55">
        <f t="shared" si="13"/>
        <v>360</v>
      </c>
      <c r="O23" s="55">
        <f t="shared" si="121"/>
        <v>330</v>
      </c>
      <c r="P23" s="17">
        <v>360</v>
      </c>
      <c r="Q23" s="16">
        <v>0.57599999999999996</v>
      </c>
      <c r="R23" s="56">
        <f t="shared" si="15"/>
        <v>28.799999999999997</v>
      </c>
      <c r="S23" s="56">
        <f t="shared" si="16"/>
        <v>207.35999999999999</v>
      </c>
      <c r="T23" s="57">
        <f t="shared" si="17"/>
        <v>330</v>
      </c>
      <c r="U23" s="58">
        <f t="shared" si="18"/>
        <v>190.07999999999998</v>
      </c>
      <c r="V23" s="24">
        <f t="shared" si="19"/>
        <v>30</v>
      </c>
      <c r="W23" s="50">
        <f t="shared" si="20"/>
        <v>17.279999999999998</v>
      </c>
      <c r="Y23" s="25">
        <f t="shared" si="21"/>
        <v>30</v>
      </c>
      <c r="Z23" s="26">
        <f t="shared" si="22"/>
        <v>0.57599999999999996</v>
      </c>
      <c r="AA23" s="10">
        <f t="shared" si="23"/>
        <v>0.6</v>
      </c>
      <c r="AB23" s="19">
        <f t="shared" si="24"/>
        <v>17.279999999999998</v>
      </c>
    </row>
    <row r="24" spans="1:28" x14ac:dyDescent="0.25">
      <c r="A24" s="49" t="s">
        <v>74</v>
      </c>
      <c r="B24" s="49" t="s">
        <v>75</v>
      </c>
      <c r="C24" s="57">
        <v>0.7</v>
      </c>
      <c r="D24" s="15"/>
      <c r="E24" s="16"/>
      <c r="F24" s="51">
        <f t="shared" si="6"/>
        <v>0</v>
      </c>
      <c r="G24" s="52">
        <f t="shared" si="7"/>
        <v>0</v>
      </c>
      <c r="H24" s="50">
        <f t="shared" si="8"/>
        <v>0</v>
      </c>
      <c r="I24" s="24">
        <f>IF(O24&gt;P24,D24-O24+P24,D24)</f>
        <v>0</v>
      </c>
      <c r="J24" s="53">
        <f t="shared" si="10"/>
        <v>0</v>
      </c>
      <c r="K24" s="54">
        <f t="shared" si="11"/>
        <v>0</v>
      </c>
      <c r="L24" s="125">
        <f t="shared" si="128"/>
        <v>0</v>
      </c>
      <c r="M24" s="20"/>
      <c r="N24" s="55">
        <f t="shared" si="13"/>
        <v>1</v>
      </c>
      <c r="O24" s="55">
        <f t="shared" si="14"/>
        <v>1</v>
      </c>
      <c r="P24" s="17">
        <v>1</v>
      </c>
      <c r="Q24" s="16">
        <v>13.801999999999998</v>
      </c>
      <c r="R24" s="56">
        <f t="shared" si="15"/>
        <v>19.717142857142854</v>
      </c>
      <c r="S24" s="56">
        <f t="shared" si="16"/>
        <v>13.801999999999998</v>
      </c>
      <c r="T24" s="57">
        <f t="shared" si="17"/>
        <v>1</v>
      </c>
      <c r="U24" s="58">
        <f t="shared" si="18"/>
        <v>13.801999999999998</v>
      </c>
      <c r="V24" s="24">
        <f t="shared" si="19"/>
        <v>0</v>
      </c>
      <c r="W24" s="50">
        <f t="shared" si="20"/>
        <v>0</v>
      </c>
      <c r="Y24" s="25">
        <f t="shared" si="21"/>
        <v>0</v>
      </c>
      <c r="Z24" s="26">
        <f t="shared" si="22"/>
        <v>0</v>
      </c>
      <c r="AA24" s="10">
        <f t="shared" si="23"/>
        <v>0</v>
      </c>
      <c r="AB24" s="19">
        <f t="shared" si="24"/>
        <v>0</v>
      </c>
    </row>
    <row r="25" spans="1:28" x14ac:dyDescent="0.25">
      <c r="A25" s="49" t="s">
        <v>74</v>
      </c>
      <c r="B25" s="49" t="s">
        <v>75</v>
      </c>
      <c r="C25" s="57">
        <v>0.5</v>
      </c>
      <c r="D25" s="15">
        <v>1</v>
      </c>
      <c r="E25" s="16">
        <v>15</v>
      </c>
      <c r="F25" s="51">
        <f t="shared" si="6"/>
        <v>30</v>
      </c>
      <c r="G25" s="52">
        <f t="shared" si="7"/>
        <v>15</v>
      </c>
      <c r="H25" s="50">
        <f t="shared" si="8"/>
        <v>0.5</v>
      </c>
      <c r="I25" s="24">
        <f t="shared" si="9"/>
        <v>0</v>
      </c>
      <c r="J25" s="53">
        <f t="shared" si="10"/>
        <v>0</v>
      </c>
      <c r="K25" s="54">
        <f t="shared" si="11"/>
        <v>1</v>
      </c>
      <c r="L25" s="125">
        <f t="shared" si="119"/>
        <v>15</v>
      </c>
      <c r="M25" s="20"/>
      <c r="N25" s="55">
        <f t="shared" si="13"/>
        <v>1</v>
      </c>
      <c r="O25" s="55">
        <f t="shared" si="121"/>
        <v>1</v>
      </c>
      <c r="P25" s="17">
        <v>0</v>
      </c>
      <c r="Q25" s="16">
        <v>0</v>
      </c>
      <c r="R25" s="56">
        <f t="shared" si="15"/>
        <v>0</v>
      </c>
      <c r="S25" s="56">
        <f t="shared" si="16"/>
        <v>0</v>
      </c>
      <c r="T25" s="57">
        <f t="shared" si="17"/>
        <v>0</v>
      </c>
      <c r="U25" s="58">
        <f t="shared" si="18"/>
        <v>0</v>
      </c>
      <c r="V25" s="24">
        <f t="shared" si="19"/>
        <v>0</v>
      </c>
      <c r="W25" s="50">
        <f t="shared" si="20"/>
        <v>0</v>
      </c>
      <c r="Y25" s="25">
        <f t="shared" si="21"/>
        <v>0</v>
      </c>
      <c r="Z25" s="26">
        <f t="shared" si="22"/>
        <v>0</v>
      </c>
      <c r="AA25" s="10">
        <f t="shared" si="23"/>
        <v>0</v>
      </c>
      <c r="AB25" s="19">
        <f t="shared" si="24"/>
        <v>0</v>
      </c>
    </row>
    <row r="26" spans="1:28" x14ac:dyDescent="0.25">
      <c r="A26" s="49" t="s">
        <v>74</v>
      </c>
      <c r="B26" s="49" t="s">
        <v>128</v>
      </c>
      <c r="C26" s="57">
        <v>2</v>
      </c>
      <c r="D26" s="15"/>
      <c r="E26" s="16"/>
      <c r="F26" s="51">
        <f t="shared" si="6"/>
        <v>0</v>
      </c>
      <c r="G26" s="52">
        <f t="shared" si="7"/>
        <v>0</v>
      </c>
      <c r="H26" s="50">
        <f t="shared" si="8"/>
        <v>0</v>
      </c>
      <c r="I26" s="24">
        <f t="shared" si="9"/>
        <v>0</v>
      </c>
      <c r="J26" s="53">
        <f t="shared" si="10"/>
        <v>0</v>
      </c>
      <c r="K26" s="54">
        <f t="shared" si="11"/>
        <v>0</v>
      </c>
      <c r="L26" s="125">
        <f t="shared" si="128"/>
        <v>0</v>
      </c>
      <c r="M26" s="20">
        <v>0.25</v>
      </c>
      <c r="N26" s="55">
        <f t="shared" si="13"/>
        <v>0.5</v>
      </c>
      <c r="O26" s="55">
        <f t="shared" si="14"/>
        <v>0.25</v>
      </c>
      <c r="P26" s="17">
        <v>0.5</v>
      </c>
      <c r="Q26" s="16">
        <v>29.148</v>
      </c>
      <c r="R26" s="56">
        <f t="shared" si="15"/>
        <v>14.574</v>
      </c>
      <c r="S26" s="56">
        <f t="shared" si="16"/>
        <v>14.574</v>
      </c>
      <c r="T26" s="57">
        <f t="shared" si="17"/>
        <v>0.25</v>
      </c>
      <c r="U26" s="58">
        <f t="shared" si="18"/>
        <v>7.2869999999999999</v>
      </c>
      <c r="V26" s="24">
        <f t="shared" si="19"/>
        <v>0.25</v>
      </c>
      <c r="W26" s="50">
        <f t="shared" si="20"/>
        <v>7.2869999999999999</v>
      </c>
      <c r="Y26" s="25">
        <f t="shared" si="21"/>
        <v>0.25</v>
      </c>
      <c r="Z26" s="26">
        <f t="shared" si="22"/>
        <v>29.148</v>
      </c>
      <c r="AA26" s="10">
        <f t="shared" si="23"/>
        <v>0.5</v>
      </c>
      <c r="AB26" s="19">
        <f t="shared" si="24"/>
        <v>7.2869999999999999</v>
      </c>
    </row>
    <row r="27" spans="1:28" x14ac:dyDescent="0.25">
      <c r="A27" s="49" t="s">
        <v>74</v>
      </c>
      <c r="B27" s="49" t="s">
        <v>139</v>
      </c>
      <c r="C27" s="57">
        <v>0.5</v>
      </c>
      <c r="D27" s="15"/>
      <c r="E27" s="16"/>
      <c r="F27" s="51">
        <f t="shared" si="6"/>
        <v>0</v>
      </c>
      <c r="G27" s="52">
        <f t="shared" si="7"/>
        <v>0</v>
      </c>
      <c r="H27" s="50">
        <f t="shared" si="8"/>
        <v>0</v>
      </c>
      <c r="I27" s="24">
        <f t="shared" si="9"/>
        <v>0</v>
      </c>
      <c r="J27" s="53">
        <f t="shared" si="10"/>
        <v>0</v>
      </c>
      <c r="K27" s="54">
        <f t="shared" si="11"/>
        <v>0</v>
      </c>
      <c r="L27" s="125">
        <f t="shared" si="119"/>
        <v>0</v>
      </c>
      <c r="M27" s="20">
        <v>0.75</v>
      </c>
      <c r="N27" s="55">
        <f t="shared" si="13"/>
        <v>1</v>
      </c>
      <c r="O27" s="55">
        <f t="shared" si="121"/>
        <v>0.25</v>
      </c>
      <c r="P27" s="17">
        <v>1</v>
      </c>
      <c r="Q27" s="16">
        <v>14.8</v>
      </c>
      <c r="R27" s="56">
        <f t="shared" si="15"/>
        <v>29.6</v>
      </c>
      <c r="S27" s="56">
        <f t="shared" si="16"/>
        <v>14.8</v>
      </c>
      <c r="T27" s="57">
        <f t="shared" si="17"/>
        <v>0.25</v>
      </c>
      <c r="U27" s="58">
        <f t="shared" si="18"/>
        <v>3.7</v>
      </c>
      <c r="V27" s="24">
        <f t="shared" si="19"/>
        <v>0.75</v>
      </c>
      <c r="W27" s="50">
        <f t="shared" si="20"/>
        <v>11.100000000000001</v>
      </c>
      <c r="Y27" s="25">
        <f t="shared" si="21"/>
        <v>0.75</v>
      </c>
      <c r="Z27" s="26">
        <f t="shared" si="22"/>
        <v>14.800000000000002</v>
      </c>
      <c r="AA27" s="10">
        <f t="shared" si="23"/>
        <v>0.375</v>
      </c>
      <c r="AB27" s="19">
        <f t="shared" si="24"/>
        <v>11.100000000000001</v>
      </c>
    </row>
    <row r="28" spans="1:28" x14ac:dyDescent="0.25">
      <c r="A28" s="49" t="s">
        <v>74</v>
      </c>
      <c r="B28" s="49" t="s">
        <v>140</v>
      </c>
      <c r="C28" s="57">
        <v>0.5</v>
      </c>
      <c r="D28" s="15"/>
      <c r="E28" s="16"/>
      <c r="F28" s="51">
        <f t="shared" si="6"/>
        <v>0</v>
      </c>
      <c r="G28" s="52">
        <f t="shared" si="7"/>
        <v>0</v>
      </c>
      <c r="H28" s="50">
        <f t="shared" si="8"/>
        <v>0</v>
      </c>
      <c r="I28" s="24">
        <f t="shared" si="9"/>
        <v>0</v>
      </c>
      <c r="J28" s="53">
        <f t="shared" si="10"/>
        <v>0</v>
      </c>
      <c r="K28" s="54">
        <f t="shared" si="11"/>
        <v>0</v>
      </c>
      <c r="L28" s="125">
        <f t="shared" si="128"/>
        <v>0</v>
      </c>
      <c r="M28" s="20"/>
      <c r="N28" s="55">
        <f t="shared" si="13"/>
        <v>1</v>
      </c>
      <c r="O28" s="55">
        <f t="shared" si="14"/>
        <v>1</v>
      </c>
      <c r="P28" s="17">
        <v>1</v>
      </c>
      <c r="Q28" s="16">
        <v>14.800000000000002</v>
      </c>
      <c r="R28" s="56">
        <f t="shared" si="15"/>
        <v>29.600000000000005</v>
      </c>
      <c r="S28" s="56">
        <f t="shared" si="16"/>
        <v>14.800000000000002</v>
      </c>
      <c r="T28" s="57">
        <f t="shared" si="17"/>
        <v>1</v>
      </c>
      <c r="U28" s="58">
        <f t="shared" si="18"/>
        <v>14.800000000000002</v>
      </c>
      <c r="V28" s="24">
        <f t="shared" si="19"/>
        <v>0</v>
      </c>
      <c r="W28" s="50">
        <f t="shared" si="20"/>
        <v>0</v>
      </c>
      <c r="Y28" s="25">
        <f t="shared" si="21"/>
        <v>0</v>
      </c>
      <c r="Z28" s="26">
        <f t="shared" si="22"/>
        <v>0</v>
      </c>
      <c r="AA28" s="10">
        <f t="shared" si="23"/>
        <v>0</v>
      </c>
      <c r="AB28" s="19">
        <f t="shared" si="24"/>
        <v>0</v>
      </c>
    </row>
    <row r="29" spans="1:28" x14ac:dyDescent="0.25">
      <c r="A29" s="49" t="s">
        <v>74</v>
      </c>
      <c r="B29" s="49" t="s">
        <v>141</v>
      </c>
      <c r="C29" s="57">
        <v>0.5</v>
      </c>
      <c r="D29" s="15">
        <v>1</v>
      </c>
      <c r="E29" s="16">
        <v>15</v>
      </c>
      <c r="F29" s="51">
        <f t="shared" si="6"/>
        <v>30</v>
      </c>
      <c r="G29" s="52">
        <f t="shared" si="7"/>
        <v>15</v>
      </c>
      <c r="H29" s="50">
        <f t="shared" si="8"/>
        <v>0.5</v>
      </c>
      <c r="I29" s="24">
        <f t="shared" si="9"/>
        <v>0</v>
      </c>
      <c r="J29" s="53">
        <f t="shared" si="10"/>
        <v>0</v>
      </c>
      <c r="K29" s="54">
        <f t="shared" si="11"/>
        <v>1</v>
      </c>
      <c r="L29" s="125">
        <f t="shared" si="119"/>
        <v>15</v>
      </c>
      <c r="M29" s="20"/>
      <c r="N29" s="55">
        <f t="shared" si="13"/>
        <v>1</v>
      </c>
      <c r="O29" s="55">
        <f t="shared" si="121"/>
        <v>1</v>
      </c>
      <c r="P29" s="17">
        <v>0</v>
      </c>
      <c r="Q29" s="16">
        <v>0</v>
      </c>
      <c r="R29" s="56">
        <f t="shared" si="15"/>
        <v>0</v>
      </c>
      <c r="S29" s="56">
        <f t="shared" si="16"/>
        <v>0</v>
      </c>
      <c r="T29" s="57">
        <f t="shared" si="17"/>
        <v>0</v>
      </c>
      <c r="U29" s="58">
        <f t="shared" si="18"/>
        <v>0</v>
      </c>
      <c r="V29" s="24">
        <f t="shared" si="19"/>
        <v>0</v>
      </c>
      <c r="W29" s="50">
        <f t="shared" si="20"/>
        <v>0</v>
      </c>
      <c r="Y29" s="25">
        <f t="shared" si="21"/>
        <v>0</v>
      </c>
      <c r="Z29" s="26">
        <f t="shared" si="22"/>
        <v>0</v>
      </c>
      <c r="AA29" s="10">
        <f t="shared" si="23"/>
        <v>0</v>
      </c>
      <c r="AB29" s="19">
        <f t="shared" si="24"/>
        <v>0</v>
      </c>
    </row>
    <row r="30" spans="1:28" x14ac:dyDescent="0.25">
      <c r="A30" s="49" t="s">
        <v>135</v>
      </c>
      <c r="B30" s="49" t="s">
        <v>136</v>
      </c>
      <c r="C30" s="57">
        <v>1</v>
      </c>
      <c r="D30" s="15"/>
      <c r="E30" s="16"/>
      <c r="F30" s="51">
        <f t="shared" ref="F30" si="141">E30/C30</f>
        <v>0</v>
      </c>
      <c r="G30" s="52">
        <f t="shared" ref="G30" si="142">E30*D30</f>
        <v>0</v>
      </c>
      <c r="H30" s="50">
        <f t="shared" ref="H30" si="143">C30*D30</f>
        <v>0</v>
      </c>
      <c r="I30" s="24">
        <f t="shared" si="9"/>
        <v>0</v>
      </c>
      <c r="J30" s="53">
        <f t="shared" si="10"/>
        <v>0</v>
      </c>
      <c r="K30" s="54">
        <f t="shared" si="11"/>
        <v>0</v>
      </c>
      <c r="L30" s="125">
        <f t="shared" si="128"/>
        <v>0</v>
      </c>
      <c r="M30" s="20">
        <v>1.5</v>
      </c>
      <c r="N30" s="55">
        <f t="shared" si="13"/>
        <v>2</v>
      </c>
      <c r="O30" s="55">
        <f t="shared" si="14"/>
        <v>0.5</v>
      </c>
      <c r="P30" s="17">
        <v>2</v>
      </c>
      <c r="Q30" s="16">
        <v>12.9</v>
      </c>
      <c r="R30" s="56">
        <f t="shared" si="15"/>
        <v>12.9</v>
      </c>
      <c r="S30" s="56">
        <f t="shared" si="16"/>
        <v>25.8</v>
      </c>
      <c r="T30" s="57">
        <f t="shared" si="17"/>
        <v>0.5</v>
      </c>
      <c r="U30" s="58">
        <f t="shared" si="18"/>
        <v>6.45</v>
      </c>
      <c r="V30" s="24">
        <f t="shared" si="19"/>
        <v>1.5</v>
      </c>
      <c r="W30" s="50">
        <f t="shared" si="20"/>
        <v>19.350000000000001</v>
      </c>
      <c r="Y30" s="25">
        <f t="shared" si="21"/>
        <v>1.5</v>
      </c>
      <c r="Z30" s="26">
        <f t="shared" si="22"/>
        <v>12.9</v>
      </c>
      <c r="AA30" s="10">
        <f t="shared" si="23"/>
        <v>1.5</v>
      </c>
      <c r="AB30" s="19">
        <f t="shared" si="24"/>
        <v>19.350000000000001</v>
      </c>
    </row>
    <row r="31" spans="1:28" x14ac:dyDescent="0.25">
      <c r="A31" s="49" t="s">
        <v>17</v>
      </c>
      <c r="B31" s="49" t="s">
        <v>18</v>
      </c>
      <c r="C31" s="57">
        <v>0.75</v>
      </c>
      <c r="D31" s="15"/>
      <c r="E31" s="16"/>
      <c r="F31" s="51">
        <f t="shared" si="6"/>
        <v>0</v>
      </c>
      <c r="G31" s="52">
        <f t="shared" si="7"/>
        <v>0</v>
      </c>
      <c r="H31" s="50">
        <f t="shared" si="8"/>
        <v>0</v>
      </c>
      <c r="I31" s="24">
        <f t="shared" si="9"/>
        <v>0</v>
      </c>
      <c r="J31" s="53">
        <f t="shared" si="10"/>
        <v>0</v>
      </c>
      <c r="K31" s="54">
        <f t="shared" si="11"/>
        <v>0</v>
      </c>
      <c r="L31" s="125">
        <f t="shared" si="119"/>
        <v>0</v>
      </c>
      <c r="M31" s="20">
        <v>8</v>
      </c>
      <c r="N31" s="55">
        <f t="shared" si="13"/>
        <v>9</v>
      </c>
      <c r="O31" s="55">
        <f t="shared" si="121"/>
        <v>1</v>
      </c>
      <c r="P31" s="17">
        <v>9</v>
      </c>
      <c r="Q31" s="16">
        <v>3.5900555555555531</v>
      </c>
      <c r="R31" s="56">
        <f t="shared" si="15"/>
        <v>4.7867407407407372</v>
      </c>
      <c r="S31" s="56">
        <f t="shared" si="16"/>
        <v>32.310499999999976</v>
      </c>
      <c r="T31" s="57">
        <f t="shared" si="17"/>
        <v>1</v>
      </c>
      <c r="U31" s="58">
        <f t="shared" si="18"/>
        <v>3.5900555555555531</v>
      </c>
      <c r="V31" s="24">
        <f t="shared" si="19"/>
        <v>8</v>
      </c>
      <c r="W31" s="50">
        <f t="shared" si="20"/>
        <v>28.720444444444425</v>
      </c>
      <c r="Y31" s="25">
        <f t="shared" si="21"/>
        <v>8</v>
      </c>
      <c r="Z31" s="26">
        <f t="shared" si="22"/>
        <v>3.5900555555555531</v>
      </c>
      <c r="AA31" s="10">
        <f t="shared" si="23"/>
        <v>6</v>
      </c>
      <c r="AB31" s="19">
        <f t="shared" si="24"/>
        <v>28.720444444444425</v>
      </c>
    </row>
    <row r="32" spans="1:28" x14ac:dyDescent="0.25">
      <c r="A32" s="49" t="s">
        <v>21</v>
      </c>
      <c r="B32" s="49" t="s">
        <v>22</v>
      </c>
      <c r="C32" s="57">
        <v>0.7</v>
      </c>
      <c r="D32" s="15">
        <v>3</v>
      </c>
      <c r="E32" s="16">
        <v>12.587999999999999</v>
      </c>
      <c r="F32" s="51">
        <f t="shared" ref="F32" si="144">E32/C32</f>
        <v>17.982857142857142</v>
      </c>
      <c r="G32" s="52">
        <f t="shared" ref="G32" si="145">E32*D32</f>
        <v>37.763999999999996</v>
      </c>
      <c r="H32" s="50">
        <f t="shared" ref="H32" si="146">C32*D32</f>
        <v>2.0999999999999996</v>
      </c>
      <c r="I32" s="24">
        <f t="shared" si="9"/>
        <v>0</v>
      </c>
      <c r="J32" s="53">
        <f t="shared" si="10"/>
        <v>0</v>
      </c>
      <c r="K32" s="54">
        <f t="shared" si="11"/>
        <v>3</v>
      </c>
      <c r="L32" s="125">
        <f t="shared" si="128"/>
        <v>37.763999999999996</v>
      </c>
      <c r="M32" s="20"/>
      <c r="N32" s="55">
        <f t="shared" si="13"/>
        <v>4</v>
      </c>
      <c r="O32" s="55">
        <f t="shared" si="14"/>
        <v>4</v>
      </c>
      <c r="P32" s="17">
        <v>1</v>
      </c>
      <c r="Q32" s="16">
        <v>13.276999999999999</v>
      </c>
      <c r="R32" s="56">
        <f t="shared" si="15"/>
        <v>18.967142857142857</v>
      </c>
      <c r="S32" s="56">
        <f t="shared" si="16"/>
        <v>13.276999999999999</v>
      </c>
      <c r="T32" s="57">
        <f t="shared" si="17"/>
        <v>1</v>
      </c>
      <c r="U32" s="58">
        <f t="shared" si="18"/>
        <v>13.276999999999999</v>
      </c>
      <c r="V32" s="24">
        <f t="shared" si="19"/>
        <v>0</v>
      </c>
      <c r="W32" s="50">
        <f t="shared" si="20"/>
        <v>0</v>
      </c>
      <c r="Y32" s="25">
        <f t="shared" si="21"/>
        <v>0</v>
      </c>
      <c r="Z32" s="26">
        <f t="shared" si="22"/>
        <v>0</v>
      </c>
      <c r="AA32" s="10">
        <f t="shared" si="23"/>
        <v>0</v>
      </c>
      <c r="AB32" s="19">
        <f t="shared" si="24"/>
        <v>0</v>
      </c>
    </row>
    <row r="33" spans="1:28" x14ac:dyDescent="0.25">
      <c r="A33" s="49" t="s">
        <v>21</v>
      </c>
      <c r="B33" s="49" t="s">
        <v>22</v>
      </c>
      <c r="C33" s="57">
        <v>1</v>
      </c>
      <c r="D33" s="15"/>
      <c r="E33" s="16"/>
      <c r="F33" s="51">
        <f t="shared" si="6"/>
        <v>0</v>
      </c>
      <c r="G33" s="52">
        <f t="shared" si="7"/>
        <v>0</v>
      </c>
      <c r="H33" s="50">
        <f t="shared" si="8"/>
        <v>0</v>
      </c>
      <c r="I33" s="24">
        <f t="shared" si="9"/>
        <v>0</v>
      </c>
      <c r="J33" s="53">
        <f t="shared" si="10"/>
        <v>0</v>
      </c>
      <c r="K33" s="54">
        <f t="shared" si="11"/>
        <v>0</v>
      </c>
      <c r="L33" s="125">
        <f t="shared" si="119"/>
        <v>0</v>
      </c>
      <c r="M33" s="20">
        <v>0.25</v>
      </c>
      <c r="N33" s="55">
        <f t="shared" si="13"/>
        <v>1</v>
      </c>
      <c r="O33" s="55">
        <f t="shared" si="121"/>
        <v>0.75</v>
      </c>
      <c r="P33" s="17">
        <v>1</v>
      </c>
      <c r="Q33" s="16">
        <v>21.468</v>
      </c>
      <c r="R33" s="56">
        <f t="shared" si="15"/>
        <v>21.468</v>
      </c>
      <c r="S33" s="56">
        <f t="shared" si="16"/>
        <v>21.468</v>
      </c>
      <c r="T33" s="57">
        <f t="shared" si="17"/>
        <v>0.75</v>
      </c>
      <c r="U33" s="58">
        <f t="shared" si="18"/>
        <v>16.100999999999999</v>
      </c>
      <c r="V33" s="24">
        <f t="shared" si="19"/>
        <v>0.25</v>
      </c>
      <c r="W33" s="50">
        <f t="shared" si="20"/>
        <v>5.367</v>
      </c>
      <c r="Y33" s="25">
        <f t="shared" si="21"/>
        <v>0.25</v>
      </c>
      <c r="Z33" s="26">
        <f t="shared" si="22"/>
        <v>21.468</v>
      </c>
      <c r="AA33" s="10">
        <f t="shared" si="23"/>
        <v>0.25</v>
      </c>
      <c r="AB33" s="19">
        <f t="shared" si="24"/>
        <v>5.367</v>
      </c>
    </row>
    <row r="34" spans="1:28" x14ac:dyDescent="0.25">
      <c r="A34" s="49" t="s">
        <v>23</v>
      </c>
      <c r="B34" s="49" t="s">
        <v>24</v>
      </c>
      <c r="C34" s="57">
        <v>0.7</v>
      </c>
      <c r="D34" s="15"/>
      <c r="E34" s="16"/>
      <c r="F34" s="51">
        <f t="shared" si="6"/>
        <v>0</v>
      </c>
      <c r="G34" s="52">
        <f t="shared" si="7"/>
        <v>0</v>
      </c>
      <c r="H34" s="50">
        <f t="shared" si="8"/>
        <v>0</v>
      </c>
      <c r="I34" s="24">
        <f t="shared" si="9"/>
        <v>0</v>
      </c>
      <c r="J34" s="53">
        <f t="shared" si="10"/>
        <v>0</v>
      </c>
      <c r="K34" s="54">
        <f t="shared" si="11"/>
        <v>0</v>
      </c>
      <c r="L34" s="125">
        <f t="shared" si="12"/>
        <v>0</v>
      </c>
      <c r="M34" s="20"/>
      <c r="N34" s="55">
        <f t="shared" si="13"/>
        <v>0</v>
      </c>
      <c r="O34" s="55">
        <f t="shared" si="14"/>
        <v>0</v>
      </c>
      <c r="P34" s="17">
        <v>0</v>
      </c>
      <c r="Q34" s="16">
        <v>0</v>
      </c>
      <c r="R34" s="56">
        <f t="shared" si="15"/>
        <v>0</v>
      </c>
      <c r="S34" s="56">
        <f t="shared" si="16"/>
        <v>0</v>
      </c>
      <c r="T34" s="57">
        <f t="shared" si="17"/>
        <v>0</v>
      </c>
      <c r="U34" s="58">
        <f t="shared" si="18"/>
        <v>0</v>
      </c>
      <c r="V34" s="24">
        <f t="shared" si="19"/>
        <v>0</v>
      </c>
      <c r="W34" s="50">
        <f t="shared" si="20"/>
        <v>0</v>
      </c>
      <c r="Y34" s="25">
        <f t="shared" si="21"/>
        <v>0</v>
      </c>
      <c r="Z34" s="26">
        <f t="shared" si="22"/>
        <v>0</v>
      </c>
      <c r="AA34" s="10">
        <f t="shared" si="23"/>
        <v>0</v>
      </c>
      <c r="AB34" s="19">
        <f t="shared" si="24"/>
        <v>0</v>
      </c>
    </row>
    <row r="35" spans="1:28" x14ac:dyDescent="0.25">
      <c r="A35" s="49" t="s">
        <v>137</v>
      </c>
      <c r="B35" s="49" t="s">
        <v>137</v>
      </c>
      <c r="C35" s="57">
        <v>0.7</v>
      </c>
      <c r="D35" s="15"/>
      <c r="E35" s="16"/>
      <c r="F35" s="51">
        <f t="shared" ref="F35" si="147">E35/C35</f>
        <v>0</v>
      </c>
      <c r="G35" s="52">
        <f t="shared" ref="G35" si="148">E35*D35</f>
        <v>0</v>
      </c>
      <c r="H35" s="50">
        <f t="shared" ref="H35" si="149">C35*D35</f>
        <v>0</v>
      </c>
      <c r="I35" s="24">
        <f t="shared" si="9"/>
        <v>0</v>
      </c>
      <c r="J35" s="53">
        <f t="shared" ref="J35" si="150">I35*E35</f>
        <v>0</v>
      </c>
      <c r="K35" s="54">
        <f t="shared" ref="K35" si="151">D35-I35</f>
        <v>0</v>
      </c>
      <c r="L35" s="125">
        <f t="shared" ref="L35" si="152">K35*E35</f>
        <v>0</v>
      </c>
      <c r="M35" s="20">
        <v>1</v>
      </c>
      <c r="N35" s="55">
        <f t="shared" ref="N35" si="153">P35+D35</f>
        <v>1</v>
      </c>
      <c r="O35" s="55">
        <f t="shared" si="121"/>
        <v>0</v>
      </c>
      <c r="P35" s="17">
        <v>1</v>
      </c>
      <c r="Q35" s="16">
        <v>14.404</v>
      </c>
      <c r="R35" s="56">
        <f t="shared" ref="R35" si="154">Q35/C35</f>
        <v>20.57714285714286</v>
      </c>
      <c r="S35" s="56">
        <f t="shared" ref="S35" si="155">Q35*P35</f>
        <v>14.404</v>
      </c>
      <c r="T35" s="57">
        <f t="shared" ref="T35" si="156">P35-V35</f>
        <v>0</v>
      </c>
      <c r="U35" s="58">
        <f t="shared" ref="U35" si="157">T35*Q35</f>
        <v>0</v>
      </c>
      <c r="V35" s="24">
        <f t="shared" si="19"/>
        <v>1</v>
      </c>
      <c r="W35" s="50">
        <f t="shared" si="20"/>
        <v>14.404</v>
      </c>
      <c r="Y35" s="25">
        <f t="shared" si="21"/>
        <v>1</v>
      </c>
      <c r="Z35" s="26">
        <f t="shared" si="22"/>
        <v>14.404</v>
      </c>
      <c r="AA35" s="10">
        <f t="shared" ref="AA35" si="158">Y35*C35</f>
        <v>0.7</v>
      </c>
      <c r="AB35" s="19">
        <f t="shared" ref="AB35" si="159">Y35*Z35</f>
        <v>14.404</v>
      </c>
    </row>
    <row r="36" spans="1:28" x14ac:dyDescent="0.25">
      <c r="A36" s="49" t="s">
        <v>137</v>
      </c>
      <c r="B36" s="49" t="s">
        <v>137</v>
      </c>
      <c r="C36" s="57">
        <v>1</v>
      </c>
      <c r="D36" s="15"/>
      <c r="E36" s="16"/>
      <c r="F36" s="51">
        <f t="shared" ref="F36" si="160">E36/C36</f>
        <v>0</v>
      </c>
      <c r="G36" s="52">
        <f t="shared" ref="G36" si="161">E36*D36</f>
        <v>0</v>
      </c>
      <c r="H36" s="50">
        <f t="shared" ref="H36" si="162">C36*D36</f>
        <v>0</v>
      </c>
      <c r="I36" s="24">
        <f t="shared" si="9"/>
        <v>0</v>
      </c>
      <c r="J36" s="53">
        <f t="shared" ref="J36" si="163">I36*E36</f>
        <v>0</v>
      </c>
      <c r="K36" s="54">
        <f t="shared" ref="K36" si="164">D36-I36</f>
        <v>0</v>
      </c>
      <c r="L36" s="125">
        <f t="shared" ref="L36" si="165">K36*E36</f>
        <v>0</v>
      </c>
      <c r="M36" s="20">
        <v>1</v>
      </c>
      <c r="N36" s="55">
        <f t="shared" ref="N36" si="166">P36+D36</f>
        <v>1</v>
      </c>
      <c r="O36" s="55">
        <f t="shared" ref="O36" si="167">N36-M36</f>
        <v>0</v>
      </c>
      <c r="P36" s="17">
        <v>1</v>
      </c>
      <c r="Q36" s="16">
        <v>15.587999999999999</v>
      </c>
      <c r="R36" s="56">
        <f t="shared" ref="R36" si="168">Q36/C36</f>
        <v>15.587999999999999</v>
      </c>
      <c r="S36" s="56">
        <f t="shared" ref="S36" si="169">Q36*P36</f>
        <v>15.587999999999999</v>
      </c>
      <c r="T36" s="57">
        <f t="shared" ref="T36" si="170">P36-V36</f>
        <v>0</v>
      </c>
      <c r="U36" s="58">
        <f t="shared" ref="U36" si="171">T36*Q36</f>
        <v>0</v>
      </c>
      <c r="V36" s="24">
        <f t="shared" si="19"/>
        <v>1</v>
      </c>
      <c r="W36" s="50">
        <f t="shared" si="20"/>
        <v>15.587999999999999</v>
      </c>
      <c r="Y36" s="25">
        <f t="shared" si="21"/>
        <v>1</v>
      </c>
      <c r="Z36" s="26">
        <f t="shared" si="22"/>
        <v>15.587999999999999</v>
      </c>
      <c r="AA36" s="10">
        <f t="shared" ref="AA36" si="172">Y36*C36</f>
        <v>1</v>
      </c>
      <c r="AB36" s="19">
        <f t="shared" ref="AB36" si="173">Y36*Z36</f>
        <v>15.587999999999999</v>
      </c>
    </row>
    <row r="37" spans="1:28" x14ac:dyDescent="0.25">
      <c r="A37" s="49" t="s">
        <v>132</v>
      </c>
      <c r="B37" s="49" t="s">
        <v>132</v>
      </c>
      <c r="C37" s="57">
        <v>0.02</v>
      </c>
      <c r="D37" s="15">
        <v>100</v>
      </c>
      <c r="E37" s="16">
        <v>0.42</v>
      </c>
      <c r="F37" s="51">
        <f t="shared" ref="F37" si="174">E37/C37</f>
        <v>21</v>
      </c>
      <c r="G37" s="52">
        <f t="shared" ref="G37" si="175">E37*D37</f>
        <v>42</v>
      </c>
      <c r="H37" s="50">
        <f t="shared" ref="H37" si="176">C37*D37</f>
        <v>2</v>
      </c>
      <c r="I37" s="24">
        <f t="shared" ref="I37" si="177">IF(O37&gt;P37,D37-O37+P37,D37)</f>
        <v>0</v>
      </c>
      <c r="J37" s="53">
        <f t="shared" ref="J37" si="178">I37*E37</f>
        <v>0</v>
      </c>
      <c r="K37" s="54">
        <f t="shared" ref="K37" si="179">D37-I37</f>
        <v>100</v>
      </c>
      <c r="L37" s="125">
        <f t="shared" ref="L37" si="180">K37*E37</f>
        <v>42</v>
      </c>
      <c r="M37" s="20"/>
      <c r="N37" s="55">
        <f t="shared" ref="N37" si="181">P37+D37</f>
        <v>150</v>
      </c>
      <c r="O37" s="55">
        <f t="shared" ref="O37" si="182">N37-M37</f>
        <v>150</v>
      </c>
      <c r="P37" s="17">
        <v>50</v>
      </c>
      <c r="Q37" s="16">
        <v>0.44846000000000003</v>
      </c>
      <c r="R37" s="56">
        <f t="shared" ref="R37" si="183">Q37/C37</f>
        <v>22.423000000000002</v>
      </c>
      <c r="S37" s="56">
        <f t="shared" ref="S37" si="184">Q37*P37</f>
        <v>22.423000000000002</v>
      </c>
      <c r="T37" s="57">
        <f t="shared" ref="T37" si="185">P37-V37</f>
        <v>50</v>
      </c>
      <c r="U37" s="58">
        <f t="shared" ref="U37" si="186">T37*Q37</f>
        <v>22.423000000000002</v>
      </c>
      <c r="V37" s="24">
        <f t="shared" si="19"/>
        <v>0</v>
      </c>
      <c r="W37" s="50">
        <f t="shared" si="20"/>
        <v>0</v>
      </c>
      <c r="Y37" s="25">
        <f t="shared" si="21"/>
        <v>0</v>
      </c>
      <c r="Z37" s="26">
        <f t="shared" si="22"/>
        <v>0</v>
      </c>
      <c r="AA37" s="10">
        <f t="shared" ref="AA37" si="187">Y37*C37</f>
        <v>0</v>
      </c>
      <c r="AB37" s="19">
        <f t="shared" ref="AB37" si="188">Y37*Z37</f>
        <v>0</v>
      </c>
    </row>
    <row r="38" spans="1:28" x14ac:dyDescent="0.25">
      <c r="A38" s="49" t="s">
        <v>25</v>
      </c>
      <c r="B38" s="49" t="s">
        <v>25</v>
      </c>
      <c r="C38" s="57">
        <v>0.02</v>
      </c>
      <c r="D38" s="15"/>
      <c r="E38" s="16"/>
      <c r="F38" s="51">
        <f t="shared" si="6"/>
        <v>0</v>
      </c>
      <c r="G38" s="52">
        <f t="shared" si="7"/>
        <v>0</v>
      </c>
      <c r="H38" s="50">
        <f t="shared" si="8"/>
        <v>0</v>
      </c>
      <c r="I38" s="24">
        <f t="shared" si="9"/>
        <v>0</v>
      </c>
      <c r="J38" s="53">
        <f t="shared" si="10"/>
        <v>0</v>
      </c>
      <c r="K38" s="54">
        <f t="shared" si="11"/>
        <v>0</v>
      </c>
      <c r="L38" s="125">
        <f t="shared" si="12"/>
        <v>0</v>
      </c>
      <c r="M38" s="20"/>
      <c r="N38" s="55">
        <f t="shared" si="13"/>
        <v>0</v>
      </c>
      <c r="O38" s="55">
        <f t="shared" si="14"/>
        <v>0</v>
      </c>
      <c r="P38" s="17">
        <v>0</v>
      </c>
      <c r="Q38" s="16">
        <v>0</v>
      </c>
      <c r="R38" s="56">
        <f t="shared" si="15"/>
        <v>0</v>
      </c>
      <c r="S38" s="56">
        <f t="shared" si="16"/>
        <v>0</v>
      </c>
      <c r="T38" s="57">
        <f t="shared" si="17"/>
        <v>0</v>
      </c>
      <c r="U38" s="58">
        <f t="shared" si="18"/>
        <v>0</v>
      </c>
      <c r="V38" s="24">
        <f t="shared" si="19"/>
        <v>0</v>
      </c>
      <c r="W38" s="50">
        <f t="shared" si="20"/>
        <v>0</v>
      </c>
      <c r="Y38" s="25">
        <f t="shared" si="21"/>
        <v>0</v>
      </c>
      <c r="Z38" s="26">
        <f t="shared" si="22"/>
        <v>0</v>
      </c>
      <c r="AA38" s="10">
        <f t="shared" si="23"/>
        <v>0</v>
      </c>
      <c r="AB38" s="19">
        <f t="shared" si="24"/>
        <v>0</v>
      </c>
    </row>
    <row r="39" spans="1:28" x14ac:dyDescent="0.25">
      <c r="A39" s="49" t="s">
        <v>170</v>
      </c>
      <c r="B39" s="49" t="s">
        <v>171</v>
      </c>
      <c r="C39" s="57">
        <v>1.5</v>
      </c>
      <c r="D39" s="15">
        <v>66</v>
      </c>
      <c r="E39" s="16">
        <v>2.4900000000000002</v>
      </c>
      <c r="F39" s="51">
        <f t="shared" ref="F39" si="189">E39/C39</f>
        <v>1.6600000000000001</v>
      </c>
      <c r="G39" s="52">
        <f t="shared" ref="G39" si="190">E39*D39</f>
        <v>164.34</v>
      </c>
      <c r="H39" s="50">
        <f t="shared" ref="H39" si="191">C39*D39</f>
        <v>99</v>
      </c>
      <c r="I39" s="24">
        <f t="shared" ref="I39" si="192">IF(O39&gt;P39,D39-O39+P39,D39)</f>
        <v>4</v>
      </c>
      <c r="J39" s="53">
        <f t="shared" ref="J39" si="193">I39*E39</f>
        <v>9.9600000000000009</v>
      </c>
      <c r="K39" s="54">
        <f t="shared" ref="K39" si="194">D39-I39</f>
        <v>62</v>
      </c>
      <c r="L39" s="125">
        <f t="shared" ref="L39" si="195">K39*E39</f>
        <v>154.38000000000002</v>
      </c>
      <c r="M39" s="20">
        <v>4</v>
      </c>
      <c r="N39" s="55">
        <f t="shared" ref="N39" si="196">P39+D39</f>
        <v>66</v>
      </c>
      <c r="O39" s="55">
        <f t="shared" ref="O39" si="197">N39-M39</f>
        <v>62</v>
      </c>
      <c r="P39" s="17">
        <v>0</v>
      </c>
      <c r="Q39" s="16">
        <v>0</v>
      </c>
      <c r="R39" s="56">
        <f t="shared" ref="R39:R41" si="198">Q39/C39</f>
        <v>0</v>
      </c>
      <c r="S39" s="56">
        <f t="shared" ref="S39:S41" si="199">Q39*P39</f>
        <v>0</v>
      </c>
      <c r="T39" s="57">
        <f t="shared" ref="T39:T41" si="200">P39-V39</f>
        <v>0</v>
      </c>
      <c r="U39" s="58">
        <f t="shared" ref="U39:U41" si="201">T39*Q39</f>
        <v>0</v>
      </c>
      <c r="V39" s="24">
        <f t="shared" ref="V39:V41" si="202">IF(O39&lt;P39,P39-O39,0)</f>
        <v>0</v>
      </c>
      <c r="W39" s="50">
        <f t="shared" ref="W39:W41" si="203">V39*Q39</f>
        <v>0</v>
      </c>
      <c r="Y39" s="25">
        <f t="shared" ref="Y39:Y41" si="204">V39+I39</f>
        <v>4</v>
      </c>
      <c r="Z39" s="26">
        <f t="shared" ref="Z39:Z41" si="205">IF(ISERROR(((V39*Q39)+(I39*E39))/(I39+V39)),0,((V39*Q39)+(I39*E39))/(I39+V39))</f>
        <v>2.4900000000000002</v>
      </c>
      <c r="AA39" s="10">
        <f t="shared" ref="AA39:AA41" si="206">Y39*C39</f>
        <v>6</v>
      </c>
      <c r="AB39" s="19">
        <f t="shared" ref="AB39:AB41" si="207">Y39*Z39</f>
        <v>9.9600000000000009</v>
      </c>
    </row>
    <row r="40" spans="1:28" x14ac:dyDescent="0.25">
      <c r="A40" s="49" t="s">
        <v>172</v>
      </c>
      <c r="B40" s="49" t="s">
        <v>173</v>
      </c>
      <c r="C40" s="57">
        <v>1</v>
      </c>
      <c r="D40" s="15">
        <v>11</v>
      </c>
      <c r="E40" s="16">
        <v>1.29</v>
      </c>
      <c r="F40" s="51">
        <f t="shared" ref="F40" si="208">E40/C40</f>
        <v>1.29</v>
      </c>
      <c r="G40" s="52">
        <f t="shared" ref="G40" si="209">E40*D40</f>
        <v>14.190000000000001</v>
      </c>
      <c r="H40" s="50">
        <f t="shared" ref="H40" si="210">C40*D40</f>
        <v>11</v>
      </c>
      <c r="I40" s="24">
        <f t="shared" ref="I40" si="211">IF(O40&gt;P40,D40-O40+P40,D40)</f>
        <v>0</v>
      </c>
      <c r="J40" s="53">
        <f t="shared" ref="J40" si="212">I40*E40</f>
        <v>0</v>
      </c>
      <c r="K40" s="54">
        <f t="shared" ref="K40" si="213">D40-I40</f>
        <v>11</v>
      </c>
      <c r="L40" s="125">
        <f t="shared" ref="L40" si="214">K40*E40</f>
        <v>14.190000000000001</v>
      </c>
      <c r="M40" s="20"/>
      <c r="N40" s="55">
        <f t="shared" ref="N40" si="215">P40+D40</f>
        <v>11</v>
      </c>
      <c r="O40" s="55">
        <f t="shared" ref="O40" si="216">N40-M40</f>
        <v>11</v>
      </c>
      <c r="P40" s="17">
        <v>0</v>
      </c>
      <c r="Q40" s="16">
        <v>0</v>
      </c>
      <c r="R40" s="56">
        <f t="shared" ref="R40" si="217">Q40/C40</f>
        <v>0</v>
      </c>
      <c r="S40" s="56">
        <f t="shared" ref="S40" si="218">Q40*P40</f>
        <v>0</v>
      </c>
      <c r="T40" s="57">
        <f t="shared" ref="T40" si="219">P40-V40</f>
        <v>0</v>
      </c>
      <c r="U40" s="58">
        <f t="shared" ref="U40" si="220">T40*Q40</f>
        <v>0</v>
      </c>
      <c r="V40" s="24">
        <f t="shared" ref="V40" si="221">IF(O40&lt;P40,P40-O40,0)</f>
        <v>0</v>
      </c>
      <c r="W40" s="50">
        <f t="shared" ref="W40" si="222">V40*Q40</f>
        <v>0</v>
      </c>
      <c r="Y40" s="25">
        <f t="shared" ref="Y40" si="223">V40+I40</f>
        <v>0</v>
      </c>
      <c r="Z40" s="26">
        <f t="shared" ref="Z40" si="224">IF(ISERROR(((V40*Q40)+(I40*E40))/(I40+V40)),0,((V40*Q40)+(I40*E40))/(I40+V40))</f>
        <v>0</v>
      </c>
      <c r="AA40" s="10">
        <f t="shared" ref="AA40" si="225">Y40*C40</f>
        <v>0</v>
      </c>
      <c r="AB40" s="19">
        <f t="shared" ref="AB40" si="226">Y40*Z40</f>
        <v>0</v>
      </c>
    </row>
    <row r="41" spans="1:28" x14ac:dyDescent="0.25">
      <c r="A41" s="49" t="s">
        <v>26</v>
      </c>
      <c r="B41" s="49" t="s">
        <v>27</v>
      </c>
      <c r="C41" s="57">
        <v>0.75</v>
      </c>
      <c r="D41" s="15">
        <v>1</v>
      </c>
      <c r="E41" s="16">
        <v>6.1050000000000004</v>
      </c>
      <c r="F41" s="51">
        <f>E41/C41</f>
        <v>8.14</v>
      </c>
      <c r="G41" s="52">
        <f>E41*D41</f>
        <v>6.1050000000000004</v>
      </c>
      <c r="H41" s="50">
        <f>C41*D41</f>
        <v>0.75</v>
      </c>
      <c r="I41" s="24">
        <f>IF(O41&gt;P41,D41-O41+P41,D41)</f>
        <v>1</v>
      </c>
      <c r="J41" s="53">
        <f>I41*E41</f>
        <v>6.1050000000000004</v>
      </c>
      <c r="K41" s="54">
        <f>D41-I41</f>
        <v>0</v>
      </c>
      <c r="L41" s="125">
        <f>K41*E41</f>
        <v>0</v>
      </c>
      <c r="M41" s="20">
        <v>2</v>
      </c>
      <c r="N41" s="55">
        <f>P41+D41</f>
        <v>3</v>
      </c>
      <c r="O41" s="55">
        <f t="shared" si="14"/>
        <v>1</v>
      </c>
      <c r="P41" s="17">
        <v>2</v>
      </c>
      <c r="Q41" s="16">
        <v>6.1050000000000004</v>
      </c>
      <c r="R41" s="56">
        <f t="shared" si="198"/>
        <v>8.14</v>
      </c>
      <c r="S41" s="56">
        <f t="shared" si="199"/>
        <v>12.21</v>
      </c>
      <c r="T41" s="57">
        <f t="shared" si="200"/>
        <v>1</v>
      </c>
      <c r="U41" s="58">
        <f t="shared" si="201"/>
        <v>6.1050000000000004</v>
      </c>
      <c r="V41" s="24">
        <f t="shared" si="202"/>
        <v>1</v>
      </c>
      <c r="W41" s="50">
        <f t="shared" si="203"/>
        <v>6.1050000000000004</v>
      </c>
      <c r="Y41" s="25">
        <f t="shared" si="204"/>
        <v>2</v>
      </c>
      <c r="Z41" s="26">
        <f t="shared" si="205"/>
        <v>6.1050000000000004</v>
      </c>
      <c r="AA41" s="10">
        <f t="shared" si="206"/>
        <v>1.5</v>
      </c>
      <c r="AB41" s="19">
        <f t="shared" si="207"/>
        <v>12.21</v>
      </c>
    </row>
    <row r="42" spans="1:28" x14ac:dyDescent="0.25">
      <c r="A42" s="49" t="s">
        <v>28</v>
      </c>
      <c r="B42" s="49" t="s">
        <v>29</v>
      </c>
      <c r="C42" s="57">
        <v>0.7</v>
      </c>
      <c r="D42" s="15">
        <v>8</v>
      </c>
      <c r="E42" s="16">
        <v>6.9135</v>
      </c>
      <c r="F42" s="51">
        <f t="shared" si="6"/>
        <v>9.8764285714285727</v>
      </c>
      <c r="G42" s="52">
        <f t="shared" si="7"/>
        <v>55.308</v>
      </c>
      <c r="H42" s="50">
        <f t="shared" si="8"/>
        <v>5.6</v>
      </c>
      <c r="I42" s="24">
        <f t="shared" si="9"/>
        <v>1</v>
      </c>
      <c r="J42" s="53">
        <f t="shared" si="10"/>
        <v>6.9135</v>
      </c>
      <c r="K42" s="54">
        <f t="shared" si="11"/>
        <v>7</v>
      </c>
      <c r="L42" s="125">
        <f t="shared" si="12"/>
        <v>48.394500000000001</v>
      </c>
      <c r="M42" s="20">
        <v>1</v>
      </c>
      <c r="N42" s="55">
        <f t="shared" si="13"/>
        <v>8</v>
      </c>
      <c r="O42" s="55">
        <f t="shared" si="14"/>
        <v>7</v>
      </c>
      <c r="P42" s="17">
        <v>0</v>
      </c>
      <c r="Q42" s="16">
        <v>0</v>
      </c>
      <c r="R42" s="56">
        <f t="shared" si="15"/>
        <v>0</v>
      </c>
      <c r="S42" s="56">
        <f t="shared" si="16"/>
        <v>0</v>
      </c>
      <c r="T42" s="57">
        <f t="shared" si="17"/>
        <v>0</v>
      </c>
      <c r="U42" s="58">
        <f t="shared" si="18"/>
        <v>0</v>
      </c>
      <c r="V42" s="24">
        <f t="shared" si="19"/>
        <v>0</v>
      </c>
      <c r="W42" s="50">
        <f t="shared" si="20"/>
        <v>0</v>
      </c>
      <c r="Y42" s="25">
        <f t="shared" si="21"/>
        <v>1</v>
      </c>
      <c r="Z42" s="26">
        <f t="shared" si="22"/>
        <v>6.9135</v>
      </c>
      <c r="AA42" s="10">
        <f t="shared" si="23"/>
        <v>0.7</v>
      </c>
      <c r="AB42" s="19">
        <f t="shared" si="24"/>
        <v>6.9135</v>
      </c>
    </row>
    <row r="43" spans="1:28" x14ac:dyDescent="0.25">
      <c r="A43" s="49" t="s">
        <v>97</v>
      </c>
      <c r="B43" s="49" t="s">
        <v>98</v>
      </c>
      <c r="C43" s="57">
        <v>0.7</v>
      </c>
      <c r="D43" s="15">
        <v>2</v>
      </c>
      <c r="E43" s="16">
        <v>8.6280000000000001</v>
      </c>
      <c r="F43" s="51">
        <f>E43/C43</f>
        <v>12.325714285714287</v>
      </c>
      <c r="G43" s="52">
        <f>E43*D43</f>
        <v>17.256</v>
      </c>
      <c r="H43" s="50">
        <f>C43*D43</f>
        <v>1.4</v>
      </c>
      <c r="I43" s="24">
        <f>IF(O43&gt;P43,D43-O43+P43,D43)</f>
        <v>0</v>
      </c>
      <c r="J43" s="53">
        <f>I43*E43</f>
        <v>0</v>
      </c>
      <c r="K43" s="54">
        <f>D43-I43</f>
        <v>2</v>
      </c>
      <c r="L43" s="125">
        <f>K43*E43</f>
        <v>17.256</v>
      </c>
      <c r="M43" s="20"/>
      <c r="N43" s="55">
        <f>P43+D43</f>
        <v>3.25</v>
      </c>
      <c r="O43" s="55">
        <f t="shared" ref="O43:O51" si="227">N43-M43</f>
        <v>3.25</v>
      </c>
      <c r="P43" s="17">
        <v>1.25</v>
      </c>
      <c r="Q43" s="16">
        <v>9.7100000000000009</v>
      </c>
      <c r="R43" s="56">
        <f t="shared" si="15"/>
        <v>13.871428571428574</v>
      </c>
      <c r="S43" s="56">
        <f t="shared" si="16"/>
        <v>12.137500000000001</v>
      </c>
      <c r="T43" s="57">
        <f t="shared" si="17"/>
        <v>1.25</v>
      </c>
      <c r="U43" s="58">
        <f t="shared" si="18"/>
        <v>12.137500000000001</v>
      </c>
      <c r="V43" s="24">
        <f t="shared" si="19"/>
        <v>0</v>
      </c>
      <c r="W43" s="50">
        <f t="shared" si="20"/>
        <v>0</v>
      </c>
      <c r="Y43" s="25">
        <f t="shared" si="21"/>
        <v>0</v>
      </c>
      <c r="Z43" s="26">
        <f>IF(ISERROR(((V43*Q43)+(I43*E43))/(I43+V43)),0,((V43*Q43)+(I43*E43))/(I43+V43))</f>
        <v>0</v>
      </c>
      <c r="AA43" s="10">
        <f t="shared" si="23"/>
        <v>0</v>
      </c>
      <c r="AB43" s="19">
        <f t="shared" si="24"/>
        <v>0</v>
      </c>
    </row>
    <row r="44" spans="1:28" x14ac:dyDescent="0.25">
      <c r="A44" s="49" t="s">
        <v>97</v>
      </c>
      <c r="B44" s="49" t="s">
        <v>174</v>
      </c>
      <c r="C44" s="57">
        <v>0.7</v>
      </c>
      <c r="D44" s="15">
        <v>5</v>
      </c>
      <c r="E44" s="136">
        <v>10</v>
      </c>
      <c r="F44" s="51">
        <f>E44/C44</f>
        <v>14.285714285714286</v>
      </c>
      <c r="G44" s="52">
        <f>E44*D44</f>
        <v>50</v>
      </c>
      <c r="H44" s="50">
        <f>C44*D44</f>
        <v>3.5</v>
      </c>
      <c r="I44" s="24">
        <f>IF(O44&gt;P44,D44-O44+P44,D44)</f>
        <v>3</v>
      </c>
      <c r="J44" s="53">
        <f>I44*E44</f>
        <v>30</v>
      </c>
      <c r="K44" s="54">
        <f>D44-I44</f>
        <v>2</v>
      </c>
      <c r="L44" s="125">
        <f>K44*E44</f>
        <v>20</v>
      </c>
      <c r="M44" s="20">
        <v>3</v>
      </c>
      <c r="N44" s="55">
        <f>P44+D44</f>
        <v>5</v>
      </c>
      <c r="O44" s="55">
        <f t="shared" ref="O44" si="228">N44-M44</f>
        <v>2</v>
      </c>
      <c r="P44" s="17">
        <v>0</v>
      </c>
      <c r="Q44" s="16">
        <v>0</v>
      </c>
      <c r="R44" s="56">
        <f t="shared" ref="R44" si="229">Q44/C44</f>
        <v>0</v>
      </c>
      <c r="S44" s="56">
        <f t="shared" ref="S44" si="230">Q44*P44</f>
        <v>0</v>
      </c>
      <c r="T44" s="57">
        <f t="shared" ref="T44" si="231">P44-V44</f>
        <v>0</v>
      </c>
      <c r="U44" s="58">
        <f t="shared" ref="U44" si="232">T44*Q44</f>
        <v>0</v>
      </c>
      <c r="V44" s="24">
        <f t="shared" ref="V44" si="233">IF(O44&lt;P44,P44-O44,0)</f>
        <v>0</v>
      </c>
      <c r="W44" s="50">
        <f t="shared" ref="W44" si="234">V44*Q44</f>
        <v>0</v>
      </c>
      <c r="Y44" s="25">
        <f t="shared" ref="Y44" si="235">V44+I44</f>
        <v>3</v>
      </c>
      <c r="Z44" s="26">
        <f>IF(ISERROR(((V44*Q44)+(I44*E44))/(I44+V44)),0,((V44*Q44)+(I44*E44))/(I44+V44))</f>
        <v>10</v>
      </c>
      <c r="AA44" s="10">
        <f t="shared" ref="AA44" si="236">Y44*C44</f>
        <v>2.0999999999999996</v>
      </c>
      <c r="AB44" s="19">
        <f t="shared" ref="AB44" si="237">Y44*Z44</f>
        <v>30</v>
      </c>
    </row>
    <row r="45" spans="1:28" x14ac:dyDescent="0.25">
      <c r="A45" s="49" t="s">
        <v>97</v>
      </c>
      <c r="B45" s="49" t="s">
        <v>101</v>
      </c>
      <c r="C45" s="57">
        <v>0.7</v>
      </c>
      <c r="D45" s="15"/>
      <c r="E45" s="16"/>
      <c r="F45" s="51">
        <f t="shared" si="6"/>
        <v>0</v>
      </c>
      <c r="G45" s="52">
        <f t="shared" si="7"/>
        <v>0</v>
      </c>
      <c r="H45" s="50">
        <f t="shared" si="8"/>
        <v>0</v>
      </c>
      <c r="I45" s="24">
        <f t="shared" si="9"/>
        <v>0</v>
      </c>
      <c r="J45" s="53">
        <f t="shared" si="10"/>
        <v>0</v>
      </c>
      <c r="K45" s="54">
        <f t="shared" si="11"/>
        <v>0</v>
      </c>
      <c r="L45" s="125">
        <f t="shared" si="12"/>
        <v>0</v>
      </c>
      <c r="M45" s="20"/>
      <c r="N45" s="55">
        <f t="shared" ref="N45:N51" si="238">P45+D45</f>
        <v>0</v>
      </c>
      <c r="O45" s="55">
        <f t="shared" si="227"/>
        <v>0</v>
      </c>
      <c r="P45" s="17">
        <v>0</v>
      </c>
      <c r="Q45" s="16">
        <v>0</v>
      </c>
      <c r="R45" s="56">
        <f t="shared" si="15"/>
        <v>0</v>
      </c>
      <c r="S45" s="56">
        <f t="shared" si="16"/>
        <v>0</v>
      </c>
      <c r="T45" s="57">
        <f t="shared" si="17"/>
        <v>0</v>
      </c>
      <c r="U45" s="58">
        <f t="shared" si="18"/>
        <v>0</v>
      </c>
      <c r="V45" s="24">
        <f t="shared" si="19"/>
        <v>0</v>
      </c>
      <c r="W45" s="50">
        <f t="shared" si="20"/>
        <v>0</v>
      </c>
      <c r="Y45" s="25">
        <f t="shared" si="21"/>
        <v>0</v>
      </c>
      <c r="Z45" s="26">
        <f t="shared" si="22"/>
        <v>0</v>
      </c>
      <c r="AA45" s="10">
        <f t="shared" si="23"/>
        <v>0</v>
      </c>
      <c r="AB45" s="19">
        <f t="shared" si="24"/>
        <v>0</v>
      </c>
    </row>
    <row r="46" spans="1:28" x14ac:dyDescent="0.25">
      <c r="A46" s="49" t="s">
        <v>97</v>
      </c>
      <c r="B46" s="49" t="s">
        <v>101</v>
      </c>
      <c r="C46" s="57">
        <v>0.5</v>
      </c>
      <c r="D46" s="15">
        <v>4</v>
      </c>
      <c r="E46" s="16">
        <v>4.6539999999999999</v>
      </c>
      <c r="F46" s="51">
        <f t="shared" si="6"/>
        <v>9.3079999999999998</v>
      </c>
      <c r="G46" s="52">
        <f t="shared" ref="G46" si="239">E46*D46</f>
        <v>18.616</v>
      </c>
      <c r="H46" s="50">
        <f t="shared" ref="H46" si="240">C46*D46</f>
        <v>2</v>
      </c>
      <c r="I46" s="24">
        <f t="shared" ref="I46" si="241">IF(O46&gt;P46,D46-O46+P46,D46)</f>
        <v>3</v>
      </c>
      <c r="J46" s="53">
        <f t="shared" ref="J46" si="242">I46*E46</f>
        <v>13.962</v>
      </c>
      <c r="K46" s="54">
        <f t="shared" ref="K46" si="243">D46-I46</f>
        <v>1</v>
      </c>
      <c r="L46" s="125">
        <f t="shared" ref="L46" si="244">K46*E46</f>
        <v>4.6539999999999999</v>
      </c>
      <c r="M46" s="20">
        <v>3</v>
      </c>
      <c r="N46" s="55">
        <f t="shared" ref="N46" si="245">P46+D46</f>
        <v>5</v>
      </c>
      <c r="O46" s="55">
        <f t="shared" ref="O46" si="246">N46-M46</f>
        <v>2</v>
      </c>
      <c r="P46" s="17">
        <v>1</v>
      </c>
      <c r="Q46" s="16">
        <v>4.4279999999999999</v>
      </c>
      <c r="R46" s="56">
        <f t="shared" ref="R46" si="247">Q46/C46</f>
        <v>8.8559999999999999</v>
      </c>
      <c r="S46" s="56">
        <f t="shared" ref="S46" si="248">Q46*P46</f>
        <v>4.4279999999999999</v>
      </c>
      <c r="T46" s="57">
        <f t="shared" ref="T46" si="249">P46-V46</f>
        <v>1</v>
      </c>
      <c r="U46" s="58">
        <f t="shared" ref="U46" si="250">T46*Q46</f>
        <v>4.4279999999999999</v>
      </c>
      <c r="V46" s="24">
        <f t="shared" ref="V46" si="251">IF(O46&lt;P46,P46-O46,0)</f>
        <v>0</v>
      </c>
      <c r="W46" s="50">
        <f t="shared" ref="W46" si="252">V46*Q46</f>
        <v>0</v>
      </c>
      <c r="Y46" s="25">
        <f t="shared" ref="Y46" si="253">V46+I46</f>
        <v>3</v>
      </c>
      <c r="Z46" s="26">
        <f t="shared" ref="Z46" si="254">IF(ISERROR(((V46*Q46)+(I46*E46))/(I46+V46)),0,((V46*Q46)+(I46*E46))/(I46+V46))</f>
        <v>4.6539999999999999</v>
      </c>
      <c r="AA46" s="10">
        <f t="shared" ref="AA46" si="255">Y46*C46</f>
        <v>1.5</v>
      </c>
      <c r="AB46" s="19">
        <f t="shared" ref="AB46" si="256">Y46*Z46</f>
        <v>13.962</v>
      </c>
    </row>
    <row r="47" spans="1:28" x14ac:dyDescent="0.25">
      <c r="A47" s="49" t="s">
        <v>99</v>
      </c>
      <c r="B47" s="49" t="s">
        <v>100</v>
      </c>
      <c r="C47" s="57">
        <v>0.7</v>
      </c>
      <c r="D47" s="15">
        <v>1</v>
      </c>
      <c r="E47" s="16">
        <v>7.2489999999999997</v>
      </c>
      <c r="F47" s="51">
        <f t="shared" si="6"/>
        <v>10.355714285714287</v>
      </c>
      <c r="G47" s="52">
        <f t="shared" si="7"/>
        <v>7.2489999999999997</v>
      </c>
      <c r="H47" s="50">
        <f t="shared" si="8"/>
        <v>0.7</v>
      </c>
      <c r="I47" s="24">
        <f t="shared" si="9"/>
        <v>0</v>
      </c>
      <c r="J47" s="53">
        <f t="shared" si="10"/>
        <v>0</v>
      </c>
      <c r="K47" s="54">
        <f t="shared" si="11"/>
        <v>1</v>
      </c>
      <c r="L47" s="125">
        <f t="shared" si="12"/>
        <v>7.2489999999999997</v>
      </c>
      <c r="M47" s="20"/>
      <c r="N47" s="55">
        <f t="shared" si="238"/>
        <v>1</v>
      </c>
      <c r="O47" s="55">
        <f t="shared" si="227"/>
        <v>1</v>
      </c>
      <c r="P47" s="17">
        <v>0</v>
      </c>
      <c r="Q47" s="16">
        <v>0</v>
      </c>
      <c r="R47" s="56">
        <f t="shared" si="15"/>
        <v>0</v>
      </c>
      <c r="S47" s="56">
        <f t="shared" si="16"/>
        <v>0</v>
      </c>
      <c r="T47" s="57">
        <f t="shared" si="17"/>
        <v>0</v>
      </c>
      <c r="U47" s="58">
        <f t="shared" si="18"/>
        <v>0</v>
      </c>
      <c r="V47" s="24">
        <f t="shared" si="19"/>
        <v>0</v>
      </c>
      <c r="W47" s="50">
        <f t="shared" si="20"/>
        <v>0</v>
      </c>
      <c r="Y47" s="25">
        <f t="shared" si="21"/>
        <v>0</v>
      </c>
      <c r="Z47" s="26">
        <f t="shared" si="22"/>
        <v>0</v>
      </c>
      <c r="AA47" s="10">
        <f t="shared" si="23"/>
        <v>0</v>
      </c>
      <c r="AB47" s="19">
        <f t="shared" si="24"/>
        <v>0</v>
      </c>
    </row>
    <row r="48" spans="1:28" x14ac:dyDescent="0.25">
      <c r="A48" s="49" t="s">
        <v>154</v>
      </c>
      <c r="B48" s="49" t="s">
        <v>154</v>
      </c>
      <c r="C48" s="57">
        <v>1</v>
      </c>
      <c r="D48" s="15"/>
      <c r="E48" s="16"/>
      <c r="F48" s="51">
        <f t="shared" si="6"/>
        <v>0</v>
      </c>
      <c r="G48" s="52">
        <f t="shared" ref="G48" si="257">E48*D48</f>
        <v>0</v>
      </c>
      <c r="H48" s="50">
        <f t="shared" ref="H48" si="258">C48*D48</f>
        <v>0</v>
      </c>
      <c r="I48" s="24">
        <f t="shared" ref="I48" si="259">IF(O48&gt;P48,D48-O48+P48,D48)</f>
        <v>0</v>
      </c>
      <c r="J48" s="53">
        <f t="shared" ref="J48" si="260">I48*E48</f>
        <v>0</v>
      </c>
      <c r="K48" s="54">
        <f t="shared" ref="K48" si="261">D48-I48</f>
        <v>0</v>
      </c>
      <c r="L48" s="125">
        <f t="shared" ref="L48" si="262">K48*E48</f>
        <v>0</v>
      </c>
      <c r="M48" s="20"/>
      <c r="N48" s="55">
        <f t="shared" ref="N48" si="263">P48+D48</f>
        <v>1</v>
      </c>
      <c r="O48" s="55">
        <f t="shared" ref="O48" si="264">N48-M48</f>
        <v>1</v>
      </c>
      <c r="P48" s="17">
        <v>1</v>
      </c>
      <c r="Q48" s="16">
        <v>2.1890000000000001</v>
      </c>
      <c r="R48" s="56">
        <f t="shared" si="15"/>
        <v>2.1890000000000001</v>
      </c>
      <c r="S48" s="56">
        <f t="shared" si="16"/>
        <v>2.1890000000000001</v>
      </c>
      <c r="T48" s="57">
        <f t="shared" si="17"/>
        <v>1</v>
      </c>
      <c r="U48" s="58">
        <f t="shared" si="18"/>
        <v>2.1890000000000001</v>
      </c>
      <c r="V48" s="24">
        <f t="shared" si="19"/>
        <v>0</v>
      </c>
      <c r="W48" s="50">
        <f t="shared" si="20"/>
        <v>0</v>
      </c>
      <c r="Y48" s="25">
        <f t="shared" si="21"/>
        <v>0</v>
      </c>
      <c r="Z48" s="26">
        <f t="shared" si="22"/>
        <v>0</v>
      </c>
      <c r="AA48" s="10">
        <f t="shared" si="23"/>
        <v>0</v>
      </c>
      <c r="AB48" s="19">
        <f t="shared" si="24"/>
        <v>0</v>
      </c>
    </row>
    <row r="49" spans="1:28" x14ac:dyDescent="0.25">
      <c r="A49" s="49" t="s">
        <v>154</v>
      </c>
      <c r="B49" s="49" t="s">
        <v>154</v>
      </c>
      <c r="C49" s="57">
        <v>0.75</v>
      </c>
      <c r="D49" s="15">
        <v>3</v>
      </c>
      <c r="E49" s="16">
        <v>1.1879999999999999</v>
      </c>
      <c r="F49" s="51">
        <f t="shared" ref="F49" si="265">E49/C49</f>
        <v>1.5839999999999999</v>
      </c>
      <c r="G49" s="52">
        <f t="shared" ref="G49" si="266">E49*D49</f>
        <v>3.5640000000000001</v>
      </c>
      <c r="H49" s="50">
        <f t="shared" ref="H49" si="267">C49*D49</f>
        <v>2.25</v>
      </c>
      <c r="I49" s="24">
        <f t="shared" ref="I49" si="268">IF(O49&gt;P49,D49-O49+P49,D49)</f>
        <v>2</v>
      </c>
      <c r="J49" s="53">
        <f t="shared" ref="J49" si="269">I49*E49</f>
        <v>2.3759999999999999</v>
      </c>
      <c r="K49" s="54">
        <f t="shared" ref="K49" si="270">D49-I49</f>
        <v>1</v>
      </c>
      <c r="L49" s="125">
        <f t="shared" ref="L49" si="271">K49*E49</f>
        <v>1.1879999999999999</v>
      </c>
      <c r="M49" s="20">
        <v>2</v>
      </c>
      <c r="N49" s="55">
        <f t="shared" ref="N49" si="272">P49+D49</f>
        <v>3</v>
      </c>
      <c r="O49" s="55">
        <f t="shared" ref="O49" si="273">N49-M49</f>
        <v>1</v>
      </c>
      <c r="P49" s="17">
        <v>0</v>
      </c>
      <c r="Q49" s="16">
        <v>0</v>
      </c>
      <c r="R49" s="56">
        <f t="shared" ref="R49" si="274">Q49/C49</f>
        <v>0</v>
      </c>
      <c r="S49" s="56">
        <f t="shared" ref="S49" si="275">Q49*P49</f>
        <v>0</v>
      </c>
      <c r="T49" s="57">
        <f t="shared" ref="T49" si="276">P49-V49</f>
        <v>0</v>
      </c>
      <c r="U49" s="58">
        <f t="shared" ref="U49" si="277">T49*Q49</f>
        <v>0</v>
      </c>
      <c r="V49" s="24">
        <f t="shared" ref="V49" si="278">IF(O49&lt;P49,P49-O49,0)</f>
        <v>0</v>
      </c>
      <c r="W49" s="50">
        <f t="shared" ref="W49" si="279">V49*Q49</f>
        <v>0</v>
      </c>
      <c r="Y49" s="25">
        <f t="shared" ref="Y49" si="280">V49+I49</f>
        <v>2</v>
      </c>
      <c r="Z49" s="26">
        <f t="shared" ref="Z49" si="281">IF(ISERROR(((V49*Q49)+(I49*E49))/(I49+V49)),0,((V49*Q49)+(I49*E49))/(I49+V49))</f>
        <v>1.1879999999999999</v>
      </c>
      <c r="AA49" s="10">
        <f t="shared" ref="AA49" si="282">Y49*C49</f>
        <v>1.5</v>
      </c>
      <c r="AB49" s="19">
        <f t="shared" ref="AB49" si="283">Y49*Z49</f>
        <v>2.3759999999999999</v>
      </c>
    </row>
    <row r="50" spans="1:28" x14ac:dyDescent="0.25">
      <c r="A50" s="49" t="s">
        <v>159</v>
      </c>
      <c r="B50" s="49" t="s">
        <v>159</v>
      </c>
      <c r="C50" s="57">
        <v>1</v>
      </c>
      <c r="D50" s="15"/>
      <c r="E50" s="16"/>
      <c r="F50" s="51">
        <f t="shared" ref="F50" si="284">E50/C50</f>
        <v>0</v>
      </c>
      <c r="G50" s="52">
        <f t="shared" ref="G50" si="285">E50*D50</f>
        <v>0</v>
      </c>
      <c r="H50" s="50">
        <f t="shared" ref="H50" si="286">C50*D50</f>
        <v>0</v>
      </c>
      <c r="I50" s="24">
        <f t="shared" ref="I50" si="287">IF(O50&gt;P50,D50-O50+P50,D50)</f>
        <v>0</v>
      </c>
      <c r="J50" s="53">
        <f t="shared" ref="J50" si="288">I50*E50</f>
        <v>0</v>
      </c>
      <c r="K50" s="54">
        <f t="shared" ref="K50" si="289">D50-I50</f>
        <v>0</v>
      </c>
      <c r="L50" s="125">
        <f t="shared" ref="L50" si="290">K50*E50</f>
        <v>0</v>
      </c>
      <c r="M50" s="20"/>
      <c r="N50" s="55">
        <f t="shared" ref="N50" si="291">P50+D50</f>
        <v>0</v>
      </c>
      <c r="O50" s="55">
        <f t="shared" ref="O50" si="292">N50-M50</f>
        <v>0</v>
      </c>
      <c r="P50" s="17">
        <v>0</v>
      </c>
      <c r="Q50" s="16">
        <v>0</v>
      </c>
      <c r="R50" s="56">
        <f t="shared" ref="R50" si="293">Q50/C50</f>
        <v>0</v>
      </c>
      <c r="S50" s="56">
        <f t="shared" ref="S50" si="294">Q50*P50</f>
        <v>0</v>
      </c>
      <c r="T50" s="57">
        <f t="shared" ref="T50" si="295">P50-V50</f>
        <v>0</v>
      </c>
      <c r="U50" s="58">
        <f t="shared" ref="U50" si="296">T50*Q50</f>
        <v>0</v>
      </c>
      <c r="V50" s="24">
        <f t="shared" ref="V50" si="297">IF(O50&lt;P50,P50-O50,0)</f>
        <v>0</v>
      </c>
      <c r="W50" s="50">
        <f t="shared" ref="W50" si="298">V50*Q50</f>
        <v>0</v>
      </c>
      <c r="Y50" s="25">
        <f t="shared" ref="Y50" si="299">V50+I50</f>
        <v>0</v>
      </c>
      <c r="Z50" s="26">
        <f t="shared" ref="Z50" si="300">IF(ISERROR(((V50*Q50)+(I50*E50))/(I50+V50)),0,((V50*Q50)+(I50*E50))/(I50+V50))</f>
        <v>0</v>
      </c>
      <c r="AA50" s="10">
        <f t="shared" ref="AA50" si="301">Y50*C50</f>
        <v>0</v>
      </c>
      <c r="AB50" s="19">
        <f t="shared" ref="AB50" si="302">Y50*Z50</f>
        <v>0</v>
      </c>
    </row>
    <row r="51" spans="1:28" x14ac:dyDescent="0.25">
      <c r="A51" s="49" t="s">
        <v>30</v>
      </c>
      <c r="B51" s="49" t="s">
        <v>4</v>
      </c>
      <c r="C51" s="57">
        <v>1.5</v>
      </c>
      <c r="D51" s="15">
        <v>18</v>
      </c>
      <c r="E51" s="16">
        <v>1.98</v>
      </c>
      <c r="F51" s="51">
        <f t="shared" si="6"/>
        <v>1.32</v>
      </c>
      <c r="G51" s="52">
        <f t="shared" si="7"/>
        <v>35.64</v>
      </c>
      <c r="H51" s="50">
        <f t="shared" si="8"/>
        <v>27</v>
      </c>
      <c r="I51" s="24">
        <f t="shared" si="9"/>
        <v>18</v>
      </c>
      <c r="J51" s="53">
        <f t="shared" si="10"/>
        <v>35.64</v>
      </c>
      <c r="K51" s="54">
        <f t="shared" si="11"/>
        <v>0</v>
      </c>
      <c r="L51" s="125">
        <f t="shared" si="12"/>
        <v>0</v>
      </c>
      <c r="M51" s="20">
        <v>19</v>
      </c>
      <c r="N51" s="55">
        <f t="shared" si="238"/>
        <v>44</v>
      </c>
      <c r="O51" s="55">
        <f t="shared" si="227"/>
        <v>25</v>
      </c>
      <c r="P51" s="17">
        <v>26</v>
      </c>
      <c r="Q51" s="16">
        <v>1.98</v>
      </c>
      <c r="R51" s="56">
        <f t="shared" si="15"/>
        <v>1.32</v>
      </c>
      <c r="S51" s="56">
        <f t="shared" si="16"/>
        <v>51.48</v>
      </c>
      <c r="T51" s="57">
        <f t="shared" si="17"/>
        <v>25</v>
      </c>
      <c r="U51" s="58">
        <f t="shared" si="18"/>
        <v>49.5</v>
      </c>
      <c r="V51" s="24">
        <f t="shared" si="19"/>
        <v>1</v>
      </c>
      <c r="W51" s="50">
        <f t="shared" si="20"/>
        <v>1.98</v>
      </c>
      <c r="Y51" s="25">
        <f t="shared" si="21"/>
        <v>19</v>
      </c>
      <c r="Z51" s="26">
        <f t="shared" si="22"/>
        <v>1.9799999999999998</v>
      </c>
      <c r="AA51" s="10">
        <f t="shared" si="23"/>
        <v>28.5</v>
      </c>
      <c r="AB51" s="19">
        <f t="shared" si="24"/>
        <v>37.619999999999997</v>
      </c>
    </row>
    <row r="52" spans="1:28" x14ac:dyDescent="0.25">
      <c r="A52" s="49" t="s">
        <v>30</v>
      </c>
      <c r="B52" s="49" t="s">
        <v>31</v>
      </c>
      <c r="C52" s="57">
        <v>0.25</v>
      </c>
      <c r="D52" s="15"/>
      <c r="E52" s="16"/>
      <c r="F52" s="51">
        <f t="shared" si="6"/>
        <v>0</v>
      </c>
      <c r="G52" s="52">
        <f t="shared" si="7"/>
        <v>0</v>
      </c>
      <c r="H52" s="50">
        <f t="shared" si="8"/>
        <v>0</v>
      </c>
      <c r="I52" s="24">
        <f t="shared" si="9"/>
        <v>0</v>
      </c>
      <c r="J52" s="53">
        <f t="shared" si="10"/>
        <v>0</v>
      </c>
      <c r="K52" s="54">
        <f t="shared" si="11"/>
        <v>0</v>
      </c>
      <c r="L52" s="125">
        <f t="shared" si="12"/>
        <v>0</v>
      </c>
      <c r="M52" s="20">
        <v>17</v>
      </c>
      <c r="N52" s="55">
        <f t="shared" ref="N52:N77" si="303">P52+D52</f>
        <v>0</v>
      </c>
      <c r="O52" s="55">
        <f t="shared" ref="O52:O77" si="304">N52-M52</f>
        <v>-17</v>
      </c>
      <c r="P52" s="17">
        <v>0</v>
      </c>
      <c r="Q52" s="16">
        <v>0</v>
      </c>
      <c r="R52" s="56">
        <f t="shared" si="15"/>
        <v>0</v>
      </c>
      <c r="S52" s="56">
        <f t="shared" si="16"/>
        <v>0</v>
      </c>
      <c r="T52" s="57">
        <f t="shared" si="17"/>
        <v>-17</v>
      </c>
      <c r="U52" s="58">
        <f t="shared" si="18"/>
        <v>0</v>
      </c>
      <c r="V52" s="24">
        <f t="shared" si="19"/>
        <v>17</v>
      </c>
      <c r="W52" s="50">
        <f t="shared" si="20"/>
        <v>0</v>
      </c>
      <c r="Y52" s="25">
        <f t="shared" si="21"/>
        <v>17</v>
      </c>
      <c r="Z52" s="26">
        <f t="shared" si="22"/>
        <v>0</v>
      </c>
      <c r="AA52" s="10">
        <f t="shared" si="23"/>
        <v>4.25</v>
      </c>
      <c r="AB52" s="19">
        <f t="shared" si="24"/>
        <v>0</v>
      </c>
    </row>
    <row r="53" spans="1:28" x14ac:dyDescent="0.25">
      <c r="A53" s="49" t="s">
        <v>32</v>
      </c>
      <c r="B53" s="49" t="s">
        <v>33</v>
      </c>
      <c r="C53" s="57">
        <v>1</v>
      </c>
      <c r="D53" s="15"/>
      <c r="E53" s="16"/>
      <c r="F53" s="51">
        <f t="shared" si="6"/>
        <v>0</v>
      </c>
      <c r="G53" s="52">
        <f t="shared" si="7"/>
        <v>0</v>
      </c>
      <c r="H53" s="50">
        <f t="shared" si="8"/>
        <v>0</v>
      </c>
      <c r="I53" s="24">
        <f t="shared" si="9"/>
        <v>0</v>
      </c>
      <c r="J53" s="53">
        <f t="shared" si="10"/>
        <v>0</v>
      </c>
      <c r="K53" s="54">
        <f t="shared" si="11"/>
        <v>0</v>
      </c>
      <c r="L53" s="125">
        <f t="shared" si="12"/>
        <v>0</v>
      </c>
      <c r="M53" s="20"/>
      <c r="N53" s="55">
        <f t="shared" si="303"/>
        <v>0</v>
      </c>
      <c r="O53" s="55">
        <f t="shared" si="304"/>
        <v>0</v>
      </c>
      <c r="P53" s="17">
        <v>0</v>
      </c>
      <c r="Q53" s="16">
        <v>0</v>
      </c>
      <c r="R53" s="56">
        <f t="shared" si="15"/>
        <v>0</v>
      </c>
      <c r="S53" s="56">
        <f t="shared" si="16"/>
        <v>0</v>
      </c>
      <c r="T53" s="57">
        <f t="shared" si="17"/>
        <v>0</v>
      </c>
      <c r="U53" s="58">
        <f t="shared" si="18"/>
        <v>0</v>
      </c>
      <c r="V53" s="24">
        <f t="shared" si="19"/>
        <v>0</v>
      </c>
      <c r="W53" s="50">
        <f t="shared" si="20"/>
        <v>0</v>
      </c>
      <c r="Y53" s="25">
        <f t="shared" si="21"/>
        <v>0</v>
      </c>
      <c r="Z53" s="26">
        <f t="shared" si="22"/>
        <v>0</v>
      </c>
      <c r="AA53" s="10">
        <f t="shared" si="23"/>
        <v>0</v>
      </c>
      <c r="AB53" s="19">
        <f t="shared" si="24"/>
        <v>0</v>
      </c>
    </row>
    <row r="54" spans="1:28" x14ac:dyDescent="0.25">
      <c r="A54" s="49" t="s">
        <v>32</v>
      </c>
      <c r="B54" s="49" t="s">
        <v>33</v>
      </c>
      <c r="C54" s="57">
        <v>2</v>
      </c>
      <c r="D54" s="15"/>
      <c r="E54" s="16"/>
      <c r="F54" s="51">
        <f t="shared" ref="F54" si="305">E54/C54</f>
        <v>0</v>
      </c>
      <c r="G54" s="52">
        <f t="shared" ref="G54" si="306">E54*D54</f>
        <v>0</v>
      </c>
      <c r="H54" s="50">
        <f t="shared" ref="H54" si="307">C54*D54</f>
        <v>0</v>
      </c>
      <c r="I54" s="24">
        <f t="shared" si="9"/>
        <v>0</v>
      </c>
      <c r="J54" s="53">
        <f t="shared" ref="J54" si="308">I54*E54</f>
        <v>0</v>
      </c>
      <c r="K54" s="54">
        <f t="shared" ref="K54" si="309">D54-I54</f>
        <v>0</v>
      </c>
      <c r="L54" s="125">
        <f t="shared" ref="L54" si="310">K54*E54</f>
        <v>0</v>
      </c>
      <c r="M54" s="20"/>
      <c r="N54" s="55">
        <f t="shared" ref="N54" si="311">P54+D54</f>
        <v>0</v>
      </c>
      <c r="O54" s="55">
        <f t="shared" ref="O54" si="312">N54-M54</f>
        <v>0</v>
      </c>
      <c r="P54" s="17">
        <v>0</v>
      </c>
      <c r="Q54" s="16">
        <v>0</v>
      </c>
      <c r="R54" s="56">
        <f t="shared" si="15"/>
        <v>0</v>
      </c>
      <c r="S54" s="56">
        <f t="shared" si="16"/>
        <v>0</v>
      </c>
      <c r="T54" s="57">
        <f t="shared" si="17"/>
        <v>0</v>
      </c>
      <c r="U54" s="58">
        <f t="shared" si="18"/>
        <v>0</v>
      </c>
      <c r="V54" s="24">
        <f t="shared" si="19"/>
        <v>0</v>
      </c>
      <c r="W54" s="50">
        <f t="shared" si="20"/>
        <v>0</v>
      </c>
      <c r="Y54" s="25">
        <f t="shared" si="21"/>
        <v>0</v>
      </c>
      <c r="Z54" s="26">
        <f t="shared" si="22"/>
        <v>0</v>
      </c>
      <c r="AA54" s="10">
        <f t="shared" si="23"/>
        <v>0</v>
      </c>
      <c r="AB54" s="19">
        <f t="shared" si="24"/>
        <v>0</v>
      </c>
    </row>
    <row r="55" spans="1:28" x14ac:dyDescent="0.25">
      <c r="A55" s="49" t="s">
        <v>34</v>
      </c>
      <c r="B55" s="49" t="s">
        <v>35</v>
      </c>
      <c r="C55" s="57">
        <v>2.5</v>
      </c>
      <c r="D55" s="15"/>
      <c r="E55" s="16"/>
      <c r="F55" s="51">
        <f t="shared" si="6"/>
        <v>0</v>
      </c>
      <c r="G55" s="52">
        <f t="shared" si="7"/>
        <v>0</v>
      </c>
      <c r="H55" s="50">
        <f t="shared" si="8"/>
        <v>0</v>
      </c>
      <c r="I55" s="24">
        <f t="shared" si="9"/>
        <v>0</v>
      </c>
      <c r="J55" s="53">
        <f t="shared" si="10"/>
        <v>0</v>
      </c>
      <c r="K55" s="54">
        <f t="shared" si="11"/>
        <v>0</v>
      </c>
      <c r="L55" s="125">
        <f t="shared" si="12"/>
        <v>0</v>
      </c>
      <c r="M55" s="20"/>
      <c r="N55" s="55">
        <f t="shared" si="303"/>
        <v>0</v>
      </c>
      <c r="O55" s="55">
        <f t="shared" si="304"/>
        <v>0</v>
      </c>
      <c r="P55" s="17">
        <v>0</v>
      </c>
      <c r="Q55" s="16">
        <v>0</v>
      </c>
      <c r="R55" s="56">
        <f t="shared" si="15"/>
        <v>0</v>
      </c>
      <c r="S55" s="56">
        <f t="shared" si="16"/>
        <v>0</v>
      </c>
      <c r="T55" s="57">
        <f t="shared" si="17"/>
        <v>0</v>
      </c>
      <c r="U55" s="58">
        <f t="shared" si="18"/>
        <v>0</v>
      </c>
      <c r="V55" s="24">
        <f t="shared" si="19"/>
        <v>0</v>
      </c>
      <c r="W55" s="50">
        <f t="shared" si="20"/>
        <v>0</v>
      </c>
      <c r="Y55" s="25">
        <f t="shared" si="21"/>
        <v>0</v>
      </c>
      <c r="Z55" s="26">
        <f t="shared" si="22"/>
        <v>0</v>
      </c>
      <c r="AA55" s="10">
        <f t="shared" si="23"/>
        <v>0</v>
      </c>
      <c r="AB55" s="19">
        <f t="shared" si="24"/>
        <v>0</v>
      </c>
    </row>
    <row r="56" spans="1:28" x14ac:dyDescent="0.25">
      <c r="A56" s="49" t="s">
        <v>34</v>
      </c>
      <c r="B56" s="49" t="s">
        <v>35</v>
      </c>
      <c r="C56" s="57">
        <v>2</v>
      </c>
      <c r="D56" s="15"/>
      <c r="E56" s="16"/>
      <c r="F56" s="51">
        <f t="shared" si="6"/>
        <v>0</v>
      </c>
      <c r="G56" s="52">
        <f t="shared" si="7"/>
        <v>0</v>
      </c>
      <c r="H56" s="50">
        <f t="shared" si="8"/>
        <v>0</v>
      </c>
      <c r="I56" s="24">
        <f t="shared" si="9"/>
        <v>0</v>
      </c>
      <c r="J56" s="53">
        <f t="shared" si="10"/>
        <v>0</v>
      </c>
      <c r="K56" s="54">
        <f t="shared" si="11"/>
        <v>0</v>
      </c>
      <c r="L56" s="125">
        <f t="shared" si="12"/>
        <v>0</v>
      </c>
      <c r="M56" s="20"/>
      <c r="N56" s="55">
        <f t="shared" si="303"/>
        <v>0</v>
      </c>
      <c r="O56" s="55">
        <f t="shared" si="304"/>
        <v>0</v>
      </c>
      <c r="P56" s="17">
        <v>0</v>
      </c>
      <c r="Q56" s="16">
        <v>0</v>
      </c>
      <c r="R56" s="56">
        <f t="shared" si="15"/>
        <v>0</v>
      </c>
      <c r="S56" s="56">
        <f t="shared" si="16"/>
        <v>0</v>
      </c>
      <c r="T56" s="57">
        <f t="shared" si="17"/>
        <v>0</v>
      </c>
      <c r="U56" s="58">
        <f t="shared" si="18"/>
        <v>0</v>
      </c>
      <c r="V56" s="24">
        <f t="shared" si="19"/>
        <v>0</v>
      </c>
      <c r="W56" s="50">
        <f t="shared" si="20"/>
        <v>0</v>
      </c>
      <c r="Y56" s="25">
        <f t="shared" si="21"/>
        <v>0</v>
      </c>
      <c r="Z56" s="26">
        <f t="shared" si="22"/>
        <v>0</v>
      </c>
      <c r="AA56" s="10">
        <f t="shared" si="23"/>
        <v>0</v>
      </c>
      <c r="AB56" s="19">
        <f t="shared" si="24"/>
        <v>0</v>
      </c>
    </row>
    <row r="57" spans="1:28" x14ac:dyDescent="0.25">
      <c r="A57" s="49" t="s">
        <v>34</v>
      </c>
      <c r="B57" s="49" t="s">
        <v>35</v>
      </c>
      <c r="C57" s="57">
        <v>1.5</v>
      </c>
      <c r="D57" s="15"/>
      <c r="E57" s="16"/>
      <c r="F57" s="51">
        <f t="shared" si="6"/>
        <v>0</v>
      </c>
      <c r="G57" s="52">
        <f t="shared" si="7"/>
        <v>0</v>
      </c>
      <c r="H57" s="50">
        <f t="shared" si="8"/>
        <v>0</v>
      </c>
      <c r="I57" s="24">
        <f t="shared" si="9"/>
        <v>0</v>
      </c>
      <c r="J57" s="53">
        <f t="shared" ref="J57" si="313">I57*E57</f>
        <v>0</v>
      </c>
      <c r="K57" s="54">
        <f t="shared" ref="K57" si="314">D57-I57</f>
        <v>0</v>
      </c>
      <c r="L57" s="125">
        <f t="shared" ref="L57" si="315">K57*E57</f>
        <v>0</v>
      </c>
      <c r="M57" s="20"/>
      <c r="N57" s="55">
        <f t="shared" ref="N57:N62" si="316">P57+D57</f>
        <v>0</v>
      </c>
      <c r="O57" s="55">
        <f t="shared" ref="O57:O62" si="317">N57-M57</f>
        <v>0</v>
      </c>
      <c r="P57" s="17">
        <v>0</v>
      </c>
      <c r="Q57" s="16">
        <v>0</v>
      </c>
      <c r="R57" s="56">
        <f t="shared" si="15"/>
        <v>0</v>
      </c>
      <c r="S57" s="56">
        <f t="shared" si="16"/>
        <v>0</v>
      </c>
      <c r="T57" s="57">
        <f t="shared" si="17"/>
        <v>0</v>
      </c>
      <c r="U57" s="58">
        <f t="shared" si="18"/>
        <v>0</v>
      </c>
      <c r="V57" s="24">
        <f t="shared" si="19"/>
        <v>0</v>
      </c>
      <c r="W57" s="50">
        <f t="shared" si="20"/>
        <v>0</v>
      </c>
      <c r="Y57" s="25">
        <f t="shared" si="21"/>
        <v>0</v>
      </c>
      <c r="Z57" s="26">
        <f t="shared" ref="Z57:Z69" si="318">IF(ISERROR(((V57*Q57)+(I57*E57))/(I57+V57)),0,((V57*Q57)+(I57*E57))/(I57+V57))</f>
        <v>0</v>
      </c>
      <c r="AA57" s="10">
        <f t="shared" ref="AA57:AA69" si="319">Y57*C57</f>
        <v>0</v>
      </c>
      <c r="AB57" s="19">
        <f t="shared" ref="AB57:AB69" si="320">Y57*Z57</f>
        <v>0</v>
      </c>
    </row>
    <row r="58" spans="1:28" x14ac:dyDescent="0.25">
      <c r="A58" s="49" t="s">
        <v>34</v>
      </c>
      <c r="B58" s="49" t="s">
        <v>35</v>
      </c>
      <c r="C58" s="57">
        <v>0.33</v>
      </c>
      <c r="D58" s="15"/>
      <c r="E58" s="16"/>
      <c r="F58" s="51">
        <f t="shared" ref="F58" si="321">E58/C58</f>
        <v>0</v>
      </c>
      <c r="G58" s="52">
        <f t="shared" ref="G58" si="322">E58*D58</f>
        <v>0</v>
      </c>
      <c r="H58" s="50">
        <f t="shared" ref="H58" si="323">C58*D58</f>
        <v>0</v>
      </c>
      <c r="I58" s="24">
        <f t="shared" ref="I58" si="324">IF(O58&gt;P58,D58-O58+P58,D58)</f>
        <v>0</v>
      </c>
      <c r="J58" s="53">
        <f t="shared" ref="J58" si="325">I58*E58</f>
        <v>0</v>
      </c>
      <c r="K58" s="54">
        <f t="shared" ref="K58" si="326">D58-I58</f>
        <v>0</v>
      </c>
      <c r="L58" s="125">
        <f t="shared" ref="L58" si="327">K58*E58</f>
        <v>0</v>
      </c>
      <c r="M58" s="20"/>
      <c r="N58" s="55">
        <f t="shared" ref="N58" si="328">P58+D58</f>
        <v>0</v>
      </c>
      <c r="O58" s="55">
        <f t="shared" ref="O58" si="329">N58-M58</f>
        <v>0</v>
      </c>
      <c r="P58" s="17">
        <v>0</v>
      </c>
      <c r="Q58" s="16">
        <v>0</v>
      </c>
      <c r="R58" s="56">
        <f t="shared" si="15"/>
        <v>0</v>
      </c>
      <c r="S58" s="56">
        <f t="shared" si="16"/>
        <v>0</v>
      </c>
      <c r="T58" s="57">
        <f t="shared" si="17"/>
        <v>0</v>
      </c>
      <c r="U58" s="58">
        <f t="shared" si="18"/>
        <v>0</v>
      </c>
      <c r="V58" s="24">
        <f t="shared" si="19"/>
        <v>0</v>
      </c>
      <c r="W58" s="50">
        <f t="shared" si="20"/>
        <v>0</v>
      </c>
      <c r="Y58" s="25">
        <f t="shared" si="21"/>
        <v>0</v>
      </c>
      <c r="Z58" s="26">
        <f t="shared" si="318"/>
        <v>0</v>
      </c>
      <c r="AA58" s="10">
        <f t="shared" si="319"/>
        <v>0</v>
      </c>
      <c r="AB58" s="19">
        <f t="shared" si="320"/>
        <v>0</v>
      </c>
    </row>
    <row r="59" spans="1:28" x14ac:dyDescent="0.25">
      <c r="A59" s="49" t="s">
        <v>116</v>
      </c>
      <c r="B59" s="49" t="s">
        <v>116</v>
      </c>
      <c r="C59" s="57">
        <v>1</v>
      </c>
      <c r="D59" s="15"/>
      <c r="E59" s="16"/>
      <c r="F59" s="51">
        <f t="shared" ref="F59:F60" si="330">E59/C59</f>
        <v>0</v>
      </c>
      <c r="G59" s="52">
        <f t="shared" ref="G59" si="331">E59*D59</f>
        <v>0</v>
      </c>
      <c r="H59" s="50">
        <f t="shared" ref="H59" si="332">C59*D59</f>
        <v>0</v>
      </c>
      <c r="I59" s="24">
        <f t="shared" si="9"/>
        <v>0</v>
      </c>
      <c r="J59" s="53">
        <f t="shared" ref="J59" si="333">I59*E59</f>
        <v>0</v>
      </c>
      <c r="K59" s="54">
        <f t="shared" ref="K59" si="334">D59-I59</f>
        <v>0</v>
      </c>
      <c r="L59" s="125">
        <f t="shared" ref="L59" si="335">K59*E59</f>
        <v>0</v>
      </c>
      <c r="M59" s="20"/>
      <c r="N59" s="55">
        <f>P59+D59</f>
        <v>0</v>
      </c>
      <c r="O59" s="55">
        <f>N59-M59</f>
        <v>0</v>
      </c>
      <c r="P59" s="17">
        <v>0</v>
      </c>
      <c r="Q59" s="16">
        <v>0</v>
      </c>
      <c r="R59" s="56">
        <f t="shared" si="15"/>
        <v>0</v>
      </c>
      <c r="S59" s="56">
        <f t="shared" si="16"/>
        <v>0</v>
      </c>
      <c r="T59" s="57">
        <f t="shared" si="17"/>
        <v>0</v>
      </c>
      <c r="U59" s="58">
        <f t="shared" si="18"/>
        <v>0</v>
      </c>
      <c r="V59" s="24">
        <f t="shared" si="19"/>
        <v>0</v>
      </c>
      <c r="W59" s="50">
        <f t="shared" si="20"/>
        <v>0</v>
      </c>
      <c r="Y59" s="25">
        <f t="shared" si="21"/>
        <v>0</v>
      </c>
      <c r="Z59" s="26">
        <f t="shared" si="318"/>
        <v>0</v>
      </c>
      <c r="AA59" s="10">
        <f t="shared" si="319"/>
        <v>0</v>
      </c>
      <c r="AB59" s="19">
        <f t="shared" si="320"/>
        <v>0</v>
      </c>
    </row>
    <row r="60" spans="1:28" x14ac:dyDescent="0.25">
      <c r="A60" s="49" t="s">
        <v>116</v>
      </c>
      <c r="B60" s="49" t="s">
        <v>116</v>
      </c>
      <c r="C60" s="57">
        <v>2</v>
      </c>
      <c r="D60" s="15"/>
      <c r="E60" s="16"/>
      <c r="F60" s="51">
        <f t="shared" si="330"/>
        <v>0</v>
      </c>
      <c r="G60" s="52">
        <f t="shared" ref="G60" si="336">E60*D60</f>
        <v>0</v>
      </c>
      <c r="H60" s="50">
        <f t="shared" ref="H60" si="337">C60*D60</f>
        <v>0</v>
      </c>
      <c r="I60" s="24">
        <f t="shared" si="9"/>
        <v>0</v>
      </c>
      <c r="J60" s="53">
        <f t="shared" ref="J60" si="338">I60*E60</f>
        <v>0</v>
      </c>
      <c r="K60" s="54">
        <f t="shared" ref="K60" si="339">D60-I60</f>
        <v>0</v>
      </c>
      <c r="L60" s="125">
        <f t="shared" ref="L60" si="340">K60*E60</f>
        <v>0</v>
      </c>
      <c r="M60" s="20"/>
      <c r="N60" s="55">
        <f>P60+D60</f>
        <v>0</v>
      </c>
      <c r="O60" s="55">
        <f>N60-M60</f>
        <v>0</v>
      </c>
      <c r="P60" s="17">
        <v>0</v>
      </c>
      <c r="Q60" s="16">
        <v>0</v>
      </c>
      <c r="R60" s="56">
        <f t="shared" si="15"/>
        <v>0</v>
      </c>
      <c r="S60" s="56">
        <f t="shared" si="16"/>
        <v>0</v>
      </c>
      <c r="T60" s="57">
        <f t="shared" si="17"/>
        <v>0</v>
      </c>
      <c r="U60" s="58">
        <f t="shared" si="18"/>
        <v>0</v>
      </c>
      <c r="V60" s="24">
        <f t="shared" si="19"/>
        <v>0</v>
      </c>
      <c r="W60" s="50">
        <f t="shared" si="20"/>
        <v>0</v>
      </c>
      <c r="Y60" s="25">
        <f t="shared" si="21"/>
        <v>0</v>
      </c>
      <c r="Z60" s="26">
        <f t="shared" si="318"/>
        <v>0</v>
      </c>
      <c r="AA60" s="10">
        <f t="shared" si="319"/>
        <v>0</v>
      </c>
      <c r="AB60" s="19">
        <f t="shared" si="320"/>
        <v>0</v>
      </c>
    </row>
    <row r="61" spans="1:28" x14ac:dyDescent="0.25">
      <c r="A61" s="49" t="s">
        <v>71</v>
      </c>
      <c r="B61" s="49" t="s">
        <v>70</v>
      </c>
      <c r="C61" s="57">
        <v>2</v>
      </c>
      <c r="D61" s="15"/>
      <c r="E61" s="16"/>
      <c r="F61" s="51">
        <f t="shared" si="6"/>
        <v>0</v>
      </c>
      <c r="G61" s="52">
        <f t="shared" si="7"/>
        <v>0</v>
      </c>
      <c r="H61" s="50">
        <f t="shared" si="8"/>
        <v>0</v>
      </c>
      <c r="I61" s="24">
        <f t="shared" si="9"/>
        <v>0</v>
      </c>
      <c r="J61" s="53">
        <f t="shared" si="10"/>
        <v>0</v>
      </c>
      <c r="K61" s="54">
        <f t="shared" si="11"/>
        <v>0</v>
      </c>
      <c r="L61" s="125">
        <f t="shared" si="12"/>
        <v>0</v>
      </c>
      <c r="M61" s="20"/>
      <c r="N61" s="55">
        <f t="shared" si="316"/>
        <v>0</v>
      </c>
      <c r="O61" s="55">
        <f t="shared" si="317"/>
        <v>0</v>
      </c>
      <c r="P61" s="17">
        <v>0</v>
      </c>
      <c r="Q61" s="16">
        <v>0</v>
      </c>
      <c r="R61" s="56">
        <f t="shared" si="15"/>
        <v>0</v>
      </c>
      <c r="S61" s="56">
        <f t="shared" si="16"/>
        <v>0</v>
      </c>
      <c r="T61" s="57">
        <f t="shared" si="17"/>
        <v>0</v>
      </c>
      <c r="U61" s="58">
        <f t="shared" si="18"/>
        <v>0</v>
      </c>
      <c r="V61" s="24">
        <f t="shared" si="19"/>
        <v>0</v>
      </c>
      <c r="W61" s="50">
        <f t="shared" si="20"/>
        <v>0</v>
      </c>
      <c r="Y61" s="25">
        <f t="shared" si="21"/>
        <v>0</v>
      </c>
      <c r="Z61" s="26">
        <f t="shared" si="318"/>
        <v>0</v>
      </c>
      <c r="AA61" s="10">
        <f t="shared" si="319"/>
        <v>0</v>
      </c>
      <c r="AB61" s="19">
        <f t="shared" si="320"/>
        <v>0</v>
      </c>
    </row>
    <row r="62" spans="1:28" x14ac:dyDescent="0.25">
      <c r="A62" s="49" t="s">
        <v>71</v>
      </c>
      <c r="B62" s="49" t="s">
        <v>70</v>
      </c>
      <c r="C62" s="57">
        <v>1.5</v>
      </c>
      <c r="D62" s="15"/>
      <c r="E62" s="16"/>
      <c r="F62" s="51">
        <f t="shared" si="6"/>
        <v>0</v>
      </c>
      <c r="G62" s="52">
        <f t="shared" si="7"/>
        <v>0</v>
      </c>
      <c r="H62" s="50">
        <f t="shared" si="8"/>
        <v>0</v>
      </c>
      <c r="I62" s="24">
        <f t="shared" si="9"/>
        <v>0</v>
      </c>
      <c r="J62" s="53">
        <f t="shared" ref="J62" si="341">I62*E62</f>
        <v>0</v>
      </c>
      <c r="K62" s="54">
        <f t="shared" ref="K62" si="342">D62-I62</f>
        <v>0</v>
      </c>
      <c r="L62" s="125">
        <f t="shared" ref="L62" si="343">K62*E62</f>
        <v>0</v>
      </c>
      <c r="M62" s="20"/>
      <c r="N62" s="55">
        <f t="shared" si="316"/>
        <v>0</v>
      </c>
      <c r="O62" s="55">
        <f t="shared" si="317"/>
        <v>0</v>
      </c>
      <c r="P62" s="17">
        <v>0</v>
      </c>
      <c r="Q62" s="16">
        <v>0</v>
      </c>
      <c r="R62" s="56">
        <f t="shared" si="15"/>
        <v>0</v>
      </c>
      <c r="S62" s="56">
        <f t="shared" si="16"/>
        <v>0</v>
      </c>
      <c r="T62" s="57">
        <f t="shared" si="17"/>
        <v>0</v>
      </c>
      <c r="U62" s="58">
        <f t="shared" si="18"/>
        <v>0</v>
      </c>
      <c r="V62" s="24">
        <f t="shared" si="19"/>
        <v>0</v>
      </c>
      <c r="W62" s="50">
        <f t="shared" si="20"/>
        <v>0</v>
      </c>
      <c r="Y62" s="25">
        <f t="shared" si="21"/>
        <v>0</v>
      </c>
      <c r="Z62" s="26">
        <f t="shared" si="318"/>
        <v>0</v>
      </c>
      <c r="AA62" s="10">
        <f t="shared" si="319"/>
        <v>0</v>
      </c>
      <c r="AB62" s="19">
        <f t="shared" si="320"/>
        <v>0</v>
      </c>
    </row>
    <row r="63" spans="1:28" x14ac:dyDescent="0.25">
      <c r="A63" s="49" t="s">
        <v>71</v>
      </c>
      <c r="B63" s="49" t="s">
        <v>70</v>
      </c>
      <c r="C63" s="57">
        <v>0.35</v>
      </c>
      <c r="D63" s="15"/>
      <c r="E63" s="16"/>
      <c r="F63" s="51">
        <f t="shared" ref="F63" si="344">E63/C63</f>
        <v>0</v>
      </c>
      <c r="G63" s="52">
        <f t="shared" ref="G63" si="345">E63*D63</f>
        <v>0</v>
      </c>
      <c r="H63" s="50">
        <f t="shared" ref="H63" si="346">C63*D63</f>
        <v>0</v>
      </c>
      <c r="I63" s="24">
        <f t="shared" ref="I63" si="347">IF(O63&gt;P63,D63-O63+P63,D63)</f>
        <v>0</v>
      </c>
      <c r="J63" s="53">
        <f t="shared" ref="J63" si="348">I63*E63</f>
        <v>0</v>
      </c>
      <c r="K63" s="54">
        <f t="shared" ref="K63" si="349">D63-I63</f>
        <v>0</v>
      </c>
      <c r="L63" s="125">
        <f t="shared" ref="L63" si="350">K63*E63</f>
        <v>0</v>
      </c>
      <c r="M63" s="20"/>
      <c r="N63" s="55">
        <f t="shared" ref="N63" si="351">P63+D63</f>
        <v>0</v>
      </c>
      <c r="O63" s="55">
        <f t="shared" ref="O63" si="352">N63-M63</f>
        <v>0</v>
      </c>
      <c r="P63" s="17">
        <v>0</v>
      </c>
      <c r="Q63" s="16">
        <v>0</v>
      </c>
      <c r="R63" s="56">
        <f t="shared" si="15"/>
        <v>0</v>
      </c>
      <c r="S63" s="56">
        <f t="shared" si="16"/>
        <v>0</v>
      </c>
      <c r="T63" s="57">
        <f t="shared" si="17"/>
        <v>0</v>
      </c>
      <c r="U63" s="58">
        <f t="shared" si="18"/>
        <v>0</v>
      </c>
      <c r="V63" s="24">
        <f t="shared" si="19"/>
        <v>0</v>
      </c>
      <c r="W63" s="50">
        <f t="shared" si="20"/>
        <v>0</v>
      </c>
      <c r="Y63" s="25">
        <f t="shared" si="21"/>
        <v>0</v>
      </c>
      <c r="Z63" s="26">
        <f t="shared" si="318"/>
        <v>0</v>
      </c>
      <c r="AA63" s="10">
        <f t="shared" si="319"/>
        <v>0</v>
      </c>
      <c r="AB63" s="19">
        <f t="shared" si="320"/>
        <v>0</v>
      </c>
    </row>
    <row r="64" spans="1:28" x14ac:dyDescent="0.25">
      <c r="A64" s="49" t="s">
        <v>152</v>
      </c>
      <c r="B64" s="49" t="s">
        <v>153</v>
      </c>
      <c r="C64" s="57">
        <v>0.33</v>
      </c>
      <c r="D64" s="15"/>
      <c r="E64" s="16"/>
      <c r="F64" s="51">
        <f t="shared" ref="F64" si="353">E64/C64</f>
        <v>0</v>
      </c>
      <c r="G64" s="52">
        <f t="shared" ref="G64" si="354">E64*D64</f>
        <v>0</v>
      </c>
      <c r="H64" s="50">
        <f t="shared" ref="H64" si="355">C64*D64</f>
        <v>0</v>
      </c>
      <c r="I64" s="24">
        <f t="shared" ref="I64" si="356">IF(O64&gt;P64,D64-O64+P64,D64)</f>
        <v>0</v>
      </c>
      <c r="J64" s="53">
        <f t="shared" ref="J64" si="357">I64*E64</f>
        <v>0</v>
      </c>
      <c r="K64" s="54">
        <f t="shared" ref="K64" si="358">D64-I64</f>
        <v>0</v>
      </c>
      <c r="L64" s="125">
        <f t="shared" ref="L64" si="359">K64*E64</f>
        <v>0</v>
      </c>
      <c r="M64" s="20"/>
      <c r="N64" s="55">
        <f t="shared" ref="N64" si="360">P64+D64</f>
        <v>0</v>
      </c>
      <c r="O64" s="55">
        <f t="shared" ref="O64" si="361">N64-M64</f>
        <v>0</v>
      </c>
      <c r="P64" s="17">
        <v>0</v>
      </c>
      <c r="Q64" s="16">
        <v>0</v>
      </c>
      <c r="R64" s="56">
        <f t="shared" si="15"/>
        <v>0</v>
      </c>
      <c r="S64" s="56">
        <f t="shared" ref="S64" si="362">Q64*P64</f>
        <v>0</v>
      </c>
      <c r="T64" s="57">
        <f t="shared" ref="T64" si="363">P64-V64</f>
        <v>0</v>
      </c>
      <c r="U64" s="58">
        <f t="shared" ref="U64" si="364">T64*Q64</f>
        <v>0</v>
      </c>
      <c r="V64" s="24">
        <f t="shared" ref="V64" si="365">IF(O64&lt;P64,P64-O64,0)</f>
        <v>0</v>
      </c>
      <c r="W64" s="50">
        <f t="shared" ref="W64" si="366">V64*Q64</f>
        <v>0</v>
      </c>
      <c r="Y64" s="25">
        <f t="shared" ref="Y64" si="367">V64+I64</f>
        <v>0</v>
      </c>
      <c r="Z64" s="26">
        <f t="shared" ref="Z64" si="368">IF(ISERROR(((V64*Q64)+(I64*E64))/(I64+V64)),0,((V64*Q64)+(I64*E64))/(I64+V64))</f>
        <v>0</v>
      </c>
      <c r="AA64" s="10">
        <f t="shared" ref="AA64" si="369">Y64*C64</f>
        <v>0</v>
      </c>
      <c r="AB64" s="19">
        <f t="shared" ref="AB64" si="370">Y64*Z64</f>
        <v>0</v>
      </c>
    </row>
    <row r="65" spans="1:28" x14ac:dyDescent="0.25">
      <c r="A65" s="49" t="s">
        <v>76</v>
      </c>
      <c r="B65" s="49" t="s">
        <v>77</v>
      </c>
      <c r="C65" s="57">
        <v>1</v>
      </c>
      <c r="D65" s="15">
        <v>1</v>
      </c>
      <c r="E65" s="16">
        <v>2.2200000000000002</v>
      </c>
      <c r="F65" s="51">
        <f t="shared" si="6"/>
        <v>2.2200000000000002</v>
      </c>
      <c r="G65" s="52">
        <f t="shared" si="7"/>
        <v>2.2200000000000002</v>
      </c>
      <c r="H65" s="50">
        <f t="shared" si="8"/>
        <v>1</v>
      </c>
      <c r="I65" s="24">
        <f t="shared" si="9"/>
        <v>0</v>
      </c>
      <c r="J65" s="53">
        <f t="shared" si="10"/>
        <v>0</v>
      </c>
      <c r="K65" s="54">
        <f t="shared" si="11"/>
        <v>1</v>
      </c>
      <c r="L65" s="125">
        <f t="shared" si="12"/>
        <v>2.2200000000000002</v>
      </c>
      <c r="M65" s="20"/>
      <c r="N65" s="55">
        <f t="shared" si="303"/>
        <v>3</v>
      </c>
      <c r="O65" s="55">
        <f t="shared" si="304"/>
        <v>3</v>
      </c>
      <c r="P65" s="17">
        <v>2</v>
      </c>
      <c r="Q65" s="16">
        <v>2.2200000000000002</v>
      </c>
      <c r="R65" s="56">
        <f t="shared" si="15"/>
        <v>2.2200000000000002</v>
      </c>
      <c r="S65" s="56">
        <f t="shared" si="16"/>
        <v>4.4400000000000004</v>
      </c>
      <c r="T65" s="57">
        <f t="shared" si="17"/>
        <v>2</v>
      </c>
      <c r="U65" s="58">
        <f t="shared" si="18"/>
        <v>4.4400000000000004</v>
      </c>
      <c r="V65" s="24">
        <f t="shared" si="19"/>
        <v>0</v>
      </c>
      <c r="W65" s="50">
        <f t="shared" si="20"/>
        <v>0</v>
      </c>
      <c r="Y65" s="25">
        <f t="shared" si="21"/>
        <v>0</v>
      </c>
      <c r="Z65" s="26">
        <f t="shared" si="318"/>
        <v>0</v>
      </c>
      <c r="AA65" s="10">
        <f t="shared" si="319"/>
        <v>0</v>
      </c>
      <c r="AB65" s="19">
        <f t="shared" si="320"/>
        <v>0</v>
      </c>
    </row>
    <row r="66" spans="1:28" x14ac:dyDescent="0.25">
      <c r="A66" s="49" t="s">
        <v>37</v>
      </c>
      <c r="B66" s="49" t="s">
        <v>38</v>
      </c>
      <c r="C66" s="57">
        <v>1</v>
      </c>
      <c r="D66" s="15">
        <v>36</v>
      </c>
      <c r="E66" s="16">
        <v>1.38</v>
      </c>
      <c r="F66" s="51">
        <f t="shared" si="6"/>
        <v>1.38</v>
      </c>
      <c r="G66" s="52">
        <f t="shared" si="7"/>
        <v>49.679999999999993</v>
      </c>
      <c r="H66" s="50">
        <f t="shared" si="8"/>
        <v>36</v>
      </c>
      <c r="I66" s="24">
        <f t="shared" si="9"/>
        <v>15</v>
      </c>
      <c r="J66" s="53">
        <f t="shared" si="10"/>
        <v>20.7</v>
      </c>
      <c r="K66" s="54">
        <f t="shared" si="11"/>
        <v>21</v>
      </c>
      <c r="L66" s="125">
        <f t="shared" si="12"/>
        <v>28.979999999999997</v>
      </c>
      <c r="M66" s="20">
        <v>15</v>
      </c>
      <c r="N66" s="55">
        <f t="shared" si="303"/>
        <v>36</v>
      </c>
      <c r="O66" s="55">
        <f t="shared" si="304"/>
        <v>21</v>
      </c>
      <c r="P66" s="17">
        <v>0</v>
      </c>
      <c r="Q66" s="16">
        <v>0</v>
      </c>
      <c r="R66" s="56">
        <f t="shared" si="15"/>
        <v>0</v>
      </c>
      <c r="S66" s="56">
        <f t="shared" si="16"/>
        <v>0</v>
      </c>
      <c r="T66" s="57">
        <f t="shared" si="17"/>
        <v>0</v>
      </c>
      <c r="U66" s="58">
        <f t="shared" si="18"/>
        <v>0</v>
      </c>
      <c r="V66" s="24">
        <f t="shared" si="19"/>
        <v>0</v>
      </c>
      <c r="W66" s="50">
        <f t="shared" si="20"/>
        <v>0</v>
      </c>
      <c r="Y66" s="25">
        <f t="shared" si="21"/>
        <v>15</v>
      </c>
      <c r="Z66" s="26">
        <f t="shared" si="318"/>
        <v>1.38</v>
      </c>
      <c r="AA66" s="10">
        <f t="shared" si="319"/>
        <v>15</v>
      </c>
      <c r="AB66" s="19">
        <f t="shared" si="320"/>
        <v>20.7</v>
      </c>
    </row>
    <row r="67" spans="1:28" x14ac:dyDescent="0.25">
      <c r="A67" s="49" t="s">
        <v>105</v>
      </c>
      <c r="B67" s="49" t="s">
        <v>106</v>
      </c>
      <c r="C67" s="57">
        <v>1.25</v>
      </c>
      <c r="D67" s="15">
        <v>6</v>
      </c>
      <c r="E67" s="136">
        <v>1.5</v>
      </c>
      <c r="F67" s="51">
        <f t="shared" ref="F67:F76" si="371">E67/C67</f>
        <v>1.2</v>
      </c>
      <c r="G67" s="52">
        <f t="shared" ref="G67:G76" si="372">E67*D67</f>
        <v>9</v>
      </c>
      <c r="H67" s="50">
        <f t="shared" ref="H67:H76" si="373">C67*D67</f>
        <v>7.5</v>
      </c>
      <c r="I67" s="24">
        <f t="shared" si="9"/>
        <v>4</v>
      </c>
      <c r="J67" s="53">
        <f t="shared" ref="J67:J76" si="374">I67*E67</f>
        <v>6</v>
      </c>
      <c r="K67" s="54">
        <f t="shared" ref="K67:K76" si="375">D67-I67</f>
        <v>2</v>
      </c>
      <c r="L67" s="125">
        <f t="shared" ref="L67:L76" si="376">K67*E67</f>
        <v>3</v>
      </c>
      <c r="M67" s="20">
        <v>4</v>
      </c>
      <c r="N67" s="55">
        <f t="shared" ref="N67:N76" si="377">P67+D67</f>
        <v>6</v>
      </c>
      <c r="O67" s="55">
        <f t="shared" ref="O67:O76" si="378">N67-M67</f>
        <v>2</v>
      </c>
      <c r="P67" s="17">
        <v>0</v>
      </c>
      <c r="Q67" s="16">
        <v>0</v>
      </c>
      <c r="R67" s="56">
        <f t="shared" si="15"/>
        <v>0</v>
      </c>
      <c r="S67" s="56">
        <f t="shared" si="16"/>
        <v>0</v>
      </c>
      <c r="T67" s="57">
        <f t="shared" si="17"/>
        <v>0</v>
      </c>
      <c r="U67" s="58">
        <f t="shared" si="18"/>
        <v>0</v>
      </c>
      <c r="V67" s="24">
        <f t="shared" si="19"/>
        <v>0</v>
      </c>
      <c r="W67" s="50">
        <f t="shared" si="20"/>
        <v>0</v>
      </c>
      <c r="Y67" s="25">
        <f t="shared" si="21"/>
        <v>4</v>
      </c>
      <c r="Z67" s="26">
        <f t="shared" si="318"/>
        <v>1.5</v>
      </c>
      <c r="AA67" s="10">
        <f t="shared" si="319"/>
        <v>5</v>
      </c>
      <c r="AB67" s="19">
        <f t="shared" si="320"/>
        <v>6</v>
      </c>
    </row>
    <row r="68" spans="1:28" x14ac:dyDescent="0.25">
      <c r="A68" s="49" t="s">
        <v>115</v>
      </c>
      <c r="B68" s="49" t="s">
        <v>115</v>
      </c>
      <c r="C68" s="57">
        <v>1</v>
      </c>
      <c r="D68" s="15"/>
      <c r="E68" s="16"/>
      <c r="F68" s="51">
        <f t="shared" si="371"/>
        <v>0</v>
      </c>
      <c r="G68" s="52">
        <f t="shared" si="372"/>
        <v>0</v>
      </c>
      <c r="H68" s="50">
        <f t="shared" si="373"/>
        <v>0</v>
      </c>
      <c r="I68" s="24">
        <f t="shared" si="9"/>
        <v>0</v>
      </c>
      <c r="J68" s="53">
        <f t="shared" si="374"/>
        <v>0</v>
      </c>
      <c r="K68" s="54">
        <f t="shared" si="375"/>
        <v>0</v>
      </c>
      <c r="L68" s="125">
        <f t="shared" si="376"/>
        <v>0</v>
      </c>
      <c r="M68" s="20"/>
      <c r="N68" s="55">
        <f t="shared" ref="N68:N75" si="379">P68+D68</f>
        <v>0</v>
      </c>
      <c r="O68" s="55">
        <f t="shared" ref="O68:O75" si="380">N68-M68</f>
        <v>0</v>
      </c>
      <c r="P68" s="17">
        <v>0</v>
      </c>
      <c r="Q68" s="16">
        <v>0</v>
      </c>
      <c r="R68" s="56">
        <f t="shared" si="15"/>
        <v>0</v>
      </c>
      <c r="S68" s="56">
        <f t="shared" si="16"/>
        <v>0</v>
      </c>
      <c r="T68" s="57">
        <f t="shared" si="17"/>
        <v>0</v>
      </c>
      <c r="U68" s="58">
        <f t="shared" si="18"/>
        <v>0</v>
      </c>
      <c r="V68" s="24">
        <f t="shared" si="19"/>
        <v>0</v>
      </c>
      <c r="W68" s="50">
        <f t="shared" si="20"/>
        <v>0</v>
      </c>
      <c r="Y68" s="25">
        <f t="shared" ref="Y68" si="381">V68+I68</f>
        <v>0</v>
      </c>
      <c r="Z68" s="26">
        <f t="shared" ref="Z68" si="382">IF(ISERROR(((V68*Q68)+(I68*E68))/(I68+V68)),0,((V68*Q68)+(I68*E68))/(I68+V68))</f>
        <v>0</v>
      </c>
      <c r="AA68" s="10">
        <f t="shared" ref="AA68" si="383">Y68*C68</f>
        <v>0</v>
      </c>
      <c r="AB68" s="19">
        <f t="shared" ref="AB68" si="384">Y68*Z68</f>
        <v>0</v>
      </c>
    </row>
    <row r="69" spans="1:28" x14ac:dyDescent="0.25">
      <c r="A69" s="49" t="s">
        <v>115</v>
      </c>
      <c r="B69" s="49" t="s">
        <v>115</v>
      </c>
      <c r="C69" s="57">
        <v>1.5</v>
      </c>
      <c r="D69" s="15"/>
      <c r="E69" s="16"/>
      <c r="F69" s="51">
        <f t="shared" si="371"/>
        <v>0</v>
      </c>
      <c r="G69" s="52">
        <f t="shared" si="372"/>
        <v>0</v>
      </c>
      <c r="H69" s="50">
        <f t="shared" si="373"/>
        <v>0</v>
      </c>
      <c r="I69" s="24">
        <f t="shared" si="9"/>
        <v>0</v>
      </c>
      <c r="J69" s="53">
        <f t="shared" si="374"/>
        <v>0</v>
      </c>
      <c r="K69" s="54">
        <f t="shared" si="375"/>
        <v>0</v>
      </c>
      <c r="L69" s="125">
        <f t="shared" si="376"/>
        <v>0</v>
      </c>
      <c r="M69" s="20"/>
      <c r="N69" s="55">
        <f t="shared" si="379"/>
        <v>0</v>
      </c>
      <c r="O69" s="55">
        <f t="shared" si="380"/>
        <v>0</v>
      </c>
      <c r="P69" s="17">
        <v>0</v>
      </c>
      <c r="Q69" s="16">
        <v>0</v>
      </c>
      <c r="R69" s="56">
        <f t="shared" si="15"/>
        <v>0</v>
      </c>
      <c r="S69" s="56">
        <f t="shared" si="16"/>
        <v>0</v>
      </c>
      <c r="T69" s="57">
        <f t="shared" si="17"/>
        <v>0</v>
      </c>
      <c r="U69" s="58">
        <f t="shared" si="18"/>
        <v>0</v>
      </c>
      <c r="V69" s="24">
        <f t="shared" si="19"/>
        <v>0</v>
      </c>
      <c r="W69" s="50">
        <f t="shared" si="20"/>
        <v>0</v>
      </c>
      <c r="Y69" s="25">
        <f t="shared" si="21"/>
        <v>0</v>
      </c>
      <c r="Z69" s="26">
        <f t="shared" si="318"/>
        <v>0</v>
      </c>
      <c r="AA69" s="10">
        <f t="shared" si="319"/>
        <v>0</v>
      </c>
      <c r="AB69" s="19">
        <f t="shared" si="320"/>
        <v>0</v>
      </c>
    </row>
    <row r="70" spans="1:28" x14ac:dyDescent="0.25">
      <c r="A70" s="49" t="s">
        <v>107</v>
      </c>
      <c r="B70" s="49" t="s">
        <v>122</v>
      </c>
      <c r="C70" s="57">
        <v>10</v>
      </c>
      <c r="D70" s="15"/>
      <c r="E70" s="16"/>
      <c r="F70" s="51">
        <f t="shared" si="371"/>
        <v>0</v>
      </c>
      <c r="G70" s="52">
        <f t="shared" si="372"/>
        <v>0</v>
      </c>
      <c r="H70" s="50">
        <f t="shared" si="373"/>
        <v>0</v>
      </c>
      <c r="I70" s="24">
        <f t="shared" si="9"/>
        <v>0</v>
      </c>
      <c r="J70" s="53">
        <f t="shared" si="374"/>
        <v>0</v>
      </c>
      <c r="K70" s="54">
        <f t="shared" si="375"/>
        <v>0</v>
      </c>
      <c r="L70" s="125">
        <f t="shared" si="376"/>
        <v>0</v>
      </c>
      <c r="M70" s="20"/>
      <c r="N70" s="55">
        <f t="shared" si="379"/>
        <v>0</v>
      </c>
      <c r="O70" s="55">
        <f t="shared" si="380"/>
        <v>0</v>
      </c>
      <c r="P70" s="17">
        <v>0</v>
      </c>
      <c r="Q70" s="16">
        <v>0</v>
      </c>
      <c r="R70" s="56">
        <f t="shared" si="15"/>
        <v>0</v>
      </c>
      <c r="S70" s="56">
        <f t="shared" si="16"/>
        <v>0</v>
      </c>
      <c r="T70" s="57">
        <f t="shared" si="17"/>
        <v>0</v>
      </c>
      <c r="U70" s="58">
        <f t="shared" si="18"/>
        <v>0</v>
      </c>
      <c r="V70" s="24">
        <f t="shared" si="19"/>
        <v>0</v>
      </c>
      <c r="W70" s="50">
        <f t="shared" si="20"/>
        <v>0</v>
      </c>
      <c r="Y70" s="25">
        <f t="shared" ref="Y70" si="385">V70+I70</f>
        <v>0</v>
      </c>
      <c r="Z70" s="26">
        <f t="shared" ref="Z70" si="386">IF(ISERROR(((V70*Q70)+(I70*E70))/(I70+V70)),0,((V70*Q70)+(I70*E70))/(I70+V70))</f>
        <v>0</v>
      </c>
      <c r="AA70" s="10">
        <f t="shared" ref="AA70" si="387">Y70*C70</f>
        <v>0</v>
      </c>
      <c r="AB70" s="19">
        <f t="shared" ref="AB70" si="388">Y70*Z70</f>
        <v>0</v>
      </c>
    </row>
    <row r="71" spans="1:28" x14ac:dyDescent="0.25">
      <c r="A71" s="49" t="s">
        <v>107</v>
      </c>
      <c r="B71" s="49" t="s">
        <v>108</v>
      </c>
      <c r="C71" s="57">
        <v>25</v>
      </c>
      <c r="D71" s="15"/>
      <c r="E71" s="16"/>
      <c r="F71" s="51">
        <f t="shared" si="371"/>
        <v>0</v>
      </c>
      <c r="G71" s="52">
        <f t="shared" si="372"/>
        <v>0</v>
      </c>
      <c r="H71" s="50">
        <f t="shared" si="373"/>
        <v>0</v>
      </c>
      <c r="I71" s="24">
        <f>IF(O71&gt;P71,D71-O71+P71,D71)</f>
        <v>0</v>
      </c>
      <c r="J71" s="53">
        <f t="shared" si="374"/>
        <v>0</v>
      </c>
      <c r="K71" s="54">
        <f t="shared" si="375"/>
        <v>0</v>
      </c>
      <c r="L71" s="125">
        <f t="shared" si="376"/>
        <v>0</v>
      </c>
      <c r="M71" s="20"/>
      <c r="N71" s="55">
        <f t="shared" si="379"/>
        <v>0</v>
      </c>
      <c r="O71" s="55">
        <f t="shared" si="380"/>
        <v>0</v>
      </c>
      <c r="P71" s="17">
        <v>0</v>
      </c>
      <c r="Q71" s="16">
        <v>0</v>
      </c>
      <c r="R71" s="56">
        <f t="shared" si="15"/>
        <v>0</v>
      </c>
      <c r="S71" s="56">
        <f t="shared" si="16"/>
        <v>0</v>
      </c>
      <c r="T71" s="57">
        <f t="shared" si="17"/>
        <v>0</v>
      </c>
      <c r="U71" s="58">
        <f t="shared" si="18"/>
        <v>0</v>
      </c>
      <c r="V71" s="24">
        <f t="shared" si="19"/>
        <v>0</v>
      </c>
      <c r="W71" s="50">
        <f t="shared" si="20"/>
        <v>0</v>
      </c>
      <c r="Y71" s="25">
        <f t="shared" ref="Y71:Y76" si="389">V71+I71</f>
        <v>0</v>
      </c>
      <c r="Z71" s="26">
        <f t="shared" ref="Z71:Z76" si="390">IF(ISERROR(((V71*Q71)+(I71*E71))/(I71+V71)),0,((V71*Q71)+(I71*E71))/(I71+V71))</f>
        <v>0</v>
      </c>
      <c r="AA71" s="10">
        <f t="shared" ref="AA71:AA76" si="391">Y71*C71</f>
        <v>0</v>
      </c>
      <c r="AB71" s="19">
        <f t="shared" ref="AB71:AB76" si="392">Y71*Z71</f>
        <v>0</v>
      </c>
    </row>
    <row r="72" spans="1:28" x14ac:dyDescent="0.25">
      <c r="A72" s="49" t="s">
        <v>107</v>
      </c>
      <c r="B72" s="49" t="s">
        <v>108</v>
      </c>
      <c r="C72" s="57">
        <v>50</v>
      </c>
      <c r="D72" s="15"/>
      <c r="E72" s="16"/>
      <c r="F72" s="51">
        <f t="shared" si="371"/>
        <v>0</v>
      </c>
      <c r="G72" s="52">
        <f t="shared" si="372"/>
        <v>0</v>
      </c>
      <c r="H72" s="50">
        <f t="shared" si="373"/>
        <v>0</v>
      </c>
      <c r="I72" s="24">
        <f>IF(O72&gt;P72,D72-O72+P72,D72)</f>
        <v>0</v>
      </c>
      <c r="J72" s="53">
        <f t="shared" si="374"/>
        <v>0</v>
      </c>
      <c r="K72" s="54">
        <f t="shared" si="375"/>
        <v>0</v>
      </c>
      <c r="L72" s="125">
        <f t="shared" si="376"/>
        <v>0</v>
      </c>
      <c r="M72" s="20"/>
      <c r="N72" s="55">
        <f t="shared" si="379"/>
        <v>0</v>
      </c>
      <c r="O72" s="55">
        <f t="shared" si="380"/>
        <v>0</v>
      </c>
      <c r="P72" s="17">
        <v>0</v>
      </c>
      <c r="Q72" s="16">
        <v>0</v>
      </c>
      <c r="R72" s="56">
        <f t="shared" si="15"/>
        <v>0</v>
      </c>
      <c r="S72" s="56">
        <f t="shared" si="16"/>
        <v>0</v>
      </c>
      <c r="T72" s="57">
        <f t="shared" si="17"/>
        <v>0</v>
      </c>
      <c r="U72" s="58">
        <f t="shared" si="18"/>
        <v>0</v>
      </c>
      <c r="V72" s="24">
        <f t="shared" si="19"/>
        <v>0</v>
      </c>
      <c r="W72" s="50">
        <f t="shared" si="20"/>
        <v>0</v>
      </c>
      <c r="Y72" s="25">
        <f t="shared" si="389"/>
        <v>0</v>
      </c>
      <c r="Z72" s="26">
        <f t="shared" si="390"/>
        <v>0</v>
      </c>
      <c r="AA72" s="10">
        <f t="shared" si="391"/>
        <v>0</v>
      </c>
      <c r="AB72" s="19">
        <f t="shared" si="392"/>
        <v>0</v>
      </c>
    </row>
    <row r="73" spans="1:28" x14ac:dyDescent="0.25">
      <c r="A73" s="49" t="s">
        <v>110</v>
      </c>
      <c r="B73" s="49" t="s">
        <v>109</v>
      </c>
      <c r="C73" s="57">
        <v>0.5</v>
      </c>
      <c r="D73" s="15"/>
      <c r="E73" s="16"/>
      <c r="F73" s="51">
        <f t="shared" si="371"/>
        <v>0</v>
      </c>
      <c r="G73" s="52">
        <f t="shared" si="372"/>
        <v>0</v>
      </c>
      <c r="H73" s="50">
        <f t="shared" si="373"/>
        <v>0</v>
      </c>
      <c r="I73" s="24">
        <f t="shared" si="9"/>
        <v>0</v>
      </c>
      <c r="J73" s="53">
        <f t="shared" si="374"/>
        <v>0</v>
      </c>
      <c r="K73" s="54">
        <f t="shared" si="375"/>
        <v>0</v>
      </c>
      <c r="L73" s="125">
        <f t="shared" si="376"/>
        <v>0</v>
      </c>
      <c r="M73" s="20"/>
      <c r="N73" s="55">
        <f t="shared" si="379"/>
        <v>0</v>
      </c>
      <c r="O73" s="55">
        <f t="shared" si="380"/>
        <v>0</v>
      </c>
      <c r="P73" s="17">
        <v>0</v>
      </c>
      <c r="Q73" s="16">
        <v>0</v>
      </c>
      <c r="R73" s="56">
        <f t="shared" si="15"/>
        <v>0</v>
      </c>
      <c r="S73" s="56">
        <f t="shared" si="16"/>
        <v>0</v>
      </c>
      <c r="T73" s="57">
        <f t="shared" si="17"/>
        <v>0</v>
      </c>
      <c r="U73" s="58">
        <f t="shared" si="18"/>
        <v>0</v>
      </c>
      <c r="V73" s="24">
        <f t="shared" si="19"/>
        <v>0</v>
      </c>
      <c r="W73" s="50">
        <f t="shared" si="20"/>
        <v>0</v>
      </c>
      <c r="Y73" s="25">
        <f t="shared" si="389"/>
        <v>0</v>
      </c>
      <c r="Z73" s="26">
        <f t="shared" si="390"/>
        <v>0</v>
      </c>
      <c r="AA73" s="10">
        <f t="shared" si="391"/>
        <v>0</v>
      </c>
      <c r="AB73" s="19">
        <f t="shared" si="392"/>
        <v>0</v>
      </c>
    </row>
    <row r="74" spans="1:28" x14ac:dyDescent="0.25">
      <c r="A74" s="49" t="s">
        <v>111</v>
      </c>
      <c r="B74" s="49" t="s">
        <v>120</v>
      </c>
      <c r="C74" s="57">
        <v>1</v>
      </c>
      <c r="D74" s="15"/>
      <c r="E74" s="16"/>
      <c r="F74" s="51">
        <f t="shared" si="371"/>
        <v>0</v>
      </c>
      <c r="G74" s="52">
        <f t="shared" si="372"/>
        <v>0</v>
      </c>
      <c r="H74" s="50">
        <f t="shared" si="373"/>
        <v>0</v>
      </c>
      <c r="I74" s="24">
        <f t="shared" si="9"/>
        <v>0</v>
      </c>
      <c r="J74" s="53">
        <f t="shared" si="374"/>
        <v>0</v>
      </c>
      <c r="K74" s="54">
        <f t="shared" si="375"/>
        <v>0</v>
      </c>
      <c r="L74" s="125">
        <f t="shared" si="376"/>
        <v>0</v>
      </c>
      <c r="M74" s="20"/>
      <c r="N74" s="55">
        <f t="shared" si="379"/>
        <v>0</v>
      </c>
      <c r="O74" s="55">
        <f t="shared" si="380"/>
        <v>0</v>
      </c>
      <c r="P74" s="17">
        <v>0</v>
      </c>
      <c r="Q74" s="16">
        <v>0</v>
      </c>
      <c r="R74" s="56">
        <f t="shared" ref="R74:R77" si="393">Q74/C74</f>
        <v>0</v>
      </c>
      <c r="S74" s="56">
        <f t="shared" ref="S74:S77" si="394">Q74*P74</f>
        <v>0</v>
      </c>
      <c r="T74" s="57">
        <f t="shared" ref="T74:T77" si="395">P74-V74</f>
        <v>0</v>
      </c>
      <c r="U74" s="58">
        <f t="shared" ref="U74:U77" si="396">T74*Q74</f>
        <v>0</v>
      </c>
      <c r="V74" s="24">
        <f t="shared" ref="V74:V77" si="397">IF(O74&lt;P74,P74-O74,0)</f>
        <v>0</v>
      </c>
      <c r="W74" s="50">
        <f t="shared" ref="W74:W77" si="398">V74*Q74</f>
        <v>0</v>
      </c>
      <c r="Y74" s="25">
        <f t="shared" si="389"/>
        <v>0</v>
      </c>
      <c r="Z74" s="26">
        <f t="shared" si="390"/>
        <v>0</v>
      </c>
      <c r="AA74" s="10">
        <f t="shared" si="391"/>
        <v>0</v>
      </c>
      <c r="AB74" s="19">
        <f t="shared" si="392"/>
        <v>0</v>
      </c>
    </row>
    <row r="75" spans="1:28" x14ac:dyDescent="0.25">
      <c r="A75" s="49" t="s">
        <v>112</v>
      </c>
      <c r="B75" s="49" t="s">
        <v>120</v>
      </c>
      <c r="C75" s="57">
        <v>1</v>
      </c>
      <c r="D75" s="15"/>
      <c r="E75" s="16"/>
      <c r="F75" s="51">
        <f t="shared" si="371"/>
        <v>0</v>
      </c>
      <c r="G75" s="52">
        <f t="shared" si="372"/>
        <v>0</v>
      </c>
      <c r="H75" s="50">
        <f t="shared" si="373"/>
        <v>0</v>
      </c>
      <c r="I75" s="24">
        <f t="shared" si="9"/>
        <v>0</v>
      </c>
      <c r="J75" s="53">
        <f t="shared" si="374"/>
        <v>0</v>
      </c>
      <c r="K75" s="54">
        <f t="shared" si="375"/>
        <v>0</v>
      </c>
      <c r="L75" s="125">
        <f t="shared" si="376"/>
        <v>0</v>
      </c>
      <c r="M75" s="20"/>
      <c r="N75" s="55">
        <f t="shared" si="379"/>
        <v>0</v>
      </c>
      <c r="O75" s="55">
        <f t="shared" si="380"/>
        <v>0</v>
      </c>
      <c r="P75" s="17">
        <v>0</v>
      </c>
      <c r="Q75" s="16">
        <v>0</v>
      </c>
      <c r="R75" s="56">
        <f t="shared" si="393"/>
        <v>0</v>
      </c>
      <c r="S75" s="56">
        <f t="shared" si="394"/>
        <v>0</v>
      </c>
      <c r="T75" s="57">
        <f t="shared" si="395"/>
        <v>0</v>
      </c>
      <c r="U75" s="58">
        <f t="shared" si="396"/>
        <v>0</v>
      </c>
      <c r="V75" s="24">
        <f t="shared" si="397"/>
        <v>0</v>
      </c>
      <c r="W75" s="50">
        <f t="shared" si="398"/>
        <v>0</v>
      </c>
      <c r="Y75" s="25">
        <f t="shared" ref="Y75" si="399">V75+I75</f>
        <v>0</v>
      </c>
      <c r="Z75" s="26">
        <f t="shared" ref="Z75" si="400">IF(ISERROR(((V75*Q75)+(I75*E75))/(I75+V75)),0,((V75*Q75)+(I75*E75))/(I75+V75))</f>
        <v>0</v>
      </c>
      <c r="AA75" s="10">
        <f t="shared" ref="AA75" si="401">Y75*C75</f>
        <v>0</v>
      </c>
      <c r="AB75" s="19">
        <f t="shared" ref="AB75" si="402">Y75*Z75</f>
        <v>0</v>
      </c>
    </row>
    <row r="76" spans="1:28" x14ac:dyDescent="0.25">
      <c r="A76" s="49" t="s">
        <v>112</v>
      </c>
      <c r="B76" s="49" t="s">
        <v>120</v>
      </c>
      <c r="C76" s="57">
        <v>2</v>
      </c>
      <c r="D76" s="15"/>
      <c r="E76" s="16"/>
      <c r="F76" s="51">
        <f t="shared" si="371"/>
        <v>0</v>
      </c>
      <c r="G76" s="52">
        <f t="shared" si="372"/>
        <v>0</v>
      </c>
      <c r="H76" s="50">
        <f t="shared" si="373"/>
        <v>0</v>
      </c>
      <c r="I76" s="24">
        <f t="shared" si="9"/>
        <v>0</v>
      </c>
      <c r="J76" s="53">
        <f t="shared" si="374"/>
        <v>0</v>
      </c>
      <c r="K76" s="54">
        <f t="shared" si="375"/>
        <v>0</v>
      </c>
      <c r="L76" s="125">
        <f t="shared" si="376"/>
        <v>0</v>
      </c>
      <c r="M76" s="20"/>
      <c r="N76" s="55">
        <f t="shared" si="377"/>
        <v>0</v>
      </c>
      <c r="O76" s="55">
        <f t="shared" si="378"/>
        <v>0</v>
      </c>
      <c r="P76" s="17">
        <v>0</v>
      </c>
      <c r="Q76" s="16">
        <v>0</v>
      </c>
      <c r="R76" s="56">
        <f t="shared" si="393"/>
        <v>0</v>
      </c>
      <c r="S76" s="56">
        <f t="shared" si="394"/>
        <v>0</v>
      </c>
      <c r="T76" s="57">
        <f t="shared" si="395"/>
        <v>0</v>
      </c>
      <c r="U76" s="58">
        <f t="shared" si="396"/>
        <v>0</v>
      </c>
      <c r="V76" s="24">
        <f t="shared" si="397"/>
        <v>0</v>
      </c>
      <c r="W76" s="50">
        <f t="shared" si="398"/>
        <v>0</v>
      </c>
      <c r="Y76" s="25">
        <f t="shared" si="389"/>
        <v>0</v>
      </c>
      <c r="Z76" s="26">
        <f t="shared" si="390"/>
        <v>0</v>
      </c>
      <c r="AA76" s="10">
        <f t="shared" si="391"/>
        <v>0</v>
      </c>
      <c r="AB76" s="19">
        <f t="shared" si="392"/>
        <v>0</v>
      </c>
    </row>
    <row r="77" spans="1:28" x14ac:dyDescent="0.25">
      <c r="A77" s="49" t="s">
        <v>102</v>
      </c>
      <c r="B77" s="49" t="s">
        <v>102</v>
      </c>
      <c r="C77" s="50">
        <v>0.25</v>
      </c>
      <c r="D77" s="15"/>
      <c r="E77" s="16"/>
      <c r="F77" s="51">
        <f t="shared" si="6"/>
        <v>0</v>
      </c>
      <c r="G77" s="52">
        <f t="shared" si="7"/>
        <v>0</v>
      </c>
      <c r="H77" s="50">
        <f t="shared" si="8"/>
        <v>0</v>
      </c>
      <c r="I77" s="24">
        <f t="shared" si="9"/>
        <v>0</v>
      </c>
      <c r="J77" s="53">
        <f t="shared" ref="J77" si="403">I77*E77</f>
        <v>0</v>
      </c>
      <c r="K77" s="54">
        <f t="shared" ref="K77" si="404">D77-I77</f>
        <v>0</v>
      </c>
      <c r="L77" s="125">
        <f t="shared" ref="L77" si="405">K77*E77</f>
        <v>0</v>
      </c>
      <c r="M77" s="20"/>
      <c r="N77" s="55">
        <f t="shared" si="303"/>
        <v>0</v>
      </c>
      <c r="O77" s="55">
        <f t="shared" si="304"/>
        <v>0</v>
      </c>
      <c r="P77" s="17">
        <v>0</v>
      </c>
      <c r="Q77" s="16">
        <v>0</v>
      </c>
      <c r="R77" s="56">
        <f t="shared" si="393"/>
        <v>0</v>
      </c>
      <c r="S77" s="56">
        <f t="shared" si="394"/>
        <v>0</v>
      </c>
      <c r="T77" s="57">
        <f t="shared" si="395"/>
        <v>0</v>
      </c>
      <c r="U77" s="58">
        <f t="shared" si="396"/>
        <v>0</v>
      </c>
      <c r="V77" s="24">
        <f t="shared" si="397"/>
        <v>0</v>
      </c>
      <c r="W77" s="50">
        <f t="shared" si="398"/>
        <v>0</v>
      </c>
      <c r="Y77" s="25">
        <f t="shared" si="21"/>
        <v>0</v>
      </c>
      <c r="Z77" s="26">
        <f t="shared" si="22"/>
        <v>0</v>
      </c>
      <c r="AA77" s="10">
        <f t="shared" si="23"/>
        <v>0</v>
      </c>
      <c r="AB77" s="19">
        <f t="shared" si="24"/>
        <v>0</v>
      </c>
    </row>
    <row r="78" spans="1:28" x14ac:dyDescent="0.25">
      <c r="A78" s="49"/>
      <c r="B78" s="49"/>
      <c r="C78" s="50"/>
      <c r="D78" s="57"/>
      <c r="E78" s="59"/>
      <c r="F78" s="51"/>
      <c r="G78" s="60">
        <f>SUM(G3:G77)</f>
        <v>1152.9381700000004</v>
      </c>
      <c r="H78" s="50"/>
      <c r="I78" s="61"/>
      <c r="J78" s="62">
        <f>SUM(J3:J77)</f>
        <v>441.52422499999989</v>
      </c>
      <c r="K78" s="63"/>
      <c r="L78" s="64">
        <f>SUM(L3:L77)</f>
        <v>711.41394500000013</v>
      </c>
      <c r="M78" s="65"/>
      <c r="N78" s="66"/>
      <c r="O78" s="66"/>
      <c r="P78" s="67"/>
      <c r="Q78" s="59"/>
      <c r="R78" s="56"/>
      <c r="S78" s="68">
        <f>SUM(S3:S77)</f>
        <v>1489.8148020000003</v>
      </c>
      <c r="T78" s="57"/>
      <c r="U78" s="69">
        <f>SUM(U3:U77)</f>
        <v>970.55234731746066</v>
      </c>
      <c r="V78" s="50"/>
      <c r="W78" s="70">
        <f>SUM(W3:W77)</f>
        <v>519.26245468253967</v>
      </c>
      <c r="Y78" s="8"/>
      <c r="Z78" s="19"/>
      <c r="AA78" s="19"/>
      <c r="AB78" s="23">
        <f>SUM(AB3:AB77)</f>
        <v>960.78667968253967</v>
      </c>
    </row>
    <row r="79" spans="1:28" x14ac:dyDescent="0.25">
      <c r="A79" s="28"/>
      <c r="B79" s="28"/>
      <c r="C79" s="28"/>
      <c r="D79" s="29"/>
      <c r="E79" s="29"/>
      <c r="F79" s="30"/>
      <c r="G79" s="36" t="s">
        <v>41</v>
      </c>
      <c r="H79" s="28"/>
      <c r="I79" s="29"/>
      <c r="J79" s="28"/>
      <c r="K79" s="31"/>
      <c r="L79" s="32" t="s">
        <v>43</v>
      </c>
      <c r="M79" s="32"/>
      <c r="N79" s="32"/>
      <c r="O79" s="32"/>
      <c r="P79" s="33"/>
      <c r="Q79" s="29"/>
      <c r="R79" s="30"/>
      <c r="S79" s="71" t="s">
        <v>69</v>
      </c>
      <c r="T79" s="34"/>
      <c r="U79" s="35" t="s">
        <v>50</v>
      </c>
      <c r="V79" s="36"/>
      <c r="W79" s="36"/>
      <c r="Y79" t="s">
        <v>89</v>
      </c>
    </row>
    <row r="80" spans="1:28" x14ac:dyDescent="0.25">
      <c r="A80" s="28"/>
      <c r="B80" s="28"/>
      <c r="C80" s="28"/>
      <c r="D80" s="29"/>
      <c r="E80" s="29"/>
      <c r="F80" s="30"/>
      <c r="G80" s="28"/>
      <c r="H80" s="28"/>
      <c r="I80" s="29"/>
      <c r="J80" s="28"/>
      <c r="K80" s="31"/>
      <c r="L80" s="32"/>
      <c r="M80" s="32"/>
      <c r="N80" s="32"/>
      <c r="O80" s="32"/>
      <c r="P80" s="33"/>
      <c r="Q80" s="29"/>
      <c r="R80" s="30"/>
      <c r="S80" s="30"/>
      <c r="T80" s="34"/>
      <c r="U80" s="35" t="s">
        <v>51</v>
      </c>
      <c r="V80" s="36"/>
      <c r="W80" s="36"/>
    </row>
    <row r="81" spans="1:25" ht="18.75" x14ac:dyDescent="0.3">
      <c r="C81" s="28"/>
      <c r="D81" s="29"/>
      <c r="E81" s="134"/>
      <c r="F81" s="133"/>
      <c r="G81" s="28"/>
      <c r="H81" s="28"/>
      <c r="I81" s="29"/>
      <c r="J81" s="28"/>
      <c r="K81" s="31"/>
      <c r="L81" s="32"/>
      <c r="M81" s="72"/>
      <c r="N81" s="72"/>
      <c r="O81" s="72"/>
      <c r="P81" s="73"/>
      <c r="Q81" s="29"/>
    </row>
    <row r="82" spans="1:25" ht="18.75" x14ac:dyDescent="0.3">
      <c r="C82" s="28"/>
      <c r="D82" s="29"/>
      <c r="E82" s="29"/>
      <c r="F82" s="30"/>
      <c r="G82" s="28"/>
      <c r="H82" s="28"/>
      <c r="I82" s="29"/>
      <c r="J82" s="74" t="s">
        <v>57</v>
      </c>
      <c r="K82" s="72" t="s">
        <v>54</v>
      </c>
      <c r="L82" s="72" t="s">
        <v>49</v>
      </c>
      <c r="M82" s="72"/>
      <c r="N82" s="72"/>
      <c r="O82" s="72"/>
      <c r="P82" s="73"/>
      <c r="Q82" s="29"/>
      <c r="U82" s="6"/>
    </row>
    <row r="83" spans="1:25" ht="18.75" x14ac:dyDescent="0.3">
      <c r="C83" s="28"/>
      <c r="D83" s="29"/>
      <c r="E83" s="29"/>
      <c r="F83" s="30"/>
      <c r="G83" s="128"/>
      <c r="H83" s="28"/>
      <c r="I83" s="29"/>
      <c r="J83" s="74" t="s">
        <v>58</v>
      </c>
      <c r="K83" s="72" t="s">
        <v>59</v>
      </c>
      <c r="L83" s="72" t="s">
        <v>48</v>
      </c>
      <c r="M83" s="75"/>
      <c r="N83" s="75"/>
      <c r="O83" s="75"/>
      <c r="P83" s="33"/>
      <c r="Q83" s="29"/>
      <c r="U83" s="6"/>
    </row>
    <row r="84" spans="1:25" ht="18.75" x14ac:dyDescent="0.3">
      <c r="A84" s="28"/>
      <c r="B84" s="28"/>
      <c r="C84" s="28"/>
      <c r="D84" s="29"/>
      <c r="E84" s="29"/>
      <c r="F84" s="30"/>
      <c r="G84" s="29"/>
      <c r="H84" s="28"/>
      <c r="I84" s="29"/>
      <c r="J84" s="18">
        <v>1489.81</v>
      </c>
      <c r="K84" s="75">
        <f>J78+W78</f>
        <v>960.78667968253956</v>
      </c>
      <c r="L84" s="75">
        <f>L78+U78</f>
        <v>1681.9662923174608</v>
      </c>
      <c r="M84" s="32"/>
      <c r="N84" s="32"/>
      <c r="O84" s="32"/>
      <c r="P84" s="33"/>
      <c r="Q84" s="29"/>
      <c r="U84" s="6"/>
      <c r="V84" s="1" t="s">
        <v>68</v>
      </c>
      <c r="Y84" t="s">
        <v>87</v>
      </c>
    </row>
    <row r="85" spans="1:25" x14ac:dyDescent="0.25">
      <c r="A85" s="28"/>
      <c r="B85" s="28"/>
      <c r="C85" s="28"/>
      <c r="D85" s="29"/>
      <c r="E85" s="29"/>
      <c r="F85" s="30"/>
      <c r="G85" s="29"/>
      <c r="H85" s="28"/>
      <c r="I85" s="29"/>
      <c r="J85" s="28"/>
      <c r="K85" s="31"/>
      <c r="L85" s="32"/>
      <c r="M85" s="32"/>
      <c r="N85" s="32"/>
      <c r="O85" s="32"/>
      <c r="P85" s="33"/>
      <c r="Q85" s="29"/>
      <c r="V85" s="1" t="s">
        <v>66</v>
      </c>
      <c r="Y85" t="s">
        <v>88</v>
      </c>
    </row>
    <row r="86" spans="1:25" x14ac:dyDescent="0.25">
      <c r="A86" s="28" t="s">
        <v>143</v>
      </c>
      <c r="B86" s="28"/>
      <c r="C86" s="28"/>
      <c r="D86" s="29"/>
      <c r="E86" s="29"/>
      <c r="F86" s="30"/>
      <c r="G86" s="28"/>
      <c r="H86" s="28"/>
      <c r="I86" s="29"/>
      <c r="J86" s="28"/>
      <c r="K86" s="31"/>
      <c r="L86" s="32"/>
      <c r="M86" s="76" t="s">
        <v>85</v>
      </c>
      <c r="N86" s="32"/>
      <c r="O86" s="32"/>
      <c r="P86" s="77" t="s">
        <v>83</v>
      </c>
      <c r="Q86" s="29"/>
      <c r="V86" s="1" t="s">
        <v>67</v>
      </c>
    </row>
    <row r="87" spans="1:25" x14ac:dyDescent="0.25">
      <c r="A87" s="29" t="s">
        <v>144</v>
      </c>
      <c r="B87" s="28"/>
      <c r="C87" s="28"/>
      <c r="D87" s="29"/>
      <c r="E87" s="29"/>
      <c r="F87" s="30"/>
      <c r="G87" s="28"/>
      <c r="H87" s="28"/>
      <c r="I87" s="29"/>
      <c r="J87" s="78"/>
      <c r="K87" s="79" t="s">
        <v>56</v>
      </c>
      <c r="L87" s="32"/>
      <c r="M87" s="32"/>
      <c r="N87" s="32"/>
      <c r="O87" s="32"/>
      <c r="P87" s="33"/>
      <c r="Q87" s="29"/>
    </row>
    <row r="88" spans="1:25" x14ac:dyDescent="0.25">
      <c r="A88" s="28"/>
      <c r="B88" s="28"/>
      <c r="C88" s="28"/>
      <c r="D88" s="29"/>
      <c r="E88" s="29"/>
      <c r="F88" s="30"/>
      <c r="G88" s="28"/>
      <c r="H88" s="28"/>
      <c r="I88" s="29"/>
      <c r="J88" s="80" t="s">
        <v>60</v>
      </c>
      <c r="K88" s="81">
        <f>J84</f>
        <v>1489.81</v>
      </c>
      <c r="L88" s="32"/>
      <c r="M88" s="32"/>
      <c r="N88" s="32"/>
      <c r="O88" s="32"/>
      <c r="P88" s="33"/>
      <c r="Q88" s="29"/>
    </row>
    <row r="89" spans="1:25" x14ac:dyDescent="0.25">
      <c r="A89" s="28"/>
      <c r="B89" s="28"/>
      <c r="C89" s="28"/>
      <c r="D89" s="29"/>
      <c r="E89" s="29"/>
      <c r="F89" s="30"/>
      <c r="G89" s="28"/>
      <c r="H89" s="28"/>
      <c r="I89" s="29"/>
      <c r="J89" s="80" t="s">
        <v>61</v>
      </c>
      <c r="K89" s="81">
        <f>+G78</f>
        <v>1152.9381700000004</v>
      </c>
      <c r="L89" s="32"/>
      <c r="M89" s="32"/>
      <c r="N89" s="32"/>
      <c r="O89" s="32"/>
      <c r="P89" s="33"/>
      <c r="Q89" s="29"/>
    </row>
    <row r="90" spans="1:25" x14ac:dyDescent="0.25">
      <c r="A90" s="28"/>
      <c r="B90" s="28"/>
      <c r="C90" s="28"/>
      <c r="D90" s="29"/>
      <c r="E90" s="29"/>
      <c r="F90" s="30"/>
      <c r="G90" s="28"/>
      <c r="H90" s="28"/>
      <c r="I90" s="29"/>
      <c r="J90" s="82" t="s">
        <v>62</v>
      </c>
      <c r="K90" s="83">
        <f>-L84</f>
        <v>-1681.9662923174608</v>
      </c>
      <c r="L90" s="32"/>
      <c r="M90" s="32"/>
      <c r="N90" s="32"/>
      <c r="O90" s="32"/>
      <c r="P90" s="33"/>
      <c r="Q90" s="29"/>
    </row>
    <row r="91" spans="1:25" x14ac:dyDescent="0.25">
      <c r="A91" s="28"/>
      <c r="B91" s="28"/>
      <c r="C91" s="28"/>
      <c r="D91" s="29"/>
      <c r="E91" s="29"/>
      <c r="F91" s="30"/>
      <c r="G91" s="28"/>
      <c r="H91" s="28"/>
      <c r="I91" s="29"/>
      <c r="J91" s="80" t="s">
        <v>63</v>
      </c>
      <c r="K91" s="81">
        <f>K88+K89+K90</f>
        <v>960.78187768253952</v>
      </c>
      <c r="L91" s="32"/>
      <c r="M91" s="32"/>
      <c r="N91" s="32"/>
      <c r="O91" s="32"/>
      <c r="P91" s="33"/>
      <c r="Q91" s="29"/>
    </row>
    <row r="92" spans="1:25" x14ac:dyDescent="0.25">
      <c r="A92" s="28"/>
      <c r="B92" s="28"/>
      <c r="C92" s="28"/>
      <c r="D92" s="29"/>
      <c r="E92" s="29"/>
      <c r="F92" s="30"/>
      <c r="G92" s="28"/>
      <c r="H92" s="28"/>
      <c r="I92" s="29"/>
      <c r="J92" s="28"/>
      <c r="K92" s="84"/>
      <c r="L92" s="32"/>
      <c r="M92" s="32"/>
      <c r="N92" s="32"/>
      <c r="O92" s="32"/>
      <c r="P92" s="33"/>
      <c r="Q92" s="29"/>
    </row>
    <row r="93" spans="1:25" x14ac:dyDescent="0.25">
      <c r="A93" s="28"/>
      <c r="B93" s="28"/>
      <c r="C93" s="28"/>
      <c r="D93" s="29"/>
      <c r="E93" s="29"/>
      <c r="F93" s="30"/>
      <c r="G93" s="28"/>
      <c r="H93" s="28"/>
      <c r="I93" s="29"/>
      <c r="J93" s="28"/>
      <c r="K93" s="84"/>
      <c r="L93" s="32"/>
      <c r="M93" s="32"/>
      <c r="N93" s="32"/>
      <c r="O93" s="32"/>
      <c r="P93" s="33"/>
      <c r="Q93" s="29"/>
    </row>
    <row r="94" spans="1:25" x14ac:dyDescent="0.25">
      <c r="A94" s="28"/>
      <c r="B94" s="28"/>
      <c r="C94" s="28"/>
      <c r="D94" s="29"/>
      <c r="E94" s="29"/>
      <c r="F94" s="30"/>
      <c r="G94" s="28"/>
      <c r="H94" s="28"/>
      <c r="I94" s="29"/>
      <c r="J94" s="28"/>
      <c r="K94" s="84"/>
      <c r="L94" s="32"/>
      <c r="M94" s="32"/>
      <c r="N94" s="32"/>
      <c r="O94" s="32"/>
      <c r="P94" s="33"/>
      <c r="Q94" s="29"/>
    </row>
    <row r="95" spans="1:25" x14ac:dyDescent="0.25">
      <c r="A95" s="28"/>
      <c r="B95" s="28"/>
      <c r="C95" s="28"/>
      <c r="D95" s="29"/>
      <c r="E95" s="29"/>
      <c r="F95" s="30"/>
      <c r="G95" s="28"/>
      <c r="H95" s="28"/>
      <c r="I95" s="29"/>
      <c r="J95" s="28" t="s">
        <v>142</v>
      </c>
      <c r="K95" s="84"/>
      <c r="L95" s="32"/>
      <c r="M95" s="32"/>
      <c r="N95" s="32"/>
      <c r="O95" s="32"/>
      <c r="P95" s="33"/>
      <c r="Q95" s="29"/>
    </row>
    <row r="96" spans="1:25" x14ac:dyDescent="0.25">
      <c r="A96" s="28"/>
      <c r="B96" s="28"/>
      <c r="C96" s="28"/>
      <c r="D96" s="29"/>
      <c r="E96" s="29"/>
      <c r="F96" s="30"/>
      <c r="G96" s="28"/>
      <c r="H96" s="28"/>
      <c r="I96" s="29"/>
      <c r="J96" s="28"/>
      <c r="K96" s="31"/>
      <c r="L96" s="32"/>
      <c r="M96" s="32"/>
      <c r="N96" s="32"/>
      <c r="O96" s="32"/>
      <c r="P96" s="33"/>
      <c r="Q96" s="29"/>
    </row>
    <row r="97" spans="1:17" x14ac:dyDescent="0.25">
      <c r="A97" s="28"/>
      <c r="B97" s="28"/>
      <c r="C97" s="28"/>
      <c r="D97" s="29"/>
      <c r="E97" s="29"/>
      <c r="F97" s="30"/>
      <c r="G97" s="28"/>
      <c r="H97" s="28"/>
      <c r="I97" s="29"/>
      <c r="J97" s="28"/>
      <c r="K97" s="31"/>
      <c r="L97" s="32"/>
      <c r="M97" s="32"/>
      <c r="N97" s="32"/>
      <c r="O97" s="32"/>
      <c r="P97" s="33"/>
      <c r="Q97" s="29"/>
    </row>
    <row r="98" spans="1:17" x14ac:dyDescent="0.25">
      <c r="A98" s="28"/>
      <c r="B98" s="28"/>
      <c r="C98" s="28"/>
      <c r="D98" s="29"/>
      <c r="E98" s="29"/>
      <c r="F98" s="30"/>
      <c r="G98" s="28"/>
      <c r="H98" s="28"/>
      <c r="I98" s="29"/>
      <c r="J98" s="28"/>
      <c r="K98" s="31"/>
      <c r="L98" s="32"/>
      <c r="M98" s="32"/>
      <c r="N98" s="32"/>
      <c r="O98" s="32"/>
      <c r="P98" s="33"/>
      <c r="Q98" s="29"/>
    </row>
    <row r="99" spans="1:17" x14ac:dyDescent="0.25">
      <c r="A99" s="28"/>
      <c r="B99" s="28"/>
      <c r="C99" s="28"/>
      <c r="D99" s="29"/>
      <c r="E99" s="29"/>
      <c r="F99" s="30"/>
      <c r="G99" s="28"/>
      <c r="H99" s="28"/>
      <c r="I99" s="29"/>
      <c r="J99" s="28"/>
      <c r="K99" s="31"/>
      <c r="L99" s="32"/>
      <c r="M99" s="32"/>
      <c r="N99" s="32"/>
      <c r="O99" s="32"/>
      <c r="P99" s="33"/>
      <c r="Q99" s="29"/>
    </row>
    <row r="100" spans="1:17" x14ac:dyDescent="0.25">
      <c r="A100" s="28"/>
      <c r="B100" s="28"/>
      <c r="C100" s="28"/>
      <c r="D100" s="29"/>
      <c r="E100" s="29"/>
      <c r="F100" s="30"/>
      <c r="G100" s="28"/>
      <c r="H100" s="28"/>
      <c r="I100" s="29"/>
      <c r="J100" s="28"/>
      <c r="K100" s="31"/>
      <c r="L100" s="32"/>
      <c r="M100" s="32"/>
      <c r="N100" s="32"/>
      <c r="O100" s="32"/>
      <c r="P100" s="33"/>
      <c r="Q100" s="29"/>
    </row>
    <row r="101" spans="1:17" x14ac:dyDescent="0.25">
      <c r="A101" s="28"/>
      <c r="B101" s="28"/>
      <c r="C101" s="28"/>
      <c r="D101" s="29"/>
      <c r="E101" s="29"/>
      <c r="F101" s="30"/>
      <c r="G101" s="28"/>
      <c r="H101" s="28"/>
      <c r="I101" s="29"/>
      <c r="J101" s="28"/>
      <c r="K101" s="31"/>
      <c r="L101" s="32"/>
      <c r="M101" s="32"/>
      <c r="N101" s="32"/>
      <c r="O101" s="32"/>
      <c r="P101" s="33"/>
      <c r="Q101" s="29"/>
    </row>
    <row r="102" spans="1:17" x14ac:dyDescent="0.25">
      <c r="A102" s="28"/>
      <c r="B102" s="28"/>
      <c r="C102" s="28"/>
      <c r="D102" s="29"/>
      <c r="E102" s="29"/>
      <c r="F102" s="30"/>
      <c r="G102" s="28"/>
      <c r="H102" s="28"/>
      <c r="I102" s="29"/>
      <c r="J102" s="28"/>
      <c r="K102" s="31"/>
      <c r="L102" s="32"/>
      <c r="M102" s="32"/>
      <c r="N102" s="32"/>
      <c r="O102" s="32"/>
      <c r="P102" s="33"/>
      <c r="Q102" s="29"/>
    </row>
    <row r="103" spans="1:17" x14ac:dyDescent="0.25">
      <c r="A103" s="28"/>
      <c r="B103" s="28"/>
      <c r="C103" s="28"/>
      <c r="D103" s="29"/>
      <c r="E103" s="29"/>
      <c r="F103" s="30"/>
      <c r="G103" s="28"/>
      <c r="H103" s="28"/>
      <c r="I103" s="29"/>
      <c r="J103" s="28"/>
      <c r="K103" s="31"/>
      <c r="L103" s="32"/>
      <c r="M103" s="32"/>
      <c r="N103" s="32"/>
      <c r="O103" s="32"/>
      <c r="P103" s="33"/>
      <c r="Q103" s="29"/>
    </row>
    <row r="104" spans="1:17" x14ac:dyDescent="0.25">
      <c r="A104" s="28"/>
      <c r="B104" s="28"/>
      <c r="C104" s="28"/>
      <c r="D104" s="29"/>
      <c r="E104" s="29"/>
      <c r="F104" s="30"/>
      <c r="G104" s="28"/>
      <c r="H104" s="28"/>
      <c r="I104" s="29"/>
      <c r="J104" s="28"/>
      <c r="K104" s="31"/>
      <c r="L104" s="32"/>
      <c r="M104" s="32"/>
      <c r="N104" s="32"/>
      <c r="O104" s="32"/>
      <c r="P104" s="33"/>
      <c r="Q104" s="29"/>
    </row>
    <row r="105" spans="1:17" x14ac:dyDescent="0.25">
      <c r="A105" s="28"/>
      <c r="B105" s="28"/>
      <c r="C105" s="28"/>
      <c r="D105" s="29"/>
      <c r="E105" s="29"/>
      <c r="F105" s="30"/>
      <c r="G105" s="28"/>
      <c r="H105" s="28"/>
      <c r="I105" s="29"/>
      <c r="J105" s="28"/>
      <c r="K105" s="31"/>
      <c r="L105" s="32"/>
      <c r="M105" s="32"/>
      <c r="N105" s="32"/>
      <c r="O105" s="32"/>
      <c r="P105" s="33"/>
      <c r="Q105" s="29"/>
    </row>
    <row r="106" spans="1:17" x14ac:dyDescent="0.25">
      <c r="A106" s="28"/>
      <c r="B106" s="28"/>
      <c r="C106" s="28"/>
      <c r="D106" s="29"/>
      <c r="E106" s="29"/>
      <c r="F106" s="30"/>
      <c r="G106" s="28"/>
      <c r="H106" s="28"/>
      <c r="I106" s="29"/>
      <c r="J106" s="28"/>
      <c r="K106" s="31"/>
      <c r="L106" s="32"/>
      <c r="M106" s="32"/>
      <c r="N106" s="32"/>
      <c r="O106" s="32"/>
      <c r="P106" s="33"/>
      <c r="Q106" s="29"/>
    </row>
    <row r="107" spans="1:17" x14ac:dyDescent="0.25">
      <c r="A107" s="28"/>
      <c r="B107" s="28"/>
      <c r="C107" s="28"/>
      <c r="D107" s="29"/>
      <c r="E107" s="29"/>
      <c r="F107" s="30"/>
      <c r="G107" s="28"/>
      <c r="H107" s="28"/>
      <c r="I107" s="29"/>
      <c r="J107" s="28"/>
      <c r="K107" s="31"/>
      <c r="L107" s="32"/>
      <c r="M107" s="32"/>
      <c r="N107" s="32"/>
      <c r="O107" s="32"/>
      <c r="P107" s="33"/>
      <c r="Q107" s="29"/>
    </row>
    <row r="108" spans="1:17" x14ac:dyDescent="0.25">
      <c r="A108" s="28"/>
      <c r="B108" s="28"/>
      <c r="C108" s="28"/>
      <c r="D108" s="29"/>
      <c r="E108" s="29"/>
      <c r="F108" s="30"/>
      <c r="G108" s="28"/>
      <c r="H108" s="28"/>
      <c r="I108" s="29"/>
      <c r="J108" s="28"/>
      <c r="K108" s="31"/>
      <c r="L108" s="32"/>
      <c r="M108" s="32"/>
      <c r="N108" s="32"/>
      <c r="O108" s="32"/>
      <c r="P108" s="33"/>
      <c r="Q108" s="29"/>
    </row>
    <row r="109" spans="1:17" x14ac:dyDescent="0.25">
      <c r="A109" s="28"/>
      <c r="B109" s="28"/>
      <c r="C109" s="28"/>
      <c r="D109" s="29"/>
      <c r="E109" s="29"/>
      <c r="F109" s="30"/>
      <c r="G109" s="28"/>
      <c r="H109" s="28"/>
      <c r="I109" s="29"/>
      <c r="J109" s="28"/>
      <c r="K109" s="31"/>
      <c r="L109" s="32"/>
      <c r="M109" s="32"/>
      <c r="N109" s="32"/>
      <c r="O109" s="32"/>
      <c r="P109" s="33"/>
      <c r="Q109" s="29"/>
    </row>
    <row r="110" spans="1:17" x14ac:dyDescent="0.25">
      <c r="A110" s="28"/>
      <c r="B110" s="28"/>
      <c r="C110" s="28"/>
      <c r="D110" s="29"/>
      <c r="E110" s="29"/>
      <c r="F110" s="30"/>
      <c r="G110" s="28"/>
      <c r="H110" s="28"/>
      <c r="I110" s="29"/>
      <c r="J110" s="28"/>
      <c r="K110" s="31"/>
      <c r="L110" s="32"/>
      <c r="M110" s="32"/>
      <c r="N110" s="32"/>
      <c r="O110" s="32"/>
      <c r="P110" s="33"/>
      <c r="Q110" s="29"/>
    </row>
    <row r="111" spans="1:17" x14ac:dyDescent="0.25">
      <c r="A111" s="28"/>
      <c r="B111" s="28"/>
      <c r="C111" s="28"/>
      <c r="D111" s="29"/>
      <c r="E111" s="29"/>
      <c r="F111" s="30"/>
      <c r="G111" s="28"/>
      <c r="H111" s="28"/>
      <c r="I111" s="29"/>
      <c r="J111" s="28"/>
      <c r="K111" s="31"/>
      <c r="L111" s="32"/>
      <c r="M111" s="32"/>
      <c r="N111" s="32"/>
      <c r="O111" s="32"/>
      <c r="P111" s="33"/>
      <c r="Q111" s="29"/>
    </row>
  </sheetData>
  <sortState ref="A2:D10">
    <sortCondition descending="1" ref="D1"/>
  </sortState>
  <pageMargins left="0.7" right="0.7" top="0.78740157499999996" bottom="0.78740157499999996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>
      <selection activeCell="C37" sqref="C37"/>
    </sheetView>
  </sheetViews>
  <sheetFormatPr baseColWidth="10" defaultRowHeight="15" x14ac:dyDescent="0.25"/>
  <cols>
    <col min="1" max="1" width="11.42578125" style="28"/>
    <col min="2" max="5" width="25.5703125" style="28" customWidth="1"/>
    <col min="6" max="16384" width="11.42578125" style="28"/>
  </cols>
  <sheetData>
    <row r="1" spans="2:5" ht="26.25" x14ac:dyDescent="0.4">
      <c r="C1" s="86" t="s">
        <v>114</v>
      </c>
    </row>
    <row r="2" spans="2:5" ht="18.75" x14ac:dyDescent="0.3">
      <c r="C2" s="87" t="s">
        <v>121</v>
      </c>
      <c r="D2" s="88"/>
    </row>
    <row r="3" spans="2:5" ht="15.75" thickBot="1" x14ac:dyDescent="0.3"/>
    <row r="4" spans="2:5" ht="18.75" x14ac:dyDescent="0.3">
      <c r="B4" s="89" t="s">
        <v>57</v>
      </c>
      <c r="C4" s="90" t="s">
        <v>113</v>
      </c>
      <c r="D4" s="91" t="s">
        <v>49</v>
      </c>
      <c r="E4" s="92" t="s">
        <v>54</v>
      </c>
    </row>
    <row r="5" spans="2:5" ht="18.75" x14ac:dyDescent="0.3">
      <c r="B5" s="93" t="s">
        <v>58</v>
      </c>
      <c r="C5" s="94" t="s">
        <v>41</v>
      </c>
      <c r="D5" s="95" t="s">
        <v>48</v>
      </c>
      <c r="E5" s="96" t="s">
        <v>59</v>
      </c>
    </row>
    <row r="6" spans="2:5" ht="19.5" thickBot="1" x14ac:dyDescent="0.35">
      <c r="B6" s="97">
        <f>'Festkosten-Depotwert'!J84</f>
        <v>1489.81</v>
      </c>
      <c r="C6" s="98">
        <f>'Festkosten-Depotwert'!G78</f>
        <v>1152.9381700000004</v>
      </c>
      <c r="D6" s="99">
        <f>'Festkosten-Depotwert'!L84</f>
        <v>1681.9662923174608</v>
      </c>
      <c r="E6" s="100">
        <f>'Festkosten-Depotwert'!K84</f>
        <v>960.78667968253956</v>
      </c>
    </row>
    <row r="10" spans="2:5" ht="27" thickBot="1" x14ac:dyDescent="0.45">
      <c r="B10" s="101" t="s">
        <v>157</v>
      </c>
    </row>
    <row r="11" spans="2:5" ht="18.75" x14ac:dyDescent="0.3">
      <c r="B11" s="102" t="str">
        <f>IF(B13&lt;0,"Mehrverbrauch","Minderverbrauch")</f>
        <v>Mehrverbrauch</v>
      </c>
    </row>
    <row r="12" spans="2:5" ht="18.75" x14ac:dyDescent="0.3">
      <c r="B12" s="103" t="str">
        <f>IF(B13&lt;0,"(Gewinnminderung)","(Gewinnerhöhung)")</f>
        <v>(Gewinnminderung)</v>
      </c>
    </row>
    <row r="13" spans="2:5" ht="19.5" thickBot="1" x14ac:dyDescent="0.35">
      <c r="B13" s="104">
        <f>-(D6-C6)</f>
        <v>-529.02812231746043</v>
      </c>
    </row>
    <row r="17" spans="2:5" ht="27" thickBot="1" x14ac:dyDescent="0.45">
      <c r="B17" s="135" t="s">
        <v>145</v>
      </c>
      <c r="C17" s="135"/>
      <c r="D17" s="135"/>
      <c r="E17" s="135"/>
    </row>
    <row r="18" spans="2:5" ht="18.75" x14ac:dyDescent="0.3">
      <c r="B18" s="89" t="s">
        <v>41</v>
      </c>
      <c r="C18" s="90" t="s">
        <v>49</v>
      </c>
      <c r="D18" s="90" t="s">
        <v>125</v>
      </c>
      <c r="E18" s="105" t="s">
        <v>49</v>
      </c>
    </row>
    <row r="19" spans="2:5" ht="18.75" x14ac:dyDescent="0.3">
      <c r="B19" s="93" t="s">
        <v>123</v>
      </c>
      <c r="C19" s="94" t="s">
        <v>124</v>
      </c>
      <c r="D19" s="94" t="s">
        <v>124</v>
      </c>
      <c r="E19" s="106" t="s">
        <v>129</v>
      </c>
    </row>
    <row r="20" spans="2:5" ht="19.5" thickBot="1" x14ac:dyDescent="0.35">
      <c r="B20" s="107">
        <f>C6</f>
        <v>1152.9381700000004</v>
      </c>
      <c r="C20" s="99">
        <f>'Festkosten-Depotwert'!L78</f>
        <v>711.41394500000013</v>
      </c>
      <c r="D20" s="108">
        <f>B20-C20</f>
        <v>441.52422500000023</v>
      </c>
      <c r="E20" s="109">
        <f>'Festkosten-Depotwert'!U78</f>
        <v>970.55234731746066</v>
      </c>
    </row>
    <row r="26" spans="2:5" x14ac:dyDescent="0.25">
      <c r="B26" s="78" t="s">
        <v>146</v>
      </c>
      <c r="D26" s="110" t="s">
        <v>147</v>
      </c>
      <c r="E26" s="110" t="s">
        <v>149</v>
      </c>
    </row>
    <row r="27" spans="2:5" x14ac:dyDescent="0.25">
      <c r="D27" s="110" t="s">
        <v>148</v>
      </c>
      <c r="E27" s="110" t="s">
        <v>130</v>
      </c>
    </row>
  </sheetData>
  <sheetProtection sheet="1" objects="1" scenarios="1"/>
  <mergeCells count="1">
    <mergeCell ref="B17:E17"/>
  </mergeCells>
  <conditionalFormatting sqref="B13">
    <cfRule type="expression" dxfId="1" priority="1">
      <formula>B13&gt;=0</formula>
    </cfRule>
    <cfRule type="expression" dxfId="0" priority="2">
      <formula>B13&lt;0</formula>
    </cfRule>
  </conditionalFormatting>
  <pageMargins left="0.7" right="0.7" top="0.78740157499999996" bottom="0.78740157499999996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23" sqref="N23"/>
    </sheetView>
  </sheetViews>
  <sheetFormatPr baseColWidth="10" defaultRowHeight="15" x14ac:dyDescent="0.25"/>
  <cols>
    <col min="1" max="1" width="16.140625" style="28" customWidth="1"/>
    <col min="2" max="2" width="23.5703125" style="28" customWidth="1"/>
    <col min="3" max="3" width="11.85546875" style="28" customWidth="1"/>
    <col min="4" max="4" width="12.5703125" style="28" customWidth="1"/>
    <col min="5" max="5" width="18.7109375" style="28" customWidth="1"/>
    <col min="6" max="6" width="16.5703125" style="122" customWidth="1"/>
    <col min="7" max="7" width="19" style="123" customWidth="1"/>
    <col min="8" max="8" width="16.28515625" style="28" customWidth="1"/>
    <col min="9" max="16384" width="11.42578125" style="28"/>
  </cols>
  <sheetData>
    <row r="1" spans="1:13" ht="16.5" thickBot="1" x14ac:dyDescent="0.3">
      <c r="A1" s="111" t="s">
        <v>72</v>
      </c>
      <c r="B1" s="112" t="s">
        <v>0</v>
      </c>
      <c r="C1" s="113" t="s">
        <v>39</v>
      </c>
      <c r="D1" s="113" t="s">
        <v>94</v>
      </c>
      <c r="E1" s="113" t="s">
        <v>93</v>
      </c>
      <c r="F1" s="114" t="s">
        <v>150</v>
      </c>
      <c r="G1" s="115" t="s">
        <v>104</v>
      </c>
      <c r="H1" s="116" t="s">
        <v>138</v>
      </c>
    </row>
    <row r="2" spans="1:13" x14ac:dyDescent="0.25">
      <c r="A2" s="49" t="s">
        <v>6</v>
      </c>
      <c r="B2" s="49" t="s">
        <v>3</v>
      </c>
      <c r="C2" s="50">
        <v>0.7</v>
      </c>
      <c r="D2" s="124">
        <v>16</v>
      </c>
      <c r="E2" s="117">
        <f>'Festkosten-Depotwert'!P3+'Festkosten-Depotwert'!D3</f>
        <v>16</v>
      </c>
      <c r="F2" s="118">
        <f>IF(E2&lt;D2,D2-E2,0)</f>
        <v>0</v>
      </c>
      <c r="G2" s="119">
        <f>F2*C2</f>
        <v>0</v>
      </c>
      <c r="H2" s="49">
        <f>D2*C2</f>
        <v>11.2</v>
      </c>
      <c r="M2" s="121"/>
    </row>
    <row r="3" spans="1:13" x14ac:dyDescent="0.25">
      <c r="A3" s="49" t="s">
        <v>6</v>
      </c>
      <c r="B3" s="49" t="s">
        <v>3</v>
      </c>
      <c r="C3" s="50">
        <v>1</v>
      </c>
      <c r="D3" s="124"/>
      <c r="E3" s="117">
        <f>'Festkosten-Depotwert'!P4+'Festkosten-Depotwert'!D4</f>
        <v>0</v>
      </c>
      <c r="F3" s="118">
        <f>IF(E3&lt;D3,D3-E3,0)</f>
        <v>0</v>
      </c>
      <c r="G3" s="119">
        <f>F3*C3</f>
        <v>0</v>
      </c>
      <c r="H3" s="49">
        <f>D3*C3</f>
        <v>0</v>
      </c>
      <c r="M3" s="121"/>
    </row>
    <row r="4" spans="1:13" x14ac:dyDescent="0.25">
      <c r="A4" s="49" t="s">
        <v>6</v>
      </c>
      <c r="B4" s="49" t="s">
        <v>10</v>
      </c>
      <c r="C4" s="50">
        <v>1</v>
      </c>
      <c r="D4" s="15">
        <v>17</v>
      </c>
      <c r="E4" s="117">
        <f>'Festkosten-Depotwert'!P5+'Festkosten-Depotwert'!D5</f>
        <v>17.5</v>
      </c>
      <c r="F4" s="118">
        <f t="shared" ref="F4:F76" si="0">IF(E4&lt;D4,D4-E4,0)</f>
        <v>0</v>
      </c>
      <c r="G4" s="120">
        <f t="shared" ref="G4:G76" si="1">F4*C4</f>
        <v>0</v>
      </c>
      <c r="H4" s="49">
        <f t="shared" ref="H4:H76" si="2">D4*C4</f>
        <v>17</v>
      </c>
      <c r="M4" s="121"/>
    </row>
    <row r="5" spans="1:13" x14ac:dyDescent="0.25">
      <c r="A5" s="49" t="s">
        <v>6</v>
      </c>
      <c r="B5" s="49" t="s">
        <v>133</v>
      </c>
      <c r="C5" s="50">
        <v>0.7</v>
      </c>
      <c r="D5" s="15"/>
      <c r="E5" s="117">
        <f>'Festkosten-Depotwert'!P6+'Festkosten-Depotwert'!D6</f>
        <v>0</v>
      </c>
      <c r="F5" s="118">
        <f t="shared" si="0"/>
        <v>0</v>
      </c>
      <c r="G5" s="120">
        <f t="shared" si="1"/>
        <v>0</v>
      </c>
      <c r="H5" s="49">
        <f t="shared" si="2"/>
        <v>0</v>
      </c>
      <c r="M5" s="121"/>
    </row>
    <row r="6" spans="1:13" x14ac:dyDescent="0.25">
      <c r="A6" s="49" t="s">
        <v>5</v>
      </c>
      <c r="B6" s="49" t="s">
        <v>134</v>
      </c>
      <c r="C6" s="50">
        <v>1</v>
      </c>
      <c r="D6" s="15"/>
      <c r="E6" s="117">
        <f>'Festkosten-Depotwert'!P7+'Festkosten-Depotwert'!D7</f>
        <v>0</v>
      </c>
      <c r="F6" s="118">
        <f t="shared" si="0"/>
        <v>0</v>
      </c>
      <c r="G6" s="120">
        <f t="shared" si="1"/>
        <v>0</v>
      </c>
      <c r="H6" s="49">
        <f t="shared" si="2"/>
        <v>0</v>
      </c>
      <c r="M6" s="121"/>
    </row>
    <row r="7" spans="1:13" x14ac:dyDescent="0.25">
      <c r="A7" s="49" t="s">
        <v>5</v>
      </c>
      <c r="B7" s="49" t="s">
        <v>15</v>
      </c>
      <c r="C7" s="50">
        <v>0.7</v>
      </c>
      <c r="D7" s="15">
        <v>25</v>
      </c>
      <c r="E7" s="117">
        <f>'Festkosten-Depotwert'!P8+'Festkosten-Depotwert'!D8</f>
        <v>25.5</v>
      </c>
      <c r="F7" s="118">
        <f t="shared" si="0"/>
        <v>0</v>
      </c>
      <c r="G7" s="119">
        <f t="shared" si="1"/>
        <v>0</v>
      </c>
      <c r="H7" s="49">
        <f t="shared" si="2"/>
        <v>17.5</v>
      </c>
      <c r="M7" s="121"/>
    </row>
    <row r="8" spans="1:13" x14ac:dyDescent="0.25">
      <c r="A8" s="49" t="s">
        <v>5</v>
      </c>
      <c r="B8" s="49" t="s">
        <v>73</v>
      </c>
      <c r="C8" s="50">
        <v>0.7</v>
      </c>
      <c r="D8" s="15">
        <v>7</v>
      </c>
      <c r="E8" s="117">
        <f>'Festkosten-Depotwert'!P9+'Festkosten-Depotwert'!D9</f>
        <v>10.5</v>
      </c>
      <c r="F8" s="118">
        <f t="shared" si="0"/>
        <v>0</v>
      </c>
      <c r="G8" s="120">
        <f t="shared" si="1"/>
        <v>0</v>
      </c>
      <c r="H8" s="49">
        <f t="shared" si="2"/>
        <v>4.8999999999999995</v>
      </c>
      <c r="M8" s="121"/>
    </row>
    <row r="9" spans="1:13" x14ac:dyDescent="0.25">
      <c r="A9" s="49" t="s">
        <v>5</v>
      </c>
      <c r="B9" s="49" t="s">
        <v>7</v>
      </c>
      <c r="C9" s="50">
        <v>0.7</v>
      </c>
      <c r="D9" s="15">
        <v>3</v>
      </c>
      <c r="E9" s="117">
        <f>'Festkosten-Depotwert'!P10+'Festkosten-Depotwert'!D10</f>
        <v>6.5</v>
      </c>
      <c r="F9" s="118">
        <f t="shared" si="0"/>
        <v>0</v>
      </c>
      <c r="G9" s="120">
        <f t="shared" si="1"/>
        <v>0</v>
      </c>
      <c r="H9" s="49">
        <f t="shared" si="2"/>
        <v>2.0999999999999996</v>
      </c>
      <c r="M9" s="121"/>
    </row>
    <row r="10" spans="1:13" x14ac:dyDescent="0.25">
      <c r="A10" s="49" t="s">
        <v>8</v>
      </c>
      <c r="B10" s="49" t="s">
        <v>9</v>
      </c>
      <c r="C10" s="50">
        <v>0.7</v>
      </c>
      <c r="D10" s="15">
        <v>15</v>
      </c>
      <c r="E10" s="117">
        <f>'Festkosten-Depotwert'!P11+'Festkosten-Depotwert'!D11</f>
        <v>15.25</v>
      </c>
      <c r="F10" s="118">
        <f t="shared" si="0"/>
        <v>0</v>
      </c>
      <c r="G10" s="120">
        <f t="shared" si="1"/>
        <v>0</v>
      </c>
      <c r="H10" s="49">
        <f t="shared" si="2"/>
        <v>10.5</v>
      </c>
      <c r="M10" s="121"/>
    </row>
    <row r="11" spans="1:13" x14ac:dyDescent="0.25">
      <c r="A11" s="49" t="s">
        <v>8</v>
      </c>
      <c r="B11" s="49" t="s">
        <v>9</v>
      </c>
      <c r="C11" s="50">
        <v>1</v>
      </c>
      <c r="D11" s="15"/>
      <c r="E11" s="117">
        <f>'Festkosten-Depotwert'!P12+'Festkosten-Depotwert'!D12</f>
        <v>0</v>
      </c>
      <c r="F11" s="118">
        <f t="shared" si="0"/>
        <v>0</v>
      </c>
      <c r="G11" s="119">
        <f t="shared" si="1"/>
        <v>0</v>
      </c>
      <c r="H11" s="49">
        <f t="shared" si="2"/>
        <v>0</v>
      </c>
      <c r="M11" s="121"/>
    </row>
    <row r="12" spans="1:13" x14ac:dyDescent="0.25">
      <c r="A12" s="49" t="s">
        <v>11</v>
      </c>
      <c r="B12" s="49" t="s">
        <v>12</v>
      </c>
      <c r="C12" s="50">
        <v>0.7</v>
      </c>
      <c r="D12" s="15">
        <v>25</v>
      </c>
      <c r="E12" s="117">
        <f>'Festkosten-Depotwert'!P13+'Festkosten-Depotwert'!D13</f>
        <v>25.5</v>
      </c>
      <c r="F12" s="118">
        <f>IF(E12&lt;D12,D12-E12,0)</f>
        <v>0</v>
      </c>
      <c r="G12" s="120">
        <f>F12*C12</f>
        <v>0</v>
      </c>
      <c r="H12" s="49">
        <f t="shared" si="2"/>
        <v>17.5</v>
      </c>
      <c r="M12" s="121"/>
    </row>
    <row r="13" spans="1:13" x14ac:dyDescent="0.25">
      <c r="A13" s="49" t="s">
        <v>11</v>
      </c>
      <c r="B13" s="49" t="s">
        <v>12</v>
      </c>
      <c r="C13" s="50">
        <v>1</v>
      </c>
      <c r="D13" s="15"/>
      <c r="E13" s="117">
        <f>'Festkosten-Depotwert'!P14+'Festkosten-Depotwert'!D14</f>
        <v>0.5</v>
      </c>
      <c r="F13" s="118">
        <f>IF(E13&lt;D13,D13-E13,0)</f>
        <v>0</v>
      </c>
      <c r="G13" s="120">
        <f>F13*C13</f>
        <v>0</v>
      </c>
      <c r="H13" s="49">
        <f t="shared" si="2"/>
        <v>0</v>
      </c>
      <c r="M13" s="121"/>
    </row>
    <row r="14" spans="1:13" x14ac:dyDescent="0.25">
      <c r="A14" s="49" t="s">
        <v>11</v>
      </c>
      <c r="B14" s="49" t="s">
        <v>12</v>
      </c>
      <c r="C14" s="50">
        <v>2</v>
      </c>
      <c r="D14" s="15"/>
      <c r="E14" s="117">
        <f>'Festkosten-Depotwert'!P15+'Festkosten-Depotwert'!D15</f>
        <v>0</v>
      </c>
      <c r="F14" s="118">
        <f t="shared" si="0"/>
        <v>0</v>
      </c>
      <c r="G14" s="120">
        <f t="shared" si="1"/>
        <v>0</v>
      </c>
      <c r="H14" s="49">
        <f t="shared" si="2"/>
        <v>0</v>
      </c>
      <c r="M14" s="121"/>
    </row>
    <row r="15" spans="1:13" x14ac:dyDescent="0.25">
      <c r="A15" s="49" t="s">
        <v>13</v>
      </c>
      <c r="B15" s="49" t="s">
        <v>14</v>
      </c>
      <c r="C15" s="50">
        <v>0.7</v>
      </c>
      <c r="D15" s="15">
        <v>6</v>
      </c>
      <c r="E15" s="117">
        <f>'Festkosten-Depotwert'!P16+'Festkosten-Depotwert'!D16</f>
        <v>6</v>
      </c>
      <c r="F15" s="118">
        <f t="shared" si="0"/>
        <v>0</v>
      </c>
      <c r="G15" s="120">
        <f t="shared" si="1"/>
        <v>0</v>
      </c>
      <c r="H15" s="49">
        <f t="shared" si="2"/>
        <v>4.1999999999999993</v>
      </c>
      <c r="M15" s="121"/>
    </row>
    <row r="16" spans="1:13" x14ac:dyDescent="0.25">
      <c r="A16" s="49" t="s">
        <v>126</v>
      </c>
      <c r="B16" s="49" t="s">
        <v>127</v>
      </c>
      <c r="C16" s="50">
        <v>0.7</v>
      </c>
      <c r="D16" s="15">
        <v>4</v>
      </c>
      <c r="E16" s="117">
        <f>'Festkosten-Depotwert'!P17+'Festkosten-Depotwert'!D17</f>
        <v>6</v>
      </c>
      <c r="F16" s="118">
        <f t="shared" si="0"/>
        <v>0</v>
      </c>
      <c r="G16" s="119">
        <f t="shared" si="1"/>
        <v>0</v>
      </c>
      <c r="H16" s="49">
        <f t="shared" si="2"/>
        <v>2.8</v>
      </c>
      <c r="M16" s="121"/>
    </row>
    <row r="17" spans="1:13" x14ac:dyDescent="0.25">
      <c r="A17" s="49" t="s">
        <v>91</v>
      </c>
      <c r="B17" s="49" t="s">
        <v>92</v>
      </c>
      <c r="C17" s="50">
        <v>0.27500000000000002</v>
      </c>
      <c r="D17" s="15">
        <v>204</v>
      </c>
      <c r="E17" s="117">
        <f>'Festkosten-Depotwert'!P18+'Festkosten-Depotwert'!D18</f>
        <v>204</v>
      </c>
      <c r="F17" s="118">
        <f t="shared" si="0"/>
        <v>0</v>
      </c>
      <c r="G17" s="120">
        <f t="shared" si="1"/>
        <v>0</v>
      </c>
      <c r="H17" s="49">
        <f t="shared" si="2"/>
        <v>56.1</v>
      </c>
      <c r="M17" s="121"/>
    </row>
    <row r="18" spans="1:13" x14ac:dyDescent="0.25">
      <c r="A18" s="49" t="s">
        <v>91</v>
      </c>
      <c r="B18" s="49" t="s">
        <v>117</v>
      </c>
      <c r="C18" s="50">
        <v>0.27500000000000002</v>
      </c>
      <c r="D18" s="15">
        <v>60</v>
      </c>
      <c r="E18" s="117">
        <f>'Festkosten-Depotwert'!P19+'Festkosten-Depotwert'!D19</f>
        <v>60</v>
      </c>
      <c r="F18" s="118">
        <f t="shared" si="0"/>
        <v>0</v>
      </c>
      <c r="G18" s="120">
        <f t="shared" si="1"/>
        <v>0</v>
      </c>
      <c r="H18" s="49">
        <f t="shared" si="2"/>
        <v>16.5</v>
      </c>
      <c r="M18" s="121"/>
    </row>
    <row r="19" spans="1:13" x14ac:dyDescent="0.25">
      <c r="A19" s="49" t="s">
        <v>91</v>
      </c>
      <c r="B19" s="49" t="s">
        <v>131</v>
      </c>
      <c r="C19" s="50">
        <v>0.27500000000000002</v>
      </c>
      <c r="D19" s="15">
        <v>60</v>
      </c>
      <c r="E19" s="117">
        <f>'Festkosten-Depotwert'!P20+'Festkosten-Depotwert'!D20</f>
        <v>60</v>
      </c>
      <c r="F19" s="118">
        <f t="shared" si="0"/>
        <v>0</v>
      </c>
      <c r="G19" s="120">
        <f t="shared" si="1"/>
        <v>0</v>
      </c>
      <c r="H19" s="49">
        <f t="shared" si="2"/>
        <v>16.5</v>
      </c>
      <c r="M19" s="121"/>
    </row>
    <row r="20" spans="1:13" x14ac:dyDescent="0.25">
      <c r="A20" s="49" t="s">
        <v>118</v>
      </c>
      <c r="B20" s="49" t="s">
        <v>119</v>
      </c>
      <c r="C20" s="50">
        <v>0.7</v>
      </c>
      <c r="D20" s="15">
        <v>4</v>
      </c>
      <c r="E20" s="117">
        <f>'Festkosten-Depotwert'!P21+'Festkosten-Depotwert'!D21</f>
        <v>4</v>
      </c>
      <c r="F20" s="118">
        <f t="shared" si="0"/>
        <v>0</v>
      </c>
      <c r="G20" s="119">
        <f t="shared" si="1"/>
        <v>0</v>
      </c>
      <c r="H20" s="49">
        <f t="shared" si="2"/>
        <v>2.8</v>
      </c>
      <c r="M20" s="121"/>
    </row>
    <row r="21" spans="1:13" x14ac:dyDescent="0.25">
      <c r="A21" s="49" t="s">
        <v>19</v>
      </c>
      <c r="B21" s="49" t="s">
        <v>20</v>
      </c>
      <c r="C21" s="50">
        <v>1</v>
      </c>
      <c r="D21" s="15"/>
      <c r="E21" s="117">
        <f>'Festkosten-Depotwert'!P22+'Festkosten-Depotwert'!D22</f>
        <v>0.25</v>
      </c>
      <c r="F21" s="118">
        <f t="shared" si="0"/>
        <v>0</v>
      </c>
      <c r="G21" s="120">
        <f t="shared" si="1"/>
        <v>0</v>
      </c>
      <c r="H21" s="49">
        <f t="shared" si="2"/>
        <v>0</v>
      </c>
      <c r="M21" s="121"/>
    </row>
    <row r="22" spans="1:13" x14ac:dyDescent="0.25">
      <c r="A22" s="49" t="s">
        <v>19</v>
      </c>
      <c r="B22" s="49" t="s">
        <v>20</v>
      </c>
      <c r="C22" s="50">
        <v>0.02</v>
      </c>
      <c r="D22" s="15">
        <v>300</v>
      </c>
      <c r="E22" s="117">
        <f>'Festkosten-Depotwert'!P23+'Festkosten-Depotwert'!D23</f>
        <v>360</v>
      </c>
      <c r="F22" s="118">
        <f t="shared" si="0"/>
        <v>0</v>
      </c>
      <c r="G22" s="119">
        <f t="shared" si="1"/>
        <v>0</v>
      </c>
      <c r="H22" s="49">
        <f t="shared" si="2"/>
        <v>6</v>
      </c>
      <c r="M22" s="121"/>
    </row>
    <row r="23" spans="1:13" x14ac:dyDescent="0.25">
      <c r="A23" s="49" t="s">
        <v>74</v>
      </c>
      <c r="B23" s="49" t="s">
        <v>75</v>
      </c>
      <c r="C23" s="50">
        <v>0.7</v>
      </c>
      <c r="D23" s="15">
        <v>1</v>
      </c>
      <c r="E23" s="117">
        <f>'Festkosten-Depotwert'!P24+'Festkosten-Depotwert'!D24</f>
        <v>1</v>
      </c>
      <c r="F23" s="118">
        <f t="shared" si="0"/>
        <v>0</v>
      </c>
      <c r="G23" s="120">
        <f t="shared" si="1"/>
        <v>0</v>
      </c>
      <c r="H23" s="49">
        <f t="shared" si="2"/>
        <v>0.7</v>
      </c>
      <c r="M23" s="121"/>
    </row>
    <row r="24" spans="1:13" x14ac:dyDescent="0.25">
      <c r="A24" s="49" t="s">
        <v>74</v>
      </c>
      <c r="B24" s="49" t="s">
        <v>75</v>
      </c>
      <c r="C24" s="50">
        <v>0.5</v>
      </c>
      <c r="D24" s="15">
        <v>1</v>
      </c>
      <c r="E24" s="117">
        <f>'Festkosten-Depotwert'!P25+'Festkosten-Depotwert'!D25</f>
        <v>1</v>
      </c>
      <c r="F24" s="118">
        <f t="shared" si="0"/>
        <v>0</v>
      </c>
      <c r="G24" s="120">
        <f t="shared" si="1"/>
        <v>0</v>
      </c>
      <c r="H24" s="49">
        <f t="shared" si="2"/>
        <v>0.5</v>
      </c>
      <c r="M24" s="121"/>
    </row>
    <row r="25" spans="1:13" x14ac:dyDescent="0.25">
      <c r="A25" s="49" t="s">
        <v>74</v>
      </c>
      <c r="B25" s="49" t="s">
        <v>128</v>
      </c>
      <c r="C25" s="50">
        <v>2</v>
      </c>
      <c r="D25" s="15">
        <v>0.5</v>
      </c>
      <c r="E25" s="117">
        <f>'Festkosten-Depotwert'!P26+'Festkosten-Depotwert'!D26</f>
        <v>0.5</v>
      </c>
      <c r="F25" s="118">
        <f t="shared" si="0"/>
        <v>0</v>
      </c>
      <c r="G25" s="120">
        <f t="shared" si="1"/>
        <v>0</v>
      </c>
      <c r="H25" s="49">
        <f t="shared" si="2"/>
        <v>1</v>
      </c>
      <c r="M25" s="121"/>
    </row>
    <row r="26" spans="1:13" x14ac:dyDescent="0.25">
      <c r="A26" s="49" t="s">
        <v>74</v>
      </c>
      <c r="B26" s="49" t="s">
        <v>139</v>
      </c>
      <c r="C26" s="50">
        <v>0.5</v>
      </c>
      <c r="D26" s="15"/>
      <c r="E26" s="117">
        <f>'Festkosten-Depotwert'!P27+'Festkosten-Depotwert'!D27</f>
        <v>1</v>
      </c>
      <c r="F26" s="118">
        <f t="shared" si="0"/>
        <v>0</v>
      </c>
      <c r="G26" s="119">
        <f t="shared" si="1"/>
        <v>0</v>
      </c>
      <c r="H26" s="49">
        <f t="shared" si="2"/>
        <v>0</v>
      </c>
      <c r="M26" s="121"/>
    </row>
    <row r="27" spans="1:13" x14ac:dyDescent="0.25">
      <c r="A27" s="49" t="s">
        <v>74</v>
      </c>
      <c r="B27" s="49" t="s">
        <v>140</v>
      </c>
      <c r="C27" s="50">
        <v>0.5</v>
      </c>
      <c r="D27" s="15"/>
      <c r="E27" s="117">
        <f>'Festkosten-Depotwert'!P28+'Festkosten-Depotwert'!D28</f>
        <v>1</v>
      </c>
      <c r="F27" s="118">
        <f t="shared" si="0"/>
        <v>0</v>
      </c>
      <c r="G27" s="120">
        <f t="shared" si="1"/>
        <v>0</v>
      </c>
      <c r="H27" s="49">
        <f t="shared" si="2"/>
        <v>0</v>
      </c>
      <c r="M27" s="121"/>
    </row>
    <row r="28" spans="1:13" x14ac:dyDescent="0.25">
      <c r="A28" s="49" t="s">
        <v>74</v>
      </c>
      <c r="B28" s="49" t="s">
        <v>141</v>
      </c>
      <c r="C28" s="50">
        <v>0.5</v>
      </c>
      <c r="D28" s="15">
        <v>1</v>
      </c>
      <c r="E28" s="117">
        <f>'Festkosten-Depotwert'!P29+'Festkosten-Depotwert'!D29</f>
        <v>1</v>
      </c>
      <c r="F28" s="118">
        <f t="shared" si="0"/>
        <v>0</v>
      </c>
      <c r="G28" s="119">
        <f t="shared" si="1"/>
        <v>0</v>
      </c>
      <c r="H28" s="49">
        <f t="shared" si="2"/>
        <v>0.5</v>
      </c>
      <c r="M28" s="121"/>
    </row>
    <row r="29" spans="1:13" x14ac:dyDescent="0.25">
      <c r="A29" s="49" t="s">
        <v>135</v>
      </c>
      <c r="B29" s="49" t="s">
        <v>136</v>
      </c>
      <c r="C29" s="50">
        <v>1</v>
      </c>
      <c r="D29" s="15"/>
      <c r="E29" s="117">
        <f>'Festkosten-Depotwert'!P30+'Festkosten-Depotwert'!D30</f>
        <v>2</v>
      </c>
      <c r="F29" s="118">
        <f t="shared" si="0"/>
        <v>0</v>
      </c>
      <c r="G29" s="120">
        <f t="shared" si="1"/>
        <v>0</v>
      </c>
      <c r="H29" s="49">
        <f t="shared" si="2"/>
        <v>0</v>
      </c>
      <c r="M29" s="121"/>
    </row>
    <row r="30" spans="1:13" x14ac:dyDescent="0.25">
      <c r="A30" s="49" t="s">
        <v>17</v>
      </c>
      <c r="B30" s="49" t="s">
        <v>18</v>
      </c>
      <c r="C30" s="50">
        <v>0.75</v>
      </c>
      <c r="D30" s="15">
        <v>6</v>
      </c>
      <c r="E30" s="117">
        <f>'Festkosten-Depotwert'!P31+'Festkosten-Depotwert'!D31</f>
        <v>9</v>
      </c>
      <c r="F30" s="118">
        <f t="shared" si="0"/>
        <v>0</v>
      </c>
      <c r="G30" s="120">
        <f t="shared" si="1"/>
        <v>0</v>
      </c>
      <c r="H30" s="49">
        <f t="shared" si="2"/>
        <v>4.5</v>
      </c>
      <c r="M30" s="121"/>
    </row>
    <row r="31" spans="1:13" x14ac:dyDescent="0.25">
      <c r="A31" s="49" t="s">
        <v>21</v>
      </c>
      <c r="B31" s="49" t="s">
        <v>22</v>
      </c>
      <c r="C31" s="50">
        <v>0.7</v>
      </c>
      <c r="D31" s="15">
        <v>4</v>
      </c>
      <c r="E31" s="117">
        <f>'Festkosten-Depotwert'!P32+'Festkosten-Depotwert'!D32</f>
        <v>4</v>
      </c>
      <c r="F31" s="118">
        <f t="shared" si="0"/>
        <v>0</v>
      </c>
      <c r="G31" s="120">
        <f t="shared" si="1"/>
        <v>0</v>
      </c>
      <c r="H31" s="49">
        <f t="shared" si="2"/>
        <v>2.8</v>
      </c>
      <c r="M31" s="121"/>
    </row>
    <row r="32" spans="1:13" x14ac:dyDescent="0.25">
      <c r="A32" s="49" t="s">
        <v>21</v>
      </c>
      <c r="B32" s="49" t="s">
        <v>22</v>
      </c>
      <c r="C32" s="50">
        <v>1</v>
      </c>
      <c r="D32" s="15"/>
      <c r="E32" s="117">
        <f>'Festkosten-Depotwert'!P33+'Festkosten-Depotwert'!D33</f>
        <v>1</v>
      </c>
      <c r="F32" s="118">
        <f t="shared" si="0"/>
        <v>0</v>
      </c>
      <c r="G32" s="119">
        <f t="shared" si="1"/>
        <v>0</v>
      </c>
      <c r="H32" s="49">
        <f t="shared" si="2"/>
        <v>0</v>
      </c>
      <c r="M32" s="121"/>
    </row>
    <row r="33" spans="1:13" x14ac:dyDescent="0.25">
      <c r="A33" s="49" t="s">
        <v>23</v>
      </c>
      <c r="B33" s="49" t="s">
        <v>24</v>
      </c>
      <c r="C33" s="50">
        <v>0.7</v>
      </c>
      <c r="D33" s="15"/>
      <c r="E33" s="117">
        <f>'Festkosten-Depotwert'!P34+'Festkosten-Depotwert'!D34</f>
        <v>0</v>
      </c>
      <c r="F33" s="118">
        <f t="shared" si="0"/>
        <v>0</v>
      </c>
      <c r="G33" s="120">
        <f t="shared" si="1"/>
        <v>0</v>
      </c>
      <c r="H33" s="49">
        <f t="shared" si="2"/>
        <v>0</v>
      </c>
      <c r="M33" s="121"/>
    </row>
    <row r="34" spans="1:13" x14ac:dyDescent="0.25">
      <c r="A34" s="49" t="s">
        <v>137</v>
      </c>
      <c r="B34" s="49" t="s">
        <v>137</v>
      </c>
      <c r="C34" s="50">
        <v>0.7</v>
      </c>
      <c r="D34" s="15"/>
      <c r="E34" s="117">
        <f>'Festkosten-Depotwert'!P35+'Festkosten-Depotwert'!D35</f>
        <v>1</v>
      </c>
      <c r="F34" s="118">
        <f t="shared" si="0"/>
        <v>0</v>
      </c>
      <c r="G34" s="120">
        <f t="shared" si="1"/>
        <v>0</v>
      </c>
      <c r="H34" s="49">
        <f t="shared" si="2"/>
        <v>0</v>
      </c>
      <c r="M34" s="121"/>
    </row>
    <row r="35" spans="1:13" x14ac:dyDescent="0.25">
      <c r="A35" s="49" t="s">
        <v>137</v>
      </c>
      <c r="B35" s="49" t="s">
        <v>137</v>
      </c>
      <c r="C35" s="50">
        <v>1</v>
      </c>
      <c r="D35" s="15"/>
      <c r="E35" s="117">
        <f>'Festkosten-Depotwert'!P36+'Festkosten-Depotwert'!D36</f>
        <v>1</v>
      </c>
      <c r="F35" s="118">
        <f t="shared" si="0"/>
        <v>0</v>
      </c>
      <c r="G35" s="120">
        <f t="shared" si="1"/>
        <v>0</v>
      </c>
      <c r="H35" s="49">
        <f t="shared" si="2"/>
        <v>0</v>
      </c>
      <c r="M35" s="121"/>
    </row>
    <row r="36" spans="1:13" x14ac:dyDescent="0.25">
      <c r="A36" s="49" t="s">
        <v>132</v>
      </c>
      <c r="B36" s="49" t="s">
        <v>132</v>
      </c>
      <c r="C36" s="50">
        <v>0.02</v>
      </c>
      <c r="D36" s="15">
        <v>150</v>
      </c>
      <c r="E36" s="117">
        <f>'Festkosten-Depotwert'!P37+'Festkosten-Depotwert'!D37</f>
        <v>150</v>
      </c>
      <c r="F36" s="118">
        <f t="shared" si="0"/>
        <v>0</v>
      </c>
      <c r="G36" s="119">
        <f t="shared" si="1"/>
        <v>0</v>
      </c>
      <c r="H36" s="49">
        <f t="shared" si="2"/>
        <v>3</v>
      </c>
      <c r="M36" s="121"/>
    </row>
    <row r="37" spans="1:13" x14ac:dyDescent="0.25">
      <c r="A37" s="49" t="s">
        <v>25</v>
      </c>
      <c r="B37" s="49" t="s">
        <v>25</v>
      </c>
      <c r="C37" s="50">
        <v>0.02</v>
      </c>
      <c r="D37" s="15"/>
      <c r="E37" s="117">
        <f>'Festkosten-Depotwert'!P38+'Festkosten-Depotwert'!D38</f>
        <v>0</v>
      </c>
      <c r="F37" s="118">
        <f t="shared" si="0"/>
        <v>0</v>
      </c>
      <c r="G37" s="120">
        <f t="shared" si="1"/>
        <v>0</v>
      </c>
      <c r="H37" s="49">
        <f t="shared" si="2"/>
        <v>0</v>
      </c>
      <c r="M37" s="121"/>
    </row>
    <row r="38" spans="1:13" x14ac:dyDescent="0.25">
      <c r="A38" s="49" t="s">
        <v>170</v>
      </c>
      <c r="B38" s="49" t="s">
        <v>171</v>
      </c>
      <c r="C38" s="57">
        <v>1.5</v>
      </c>
      <c r="D38" s="15">
        <v>66</v>
      </c>
      <c r="E38" s="117">
        <f>'Festkosten-Depotwert'!P39+'Festkosten-Depotwert'!D39</f>
        <v>66</v>
      </c>
      <c r="F38" s="118">
        <f t="shared" ref="F38" si="3">IF(E38&lt;D38,D38-E38,0)</f>
        <v>0</v>
      </c>
      <c r="G38" s="120">
        <f t="shared" ref="G38" si="4">F38*C38</f>
        <v>0</v>
      </c>
      <c r="H38" s="49">
        <f t="shared" ref="H38" si="5">D38*C38</f>
        <v>99</v>
      </c>
      <c r="M38" s="121"/>
    </row>
    <row r="39" spans="1:13" x14ac:dyDescent="0.25">
      <c r="A39" s="49" t="s">
        <v>172</v>
      </c>
      <c r="B39" s="49" t="s">
        <v>173</v>
      </c>
      <c r="C39" s="57">
        <v>1</v>
      </c>
      <c r="D39" s="15"/>
      <c r="E39" s="117">
        <f>'Festkosten-Depotwert'!P40+'Festkosten-Depotwert'!D40</f>
        <v>11</v>
      </c>
      <c r="F39" s="118">
        <f t="shared" ref="F39" si="6">IF(E39&lt;D39,D39-E39,0)</f>
        <v>0</v>
      </c>
      <c r="G39" s="120">
        <f t="shared" ref="G39" si="7">F39*C39</f>
        <v>0</v>
      </c>
      <c r="H39" s="49">
        <f t="shared" ref="H39" si="8">D39*C39</f>
        <v>0</v>
      </c>
      <c r="M39" s="121"/>
    </row>
    <row r="40" spans="1:13" x14ac:dyDescent="0.25">
      <c r="A40" s="49" t="s">
        <v>26</v>
      </c>
      <c r="B40" s="49" t="s">
        <v>27</v>
      </c>
      <c r="C40" s="50">
        <v>0.75</v>
      </c>
      <c r="D40" s="15">
        <v>3</v>
      </c>
      <c r="E40" s="117">
        <f>'Festkosten-Depotwert'!P41+'Festkosten-Depotwert'!D41</f>
        <v>3</v>
      </c>
      <c r="F40" s="118">
        <f t="shared" si="0"/>
        <v>0</v>
      </c>
      <c r="G40" s="120">
        <f t="shared" si="1"/>
        <v>0</v>
      </c>
      <c r="H40" s="49">
        <f t="shared" si="2"/>
        <v>2.25</v>
      </c>
      <c r="M40" s="121"/>
    </row>
    <row r="41" spans="1:13" x14ac:dyDescent="0.25">
      <c r="A41" s="49" t="s">
        <v>28</v>
      </c>
      <c r="B41" s="49" t="s">
        <v>29</v>
      </c>
      <c r="C41" s="50">
        <v>0.7</v>
      </c>
      <c r="D41" s="15">
        <v>8</v>
      </c>
      <c r="E41" s="117">
        <f>'Festkosten-Depotwert'!P42+'Festkosten-Depotwert'!D42</f>
        <v>8</v>
      </c>
      <c r="F41" s="118">
        <f t="shared" si="0"/>
        <v>0</v>
      </c>
      <c r="G41" s="120">
        <f t="shared" si="1"/>
        <v>0</v>
      </c>
      <c r="H41" s="49">
        <f t="shared" si="2"/>
        <v>5.6</v>
      </c>
      <c r="M41" s="121"/>
    </row>
    <row r="42" spans="1:13" x14ac:dyDescent="0.25">
      <c r="A42" s="49" t="s">
        <v>97</v>
      </c>
      <c r="B42" s="49" t="s">
        <v>98</v>
      </c>
      <c r="C42" s="50">
        <v>0.7</v>
      </c>
      <c r="D42" s="15">
        <v>3</v>
      </c>
      <c r="E42" s="117">
        <f>'Festkosten-Depotwert'!P43+'Festkosten-Depotwert'!D43</f>
        <v>3.25</v>
      </c>
      <c r="F42" s="118">
        <f t="shared" si="0"/>
        <v>0</v>
      </c>
      <c r="G42" s="119">
        <f t="shared" si="1"/>
        <v>0</v>
      </c>
      <c r="H42" s="49">
        <f t="shared" si="2"/>
        <v>2.0999999999999996</v>
      </c>
      <c r="M42" s="121"/>
    </row>
    <row r="43" spans="1:13" x14ac:dyDescent="0.25">
      <c r="A43" s="49" t="s">
        <v>97</v>
      </c>
      <c r="B43" s="49" t="s">
        <v>174</v>
      </c>
      <c r="C43" s="50">
        <v>0.7</v>
      </c>
      <c r="D43" s="15"/>
      <c r="E43" s="117">
        <f>'Festkosten-Depotwert'!P44+'Festkosten-Depotwert'!D44</f>
        <v>5</v>
      </c>
      <c r="F43" s="118">
        <f t="shared" ref="F43" si="9">IF(E43&lt;D43,D43-E43,0)</f>
        <v>0</v>
      </c>
      <c r="G43" s="119">
        <f t="shared" ref="G43" si="10">F43*C43</f>
        <v>0</v>
      </c>
      <c r="H43" s="49">
        <f t="shared" ref="H43" si="11">D43*C43</f>
        <v>0</v>
      </c>
      <c r="M43" s="121"/>
    </row>
    <row r="44" spans="1:13" x14ac:dyDescent="0.25">
      <c r="A44" s="49" t="s">
        <v>97</v>
      </c>
      <c r="B44" s="49" t="s">
        <v>101</v>
      </c>
      <c r="C44" s="50">
        <v>0.7</v>
      </c>
      <c r="D44" s="15"/>
      <c r="E44" s="117">
        <f>'Festkosten-Depotwert'!P45+'Festkosten-Depotwert'!D45</f>
        <v>0</v>
      </c>
      <c r="F44" s="118">
        <f t="shared" si="0"/>
        <v>0</v>
      </c>
      <c r="G44" s="120">
        <f t="shared" si="1"/>
        <v>0</v>
      </c>
      <c r="H44" s="49">
        <f t="shared" si="2"/>
        <v>0</v>
      </c>
      <c r="M44" s="121"/>
    </row>
    <row r="45" spans="1:13" x14ac:dyDescent="0.25">
      <c r="A45" s="49" t="s">
        <v>97</v>
      </c>
      <c r="B45" s="49" t="s">
        <v>101</v>
      </c>
      <c r="C45" s="50">
        <v>0.5</v>
      </c>
      <c r="D45" s="15">
        <v>5</v>
      </c>
      <c r="E45" s="117">
        <f>'Festkosten-Depotwert'!P46+'Festkosten-Depotwert'!D46</f>
        <v>5</v>
      </c>
      <c r="F45" s="118">
        <f t="shared" si="0"/>
        <v>0</v>
      </c>
      <c r="G45" s="120">
        <f t="shared" si="1"/>
        <v>0</v>
      </c>
      <c r="H45" s="49">
        <f t="shared" si="2"/>
        <v>2.5</v>
      </c>
      <c r="M45" s="121"/>
    </row>
    <row r="46" spans="1:13" x14ac:dyDescent="0.25">
      <c r="A46" s="49" t="s">
        <v>99</v>
      </c>
      <c r="B46" s="49" t="s">
        <v>100</v>
      </c>
      <c r="C46" s="50">
        <v>0.7</v>
      </c>
      <c r="D46" s="15">
        <v>1</v>
      </c>
      <c r="E46" s="117">
        <f>'Festkosten-Depotwert'!P47+'Festkosten-Depotwert'!D47</f>
        <v>1</v>
      </c>
      <c r="F46" s="118">
        <f t="shared" si="0"/>
        <v>0</v>
      </c>
      <c r="G46" s="120">
        <f t="shared" si="1"/>
        <v>0</v>
      </c>
      <c r="H46" s="49">
        <f t="shared" si="2"/>
        <v>0.7</v>
      </c>
      <c r="M46" s="121"/>
    </row>
    <row r="47" spans="1:13" x14ac:dyDescent="0.25">
      <c r="A47" s="49" t="s">
        <v>154</v>
      </c>
      <c r="B47" s="49" t="s">
        <v>154</v>
      </c>
      <c r="C47" s="50">
        <v>1</v>
      </c>
      <c r="D47" s="15">
        <v>1</v>
      </c>
      <c r="E47" s="117">
        <f>'Festkosten-Depotwert'!P48+'Festkosten-Depotwert'!D48</f>
        <v>1</v>
      </c>
      <c r="F47" s="118">
        <f t="shared" ref="F47" si="12">IF(E47&lt;D47,D47-E47,0)</f>
        <v>0</v>
      </c>
      <c r="G47" s="120">
        <f t="shared" ref="G47" si="13">F47*C47</f>
        <v>0</v>
      </c>
      <c r="H47" s="49">
        <f t="shared" ref="H47" si="14">D47*C47</f>
        <v>1</v>
      </c>
      <c r="M47" s="121"/>
    </row>
    <row r="48" spans="1:13" x14ac:dyDescent="0.25">
      <c r="A48" s="49" t="s">
        <v>154</v>
      </c>
      <c r="B48" s="49" t="s">
        <v>154</v>
      </c>
      <c r="C48" s="50">
        <v>0.75</v>
      </c>
      <c r="D48" s="15">
        <v>3</v>
      </c>
      <c r="E48" s="117">
        <f>'Festkosten-Depotwert'!P49+'Festkosten-Depotwert'!D49</f>
        <v>3</v>
      </c>
      <c r="F48" s="118">
        <f t="shared" ref="F48" si="15">IF(E48&lt;D48,D48-E48,0)</f>
        <v>0</v>
      </c>
      <c r="G48" s="120">
        <f t="shared" ref="G48" si="16">F48*C48</f>
        <v>0</v>
      </c>
      <c r="H48" s="49">
        <f t="shared" ref="H48" si="17">D48*C48</f>
        <v>2.25</v>
      </c>
      <c r="M48" s="121"/>
    </row>
    <row r="49" spans="1:13" x14ac:dyDescent="0.25">
      <c r="A49" s="49" t="s">
        <v>159</v>
      </c>
      <c r="B49" s="49" t="s">
        <v>159</v>
      </c>
      <c r="C49" s="50">
        <v>1</v>
      </c>
      <c r="D49" s="15"/>
      <c r="E49" s="117">
        <f>'Festkosten-Depotwert'!P50+'Festkosten-Depotwert'!D50</f>
        <v>0</v>
      </c>
      <c r="F49" s="118">
        <f t="shared" ref="F49" si="18">IF(E49&lt;D49,D49-E49,0)</f>
        <v>0</v>
      </c>
      <c r="G49" s="120">
        <f t="shared" ref="G49" si="19">F49*C49</f>
        <v>0</v>
      </c>
      <c r="H49" s="49">
        <f t="shared" ref="H49" si="20">D49*C49</f>
        <v>0</v>
      </c>
      <c r="M49" s="121"/>
    </row>
    <row r="50" spans="1:13" x14ac:dyDescent="0.25">
      <c r="A50" s="49" t="s">
        <v>30</v>
      </c>
      <c r="B50" s="49" t="s">
        <v>4</v>
      </c>
      <c r="C50" s="50">
        <v>1.5</v>
      </c>
      <c r="D50" s="15">
        <v>44</v>
      </c>
      <c r="E50" s="117">
        <f>'Festkosten-Depotwert'!P51+'Festkosten-Depotwert'!D51</f>
        <v>44</v>
      </c>
      <c r="F50" s="118">
        <f t="shared" si="0"/>
        <v>0</v>
      </c>
      <c r="G50" s="119">
        <f t="shared" si="1"/>
        <v>0</v>
      </c>
      <c r="H50" s="49">
        <f t="shared" si="2"/>
        <v>66</v>
      </c>
      <c r="J50" s="28" t="s">
        <v>165</v>
      </c>
      <c r="M50" s="121"/>
    </row>
    <row r="51" spans="1:13" x14ac:dyDescent="0.25">
      <c r="A51" s="130" t="s">
        <v>30</v>
      </c>
      <c r="B51" s="130" t="s">
        <v>31</v>
      </c>
      <c r="C51" s="50">
        <v>0.25</v>
      </c>
      <c r="D51" s="15">
        <v>96</v>
      </c>
      <c r="E51" s="117">
        <f>'Festkosten-Depotwert'!P52+'Festkosten-Depotwert'!D52</f>
        <v>0</v>
      </c>
      <c r="F51" s="118">
        <f t="shared" si="0"/>
        <v>96</v>
      </c>
      <c r="G51" s="120">
        <f t="shared" si="1"/>
        <v>24</v>
      </c>
      <c r="H51" s="49">
        <f t="shared" si="2"/>
        <v>24</v>
      </c>
      <c r="J51" s="28" t="s">
        <v>164</v>
      </c>
      <c r="M51" s="121"/>
    </row>
    <row r="52" spans="1:13" s="121" customFormat="1" x14ac:dyDescent="0.25">
      <c r="A52" s="130" t="s">
        <v>32</v>
      </c>
      <c r="B52" s="130" t="s">
        <v>33</v>
      </c>
      <c r="C52" s="50">
        <v>1</v>
      </c>
      <c r="D52" s="15">
        <v>84</v>
      </c>
      <c r="E52" s="117">
        <f>'Festkosten-Depotwert'!P53+'Festkosten-Depotwert'!D53</f>
        <v>0</v>
      </c>
      <c r="F52" s="118">
        <f t="shared" si="0"/>
        <v>84</v>
      </c>
      <c r="G52" s="120">
        <f t="shared" si="1"/>
        <v>84</v>
      </c>
      <c r="H52" s="49">
        <f t="shared" si="2"/>
        <v>84</v>
      </c>
      <c r="J52" s="121" t="s">
        <v>162</v>
      </c>
    </row>
    <row r="53" spans="1:13" s="121" customFormat="1" x14ac:dyDescent="0.25">
      <c r="A53" s="49" t="s">
        <v>32</v>
      </c>
      <c r="B53" s="49" t="s">
        <v>33</v>
      </c>
      <c r="C53" s="50">
        <v>2</v>
      </c>
      <c r="D53" s="15"/>
      <c r="E53" s="117">
        <f>'Festkosten-Depotwert'!P54+'Festkosten-Depotwert'!D54</f>
        <v>0</v>
      </c>
      <c r="F53" s="118">
        <f t="shared" si="0"/>
        <v>0</v>
      </c>
      <c r="G53" s="120">
        <f t="shared" si="1"/>
        <v>0</v>
      </c>
      <c r="H53" s="49">
        <f t="shared" si="2"/>
        <v>0</v>
      </c>
    </row>
    <row r="54" spans="1:13" x14ac:dyDescent="0.25">
      <c r="A54" s="49" t="s">
        <v>34</v>
      </c>
      <c r="B54" s="49" t="s">
        <v>35</v>
      </c>
      <c r="C54" s="50">
        <v>2.5</v>
      </c>
      <c r="D54" s="15"/>
      <c r="E54" s="117">
        <f>'Festkosten-Depotwert'!P55+'Festkosten-Depotwert'!D55</f>
        <v>0</v>
      </c>
      <c r="F54" s="118">
        <f t="shared" si="0"/>
        <v>0</v>
      </c>
      <c r="G54" s="119">
        <f t="shared" si="1"/>
        <v>0</v>
      </c>
      <c r="H54" s="49">
        <f t="shared" si="2"/>
        <v>0</v>
      </c>
      <c r="I54" s="121"/>
      <c r="M54" s="121"/>
    </row>
    <row r="55" spans="1:13" x14ac:dyDescent="0.25">
      <c r="A55" s="130" t="s">
        <v>34</v>
      </c>
      <c r="B55" s="130" t="s">
        <v>35</v>
      </c>
      <c r="C55" s="50">
        <v>2</v>
      </c>
      <c r="D55" s="15">
        <v>128</v>
      </c>
      <c r="E55" s="117">
        <f>'Festkosten-Depotwert'!P56+'Festkosten-Depotwert'!D56</f>
        <v>0</v>
      </c>
      <c r="F55" s="118">
        <f t="shared" si="0"/>
        <v>128</v>
      </c>
      <c r="G55" s="120">
        <f t="shared" si="1"/>
        <v>256</v>
      </c>
      <c r="H55" s="49">
        <f t="shared" si="2"/>
        <v>256</v>
      </c>
      <c r="I55" s="126"/>
      <c r="M55" s="121"/>
    </row>
    <row r="56" spans="1:13" x14ac:dyDescent="0.25">
      <c r="A56" s="61" t="s">
        <v>34</v>
      </c>
      <c r="B56" s="61" t="s">
        <v>35</v>
      </c>
      <c r="C56" s="50">
        <v>1.5</v>
      </c>
      <c r="D56" s="15"/>
      <c r="E56" s="117">
        <f>'Festkosten-Depotwert'!P57+'Festkosten-Depotwert'!D57</f>
        <v>0</v>
      </c>
      <c r="F56" s="118">
        <f t="shared" si="0"/>
        <v>0</v>
      </c>
      <c r="G56" s="120">
        <f t="shared" si="1"/>
        <v>0</v>
      </c>
      <c r="H56" s="49">
        <f t="shared" si="2"/>
        <v>0</v>
      </c>
      <c r="I56" s="121"/>
      <c r="J56" s="28" t="s">
        <v>161</v>
      </c>
      <c r="M56" s="121"/>
    </row>
    <row r="57" spans="1:13" x14ac:dyDescent="0.25">
      <c r="A57" s="49" t="s">
        <v>34</v>
      </c>
      <c r="B57" s="49" t="s">
        <v>35</v>
      </c>
      <c r="C57" s="50">
        <v>0.33</v>
      </c>
      <c r="D57" s="15"/>
      <c r="E57" s="117">
        <f>'Festkosten-Depotwert'!P58+'Festkosten-Depotwert'!D58</f>
        <v>0</v>
      </c>
      <c r="F57" s="118">
        <f t="shared" ref="F57" si="21">IF(E57&lt;D57,D57-E57,0)</f>
        <v>0</v>
      </c>
      <c r="G57" s="120">
        <f t="shared" ref="G57" si="22">F57*C57</f>
        <v>0</v>
      </c>
      <c r="H57" s="49">
        <f t="shared" ref="H57" si="23">D57*C57</f>
        <v>0</v>
      </c>
      <c r="I57" s="121"/>
      <c r="M57" s="121"/>
    </row>
    <row r="58" spans="1:13" x14ac:dyDescent="0.25">
      <c r="A58" s="130" t="s">
        <v>116</v>
      </c>
      <c r="B58" s="130" t="s">
        <v>116</v>
      </c>
      <c r="C58" s="50">
        <v>1</v>
      </c>
      <c r="D58" s="15">
        <v>36</v>
      </c>
      <c r="E58" s="117">
        <f>'Festkosten-Depotwert'!P59+'Festkosten-Depotwert'!D59</f>
        <v>0</v>
      </c>
      <c r="F58" s="118">
        <f t="shared" si="0"/>
        <v>36</v>
      </c>
      <c r="G58" s="120">
        <f t="shared" si="1"/>
        <v>36</v>
      </c>
      <c r="H58" s="49">
        <f t="shared" si="2"/>
        <v>36</v>
      </c>
      <c r="I58" s="121"/>
      <c r="M58" s="121"/>
    </row>
    <row r="59" spans="1:13" x14ac:dyDescent="0.25">
      <c r="A59" s="49" t="s">
        <v>116</v>
      </c>
      <c r="B59" s="49" t="s">
        <v>116</v>
      </c>
      <c r="C59" s="50">
        <v>2</v>
      </c>
      <c r="D59" s="15"/>
      <c r="E59" s="117">
        <f>'Festkosten-Depotwert'!P60+'Festkosten-Depotwert'!D60</f>
        <v>0</v>
      </c>
      <c r="F59" s="118">
        <f t="shared" si="0"/>
        <v>0</v>
      </c>
      <c r="G59" s="119">
        <f t="shared" si="1"/>
        <v>0</v>
      </c>
      <c r="H59" s="49">
        <f t="shared" si="2"/>
        <v>0</v>
      </c>
      <c r="I59" s="121"/>
      <c r="M59" s="121"/>
    </row>
    <row r="60" spans="1:13" x14ac:dyDescent="0.25">
      <c r="A60" s="130" t="s">
        <v>71</v>
      </c>
      <c r="B60" s="130" t="s">
        <v>70</v>
      </c>
      <c r="C60" s="50">
        <v>2</v>
      </c>
      <c r="D60" s="15">
        <v>52</v>
      </c>
      <c r="E60" s="117">
        <f>'Festkosten-Depotwert'!P61+'Festkosten-Depotwert'!D61</f>
        <v>0</v>
      </c>
      <c r="F60" s="118">
        <f t="shared" si="0"/>
        <v>52</v>
      </c>
      <c r="G60" s="120">
        <f t="shared" si="1"/>
        <v>104</v>
      </c>
      <c r="H60" s="49">
        <f t="shared" si="2"/>
        <v>104</v>
      </c>
      <c r="I60" s="121"/>
      <c r="J60" s="28" t="s">
        <v>163</v>
      </c>
      <c r="M60" s="121"/>
    </row>
    <row r="61" spans="1:13" x14ac:dyDescent="0.25">
      <c r="A61" s="49" t="s">
        <v>71</v>
      </c>
      <c r="B61" s="49" t="s">
        <v>70</v>
      </c>
      <c r="C61" s="50">
        <v>1.5</v>
      </c>
      <c r="D61" s="15"/>
      <c r="E61" s="117">
        <f>'Festkosten-Depotwert'!P62+'Festkosten-Depotwert'!D62</f>
        <v>0</v>
      </c>
      <c r="F61" s="118">
        <f t="shared" si="0"/>
        <v>0</v>
      </c>
      <c r="G61" s="120">
        <f t="shared" si="1"/>
        <v>0</v>
      </c>
      <c r="H61" s="49">
        <f t="shared" si="2"/>
        <v>0</v>
      </c>
      <c r="I61" s="126"/>
      <c r="M61" s="121"/>
    </row>
    <row r="62" spans="1:13" x14ac:dyDescent="0.25">
      <c r="A62" s="49" t="s">
        <v>71</v>
      </c>
      <c r="B62" s="49" t="s">
        <v>70</v>
      </c>
      <c r="C62" s="50">
        <v>0.35</v>
      </c>
      <c r="D62" s="15"/>
      <c r="E62" s="117">
        <f>'Festkosten-Depotwert'!P63+'Festkosten-Depotwert'!D63</f>
        <v>0</v>
      </c>
      <c r="F62" s="118">
        <f t="shared" ref="F62" si="24">IF(E62&lt;D62,D62-E62,0)</f>
        <v>0</v>
      </c>
      <c r="G62" s="120">
        <f t="shared" ref="G62" si="25">F62*C62</f>
        <v>0</v>
      </c>
      <c r="H62" s="49">
        <f t="shared" ref="H62" si="26">D62*C62</f>
        <v>0</v>
      </c>
      <c r="I62" s="121"/>
      <c r="M62" s="121"/>
    </row>
    <row r="63" spans="1:13" x14ac:dyDescent="0.25">
      <c r="A63" s="49" t="s">
        <v>152</v>
      </c>
      <c r="B63" s="49" t="s">
        <v>153</v>
      </c>
      <c r="C63" s="50">
        <v>0.33</v>
      </c>
      <c r="D63" s="15"/>
      <c r="E63" s="117">
        <f>'Festkosten-Depotwert'!P64+'Festkosten-Depotwert'!D64</f>
        <v>0</v>
      </c>
      <c r="F63" s="118">
        <f t="shared" ref="F63" si="27">IF(E63&lt;D63,D63-E63,0)</f>
        <v>0</v>
      </c>
      <c r="G63" s="120">
        <f t="shared" ref="G63" si="28">F63*C63</f>
        <v>0</v>
      </c>
      <c r="H63" s="49">
        <f t="shared" ref="H63" si="29">D63*C63</f>
        <v>0</v>
      </c>
      <c r="M63" s="121"/>
    </row>
    <row r="64" spans="1:13" x14ac:dyDescent="0.25">
      <c r="A64" s="61" t="s">
        <v>76</v>
      </c>
      <c r="B64" s="61" t="s">
        <v>77</v>
      </c>
      <c r="C64" s="50">
        <v>1</v>
      </c>
      <c r="D64" s="15">
        <v>3</v>
      </c>
      <c r="E64" s="117">
        <f>'Festkosten-Depotwert'!P65+'Festkosten-Depotwert'!D65</f>
        <v>3</v>
      </c>
      <c r="F64" s="118">
        <f t="shared" si="0"/>
        <v>0</v>
      </c>
      <c r="G64" s="120">
        <f t="shared" si="1"/>
        <v>0</v>
      </c>
      <c r="H64" s="49">
        <f t="shared" si="2"/>
        <v>3</v>
      </c>
      <c r="M64" s="121"/>
    </row>
    <row r="65" spans="1:13" x14ac:dyDescent="0.25">
      <c r="A65" s="49" t="s">
        <v>37</v>
      </c>
      <c r="B65" s="49" t="s">
        <v>38</v>
      </c>
      <c r="C65" s="50">
        <v>1</v>
      </c>
      <c r="D65" s="15">
        <v>30</v>
      </c>
      <c r="E65" s="117">
        <f>'Festkosten-Depotwert'!P66+'Festkosten-Depotwert'!D66</f>
        <v>36</v>
      </c>
      <c r="F65" s="118">
        <f t="shared" si="0"/>
        <v>0</v>
      </c>
      <c r="G65" s="119">
        <f t="shared" si="1"/>
        <v>0</v>
      </c>
      <c r="H65" s="49">
        <f t="shared" si="2"/>
        <v>30</v>
      </c>
      <c r="M65" s="121"/>
    </row>
    <row r="66" spans="1:13" x14ac:dyDescent="0.25">
      <c r="A66" s="61" t="s">
        <v>105</v>
      </c>
      <c r="B66" s="61" t="s">
        <v>106</v>
      </c>
      <c r="C66" s="57">
        <v>1.25</v>
      </c>
      <c r="D66" s="15">
        <v>6</v>
      </c>
      <c r="E66" s="117">
        <f>'Festkosten-Depotwert'!P67+'Festkosten-Depotwert'!D67</f>
        <v>6</v>
      </c>
      <c r="F66" s="118">
        <f t="shared" si="0"/>
        <v>0</v>
      </c>
      <c r="G66" s="120">
        <f t="shared" si="1"/>
        <v>0</v>
      </c>
      <c r="H66" s="49">
        <f t="shared" si="2"/>
        <v>7.5</v>
      </c>
      <c r="M66" s="121"/>
    </row>
    <row r="67" spans="1:13" x14ac:dyDescent="0.25">
      <c r="A67" s="61" t="s">
        <v>115</v>
      </c>
      <c r="B67" s="61" t="s">
        <v>115</v>
      </c>
      <c r="C67" s="57">
        <v>1</v>
      </c>
      <c r="D67" s="15"/>
      <c r="E67" s="117">
        <f>'Festkosten-Depotwert'!P68+'Festkosten-Depotwert'!D68</f>
        <v>0</v>
      </c>
      <c r="F67" s="118">
        <f t="shared" si="0"/>
        <v>0</v>
      </c>
      <c r="G67" s="120">
        <f t="shared" si="1"/>
        <v>0</v>
      </c>
      <c r="H67" s="49">
        <f t="shared" si="2"/>
        <v>0</v>
      </c>
      <c r="M67" s="121"/>
    </row>
    <row r="68" spans="1:13" x14ac:dyDescent="0.25">
      <c r="A68" s="130" t="s">
        <v>115</v>
      </c>
      <c r="B68" s="130" t="s">
        <v>115</v>
      </c>
      <c r="C68" s="57">
        <v>1.5</v>
      </c>
      <c r="D68" s="15">
        <v>102</v>
      </c>
      <c r="E68" s="117">
        <f>'Festkosten-Depotwert'!P69+'Festkosten-Depotwert'!D69</f>
        <v>0</v>
      </c>
      <c r="F68" s="118">
        <f t="shared" si="0"/>
        <v>102</v>
      </c>
      <c r="G68" s="120">
        <f t="shared" si="1"/>
        <v>153</v>
      </c>
      <c r="H68" s="49">
        <f t="shared" si="2"/>
        <v>153</v>
      </c>
      <c r="M68" s="121"/>
    </row>
    <row r="69" spans="1:13" x14ac:dyDescent="0.25">
      <c r="A69" s="61" t="s">
        <v>107</v>
      </c>
      <c r="B69" s="61" t="s">
        <v>122</v>
      </c>
      <c r="C69" s="57">
        <v>10</v>
      </c>
      <c r="D69" s="15"/>
      <c r="E69" s="117">
        <f>'Festkosten-Depotwert'!P70+'Festkosten-Depotwert'!D70</f>
        <v>0</v>
      </c>
      <c r="F69" s="118">
        <f t="shared" si="0"/>
        <v>0</v>
      </c>
      <c r="G69" s="119">
        <f t="shared" si="1"/>
        <v>0</v>
      </c>
      <c r="H69" s="49">
        <f t="shared" si="2"/>
        <v>0</v>
      </c>
      <c r="M69" s="121"/>
    </row>
    <row r="70" spans="1:13" x14ac:dyDescent="0.25">
      <c r="A70" s="130" t="s">
        <v>107</v>
      </c>
      <c r="B70" s="130" t="s">
        <v>108</v>
      </c>
      <c r="C70" s="57">
        <v>25</v>
      </c>
      <c r="D70" s="15">
        <v>5</v>
      </c>
      <c r="E70" s="117">
        <f>'Festkosten-Depotwert'!P71+'Festkosten-Depotwert'!D71</f>
        <v>0</v>
      </c>
      <c r="F70" s="118">
        <f t="shared" si="0"/>
        <v>5</v>
      </c>
      <c r="G70" s="120">
        <f t="shared" si="1"/>
        <v>125</v>
      </c>
      <c r="H70" s="49">
        <f t="shared" si="2"/>
        <v>125</v>
      </c>
      <c r="M70" s="121"/>
    </row>
    <row r="71" spans="1:13" x14ac:dyDescent="0.25">
      <c r="A71" s="130" t="s">
        <v>107</v>
      </c>
      <c r="B71" s="130" t="s">
        <v>108</v>
      </c>
      <c r="C71" s="57">
        <v>50</v>
      </c>
      <c r="D71" s="15">
        <v>15</v>
      </c>
      <c r="E71" s="117">
        <f>'Festkosten-Depotwert'!P72+'Festkosten-Depotwert'!D72</f>
        <v>0</v>
      </c>
      <c r="F71" s="118">
        <f t="shared" si="0"/>
        <v>15</v>
      </c>
      <c r="G71" s="120">
        <f t="shared" si="1"/>
        <v>750</v>
      </c>
      <c r="H71" s="49">
        <f t="shared" si="2"/>
        <v>750</v>
      </c>
      <c r="M71" s="121"/>
    </row>
    <row r="72" spans="1:13" x14ac:dyDescent="0.25">
      <c r="A72" s="130" t="s">
        <v>110</v>
      </c>
      <c r="B72" s="130" t="s">
        <v>109</v>
      </c>
      <c r="C72" s="57">
        <v>0.5</v>
      </c>
      <c r="D72" s="15">
        <v>20</v>
      </c>
      <c r="E72" s="117">
        <f>'Festkosten-Depotwert'!P73+'Festkosten-Depotwert'!D73</f>
        <v>0</v>
      </c>
      <c r="F72" s="118">
        <f t="shared" si="0"/>
        <v>20</v>
      </c>
      <c r="G72" s="120">
        <f t="shared" si="1"/>
        <v>10</v>
      </c>
      <c r="H72" s="49">
        <f t="shared" si="2"/>
        <v>10</v>
      </c>
      <c r="I72" s="28" t="s">
        <v>169</v>
      </c>
      <c r="M72" s="121"/>
    </row>
    <row r="73" spans="1:13" x14ac:dyDescent="0.25">
      <c r="A73" s="129" t="s">
        <v>111</v>
      </c>
      <c r="B73" s="49" t="s">
        <v>120</v>
      </c>
      <c r="C73" s="57">
        <v>1</v>
      </c>
      <c r="D73" s="15">
        <v>30</v>
      </c>
      <c r="E73" s="117">
        <f>'Festkosten-Depotwert'!P74+'Festkosten-Depotwert'!D74</f>
        <v>0</v>
      </c>
      <c r="F73" s="118">
        <f t="shared" si="0"/>
        <v>30</v>
      </c>
      <c r="G73" s="119">
        <f t="shared" si="1"/>
        <v>30</v>
      </c>
      <c r="H73" s="49">
        <f t="shared" si="2"/>
        <v>30</v>
      </c>
      <c r="M73" s="121"/>
    </row>
    <row r="74" spans="1:13" x14ac:dyDescent="0.25">
      <c r="A74" s="129" t="s">
        <v>112</v>
      </c>
      <c r="B74" s="61" t="s">
        <v>120</v>
      </c>
      <c r="C74" s="57">
        <v>1</v>
      </c>
      <c r="D74" s="15">
        <v>110</v>
      </c>
      <c r="E74" s="117">
        <f>'Festkosten-Depotwert'!P75+'Festkosten-Depotwert'!D75</f>
        <v>0</v>
      </c>
      <c r="F74" s="118">
        <f t="shared" si="0"/>
        <v>110</v>
      </c>
      <c r="G74" s="120">
        <f t="shared" si="1"/>
        <v>110</v>
      </c>
      <c r="H74" s="49">
        <f t="shared" si="2"/>
        <v>110</v>
      </c>
      <c r="M74" s="121"/>
    </row>
    <row r="75" spans="1:13" x14ac:dyDescent="0.25">
      <c r="A75" s="129" t="s">
        <v>112</v>
      </c>
      <c r="B75" s="49" t="s">
        <v>120</v>
      </c>
      <c r="C75" s="50">
        <v>2</v>
      </c>
      <c r="D75" s="15"/>
      <c r="E75" s="117">
        <f>'Festkosten-Depotwert'!P76+'Festkosten-Depotwert'!D76</f>
        <v>0</v>
      </c>
      <c r="F75" s="118">
        <f t="shared" si="0"/>
        <v>0</v>
      </c>
      <c r="G75" s="120">
        <f t="shared" si="1"/>
        <v>0</v>
      </c>
      <c r="H75" s="49">
        <f t="shared" si="2"/>
        <v>0</v>
      </c>
      <c r="M75" s="121"/>
    </row>
    <row r="76" spans="1:13" x14ac:dyDescent="0.25">
      <c r="A76" s="49" t="s">
        <v>102</v>
      </c>
      <c r="B76" s="49" t="s">
        <v>102</v>
      </c>
      <c r="C76" s="50">
        <v>0.25</v>
      </c>
      <c r="D76" s="15"/>
      <c r="E76" s="117">
        <f>'Festkosten-Depotwert'!P77+'Festkosten-Depotwert'!D77</f>
        <v>0</v>
      </c>
      <c r="F76" s="118">
        <f t="shared" si="0"/>
        <v>0</v>
      </c>
      <c r="G76" s="120">
        <f t="shared" si="1"/>
        <v>0</v>
      </c>
      <c r="H76" s="49">
        <f t="shared" si="2"/>
        <v>0</v>
      </c>
      <c r="M76" s="121"/>
    </row>
    <row r="77" spans="1:13" x14ac:dyDescent="0.25">
      <c r="M77" s="121"/>
    </row>
    <row r="79" spans="1:13" x14ac:dyDescent="0.25">
      <c r="M79" s="121"/>
    </row>
    <row r="80" spans="1:13" x14ac:dyDescent="0.25">
      <c r="A80" s="131"/>
      <c r="B80" s="28" t="s">
        <v>166</v>
      </c>
      <c r="D80" s="28" t="s">
        <v>95</v>
      </c>
      <c r="F80" s="122" t="s">
        <v>151</v>
      </c>
    </row>
    <row r="81" spans="1:2" x14ac:dyDescent="0.25">
      <c r="A81" s="132"/>
      <c r="B81" s="28" t="s">
        <v>167</v>
      </c>
    </row>
    <row r="82" spans="1:2" x14ac:dyDescent="0.25">
      <c r="B82" s="28" t="s">
        <v>168</v>
      </c>
    </row>
  </sheetData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6" sqref="G26"/>
    </sheetView>
  </sheetViews>
  <sheetFormatPr baseColWidth="10" defaultRowHeight="15" x14ac:dyDescent="0.25"/>
  <cols>
    <col min="1" max="1" width="17.85546875" customWidth="1"/>
    <col min="2" max="2" width="24.5703125" customWidth="1"/>
  </cols>
  <sheetData>
    <row r="1" spans="1:5" x14ac:dyDescent="0.25">
      <c r="A1" t="s">
        <v>96</v>
      </c>
    </row>
    <row r="3" spans="1:5" x14ac:dyDescent="0.25">
      <c r="A3" s="8" t="s">
        <v>6</v>
      </c>
      <c r="B3" s="8" t="s">
        <v>3</v>
      </c>
      <c r="C3" s="9">
        <v>0.7</v>
      </c>
    </row>
    <row r="4" spans="1:5" x14ac:dyDescent="0.25">
      <c r="A4" s="8" t="s">
        <v>6</v>
      </c>
      <c r="B4" s="8" t="s">
        <v>10</v>
      </c>
      <c r="C4" s="9">
        <v>1</v>
      </c>
    </row>
    <row r="5" spans="1:5" x14ac:dyDescent="0.25">
      <c r="A5" s="8" t="s">
        <v>5</v>
      </c>
      <c r="B5" s="8" t="s">
        <v>15</v>
      </c>
      <c r="C5" s="9">
        <v>0.7</v>
      </c>
    </row>
    <row r="6" spans="1:5" x14ac:dyDescent="0.25">
      <c r="A6" s="8" t="s">
        <v>5</v>
      </c>
      <c r="B6" s="8" t="s">
        <v>73</v>
      </c>
      <c r="C6" s="9">
        <v>0.7</v>
      </c>
    </row>
    <row r="7" spans="1:5" x14ac:dyDescent="0.25">
      <c r="A7" s="8" t="s">
        <v>5</v>
      </c>
      <c r="B7" s="8" t="s">
        <v>7</v>
      </c>
      <c r="C7" s="9">
        <v>0.7</v>
      </c>
    </row>
    <row r="8" spans="1:5" x14ac:dyDescent="0.25">
      <c r="A8" s="8" t="s">
        <v>8</v>
      </c>
      <c r="B8" s="8" t="s">
        <v>9</v>
      </c>
      <c r="C8" s="9">
        <v>0.7</v>
      </c>
    </row>
    <row r="9" spans="1:5" x14ac:dyDescent="0.25">
      <c r="A9" s="8" t="s">
        <v>11</v>
      </c>
      <c r="B9" s="8" t="s">
        <v>12</v>
      </c>
      <c r="C9" s="9">
        <v>0.7</v>
      </c>
      <c r="E9" t="s">
        <v>103</v>
      </c>
    </row>
    <row r="10" spans="1:5" x14ac:dyDescent="0.25">
      <c r="A10" s="8" t="s">
        <v>11</v>
      </c>
      <c r="B10" s="8" t="s">
        <v>12</v>
      </c>
      <c r="C10" s="9">
        <v>2</v>
      </c>
    </row>
    <row r="11" spans="1:5" x14ac:dyDescent="0.25">
      <c r="A11" s="8" t="s">
        <v>13</v>
      </c>
      <c r="B11" s="8" t="s">
        <v>14</v>
      </c>
      <c r="C11" s="9">
        <v>0.7</v>
      </c>
    </row>
    <row r="12" spans="1:5" x14ac:dyDescent="0.25">
      <c r="A12" s="8" t="s">
        <v>91</v>
      </c>
      <c r="B12" s="8" t="s">
        <v>92</v>
      </c>
      <c r="C12" s="9">
        <v>0.27500000000000002</v>
      </c>
    </row>
    <row r="13" spans="1:5" x14ac:dyDescent="0.25">
      <c r="A13" s="8" t="s">
        <v>19</v>
      </c>
      <c r="B13" s="8" t="s">
        <v>20</v>
      </c>
      <c r="C13" s="9">
        <v>1</v>
      </c>
    </row>
    <row r="14" spans="1:5" x14ac:dyDescent="0.25">
      <c r="A14" s="8" t="s">
        <v>19</v>
      </c>
      <c r="B14" s="8" t="s">
        <v>20</v>
      </c>
      <c r="C14" s="9">
        <v>0.02</v>
      </c>
    </row>
    <row r="15" spans="1:5" x14ac:dyDescent="0.25">
      <c r="A15" s="8" t="s">
        <v>74</v>
      </c>
      <c r="B15" s="8" t="s">
        <v>75</v>
      </c>
      <c r="C15" s="9">
        <v>0.7</v>
      </c>
    </row>
    <row r="16" spans="1:5" x14ac:dyDescent="0.25">
      <c r="A16" s="8" t="s">
        <v>17</v>
      </c>
      <c r="B16" s="8" t="s">
        <v>18</v>
      </c>
      <c r="C16" s="9">
        <v>0.75</v>
      </c>
    </row>
    <row r="17" spans="1:3" x14ac:dyDescent="0.25">
      <c r="A17" s="8" t="s">
        <v>21</v>
      </c>
      <c r="B17" s="8" t="s">
        <v>22</v>
      </c>
      <c r="C17" s="9">
        <v>1</v>
      </c>
    </row>
    <row r="18" spans="1:3" x14ac:dyDescent="0.25">
      <c r="A18" s="8" t="s">
        <v>23</v>
      </c>
      <c r="B18" s="8" t="s">
        <v>24</v>
      </c>
      <c r="C18" s="9">
        <v>0.7</v>
      </c>
    </row>
    <row r="19" spans="1:3" x14ac:dyDescent="0.25">
      <c r="A19" s="8" t="s">
        <v>25</v>
      </c>
      <c r="B19" s="8" t="s">
        <v>25</v>
      </c>
      <c r="C19" s="9">
        <v>0.02</v>
      </c>
    </row>
    <row r="20" spans="1:3" x14ac:dyDescent="0.25">
      <c r="A20" s="8" t="s">
        <v>26</v>
      </c>
      <c r="B20" s="8" t="s">
        <v>27</v>
      </c>
      <c r="C20" s="9">
        <v>0.75</v>
      </c>
    </row>
    <row r="21" spans="1:3" x14ac:dyDescent="0.25">
      <c r="A21" s="8" t="s">
        <v>28</v>
      </c>
      <c r="B21" s="8" t="s">
        <v>29</v>
      </c>
      <c r="C21" s="9">
        <v>0.7</v>
      </c>
    </row>
    <row r="22" spans="1:3" x14ac:dyDescent="0.25">
      <c r="A22" s="8" t="s">
        <v>97</v>
      </c>
      <c r="B22" s="8" t="s">
        <v>98</v>
      </c>
      <c r="C22" s="9">
        <v>0.7</v>
      </c>
    </row>
    <row r="23" spans="1:3" x14ac:dyDescent="0.25">
      <c r="A23" s="8" t="s">
        <v>97</v>
      </c>
      <c r="B23" s="8" t="s">
        <v>101</v>
      </c>
      <c r="C23" s="9">
        <v>0.7</v>
      </c>
    </row>
    <row r="24" spans="1:3" x14ac:dyDescent="0.25">
      <c r="A24" s="8" t="s">
        <v>99</v>
      </c>
      <c r="B24" s="8" t="s">
        <v>100</v>
      </c>
      <c r="C24" s="9">
        <v>0.7</v>
      </c>
    </row>
    <row r="25" spans="1:3" x14ac:dyDescent="0.25">
      <c r="A25" s="8" t="s">
        <v>30</v>
      </c>
      <c r="B25" s="8" t="s">
        <v>4</v>
      </c>
      <c r="C25" s="9">
        <v>1.5</v>
      </c>
    </row>
    <row r="26" spans="1:3" x14ac:dyDescent="0.25">
      <c r="A26" s="8" t="s">
        <v>30</v>
      </c>
      <c r="B26" s="8" t="s">
        <v>31</v>
      </c>
      <c r="C26" s="9">
        <v>0.25</v>
      </c>
    </row>
    <row r="27" spans="1:3" x14ac:dyDescent="0.25">
      <c r="A27" s="8" t="s">
        <v>32</v>
      </c>
      <c r="B27" s="8" t="s">
        <v>33</v>
      </c>
      <c r="C27" s="9">
        <v>1</v>
      </c>
    </row>
    <row r="28" spans="1:3" x14ac:dyDescent="0.25">
      <c r="A28" s="8" t="s">
        <v>34</v>
      </c>
      <c r="B28" s="8" t="s">
        <v>35</v>
      </c>
      <c r="C28" s="9">
        <v>2.5</v>
      </c>
    </row>
    <row r="29" spans="1:3" x14ac:dyDescent="0.25">
      <c r="A29" s="8" t="s">
        <v>34</v>
      </c>
      <c r="B29" s="8" t="s">
        <v>35</v>
      </c>
      <c r="C29" s="9">
        <v>2</v>
      </c>
    </row>
    <row r="30" spans="1:3" x14ac:dyDescent="0.25">
      <c r="A30" s="8" t="s">
        <v>71</v>
      </c>
      <c r="B30" s="8" t="s">
        <v>70</v>
      </c>
      <c r="C30" s="9">
        <v>2</v>
      </c>
    </row>
    <row r="31" spans="1:3" x14ac:dyDescent="0.25">
      <c r="A31" s="8" t="s">
        <v>76</v>
      </c>
      <c r="B31" s="8" t="s">
        <v>77</v>
      </c>
      <c r="C31" s="9">
        <v>1</v>
      </c>
    </row>
    <row r="32" spans="1:3" x14ac:dyDescent="0.25">
      <c r="A32" s="8" t="s">
        <v>37</v>
      </c>
      <c r="B32" s="8" t="s">
        <v>38</v>
      </c>
      <c r="C32" s="9">
        <v>1</v>
      </c>
    </row>
    <row r="33" spans="1:3" x14ac:dyDescent="0.25">
      <c r="A33" s="8" t="s">
        <v>102</v>
      </c>
      <c r="B33" s="8" t="s">
        <v>102</v>
      </c>
      <c r="C33" s="9">
        <v>0.25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27" sqref="C27"/>
    </sheetView>
  </sheetViews>
  <sheetFormatPr baseColWidth="10" defaultRowHeight="15" x14ac:dyDescent="0.25"/>
  <sheetData>
    <row r="1" spans="1:1" x14ac:dyDescent="0.25">
      <c r="A1" s="127" t="s">
        <v>158</v>
      </c>
    </row>
    <row r="3" spans="1:1" x14ac:dyDescent="0.25">
      <c r="A3" t="s">
        <v>155</v>
      </c>
    </row>
    <row r="4" spans="1:1" x14ac:dyDescent="0.25">
      <c r="A4" t="s">
        <v>156</v>
      </c>
    </row>
    <row r="5" spans="1:1" x14ac:dyDescent="0.25">
      <c r="A5" t="s">
        <v>175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Festkosten-Depotwert</vt:lpstr>
      <vt:lpstr>Getränkekonto</vt:lpstr>
      <vt:lpstr>Einkaufsrechner</vt:lpstr>
      <vt:lpstr>Umsatzrechner</vt:lpstr>
      <vt:lpstr>Altbestände</vt:lpstr>
      <vt:lpstr>Einkaufsrechner!Druckbereich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2014-07-09T20:33:30Z</dcterms:modified>
</cp:coreProperties>
</file>