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calcPr calcId="145621"/>
</workbook>
</file>

<file path=xl/calcChain.xml><?xml version="1.0" encoding="utf-8"?>
<calcChain xmlns="http://schemas.openxmlformats.org/spreadsheetml/2006/main">
  <c r="E42" i="5" l="1"/>
  <c r="F42" i="5" s="1"/>
  <c r="G42" i="5" s="1"/>
  <c r="H42" i="5"/>
  <c r="R43" i="3"/>
  <c r="S43" i="3"/>
  <c r="N43" i="3"/>
  <c r="O43" i="3" s="1"/>
  <c r="I43" i="3" s="1"/>
  <c r="J43" i="3" s="1"/>
  <c r="G43" i="3"/>
  <c r="H43" i="3"/>
  <c r="F43" i="3"/>
  <c r="V43" i="3" l="1"/>
  <c r="K43" i="3"/>
  <c r="L43" i="3" s="1"/>
  <c r="E56" i="5"/>
  <c r="F56" i="5" s="1"/>
  <c r="G56" i="5" s="1"/>
  <c r="H56" i="5"/>
  <c r="N57" i="3"/>
  <c r="O57" i="3" s="1"/>
  <c r="V57" i="3" s="1"/>
  <c r="S57" i="3"/>
  <c r="R57" i="3"/>
  <c r="F57" i="3"/>
  <c r="G57" i="3"/>
  <c r="H57" i="3"/>
  <c r="E55" i="5"/>
  <c r="F55" i="5" s="1"/>
  <c r="G55" i="5" s="1"/>
  <c r="H55" i="5"/>
  <c r="R56" i="3"/>
  <c r="S56" i="3"/>
  <c r="N56" i="3"/>
  <c r="O56" i="3" s="1"/>
  <c r="F56" i="3"/>
  <c r="G56" i="3"/>
  <c r="H56" i="3"/>
  <c r="E50" i="5"/>
  <c r="F50" i="5" s="1"/>
  <c r="G50" i="5" s="1"/>
  <c r="H50" i="5"/>
  <c r="N51" i="3"/>
  <c r="O51" i="3" s="1"/>
  <c r="I51" i="3" s="1"/>
  <c r="K51" i="3" s="1"/>
  <c r="L51" i="3" s="1"/>
  <c r="R51" i="3"/>
  <c r="S51" i="3"/>
  <c r="F51" i="3"/>
  <c r="G51" i="3"/>
  <c r="H51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3" i="3"/>
  <c r="S24" i="3"/>
  <c r="S25" i="3"/>
  <c r="S26" i="3"/>
  <c r="S27" i="3"/>
  <c r="S28" i="3"/>
  <c r="S29" i="3"/>
  <c r="S30" i="3"/>
  <c r="S31" i="3"/>
  <c r="R23" i="3"/>
  <c r="R24" i="3"/>
  <c r="R25" i="3"/>
  <c r="R26" i="3"/>
  <c r="R27" i="3"/>
  <c r="R28" i="3"/>
  <c r="R29" i="3"/>
  <c r="R30" i="3"/>
  <c r="R31" i="3"/>
  <c r="N23" i="3"/>
  <c r="O23" i="3" s="1"/>
  <c r="N24" i="3"/>
  <c r="O24" i="3" s="1"/>
  <c r="N25" i="3"/>
  <c r="O25" i="3" s="1"/>
  <c r="N26" i="3"/>
  <c r="O26" i="3" s="1"/>
  <c r="I26" i="3" s="1"/>
  <c r="J26" i="3" s="1"/>
  <c r="N27" i="3"/>
  <c r="O27" i="3" s="1"/>
  <c r="N28" i="3"/>
  <c r="O28" i="3" s="1"/>
  <c r="N29" i="3"/>
  <c r="O29" i="3" s="1"/>
  <c r="V29" i="3" s="1"/>
  <c r="N30" i="3"/>
  <c r="O30" i="3" s="1"/>
  <c r="N31" i="3"/>
  <c r="O31" i="3" s="1"/>
  <c r="V31" i="3" s="1"/>
  <c r="G23" i="3"/>
  <c r="G24" i="3"/>
  <c r="G25" i="3"/>
  <c r="G26" i="3"/>
  <c r="G27" i="3"/>
  <c r="F26" i="3"/>
  <c r="F27" i="3"/>
  <c r="H27" i="3"/>
  <c r="H26" i="3"/>
  <c r="F23" i="3"/>
  <c r="H23" i="3"/>
  <c r="F25" i="3"/>
  <c r="H25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3" i="5"/>
  <c r="H44" i="5"/>
  <c r="H45" i="5"/>
  <c r="H46" i="5"/>
  <c r="H47" i="5"/>
  <c r="H48" i="5"/>
  <c r="H49" i="5"/>
  <c r="H51" i="5"/>
  <c r="H52" i="5"/>
  <c r="H53" i="5"/>
  <c r="H54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3" i="5"/>
  <c r="F43" i="5" s="1"/>
  <c r="G43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7" i="5"/>
  <c r="F57" i="5" s="1"/>
  <c r="G57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F66" i="5"/>
  <c r="G66" i="5" s="1"/>
  <c r="F67" i="5"/>
  <c r="G67" i="5" s="1"/>
  <c r="E68" i="5"/>
  <c r="F68" i="5" s="1"/>
  <c r="G68" i="5" s="1"/>
  <c r="E69" i="5"/>
  <c r="F69" i="5" s="1"/>
  <c r="G69" i="5" s="1"/>
  <c r="R41" i="3"/>
  <c r="S41" i="3"/>
  <c r="N41" i="3"/>
  <c r="O41" i="3" s="1"/>
  <c r="G41" i="3"/>
  <c r="H41" i="3"/>
  <c r="F41" i="3"/>
  <c r="R34" i="3"/>
  <c r="S34" i="3"/>
  <c r="N34" i="3"/>
  <c r="O34" i="3" s="1"/>
  <c r="I34" i="3" s="1"/>
  <c r="K34" i="3" s="1"/>
  <c r="L34" i="3" s="1"/>
  <c r="F34" i="3"/>
  <c r="G34" i="3"/>
  <c r="H34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3" i="3"/>
  <c r="S33" i="3"/>
  <c r="F33" i="3"/>
  <c r="G33" i="3"/>
  <c r="H33" i="3"/>
  <c r="N33" i="3"/>
  <c r="O33" i="3" s="1"/>
  <c r="I33" i="3" s="1"/>
  <c r="J33" i="3" s="1"/>
  <c r="F28" i="3"/>
  <c r="G28" i="3"/>
  <c r="H28" i="3"/>
  <c r="S11" i="3"/>
  <c r="N11" i="3"/>
  <c r="O11" i="3" s="1"/>
  <c r="F11" i="3"/>
  <c r="G11" i="3"/>
  <c r="H11" i="3"/>
  <c r="R6" i="3"/>
  <c r="S6" i="3"/>
  <c r="N6" i="3"/>
  <c r="O6" i="3" s="1"/>
  <c r="I6" i="3" s="1"/>
  <c r="F6" i="3"/>
  <c r="G6" i="3"/>
  <c r="H6" i="3"/>
  <c r="S5" i="3"/>
  <c r="R5" i="3"/>
  <c r="N5" i="3"/>
  <c r="O5" i="3" s="1"/>
  <c r="H5" i="3"/>
  <c r="G5" i="3"/>
  <c r="F5" i="3"/>
  <c r="F30" i="3"/>
  <c r="G30" i="3"/>
  <c r="H30" i="3"/>
  <c r="F35" i="3"/>
  <c r="G35" i="3"/>
  <c r="H35" i="3"/>
  <c r="N35" i="3"/>
  <c r="O35" i="3" s="1"/>
  <c r="R35" i="3"/>
  <c r="S35" i="3"/>
  <c r="F18" i="3"/>
  <c r="G18" i="3"/>
  <c r="H18" i="3"/>
  <c r="N18" i="3"/>
  <c r="O18" i="3" s="1"/>
  <c r="R18" i="3"/>
  <c r="S18" i="3"/>
  <c r="V33" i="3"/>
  <c r="R11" i="3"/>
  <c r="W33" i="3"/>
  <c r="T33" i="3"/>
  <c r="U33" i="3" s="1"/>
  <c r="F24" i="3"/>
  <c r="H24" i="3"/>
  <c r="R15" i="3"/>
  <c r="S15" i="3"/>
  <c r="N15" i="3"/>
  <c r="O15" i="3" s="1"/>
  <c r="F15" i="3"/>
  <c r="G15" i="3"/>
  <c r="H15" i="3"/>
  <c r="R47" i="3"/>
  <c r="S47" i="3"/>
  <c r="R53" i="3"/>
  <c r="S53" i="3"/>
  <c r="G53" i="3"/>
  <c r="H53" i="3"/>
  <c r="N53" i="3"/>
  <c r="O53" i="3" s="1"/>
  <c r="N47" i="3"/>
  <c r="O47" i="3" s="1"/>
  <c r="F47" i="3"/>
  <c r="G47" i="3"/>
  <c r="H47" i="3"/>
  <c r="F53" i="3"/>
  <c r="S63" i="3"/>
  <c r="R63" i="3"/>
  <c r="N63" i="3"/>
  <c r="O63" i="3" s="1"/>
  <c r="G63" i="3"/>
  <c r="F63" i="3"/>
  <c r="H63" i="3"/>
  <c r="H60" i="3"/>
  <c r="R61" i="3"/>
  <c r="S61" i="3"/>
  <c r="R68" i="3"/>
  <c r="S68" i="3"/>
  <c r="N61" i="3"/>
  <c r="O61" i="3" s="1"/>
  <c r="N62" i="3"/>
  <c r="N64" i="3"/>
  <c r="O64" i="3" s="1"/>
  <c r="N65" i="3"/>
  <c r="N66" i="3"/>
  <c r="N67" i="3"/>
  <c r="O67" i="3" s="1"/>
  <c r="N68" i="3"/>
  <c r="O68" i="3" s="1"/>
  <c r="I68" i="3" s="1"/>
  <c r="J68" i="3" s="1"/>
  <c r="G68" i="3"/>
  <c r="F68" i="3"/>
  <c r="H68" i="3"/>
  <c r="G61" i="3"/>
  <c r="F61" i="3"/>
  <c r="H61" i="3"/>
  <c r="R55" i="3"/>
  <c r="S55" i="3"/>
  <c r="R50" i="3"/>
  <c r="S50" i="3"/>
  <c r="N50" i="3"/>
  <c r="O50" i="3" s="1"/>
  <c r="I50" i="3" s="1"/>
  <c r="J50" i="3" s="1"/>
  <c r="N52" i="3"/>
  <c r="O52" i="3" s="1"/>
  <c r="I52" i="3" s="1"/>
  <c r="N54" i="3"/>
  <c r="N55" i="3"/>
  <c r="O55" i="3" s="1"/>
  <c r="V55" i="3" s="1"/>
  <c r="W55" i="3" s="1"/>
  <c r="G55" i="3"/>
  <c r="F55" i="3"/>
  <c r="H55" i="3"/>
  <c r="G50" i="3"/>
  <c r="F50" i="3"/>
  <c r="H50" i="3"/>
  <c r="K81" i="3"/>
  <c r="R19" i="3"/>
  <c r="S19" i="3"/>
  <c r="R17" i="3"/>
  <c r="S17" i="3"/>
  <c r="N17" i="3"/>
  <c r="N19" i="3"/>
  <c r="F17" i="3"/>
  <c r="G17" i="3"/>
  <c r="H17" i="3"/>
  <c r="F19" i="3"/>
  <c r="G19" i="3"/>
  <c r="H19" i="3"/>
  <c r="R52" i="3"/>
  <c r="S52" i="3"/>
  <c r="F52" i="3"/>
  <c r="G52" i="3"/>
  <c r="H52" i="3"/>
  <c r="R67" i="3"/>
  <c r="S67" i="3"/>
  <c r="R69" i="3"/>
  <c r="S69" i="3"/>
  <c r="R70" i="3"/>
  <c r="S70" i="3"/>
  <c r="R66" i="3"/>
  <c r="S66" i="3"/>
  <c r="R65" i="3"/>
  <c r="S65" i="3"/>
  <c r="R64" i="3"/>
  <c r="S64" i="3"/>
  <c r="R62" i="3"/>
  <c r="S62" i="3"/>
  <c r="R60" i="3"/>
  <c r="S60" i="3"/>
  <c r="F60" i="3"/>
  <c r="G60" i="3"/>
  <c r="F62" i="3"/>
  <c r="G62" i="3"/>
  <c r="H62" i="3"/>
  <c r="F64" i="3"/>
  <c r="G64" i="3"/>
  <c r="H64" i="3"/>
  <c r="F65" i="3"/>
  <c r="G65" i="3"/>
  <c r="H65" i="3"/>
  <c r="F66" i="3"/>
  <c r="G66" i="3"/>
  <c r="H66" i="3"/>
  <c r="F67" i="3"/>
  <c r="G67" i="3"/>
  <c r="H67" i="3"/>
  <c r="F69" i="3"/>
  <c r="G69" i="3"/>
  <c r="H69" i="3"/>
  <c r="N60" i="3"/>
  <c r="O60" i="3" s="1"/>
  <c r="I60" i="3" s="1"/>
  <c r="K60" i="3" s="1"/>
  <c r="L60" i="3" s="1"/>
  <c r="N69" i="3"/>
  <c r="H3" i="5"/>
  <c r="H4" i="5"/>
  <c r="H5" i="5"/>
  <c r="H6" i="5"/>
  <c r="H2" i="5"/>
  <c r="R42" i="3"/>
  <c r="S42" i="3"/>
  <c r="R40" i="3"/>
  <c r="S40" i="3"/>
  <c r="R39" i="3"/>
  <c r="S39" i="3"/>
  <c r="N44" i="3"/>
  <c r="O44" i="3" s="1"/>
  <c r="N45" i="3"/>
  <c r="N46" i="3"/>
  <c r="O46" i="3" s="1"/>
  <c r="N48" i="3"/>
  <c r="O48" i="3" s="1"/>
  <c r="I48" i="3" s="1"/>
  <c r="N49" i="3"/>
  <c r="N58" i="3"/>
  <c r="N59" i="3"/>
  <c r="O59" i="3" s="1"/>
  <c r="I59" i="3" s="1"/>
  <c r="N70" i="3"/>
  <c r="O70" i="3" s="1"/>
  <c r="I70" i="3" s="1"/>
  <c r="J70" i="3" s="1"/>
  <c r="N39" i="3"/>
  <c r="O39" i="3" s="1"/>
  <c r="N40" i="3"/>
  <c r="O40" i="3" s="1"/>
  <c r="V40" i="3" s="1"/>
  <c r="N42" i="3"/>
  <c r="G70" i="3"/>
  <c r="H42" i="3"/>
  <c r="F42" i="3"/>
  <c r="G39" i="3"/>
  <c r="G40" i="3"/>
  <c r="G42" i="3"/>
  <c r="F70" i="3"/>
  <c r="H70" i="3"/>
  <c r="F40" i="3"/>
  <c r="H40" i="3"/>
  <c r="F39" i="3"/>
  <c r="H39" i="3"/>
  <c r="N3" i="3"/>
  <c r="O3" i="3" s="1"/>
  <c r="S16" i="3"/>
  <c r="R16" i="3"/>
  <c r="N16" i="3"/>
  <c r="O16" i="3" s="1"/>
  <c r="I16" i="3" s="1"/>
  <c r="F16" i="3"/>
  <c r="G16" i="3"/>
  <c r="H16" i="3"/>
  <c r="F20" i="3"/>
  <c r="G20" i="3"/>
  <c r="H20" i="3"/>
  <c r="F21" i="3"/>
  <c r="G21" i="3"/>
  <c r="H21" i="3"/>
  <c r="F22" i="3"/>
  <c r="G22" i="3"/>
  <c r="H22" i="3"/>
  <c r="B6" i="4"/>
  <c r="N4" i="3"/>
  <c r="O4" i="3" s="1"/>
  <c r="N7" i="3"/>
  <c r="N8" i="3"/>
  <c r="N9" i="3"/>
  <c r="O9" i="3" s="1"/>
  <c r="N10" i="3"/>
  <c r="O10" i="3" s="1"/>
  <c r="N12" i="3"/>
  <c r="O12" i="3" s="1"/>
  <c r="I12" i="3" s="1"/>
  <c r="J12" i="3" s="1"/>
  <c r="N13" i="3"/>
  <c r="O13" i="3" s="1"/>
  <c r="I13" i="3" s="1"/>
  <c r="N14" i="3"/>
  <c r="O14" i="3" s="1"/>
  <c r="N20" i="3"/>
  <c r="O20" i="3" s="1"/>
  <c r="N21" i="3"/>
  <c r="O21" i="3" s="1"/>
  <c r="N22" i="3"/>
  <c r="O22" i="3" s="1"/>
  <c r="V22" i="3" s="1"/>
  <c r="N32" i="3"/>
  <c r="O32" i="3" s="1"/>
  <c r="N36" i="3"/>
  <c r="O36" i="3" s="1"/>
  <c r="N37" i="3"/>
  <c r="O37" i="3" s="1"/>
  <c r="V37" i="3" s="1"/>
  <c r="N38" i="3"/>
  <c r="O38" i="3" s="1"/>
  <c r="R4" i="3"/>
  <c r="S4" i="3"/>
  <c r="R7" i="3"/>
  <c r="S7" i="3"/>
  <c r="R8" i="3"/>
  <c r="S8" i="3"/>
  <c r="R9" i="3"/>
  <c r="S9" i="3"/>
  <c r="R10" i="3"/>
  <c r="S10" i="3"/>
  <c r="R12" i="3"/>
  <c r="S12" i="3"/>
  <c r="R13" i="3"/>
  <c r="S13" i="3"/>
  <c r="R14" i="3"/>
  <c r="S14" i="3"/>
  <c r="R20" i="3"/>
  <c r="S20" i="3"/>
  <c r="R21" i="3"/>
  <c r="S21" i="3"/>
  <c r="R22" i="3"/>
  <c r="S22" i="3"/>
  <c r="R32" i="3"/>
  <c r="S32" i="3"/>
  <c r="R36" i="3"/>
  <c r="S36" i="3"/>
  <c r="R37" i="3"/>
  <c r="S37" i="3"/>
  <c r="R38" i="3"/>
  <c r="S38" i="3"/>
  <c r="R44" i="3"/>
  <c r="S44" i="3"/>
  <c r="R45" i="3"/>
  <c r="S45" i="3"/>
  <c r="R46" i="3"/>
  <c r="S46" i="3"/>
  <c r="R48" i="3"/>
  <c r="S48" i="3"/>
  <c r="R49" i="3"/>
  <c r="S49" i="3"/>
  <c r="R54" i="3"/>
  <c r="S54" i="3"/>
  <c r="R58" i="3"/>
  <c r="S58" i="3"/>
  <c r="R59" i="3"/>
  <c r="S59" i="3"/>
  <c r="F4" i="3"/>
  <c r="G4" i="3"/>
  <c r="H4" i="3"/>
  <c r="F7" i="3"/>
  <c r="G7" i="3"/>
  <c r="H7" i="3"/>
  <c r="F8" i="3"/>
  <c r="G8" i="3"/>
  <c r="H8" i="3"/>
  <c r="F9" i="3"/>
  <c r="G9" i="3"/>
  <c r="H9" i="3"/>
  <c r="F10" i="3"/>
  <c r="G10" i="3"/>
  <c r="H10" i="3"/>
  <c r="F12" i="3"/>
  <c r="G12" i="3"/>
  <c r="H12" i="3"/>
  <c r="F13" i="3"/>
  <c r="G13" i="3"/>
  <c r="H13" i="3"/>
  <c r="F14" i="3"/>
  <c r="G14" i="3"/>
  <c r="H14" i="3"/>
  <c r="F29" i="3"/>
  <c r="G29" i="3"/>
  <c r="H29" i="3"/>
  <c r="F31" i="3"/>
  <c r="G31" i="3"/>
  <c r="H31" i="3"/>
  <c r="F32" i="3"/>
  <c r="G32" i="3"/>
  <c r="H32" i="3"/>
  <c r="F36" i="3"/>
  <c r="G36" i="3"/>
  <c r="H36" i="3"/>
  <c r="F37" i="3"/>
  <c r="G37" i="3"/>
  <c r="H37" i="3"/>
  <c r="F38" i="3"/>
  <c r="G38" i="3"/>
  <c r="H38" i="3"/>
  <c r="F44" i="3"/>
  <c r="G44" i="3"/>
  <c r="H44" i="3"/>
  <c r="F45" i="3"/>
  <c r="G45" i="3"/>
  <c r="H45" i="3"/>
  <c r="F46" i="3"/>
  <c r="G46" i="3"/>
  <c r="H46" i="3"/>
  <c r="F48" i="3"/>
  <c r="G48" i="3"/>
  <c r="H48" i="3"/>
  <c r="F49" i="3"/>
  <c r="G49" i="3"/>
  <c r="H49" i="3"/>
  <c r="F54" i="3"/>
  <c r="G54" i="3"/>
  <c r="H54" i="3"/>
  <c r="F58" i="3"/>
  <c r="G58" i="3"/>
  <c r="H58" i="3"/>
  <c r="F59" i="3"/>
  <c r="G59" i="3"/>
  <c r="H59" i="3"/>
  <c r="S3" i="3"/>
  <c r="O69" i="3"/>
  <c r="I69" i="3" s="1"/>
  <c r="J69" i="3" s="1"/>
  <c r="O65" i="3"/>
  <c r="I65" i="3" s="1"/>
  <c r="K65" i="3" s="1"/>
  <c r="L65" i="3" s="1"/>
  <c r="O62" i="3"/>
  <c r="V62" i="3" s="1"/>
  <c r="W62" i="3" s="1"/>
  <c r="O66" i="3"/>
  <c r="I66" i="3" s="1"/>
  <c r="J66" i="3" s="1"/>
  <c r="I31" i="3"/>
  <c r="Z31" i="3" s="1"/>
  <c r="O8" i="3"/>
  <c r="I8" i="3" s="1"/>
  <c r="O42" i="3"/>
  <c r="I42" i="3" s="1"/>
  <c r="O49" i="3"/>
  <c r="O19" i="3"/>
  <c r="I19" i="3" s="1"/>
  <c r="J19" i="3" s="1"/>
  <c r="O54" i="3"/>
  <c r="I54" i="3" s="1"/>
  <c r="I29" i="3"/>
  <c r="Z29" i="3" s="1"/>
  <c r="O7" i="3"/>
  <c r="I7" i="3" s="1"/>
  <c r="J7" i="3" s="1"/>
  <c r="O58" i="3"/>
  <c r="V58" i="3" s="1"/>
  <c r="O45" i="3"/>
  <c r="V45" i="3" s="1"/>
  <c r="O17" i="3"/>
  <c r="I17" i="3" s="1"/>
  <c r="I55" i="3"/>
  <c r="K55" i="3" s="1"/>
  <c r="L55" i="3" s="1"/>
  <c r="V50" i="3"/>
  <c r="Z50" i="3" s="1"/>
  <c r="V69" i="3"/>
  <c r="W69" i="3" s="1"/>
  <c r="K69" i="3"/>
  <c r="L69" i="3" s="1"/>
  <c r="R3" i="3"/>
  <c r="F3" i="3"/>
  <c r="G3" i="3"/>
  <c r="H3" i="3"/>
  <c r="K19" i="3"/>
  <c r="L19" i="3" s="1"/>
  <c r="K68" i="3"/>
  <c r="L68" i="3" s="1"/>
  <c r="T55" i="3"/>
  <c r="U55" i="3" s="1"/>
  <c r="T50" i="3"/>
  <c r="U50" i="3" s="1"/>
  <c r="J65" i="3"/>
  <c r="V17" i="3" l="1"/>
  <c r="Y17" i="3" s="1"/>
  <c r="AA17" i="3" s="1"/>
  <c r="J34" i="3"/>
  <c r="K33" i="3"/>
  <c r="L33" i="3" s="1"/>
  <c r="K29" i="3"/>
  <c r="L29" i="3" s="1"/>
  <c r="I67" i="3"/>
  <c r="V67" i="3"/>
  <c r="V53" i="3"/>
  <c r="I53" i="3"/>
  <c r="J53" i="3" s="1"/>
  <c r="K7" i="3"/>
  <c r="L7" i="3" s="1"/>
  <c r="I58" i="3"/>
  <c r="J58" i="3" s="1"/>
  <c r="Y69" i="3"/>
  <c r="AA69" i="3" s="1"/>
  <c r="T69" i="3"/>
  <c r="U69" i="3" s="1"/>
  <c r="J29" i="3"/>
  <c r="V6" i="3"/>
  <c r="V34" i="3"/>
  <c r="K26" i="3"/>
  <c r="L26" i="3" s="1"/>
  <c r="Z55" i="3"/>
  <c r="J6" i="3"/>
  <c r="K6" i="3"/>
  <c r="L6" i="3" s="1"/>
  <c r="K59" i="3"/>
  <c r="L59" i="3" s="1"/>
  <c r="J59" i="3"/>
  <c r="V46" i="3"/>
  <c r="I46" i="3"/>
  <c r="I64" i="3"/>
  <c r="V64" i="3"/>
  <c r="Z6" i="3"/>
  <c r="K12" i="3"/>
  <c r="L12" i="3" s="1"/>
  <c r="Y55" i="3"/>
  <c r="I40" i="3"/>
  <c r="J40" i="3" s="1"/>
  <c r="V54" i="3"/>
  <c r="W54" i="3" s="1"/>
  <c r="V68" i="3"/>
  <c r="Y6" i="3"/>
  <c r="AA6" i="3" s="1"/>
  <c r="K58" i="3"/>
  <c r="L58" i="3" s="1"/>
  <c r="J52" i="3"/>
  <c r="K52" i="3"/>
  <c r="L52" i="3" s="1"/>
  <c r="I63" i="3"/>
  <c r="J63" i="3" s="1"/>
  <c r="V63" i="3"/>
  <c r="I5" i="3"/>
  <c r="Z5" i="3" s="1"/>
  <c r="V5" i="3"/>
  <c r="V11" i="3"/>
  <c r="T11" i="3" s="1"/>
  <c r="U11" i="3" s="1"/>
  <c r="I11" i="3"/>
  <c r="J11" i="3" s="1"/>
  <c r="T57" i="3"/>
  <c r="U57" i="3" s="1"/>
  <c r="W57" i="3"/>
  <c r="W58" i="3"/>
  <c r="Y58" i="3"/>
  <c r="AA58" i="3" s="1"/>
  <c r="Z58" i="3"/>
  <c r="AB58" i="3" s="1"/>
  <c r="T58" i="3"/>
  <c r="U58" i="3" s="1"/>
  <c r="J48" i="3"/>
  <c r="V36" i="3"/>
  <c r="I36" i="3"/>
  <c r="J36" i="3" s="1"/>
  <c r="I47" i="3"/>
  <c r="J47" i="3" s="1"/>
  <c r="V47" i="3"/>
  <c r="V15" i="3"/>
  <c r="I15" i="3"/>
  <c r="K15" i="3" s="1"/>
  <c r="L15" i="3" s="1"/>
  <c r="V61" i="3"/>
  <c r="I61" i="3"/>
  <c r="K61" i="3" s="1"/>
  <c r="L61" i="3" s="1"/>
  <c r="I3" i="3"/>
  <c r="V3" i="3"/>
  <c r="V30" i="3"/>
  <c r="I30" i="3"/>
  <c r="AB6" i="3"/>
  <c r="Y54" i="3"/>
  <c r="J60" i="3"/>
  <c r="V52" i="3"/>
  <c r="Z52" i="3" s="1"/>
  <c r="T6" i="3"/>
  <c r="U6" i="3" s="1"/>
  <c r="V7" i="3"/>
  <c r="Y7" i="3" s="1"/>
  <c r="AA7" i="3" s="1"/>
  <c r="V48" i="3"/>
  <c r="S71" i="3"/>
  <c r="W34" i="3"/>
  <c r="Z64" i="3"/>
  <c r="I37" i="3"/>
  <c r="K37" i="3" s="1"/>
  <c r="L37" i="3" s="1"/>
  <c r="W50" i="3"/>
  <c r="I62" i="3"/>
  <c r="K62" i="3" s="1"/>
  <c r="L62" i="3" s="1"/>
  <c r="K31" i="3"/>
  <c r="L31" i="3" s="1"/>
  <c r="V66" i="3"/>
  <c r="Y50" i="3"/>
  <c r="AB50" i="3" s="1"/>
  <c r="I45" i="3"/>
  <c r="V19" i="3"/>
  <c r="Z19" i="3" s="1"/>
  <c r="J55" i="3"/>
  <c r="V60" i="3"/>
  <c r="Y60" i="3" s="1"/>
  <c r="V59" i="3"/>
  <c r="K70" i="3"/>
  <c r="L70" i="3" s="1"/>
  <c r="K50" i="3"/>
  <c r="L50" i="3" s="1"/>
  <c r="Z33" i="3"/>
  <c r="K42" i="3"/>
  <c r="L42" i="3" s="1"/>
  <c r="J42" i="3"/>
  <c r="I38" i="3"/>
  <c r="V38" i="3"/>
  <c r="I14" i="3"/>
  <c r="V14" i="3"/>
  <c r="I27" i="3"/>
  <c r="V27" i="3"/>
  <c r="Z27" i="3" s="1"/>
  <c r="I23" i="3"/>
  <c r="K23" i="3" s="1"/>
  <c r="L23" i="3" s="1"/>
  <c r="V23" i="3"/>
  <c r="W23" i="3" s="1"/>
  <c r="T40" i="3"/>
  <c r="U40" i="3" s="1"/>
  <c r="Y40" i="3"/>
  <c r="Z40" i="3"/>
  <c r="W40" i="3"/>
  <c r="K13" i="3"/>
  <c r="L13" i="3" s="1"/>
  <c r="J13" i="3"/>
  <c r="V20" i="3"/>
  <c r="I20" i="3"/>
  <c r="I10" i="3"/>
  <c r="V10" i="3"/>
  <c r="V4" i="3"/>
  <c r="I4" i="3"/>
  <c r="I39" i="3"/>
  <c r="V39" i="3"/>
  <c r="V44" i="3"/>
  <c r="I44" i="3"/>
  <c r="V24" i="3"/>
  <c r="I24" i="3"/>
  <c r="K24" i="3" s="1"/>
  <c r="L24" i="3" s="1"/>
  <c r="K8" i="3"/>
  <c r="L8" i="3" s="1"/>
  <c r="J8" i="3"/>
  <c r="T36" i="3"/>
  <c r="U36" i="3" s="1"/>
  <c r="W36" i="3"/>
  <c r="Y36" i="3"/>
  <c r="V12" i="3"/>
  <c r="K40" i="3"/>
  <c r="L40" i="3" s="1"/>
  <c r="T7" i="3"/>
  <c r="U7" i="3" s="1"/>
  <c r="Y59" i="3"/>
  <c r="K54" i="3"/>
  <c r="L54" i="3" s="1"/>
  <c r="J31" i="3"/>
  <c r="K36" i="3"/>
  <c r="L36" i="3" s="1"/>
  <c r="V13" i="3"/>
  <c r="Z60" i="3"/>
  <c r="V42" i="3"/>
  <c r="Y33" i="3"/>
  <c r="Z48" i="3"/>
  <c r="K48" i="3"/>
  <c r="L48" i="3" s="1"/>
  <c r="V8" i="3"/>
  <c r="Z7" i="3"/>
  <c r="AB7" i="3" s="1"/>
  <c r="J54" i="3"/>
  <c r="K66" i="3"/>
  <c r="L66" i="3" s="1"/>
  <c r="Z69" i="3"/>
  <c r="AB69" i="3" s="1"/>
  <c r="I22" i="3"/>
  <c r="Z15" i="3"/>
  <c r="T37" i="3"/>
  <c r="U37" i="3" s="1"/>
  <c r="W37" i="3"/>
  <c r="Z37" i="3"/>
  <c r="Y37" i="3"/>
  <c r="J37" i="3"/>
  <c r="Z62" i="3"/>
  <c r="J62" i="3"/>
  <c r="Y62" i="3"/>
  <c r="T62" i="3"/>
  <c r="U62" i="3" s="1"/>
  <c r="Z44" i="3"/>
  <c r="I18" i="3"/>
  <c r="K18" i="3" s="1"/>
  <c r="L18" i="3" s="1"/>
  <c r="V18" i="3"/>
  <c r="K17" i="3"/>
  <c r="L17" i="3" s="1"/>
  <c r="J17" i="3"/>
  <c r="K16" i="3"/>
  <c r="L16" i="3" s="1"/>
  <c r="J16" i="3"/>
  <c r="V16" i="3"/>
  <c r="G71" i="3"/>
  <c r="Z45" i="3"/>
  <c r="W45" i="3"/>
  <c r="T45" i="3"/>
  <c r="U45" i="3" s="1"/>
  <c r="Y45" i="3"/>
  <c r="T61" i="3"/>
  <c r="U61" i="3" s="1"/>
  <c r="W61" i="3"/>
  <c r="T68" i="3"/>
  <c r="U68" i="3" s="1"/>
  <c r="Z68" i="3"/>
  <c r="I32" i="3"/>
  <c r="V32" i="3"/>
  <c r="K63" i="3"/>
  <c r="L63" i="3" s="1"/>
  <c r="Z63" i="3"/>
  <c r="K47" i="3"/>
  <c r="L47" i="3" s="1"/>
  <c r="Z53" i="3"/>
  <c r="T53" i="3"/>
  <c r="U53" i="3" s="1"/>
  <c r="Y53" i="3"/>
  <c r="W53" i="3"/>
  <c r="W29" i="3"/>
  <c r="T29" i="3"/>
  <c r="U29" i="3" s="1"/>
  <c r="Y29" i="3"/>
  <c r="W67" i="3"/>
  <c r="T67" i="3"/>
  <c r="U67" i="3" s="1"/>
  <c r="Z67" i="3"/>
  <c r="I9" i="3"/>
  <c r="V9" i="3"/>
  <c r="I49" i="3"/>
  <c r="V49" i="3"/>
  <c r="W22" i="3"/>
  <c r="Z22" i="3"/>
  <c r="T22" i="3"/>
  <c r="U22" i="3" s="1"/>
  <c r="I21" i="3"/>
  <c r="V21" i="3"/>
  <c r="T31" i="3"/>
  <c r="U31" i="3" s="1"/>
  <c r="Y31" i="3"/>
  <c r="W31" i="3"/>
  <c r="I41" i="3"/>
  <c r="V41" i="3"/>
  <c r="Y23" i="3"/>
  <c r="K27" i="3"/>
  <c r="L27" i="3" s="1"/>
  <c r="J27" i="3"/>
  <c r="T24" i="3"/>
  <c r="U24" i="3" s="1"/>
  <c r="W24" i="3"/>
  <c r="V70" i="3"/>
  <c r="V65" i="3"/>
  <c r="K53" i="3"/>
  <c r="L53" i="3" s="1"/>
  <c r="J24" i="3"/>
  <c r="Z18" i="3"/>
  <c r="W6" i="3"/>
  <c r="K11" i="3"/>
  <c r="L11" i="3" s="1"/>
  <c r="J18" i="3"/>
  <c r="I35" i="3"/>
  <c r="V35" i="3"/>
  <c r="J23" i="3"/>
  <c r="W27" i="3"/>
  <c r="T30" i="3"/>
  <c r="U30" i="3" s="1"/>
  <c r="V28" i="3"/>
  <c r="I28" i="3"/>
  <c r="V26" i="3"/>
  <c r="V25" i="3"/>
  <c r="I25" i="3"/>
  <c r="J51" i="3"/>
  <c r="V51" i="3"/>
  <c r="V56" i="3"/>
  <c r="I56" i="3"/>
  <c r="I57" i="3"/>
  <c r="Y57" i="3" s="1"/>
  <c r="Z43" i="3"/>
  <c r="W43" i="3"/>
  <c r="Y43" i="3"/>
  <c r="AA43" i="3" s="1"/>
  <c r="T43" i="3"/>
  <c r="U43" i="3" s="1"/>
  <c r="W17" i="3" l="1"/>
  <c r="Z17" i="3"/>
  <c r="AB17" i="3" s="1"/>
  <c r="T17" i="3"/>
  <c r="U17" i="3" s="1"/>
  <c r="Z30" i="3"/>
  <c r="Z34" i="3"/>
  <c r="T34" i="3"/>
  <c r="U34" i="3" s="1"/>
  <c r="Y34" i="3"/>
  <c r="Y67" i="3"/>
  <c r="AA67" i="3" s="1"/>
  <c r="J67" i="3"/>
  <c r="K67" i="3"/>
  <c r="L67" i="3" s="1"/>
  <c r="Y47" i="3"/>
  <c r="Y15" i="3"/>
  <c r="AB55" i="3"/>
  <c r="AA55" i="3"/>
  <c r="Y64" i="3"/>
  <c r="AA64" i="3" s="1"/>
  <c r="W64" i="3"/>
  <c r="T64" i="3"/>
  <c r="U64" i="3" s="1"/>
  <c r="J46" i="3"/>
  <c r="K46" i="3"/>
  <c r="L46" i="3" s="1"/>
  <c r="Y11" i="3"/>
  <c r="AA11" i="3" s="1"/>
  <c r="J15" i="3"/>
  <c r="Y63" i="3"/>
  <c r="AA63" i="3" s="1"/>
  <c r="W7" i="3"/>
  <c r="AA50" i="3"/>
  <c r="Z36" i="3"/>
  <c r="Z24" i="3"/>
  <c r="T54" i="3"/>
  <c r="U54" i="3" s="1"/>
  <c r="Y61" i="3"/>
  <c r="AA61" i="3" s="1"/>
  <c r="W68" i="3"/>
  <c r="Y68" i="3"/>
  <c r="AA68" i="3" s="1"/>
  <c r="Z54" i="3"/>
  <c r="J64" i="3"/>
  <c r="K64" i="3"/>
  <c r="L64" i="3" s="1"/>
  <c r="Z46" i="3"/>
  <c r="W46" i="3"/>
  <c r="Y46" i="3"/>
  <c r="AA46" i="3" s="1"/>
  <c r="T46" i="3"/>
  <c r="U46" i="3" s="1"/>
  <c r="Z59" i="3"/>
  <c r="AB59" i="3" s="1"/>
  <c r="W59" i="3"/>
  <c r="T59" i="3"/>
  <c r="U59" i="3" s="1"/>
  <c r="J45" i="3"/>
  <c r="K45" i="3"/>
  <c r="L45" i="3" s="1"/>
  <c r="AB54" i="3"/>
  <c r="AA54" i="3"/>
  <c r="Y30" i="3"/>
  <c r="AA30" i="3" s="1"/>
  <c r="W30" i="3"/>
  <c r="W15" i="3"/>
  <c r="T15" i="3"/>
  <c r="U15" i="3" s="1"/>
  <c r="J5" i="3"/>
  <c r="K5" i="3"/>
  <c r="L5" i="3" s="1"/>
  <c r="T19" i="3"/>
  <c r="U19" i="3" s="1"/>
  <c r="Y19" i="3"/>
  <c r="AA19" i="3" s="1"/>
  <c r="W19" i="3"/>
  <c r="T48" i="3"/>
  <c r="U48" i="3" s="1"/>
  <c r="W48" i="3"/>
  <c r="J30" i="3"/>
  <c r="K30" i="3"/>
  <c r="L30" i="3" s="1"/>
  <c r="T5" i="3"/>
  <c r="U5" i="3" s="1"/>
  <c r="Y5" i="3"/>
  <c r="AA5" i="3" s="1"/>
  <c r="W5" i="3"/>
  <c r="Y24" i="3"/>
  <c r="Z66" i="3"/>
  <c r="T66" i="3"/>
  <c r="U66" i="3" s="1"/>
  <c r="W66" i="3"/>
  <c r="W52" i="3"/>
  <c r="T52" i="3"/>
  <c r="U52" i="3" s="1"/>
  <c r="Y52" i="3"/>
  <c r="AA52" i="3" s="1"/>
  <c r="K3" i="3"/>
  <c r="L3" i="3" s="1"/>
  <c r="J3" i="3"/>
  <c r="Z11" i="3"/>
  <c r="W11" i="3"/>
  <c r="Y66" i="3"/>
  <c r="Y48" i="3"/>
  <c r="T60" i="3"/>
  <c r="U60" i="3" s="1"/>
  <c r="W60" i="3"/>
  <c r="T3" i="3"/>
  <c r="U3" i="3" s="1"/>
  <c r="Y3" i="3"/>
  <c r="Z3" i="3"/>
  <c r="W3" i="3"/>
  <c r="Z61" i="3"/>
  <c r="AB61" i="3" s="1"/>
  <c r="J61" i="3"/>
  <c r="Z47" i="3"/>
  <c r="T47" i="3"/>
  <c r="U47" i="3" s="1"/>
  <c r="W47" i="3"/>
  <c r="T63" i="3"/>
  <c r="U63" i="3" s="1"/>
  <c r="W63" i="3"/>
  <c r="AB30" i="3"/>
  <c r="AB5" i="3"/>
  <c r="W42" i="3"/>
  <c r="Z42" i="3"/>
  <c r="Y42" i="3"/>
  <c r="T42" i="3"/>
  <c r="U42" i="3" s="1"/>
  <c r="K44" i="3"/>
  <c r="L44" i="3" s="1"/>
  <c r="J44" i="3"/>
  <c r="J4" i="3"/>
  <c r="K4" i="3"/>
  <c r="L4" i="3" s="1"/>
  <c r="J20" i="3"/>
  <c r="K20" i="3"/>
  <c r="L20" i="3" s="1"/>
  <c r="AA40" i="3"/>
  <c r="AB40" i="3"/>
  <c r="J14" i="3"/>
  <c r="K14" i="3"/>
  <c r="L14" i="3" s="1"/>
  <c r="K22" i="3"/>
  <c r="L22" i="3" s="1"/>
  <c r="J22" i="3"/>
  <c r="Z8" i="3"/>
  <c r="T8" i="3"/>
  <c r="U8" i="3" s="1"/>
  <c r="Y8" i="3"/>
  <c r="W8" i="3"/>
  <c r="AB33" i="3"/>
  <c r="AA33" i="3"/>
  <c r="Y12" i="3"/>
  <c r="Z12" i="3"/>
  <c r="T12" i="3"/>
  <c r="U12" i="3" s="1"/>
  <c r="W12" i="3"/>
  <c r="J39" i="3"/>
  <c r="K39" i="3"/>
  <c r="L39" i="3" s="1"/>
  <c r="K10" i="3"/>
  <c r="L10" i="3" s="1"/>
  <c r="J10" i="3"/>
  <c r="Z23" i="3"/>
  <c r="T23" i="3"/>
  <c r="U23" i="3" s="1"/>
  <c r="Y14" i="3"/>
  <c r="W14" i="3"/>
  <c r="Z14" i="3"/>
  <c r="T14" i="3"/>
  <c r="U14" i="3" s="1"/>
  <c r="W13" i="3"/>
  <c r="Y13" i="3"/>
  <c r="T13" i="3"/>
  <c r="U13" i="3" s="1"/>
  <c r="Z13" i="3"/>
  <c r="AA59" i="3"/>
  <c r="W39" i="3"/>
  <c r="Y39" i="3"/>
  <c r="Z39" i="3"/>
  <c r="T39" i="3"/>
  <c r="U39" i="3" s="1"/>
  <c r="Y10" i="3"/>
  <c r="Z10" i="3"/>
  <c r="T10" i="3"/>
  <c r="U10" i="3" s="1"/>
  <c r="W10" i="3"/>
  <c r="K38" i="3"/>
  <c r="L38" i="3" s="1"/>
  <c r="J38" i="3"/>
  <c r="Y22" i="3"/>
  <c r="AA22" i="3" s="1"/>
  <c r="AA60" i="3"/>
  <c r="AB60" i="3"/>
  <c r="AB36" i="3"/>
  <c r="AA36" i="3"/>
  <c r="T44" i="3"/>
  <c r="U44" i="3" s="1"/>
  <c r="W44" i="3"/>
  <c r="Y44" i="3"/>
  <c r="AA44" i="3" s="1"/>
  <c r="T4" i="3"/>
  <c r="U4" i="3" s="1"/>
  <c r="W4" i="3"/>
  <c r="Y4" i="3"/>
  <c r="Z4" i="3"/>
  <c r="Y20" i="3"/>
  <c r="AA20" i="3" s="1"/>
  <c r="Z20" i="3"/>
  <c r="W20" i="3"/>
  <c r="T20" i="3"/>
  <c r="U20" i="3" s="1"/>
  <c r="T27" i="3"/>
  <c r="U27" i="3" s="1"/>
  <c r="Y27" i="3"/>
  <c r="AA27" i="3" s="1"/>
  <c r="W38" i="3"/>
  <c r="T38" i="3"/>
  <c r="U38" i="3" s="1"/>
  <c r="Y38" i="3"/>
  <c r="Z38" i="3"/>
  <c r="AA37" i="3"/>
  <c r="AB37" i="3"/>
  <c r="AA62" i="3"/>
  <c r="AB62" i="3"/>
  <c r="T18" i="3"/>
  <c r="U18" i="3" s="1"/>
  <c r="W18" i="3"/>
  <c r="Y18" i="3"/>
  <c r="AB18" i="3" s="1"/>
  <c r="T16" i="3"/>
  <c r="U16" i="3" s="1"/>
  <c r="W16" i="3"/>
  <c r="Y16" i="3"/>
  <c r="AA16" i="3" s="1"/>
  <c r="Z16" i="3"/>
  <c r="K82" i="3"/>
  <c r="C6" i="4"/>
  <c r="B20" i="4" s="1"/>
  <c r="AA45" i="3"/>
  <c r="AB45" i="3"/>
  <c r="AA57" i="3"/>
  <c r="Y56" i="3"/>
  <c r="W56" i="3"/>
  <c r="T56" i="3"/>
  <c r="U56" i="3" s="1"/>
  <c r="Z56" i="3"/>
  <c r="Y25" i="3"/>
  <c r="T25" i="3"/>
  <c r="U25" i="3" s="1"/>
  <c r="Z25" i="3"/>
  <c r="W25" i="3"/>
  <c r="K28" i="3"/>
  <c r="L28" i="3" s="1"/>
  <c r="J28" i="3"/>
  <c r="K35" i="3"/>
  <c r="L35" i="3" s="1"/>
  <c r="J35" i="3"/>
  <c r="AB11" i="3"/>
  <c r="AB15" i="3"/>
  <c r="AA15" i="3"/>
  <c r="Y65" i="3"/>
  <c r="Z65" i="3"/>
  <c r="W65" i="3"/>
  <c r="T65" i="3"/>
  <c r="U65" i="3" s="1"/>
  <c r="J41" i="3"/>
  <c r="K41" i="3"/>
  <c r="L41" i="3" s="1"/>
  <c r="AA31" i="3"/>
  <c r="AB31" i="3"/>
  <c r="T21" i="3"/>
  <c r="U21" i="3" s="1"/>
  <c r="Z21" i="3"/>
  <c r="W21" i="3"/>
  <c r="Y21" i="3"/>
  <c r="J49" i="3"/>
  <c r="K49" i="3"/>
  <c r="L49" i="3" s="1"/>
  <c r="K9" i="3"/>
  <c r="L9" i="3" s="1"/>
  <c r="J9" i="3"/>
  <c r="AB53" i="3"/>
  <c r="AA53" i="3"/>
  <c r="Z32" i="3"/>
  <c r="Y32" i="3"/>
  <c r="T32" i="3"/>
  <c r="U32" i="3" s="1"/>
  <c r="W32" i="3"/>
  <c r="J57" i="3"/>
  <c r="K57" i="3"/>
  <c r="L57" i="3" s="1"/>
  <c r="Z57" i="3"/>
  <c r="AB57" i="3" s="1"/>
  <c r="AB43" i="3"/>
  <c r="J56" i="3"/>
  <c r="K56" i="3"/>
  <c r="L56" i="3" s="1"/>
  <c r="Z51" i="3"/>
  <c r="T51" i="3"/>
  <c r="U51" i="3" s="1"/>
  <c r="W51" i="3"/>
  <c r="Y51" i="3"/>
  <c r="K25" i="3"/>
  <c r="L25" i="3" s="1"/>
  <c r="J25" i="3"/>
  <c r="T26" i="3"/>
  <c r="U26" i="3" s="1"/>
  <c r="Z26" i="3"/>
  <c r="Y26" i="3"/>
  <c r="W26" i="3"/>
  <c r="T28" i="3"/>
  <c r="U28" i="3" s="1"/>
  <c r="W28" i="3"/>
  <c r="Y28" i="3"/>
  <c r="Z28" i="3"/>
  <c r="Y35" i="3"/>
  <c r="T35" i="3"/>
  <c r="U35" i="3" s="1"/>
  <c r="Z35" i="3"/>
  <c r="W35" i="3"/>
  <c r="AA18" i="3"/>
  <c r="W70" i="3"/>
  <c r="T70" i="3"/>
  <c r="U70" i="3" s="1"/>
  <c r="Z70" i="3"/>
  <c r="Y70" i="3"/>
  <c r="AA23" i="3"/>
  <c r="AB23" i="3"/>
  <c r="Z41" i="3"/>
  <c r="W41" i="3"/>
  <c r="Y41" i="3"/>
  <c r="T41" i="3"/>
  <c r="U41" i="3" s="1"/>
  <c r="K21" i="3"/>
  <c r="L21" i="3" s="1"/>
  <c r="J21" i="3"/>
  <c r="Z49" i="3"/>
  <c r="W49" i="3"/>
  <c r="Y49" i="3"/>
  <c r="T49" i="3"/>
  <c r="U49" i="3" s="1"/>
  <c r="W9" i="3"/>
  <c r="T9" i="3"/>
  <c r="U9" i="3" s="1"/>
  <c r="Z9" i="3"/>
  <c r="Y9" i="3"/>
  <c r="AB29" i="3"/>
  <c r="AA29" i="3"/>
  <c r="AA47" i="3"/>
  <c r="AB63" i="3"/>
  <c r="J32" i="3"/>
  <c r="K32" i="3"/>
  <c r="L32" i="3" s="1"/>
  <c r="AB52" i="3" l="1"/>
  <c r="AB64" i="3"/>
  <c r="AA34" i="3"/>
  <c r="AB34" i="3"/>
  <c r="AB67" i="3"/>
  <c r="AB47" i="3"/>
  <c r="U71" i="3"/>
  <c r="E20" i="4" s="1"/>
  <c r="AB46" i="3"/>
  <c r="AB19" i="3"/>
  <c r="AB68" i="3"/>
  <c r="AB66" i="3"/>
  <c r="AA66" i="3"/>
  <c r="AB3" i="3"/>
  <c r="AA3" i="3"/>
  <c r="AA48" i="3"/>
  <c r="AB48" i="3"/>
  <c r="AA24" i="3"/>
  <c r="AB24" i="3"/>
  <c r="W71" i="3"/>
  <c r="AB22" i="3"/>
  <c r="AA39" i="3"/>
  <c r="AB39" i="3"/>
  <c r="AA38" i="3"/>
  <c r="AB38" i="3"/>
  <c r="AA14" i="3"/>
  <c r="AB14" i="3"/>
  <c r="AA13" i="3"/>
  <c r="AB13" i="3"/>
  <c r="AA42" i="3"/>
  <c r="AB42" i="3"/>
  <c r="AB20" i="3"/>
  <c r="AB44" i="3"/>
  <c r="AB4" i="3"/>
  <c r="AA4" i="3"/>
  <c r="AB10" i="3"/>
  <c r="AA10" i="3"/>
  <c r="AA12" i="3"/>
  <c r="AB12" i="3"/>
  <c r="AB8" i="3"/>
  <c r="AA8" i="3"/>
  <c r="AB27" i="3"/>
  <c r="AB16" i="3"/>
  <c r="AA9" i="3"/>
  <c r="AB9" i="3"/>
  <c r="AB70" i="3"/>
  <c r="AA70" i="3"/>
  <c r="AA35" i="3"/>
  <c r="AB35" i="3"/>
  <c r="AB28" i="3"/>
  <c r="AA28" i="3"/>
  <c r="AA26" i="3"/>
  <c r="AB26" i="3"/>
  <c r="L71" i="3"/>
  <c r="AA65" i="3"/>
  <c r="AB65" i="3"/>
  <c r="AB25" i="3"/>
  <c r="AA25" i="3"/>
  <c r="AA56" i="3"/>
  <c r="AB56" i="3"/>
  <c r="AB49" i="3"/>
  <c r="AA49" i="3"/>
  <c r="AB41" i="3"/>
  <c r="AA41" i="3"/>
  <c r="AB51" i="3"/>
  <c r="AA51" i="3"/>
  <c r="AB32" i="3"/>
  <c r="AA32" i="3"/>
  <c r="J71" i="3"/>
  <c r="AB21" i="3"/>
  <c r="AA21" i="3"/>
  <c r="K77" i="3" l="1"/>
  <c r="E6" i="4" s="1"/>
  <c r="AB71" i="3"/>
  <c r="C20" i="4"/>
  <c r="D20" i="4" s="1"/>
  <c r="L77" i="3"/>
  <c r="D6" i="4" l="1"/>
  <c r="B13" i="4" s="1"/>
  <c r="K83" i="3"/>
  <c r="K84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E6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inkl Einsatz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+ 10 Flaschen nicht verzeichneter Altbestand wurden ebenfalls verbraucht! Also insgesamt 94 Flaschen!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51" authorId="0">
      <text>
        <r>
          <rPr>
            <b/>
            <sz val="8"/>
            <color indexed="81"/>
            <rFont val="Tahoma"/>
            <charset val="1"/>
          </rPr>
          <t>11x2l</t>
        </r>
      </text>
    </comment>
    <comment ref="E66" authorId="0">
      <text>
        <r>
          <rPr>
            <b/>
            <sz val="8"/>
            <color indexed="81"/>
            <rFont val="Tahoma"/>
            <charset val="1"/>
          </rPr>
          <t>MiRa.: Formel gelöscht und aktuellen Ist-Bestand vom FFHaus eingegeben.</t>
        </r>
      </text>
    </comment>
    <comment ref="E67" authorId="0">
      <text>
        <r>
          <rPr>
            <b/>
            <sz val="8"/>
            <color indexed="81"/>
            <rFont val="Tahoma"/>
            <charset val="1"/>
          </rPr>
          <t>MiRa.: Formel gelöscht und aktuellen Ist-Bestand vom FFHaus eingegeben.</t>
        </r>
      </text>
    </comment>
  </commentList>
</comments>
</file>

<file path=xl/sharedStrings.xml><?xml version="1.0" encoding="utf-8"?>
<sst xmlns="http://schemas.openxmlformats.org/spreadsheetml/2006/main" count="435" uniqueCount="166">
  <si>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</si>
  <si>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</si>
  <si>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</si>
  <si>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</si>
  <si>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</si>
  <si>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</si>
  <si>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</si>
  <si>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</si>
  <si>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</si>
  <si>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</si>
  <si>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</si>
  <si>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</si>
  <si>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</si>
  <si>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</si>
  <si>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</si>
  <si>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</si>
  <si>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</si>
  <si>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</si>
  <si>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</si>
  <si>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</si>
  <si>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</si>
  <si>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</si>
  <si>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</si>
  <si>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</si>
  <si>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</si>
  <si>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</si>
  <si>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</si>
  <si>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</si>
  <si>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</si>
  <si>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</si>
  <si>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</si>
  <si>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</si>
  <si>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</si>
  <si>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</si>
  <si>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</si>
  <si>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</si>
  <si>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</si>
  <si>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</si>
  <si>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</si>
  <si>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</si>
  <si>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</si>
  <si>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</si>
  <si>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</si>
  <si>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</si>
  <si>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</si>
  <si>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</si>
  <si>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</si>
  <si>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</si>
  <si>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</si>
  <si>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</si>
  <si>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</si>
  <si>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</si>
  <si>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</si>
  <si>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</si>
  <si>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</si>
  <si>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</si>
  <si>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</si>
  <si>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</si>
  <si>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</si>
  <si>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</si>
  <si>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</si>
  <si>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</si>
  <si>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</si>
  <si>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</si>
  <si>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</si>
  <si>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</si>
  <si>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</si>
  <si>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</si>
  <si>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</si>
  <si>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</si>
  <si>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</si>
  <si>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</si>
  <si>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</si>
  <si>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</si>
  <si>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</si>
  <si>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</si>
  <si>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</si>
  <si>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</si>
  <si>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</si>
  <si>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</si>
  <si>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</si>
  <si>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</si>
  <si>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</si>
  <si>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</si>
  <si>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</si>
  <si>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</si>
  <si>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</si>
  <si>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</si>
  <si>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</si>
  <si>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</si>
  <si>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</si>
  <si>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</si>
  <si>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</si>
  <si>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</si>
  <si>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</si>
  <si>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</si>
  <si>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</si>
  <si>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</si>
  <si>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</si>
  <si>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</si>
  <si>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</si>
  <si>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</si>
  <si>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</si>
  <si>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</si>
  <si>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</si>
  <si>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</si>
  <si>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</si>
  <si>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</si>
  <si>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</si>
  <si>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</si>
  <si>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</si>
  <si>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</si>
  <si>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</si>
  <si>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</si>
  <si>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</si>
  <si>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</si>
  <si>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</si>
  <si>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</si>
  <si>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</si>
  <si>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</si>
  <si>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</si>
  <si>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</si>
  <si>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</si>
  <si>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</si>
  <si>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</si>
  <si>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</si>
  <si>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</si>
  <si>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</si>
  <si>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</si>
  <si>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</si>
  <si>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</si>
  <si>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</si>
  <si>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</si>
  <si>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</si>
  <si>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</si>
  <si>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</si>
  <si>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</si>
  <si>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</si>
  <si>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</si>
  <si>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</si>
  <si>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</si>
  <si>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</si>
  <si>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</si>
  <si>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</si>
  <si>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</si>
  <si>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</si>
  <si>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</si>
  <si>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</si>
  <si>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</si>
  <si>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</si>
  <si>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</si>
  <si>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</si>
  <si>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</si>
  <si>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</si>
  <si>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Glarea Nox 2013</t>
  </si>
  <si>
    <t xml:space="preserve"> &lt;----- NICHT KAUFEN ; nicht erfasster Altbestand von Punschstand da</t>
  </si>
  <si>
    <t>Limettensaft</t>
  </si>
  <si>
    <t>45 Fl. 1l Rotwein</t>
  </si>
  <si>
    <t>3 Fl. 0,7l Malibu</t>
  </si>
  <si>
    <t>1 Fl. 0,7l Triple Sec Marille</t>
  </si>
  <si>
    <t>0,25 Fl. 1l Haselnussschnaps</t>
  </si>
  <si>
    <t>5 Fl. 0,7l Eierlikör</t>
  </si>
  <si>
    <t>3 Fl. 0,7l Wodka schwarz</t>
  </si>
  <si>
    <t>1 Fl. 1l Inländer Rum</t>
  </si>
  <si>
    <t>Differenzbetrag (MWR)</t>
  </si>
  <si>
    <t>Preislich nicht erfasste Altbestände, die nach dem Fest noch im FF-Haus lagern: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</si>
</sst>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"/>
  <sheetViews>
    <sheetView tabSelected="1" zoomScaleNormal="100" workbookViewId="0">
      <pane xSplit="3" ySplit="2" topLeftCell="O3" activePane="bottomRight" state="frozen"/>
      <selection pane="topRight" activeCell="D1" sqref="D1"/>
      <selection pane="bottomLeft" activeCell="A2" sqref="A2"/>
      <selection pane="bottomRight" activeCell="O13" sqref="O13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154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11</v>
      </c>
      <c r="O3" s="55">
        <f>N3-M3</f>
        <v>11</v>
      </c>
      <c r="P3" s="17">
        <v>11</v>
      </c>
      <c r="Q3" s="16">
        <v>11.2425</v>
      </c>
      <c r="R3" s="56">
        <f>Q3/C3</f>
        <v>16.060714285714287</v>
      </c>
      <c r="S3" s="56">
        <f>Q3*P3</f>
        <v>123.66749999999999</v>
      </c>
      <c r="T3" s="57">
        <f>P3-V3</f>
        <v>11</v>
      </c>
      <c r="U3" s="58">
        <f>T3*Q3</f>
        <v>123.66749999999999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10</v>
      </c>
      <c r="C4" s="57">
        <v>1</v>
      </c>
      <c r="D4" s="15"/>
      <c r="E4" s="16"/>
      <c r="F4" s="51">
        <f t="shared" ref="F4:F70" si="3">E4/C4</f>
        <v>0</v>
      </c>
      <c r="G4" s="52">
        <f t="shared" ref="G4:G70" si="4">E4*D4</f>
        <v>0</v>
      </c>
      <c r="H4" s="50">
        <f t="shared" ref="H4:H70" si="5">C4*D4</f>
        <v>0</v>
      </c>
      <c r="I4" s="24">
        <f t="shared" ref="I4:I70" si="6">IF(O4&gt;P4,D4-O4+P4,D4)</f>
        <v>0</v>
      </c>
      <c r="J4" s="53">
        <f t="shared" ref="J4:J59" si="7">I4*E4</f>
        <v>0</v>
      </c>
      <c r="K4" s="54">
        <f t="shared" ref="K4:K59" si="8">D4-I4</f>
        <v>0</v>
      </c>
      <c r="L4" s="125">
        <f t="shared" ref="L4:L59" si="9">K4*E4</f>
        <v>0</v>
      </c>
      <c r="M4" s="20"/>
      <c r="N4" s="55">
        <f t="shared" ref="N4:N38" si="10">P4+D4</f>
        <v>10</v>
      </c>
      <c r="O4" s="55">
        <f t="shared" ref="O4:O38" si="11">N4-M4</f>
        <v>10</v>
      </c>
      <c r="P4" s="17">
        <v>10</v>
      </c>
      <c r="Q4" s="16">
        <v>5.7711435483870961</v>
      </c>
      <c r="R4" s="56">
        <f t="shared" ref="R4:R66" si="12">Q4/C4</f>
        <v>5.7711435483870961</v>
      </c>
      <c r="S4" s="56">
        <f t="shared" ref="S4:S66" si="13">Q4*P4</f>
        <v>57.711435483870957</v>
      </c>
      <c r="T4" s="57">
        <f t="shared" ref="T4:T66" si="14">P4-V4</f>
        <v>10</v>
      </c>
      <c r="U4" s="58">
        <f t="shared" ref="U4:U66" si="15">T4*Q4</f>
        <v>57.711435483870957</v>
      </c>
      <c r="V4" s="24">
        <f t="shared" ref="V4:V66" si="16">IF(O4&lt;P4,P4-O4,0)</f>
        <v>0</v>
      </c>
      <c r="W4" s="50">
        <f t="shared" ref="W4:W66" si="17">V4*Q4</f>
        <v>0</v>
      </c>
      <c r="Y4" s="25">
        <f t="shared" ref="Y4:Y70" si="18">V4+I4</f>
        <v>0</v>
      </c>
      <c r="Z4" s="26">
        <f t="shared" ref="Z4:Z70" si="19">IF(ISERROR(((V4*Q4)+(I4*E4))/(I4+V4)),0,((V4*Q4)+(I4*E4))/(I4+V4))</f>
        <v>0</v>
      </c>
      <c r="AA4" s="10">
        <f t="shared" ref="AA4:AA70" si="20">Y4*C4</f>
        <v>0</v>
      </c>
      <c r="AB4" s="19">
        <f t="shared" ref="AB4:AB70" si="21">Y4*Z4</f>
        <v>0</v>
      </c>
    </row>
    <row r="5" spans="1:28" x14ac:dyDescent="0.25">
      <c r="A5" s="49" t="s">
        <v>6</v>
      </c>
      <c r="B5" s="49" t="s">
        <v>133</v>
      </c>
      <c r="C5" s="57">
        <v>0.7</v>
      </c>
      <c r="D5" s="15"/>
      <c r="E5" s="16"/>
      <c r="F5" s="51">
        <f t="shared" ref="F5" si="22">E5/C5</f>
        <v>0</v>
      </c>
      <c r="G5" s="52">
        <f t="shared" ref="G5" si="23">E5*D5</f>
        <v>0</v>
      </c>
      <c r="H5" s="50">
        <f t="shared" ref="H5" si="24">C5*D5</f>
        <v>0</v>
      </c>
      <c r="I5" s="24">
        <f t="shared" ref="I5" si="25">IF(O5&gt;P5,D5-O5+P5,D5)</f>
        <v>0</v>
      </c>
      <c r="J5" s="53">
        <f t="shared" ref="J5" si="26">I5*E5</f>
        <v>0</v>
      </c>
      <c r="K5" s="54">
        <f t="shared" ref="K5" si="27">D5-I5</f>
        <v>0</v>
      </c>
      <c r="L5" s="125">
        <f t="shared" ref="L5" si="28">K5*E5</f>
        <v>0</v>
      </c>
      <c r="M5" s="20"/>
      <c r="N5" s="55">
        <f t="shared" ref="N5" si="29">P5+D5</f>
        <v>4</v>
      </c>
      <c r="O5" s="55">
        <f t="shared" ref="O5" si="30">N5-M5</f>
        <v>4</v>
      </c>
      <c r="P5" s="17">
        <v>4</v>
      </c>
      <c r="Q5" s="16">
        <v>6.3674999999999997</v>
      </c>
      <c r="R5" s="56">
        <f t="shared" ref="R5" si="31">Q5/C5</f>
        <v>9.0964285714285715</v>
      </c>
      <c r="S5" s="56">
        <f t="shared" ref="S5" si="32">Q5*P5</f>
        <v>25.47</v>
      </c>
      <c r="T5" s="57">
        <f t="shared" ref="T5" si="33">P5-V5</f>
        <v>4</v>
      </c>
      <c r="U5" s="58">
        <f t="shared" ref="U5" si="34">T5*Q5</f>
        <v>25.47</v>
      </c>
      <c r="V5" s="24">
        <f t="shared" ref="V5" si="35">IF(O5&lt;P5,P5-O5,0)</f>
        <v>0</v>
      </c>
      <c r="W5" s="50">
        <f t="shared" ref="W5" si="36">V5*Q5</f>
        <v>0</v>
      </c>
      <c r="Y5" s="25">
        <f t="shared" ref="Y5" si="37">V5+I5</f>
        <v>0</v>
      </c>
      <c r="Z5" s="26">
        <f t="shared" ref="Z5" si="38">IF(ISERROR(((V5*Q5)+(I5*E5))/(I5+V5)),0,((V5*Q5)+(I5*E5))/(I5+V5))</f>
        <v>0</v>
      </c>
      <c r="AA5" s="10">
        <f t="shared" ref="AA5" si="39">Y5*C5</f>
        <v>0</v>
      </c>
      <c r="AB5" s="19">
        <f t="shared" ref="AB5" si="40">Y5*Z5</f>
        <v>0</v>
      </c>
    </row>
    <row r="6" spans="1:28" x14ac:dyDescent="0.25">
      <c r="A6" s="49" t="s">
        <v>5</v>
      </c>
      <c r="B6" s="49" t="s">
        <v>134</v>
      </c>
      <c r="C6" s="57">
        <v>1</v>
      </c>
      <c r="D6" s="15"/>
      <c r="E6" s="16"/>
      <c r="F6" s="51">
        <f t="shared" ref="F6" si="41">E6/C6</f>
        <v>0</v>
      </c>
      <c r="G6" s="52">
        <f t="shared" ref="G6" si="42">E6*D6</f>
        <v>0</v>
      </c>
      <c r="H6" s="50">
        <f t="shared" ref="H6" si="43">C6*D6</f>
        <v>0</v>
      </c>
      <c r="I6" s="24">
        <f t="shared" ref="I6" si="44">IF(O6&gt;P6,D6-O6+P6,D6)</f>
        <v>0</v>
      </c>
      <c r="J6" s="53">
        <f t="shared" ref="J6" si="45">I6*E6</f>
        <v>0</v>
      </c>
      <c r="K6" s="54">
        <f t="shared" ref="K6" si="46">D6-I6</f>
        <v>0</v>
      </c>
      <c r="L6" s="125">
        <f t="shared" ref="L6" si="47">K6*E6</f>
        <v>0</v>
      </c>
      <c r="M6" s="20"/>
      <c r="N6" s="55">
        <f t="shared" ref="N6" si="48">P6+D6</f>
        <v>0</v>
      </c>
      <c r="O6" s="55">
        <f t="shared" ref="O6" si="49">N6-M6</f>
        <v>0</v>
      </c>
      <c r="P6" s="17">
        <v>0</v>
      </c>
      <c r="Q6" s="16">
        <v>0</v>
      </c>
      <c r="R6" s="56">
        <f t="shared" ref="R6" si="50">Q6/C6</f>
        <v>0</v>
      </c>
      <c r="S6" s="56">
        <f t="shared" ref="S6" si="51">Q6*P6</f>
        <v>0</v>
      </c>
      <c r="T6" s="57">
        <f t="shared" ref="T6" si="52">P6-V6</f>
        <v>0</v>
      </c>
      <c r="U6" s="58">
        <f t="shared" ref="U6" si="53">T6*Q6</f>
        <v>0</v>
      </c>
      <c r="V6" s="24">
        <f t="shared" ref="V6" si="54">IF(O6&lt;P6,P6-O6,0)</f>
        <v>0</v>
      </c>
      <c r="W6" s="50">
        <f t="shared" ref="W6" si="55">V6*Q6</f>
        <v>0</v>
      </c>
      <c r="Y6" s="25">
        <f t="shared" ref="Y6" si="56">V6+I6</f>
        <v>0</v>
      </c>
      <c r="Z6" s="26">
        <f t="shared" ref="Z6" si="57">IF(ISERROR(((V6*Q6)+(I6*E6))/(I6+V6)),0,((V6*Q6)+(I6*E6))/(I6+V6))</f>
        <v>0</v>
      </c>
      <c r="AA6" s="10">
        <f t="shared" ref="AA6" si="58">Y6*C6</f>
        <v>0</v>
      </c>
      <c r="AB6" s="19">
        <f t="shared" ref="AB6" si="59">Y6*Z6</f>
        <v>0</v>
      </c>
    </row>
    <row r="7" spans="1:28" x14ac:dyDescent="0.25">
      <c r="A7" s="49" t="s">
        <v>5</v>
      </c>
      <c r="B7" s="49" t="s">
        <v>15</v>
      </c>
      <c r="C7" s="57">
        <v>0.7</v>
      </c>
      <c r="D7" s="15"/>
      <c r="E7" s="16"/>
      <c r="F7" s="51">
        <f t="shared" si="3"/>
        <v>0</v>
      </c>
      <c r="G7" s="52">
        <f t="shared" si="4"/>
        <v>0</v>
      </c>
      <c r="H7" s="50">
        <f t="shared" si="5"/>
        <v>0</v>
      </c>
      <c r="I7" s="24">
        <f t="shared" si="6"/>
        <v>0</v>
      </c>
      <c r="J7" s="53">
        <f t="shared" si="7"/>
        <v>0</v>
      </c>
      <c r="K7" s="54">
        <f t="shared" si="8"/>
        <v>0</v>
      </c>
      <c r="L7" s="125">
        <f t="shared" si="9"/>
        <v>0</v>
      </c>
      <c r="M7" s="20"/>
      <c r="N7" s="55">
        <f t="shared" si="10"/>
        <v>20</v>
      </c>
      <c r="O7" s="55">
        <f t="shared" si="11"/>
        <v>20</v>
      </c>
      <c r="P7" s="17">
        <v>20</v>
      </c>
      <c r="Q7" s="16">
        <v>8.0023499999999999</v>
      </c>
      <c r="R7" s="56">
        <f t="shared" si="12"/>
        <v>11.431928571428571</v>
      </c>
      <c r="S7" s="56">
        <f t="shared" si="13"/>
        <v>160.047</v>
      </c>
      <c r="T7" s="57">
        <f t="shared" si="14"/>
        <v>20</v>
      </c>
      <c r="U7" s="58">
        <f t="shared" si="15"/>
        <v>160.047</v>
      </c>
      <c r="V7" s="24">
        <f t="shared" si="16"/>
        <v>0</v>
      </c>
      <c r="W7" s="50">
        <f t="shared" si="17"/>
        <v>0</v>
      </c>
      <c r="Y7" s="25">
        <f t="shared" si="18"/>
        <v>0</v>
      </c>
      <c r="Z7" s="26">
        <f t="shared" si="19"/>
        <v>0</v>
      </c>
      <c r="AA7" s="10">
        <f t="shared" si="20"/>
        <v>0</v>
      </c>
      <c r="AB7" s="19">
        <f t="shared" si="21"/>
        <v>0</v>
      </c>
    </row>
    <row r="8" spans="1:28" x14ac:dyDescent="0.25">
      <c r="A8" s="49" t="s">
        <v>5</v>
      </c>
      <c r="B8" s="49" t="s">
        <v>73</v>
      </c>
      <c r="C8" s="57">
        <v>0.7</v>
      </c>
      <c r="D8" s="15">
        <v>4</v>
      </c>
      <c r="E8" s="16">
        <v>12.228</v>
      </c>
      <c r="F8" s="51">
        <f t="shared" si="3"/>
        <v>17.46857142857143</v>
      </c>
      <c r="G8" s="52">
        <f t="shared" si="4"/>
        <v>48.911999999999999</v>
      </c>
      <c r="H8" s="50">
        <f t="shared" si="5"/>
        <v>2.8</v>
      </c>
      <c r="I8" s="24">
        <f t="shared" si="6"/>
        <v>2</v>
      </c>
      <c r="J8" s="53">
        <f t="shared" si="7"/>
        <v>24.456</v>
      </c>
      <c r="K8" s="54">
        <f t="shared" si="8"/>
        <v>2</v>
      </c>
      <c r="L8" s="125">
        <f t="shared" si="9"/>
        <v>24.456</v>
      </c>
      <c r="M8" s="20">
        <v>2</v>
      </c>
      <c r="N8" s="55">
        <f t="shared" si="10"/>
        <v>6.5</v>
      </c>
      <c r="O8" s="55">
        <f t="shared" si="11"/>
        <v>4.5</v>
      </c>
      <c r="P8" s="17">
        <v>2.5</v>
      </c>
      <c r="Q8" s="16">
        <v>10.024319999999999</v>
      </c>
      <c r="R8" s="56">
        <f t="shared" si="12"/>
        <v>14.320457142857142</v>
      </c>
      <c r="S8" s="56">
        <f t="shared" si="13"/>
        <v>25.0608</v>
      </c>
      <c r="T8" s="57">
        <f t="shared" si="14"/>
        <v>2.5</v>
      </c>
      <c r="U8" s="58">
        <f t="shared" si="15"/>
        <v>25.0608</v>
      </c>
      <c r="V8" s="24">
        <f t="shared" si="16"/>
        <v>0</v>
      </c>
      <c r="W8" s="50">
        <f t="shared" si="17"/>
        <v>0</v>
      </c>
      <c r="Y8" s="25">
        <f t="shared" si="18"/>
        <v>2</v>
      </c>
      <c r="Z8" s="26">
        <f t="shared" si="19"/>
        <v>12.228</v>
      </c>
      <c r="AA8" s="10">
        <f t="shared" si="20"/>
        <v>1.4</v>
      </c>
      <c r="AB8" s="19">
        <f t="shared" si="21"/>
        <v>24.456</v>
      </c>
    </row>
    <row r="9" spans="1:28" x14ac:dyDescent="0.25">
      <c r="A9" s="49" t="s">
        <v>5</v>
      </c>
      <c r="B9" s="49" t="s">
        <v>7</v>
      </c>
      <c r="C9" s="57">
        <v>0.7</v>
      </c>
      <c r="D9" s="15">
        <v>4</v>
      </c>
      <c r="E9" s="16">
        <v>13.99</v>
      </c>
      <c r="F9" s="51">
        <f t="shared" si="3"/>
        <v>19.985714285714288</v>
      </c>
      <c r="G9" s="52">
        <f t="shared" si="4"/>
        <v>55.96</v>
      </c>
      <c r="H9" s="50">
        <f t="shared" si="5"/>
        <v>2.8</v>
      </c>
      <c r="I9" s="24">
        <f t="shared" si="6"/>
        <v>4</v>
      </c>
      <c r="J9" s="53">
        <f t="shared" si="7"/>
        <v>55.96</v>
      </c>
      <c r="K9" s="54">
        <f t="shared" si="8"/>
        <v>0</v>
      </c>
      <c r="L9" s="125">
        <f t="shared" si="9"/>
        <v>0</v>
      </c>
      <c r="M9" s="20">
        <v>6.5</v>
      </c>
      <c r="N9" s="55">
        <f t="shared" si="10"/>
        <v>6.5</v>
      </c>
      <c r="O9" s="55">
        <f t="shared" si="11"/>
        <v>0</v>
      </c>
      <c r="P9" s="17">
        <v>2.5</v>
      </c>
      <c r="Q9" s="16">
        <v>9.7424999999999997</v>
      </c>
      <c r="R9" s="56">
        <f t="shared" si="12"/>
        <v>13.917857142857143</v>
      </c>
      <c r="S9" s="56">
        <f t="shared" si="13"/>
        <v>24.356249999999999</v>
      </c>
      <c r="T9" s="57">
        <f t="shared" si="14"/>
        <v>0</v>
      </c>
      <c r="U9" s="58">
        <f t="shared" si="15"/>
        <v>0</v>
      </c>
      <c r="V9" s="24">
        <f t="shared" si="16"/>
        <v>2.5</v>
      </c>
      <c r="W9" s="50">
        <f t="shared" si="17"/>
        <v>24.356249999999999</v>
      </c>
      <c r="Y9" s="25">
        <f t="shared" si="18"/>
        <v>6.5</v>
      </c>
      <c r="Z9" s="26">
        <f t="shared" si="19"/>
        <v>12.356346153846154</v>
      </c>
      <c r="AA9" s="10">
        <f t="shared" si="20"/>
        <v>4.55</v>
      </c>
      <c r="AB9" s="19">
        <f t="shared" si="21"/>
        <v>80.316249999999997</v>
      </c>
    </row>
    <row r="10" spans="1:28" x14ac:dyDescent="0.25">
      <c r="A10" s="49" t="s">
        <v>8</v>
      </c>
      <c r="B10" s="49" t="s">
        <v>9</v>
      </c>
      <c r="C10" s="57">
        <v>0.7</v>
      </c>
      <c r="D10" s="15">
        <v>8</v>
      </c>
      <c r="E10" s="16">
        <v>12.42</v>
      </c>
      <c r="F10" s="51">
        <f t="shared" si="3"/>
        <v>17.742857142857144</v>
      </c>
      <c r="G10" s="52">
        <f t="shared" si="4"/>
        <v>99.36</v>
      </c>
      <c r="H10" s="50">
        <f t="shared" si="5"/>
        <v>5.6</v>
      </c>
      <c r="I10" s="24">
        <f t="shared" si="6"/>
        <v>1.5</v>
      </c>
      <c r="J10" s="53">
        <f t="shared" si="7"/>
        <v>18.63</v>
      </c>
      <c r="K10" s="54">
        <f t="shared" si="8"/>
        <v>6.5</v>
      </c>
      <c r="L10" s="125">
        <f t="shared" si="9"/>
        <v>80.73</v>
      </c>
      <c r="M10" s="20">
        <v>1.5</v>
      </c>
      <c r="N10" s="55">
        <f t="shared" si="10"/>
        <v>12</v>
      </c>
      <c r="O10" s="55">
        <f t="shared" si="11"/>
        <v>10.5</v>
      </c>
      <c r="P10" s="17">
        <v>4</v>
      </c>
      <c r="Q10" s="16">
        <v>9.99</v>
      </c>
      <c r="R10" s="56">
        <f t="shared" si="12"/>
        <v>14.271428571428572</v>
      </c>
      <c r="S10" s="56">
        <f t="shared" si="13"/>
        <v>39.96</v>
      </c>
      <c r="T10" s="57">
        <f t="shared" si="14"/>
        <v>4</v>
      </c>
      <c r="U10" s="58">
        <f t="shared" si="15"/>
        <v>39.96</v>
      </c>
      <c r="V10" s="24">
        <f t="shared" si="16"/>
        <v>0</v>
      </c>
      <c r="W10" s="50">
        <f t="shared" si="17"/>
        <v>0</v>
      </c>
      <c r="Y10" s="25">
        <f t="shared" si="18"/>
        <v>1.5</v>
      </c>
      <c r="Z10" s="26">
        <f t="shared" si="19"/>
        <v>12.42</v>
      </c>
      <c r="AA10" s="10">
        <f t="shared" si="20"/>
        <v>1.0499999999999998</v>
      </c>
      <c r="AB10" s="19">
        <f t="shared" si="21"/>
        <v>18.63</v>
      </c>
    </row>
    <row r="11" spans="1:28" x14ac:dyDescent="0.25">
      <c r="A11" s="49" t="s">
        <v>8</v>
      </c>
      <c r="B11" s="49" t="s">
        <v>9</v>
      </c>
      <c r="C11" s="57">
        <v>1</v>
      </c>
      <c r="D11" s="15"/>
      <c r="E11" s="16"/>
      <c r="F11" s="51">
        <f t="shared" ref="F11" si="60">E11/C11</f>
        <v>0</v>
      </c>
      <c r="G11" s="52">
        <f t="shared" ref="G11" si="61">E11*D11</f>
        <v>0</v>
      </c>
      <c r="H11" s="50">
        <f t="shared" ref="H11" si="62">C11*D11</f>
        <v>0</v>
      </c>
      <c r="I11" s="24">
        <f t="shared" ref="I11" si="63">IF(O11&gt;P11,D11-O11+P11,D11)</f>
        <v>0</v>
      </c>
      <c r="J11" s="53">
        <f t="shared" ref="J11" si="64">I11*E11</f>
        <v>0</v>
      </c>
      <c r="K11" s="54">
        <f t="shared" ref="K11" si="65">D11-I11</f>
        <v>0</v>
      </c>
      <c r="L11" s="125">
        <f t="shared" ref="L11" si="66">K11*E11</f>
        <v>0</v>
      </c>
      <c r="M11" s="20"/>
      <c r="N11" s="55">
        <f t="shared" ref="N11" si="67">P11+D11</f>
        <v>0</v>
      </c>
      <c r="O11" s="55">
        <f t="shared" ref="O11" si="68">N11-M11</f>
        <v>0</v>
      </c>
      <c r="P11" s="17">
        <v>0</v>
      </c>
      <c r="Q11" s="16">
        <v>0</v>
      </c>
      <c r="R11" s="56">
        <f t="shared" ref="R11" si="69">Q11/C11</f>
        <v>0</v>
      </c>
      <c r="S11" s="56">
        <f t="shared" ref="S11" si="70">Q11*P11</f>
        <v>0</v>
      </c>
      <c r="T11" s="57">
        <f t="shared" ref="T11" si="71">P11-V11</f>
        <v>0</v>
      </c>
      <c r="U11" s="58">
        <f t="shared" ref="U11" si="72">T11*Q11</f>
        <v>0</v>
      </c>
      <c r="V11" s="24">
        <f t="shared" ref="V11" si="73">IF(O11&lt;P11,P11-O11,0)</f>
        <v>0</v>
      </c>
      <c r="W11" s="50">
        <f t="shared" ref="W11" si="74">V11*Q11</f>
        <v>0</v>
      </c>
      <c r="Y11" s="25">
        <f t="shared" ref="Y11" si="75">V11+I11</f>
        <v>0</v>
      </c>
      <c r="Z11" s="26">
        <f t="shared" ref="Z11" si="76">IF(ISERROR(((V11*Q11)+(I11*E11))/(I11+V11)),0,((V11*Q11)+(I11*E11))/(I11+V11))</f>
        <v>0</v>
      </c>
      <c r="AA11" s="10">
        <f t="shared" ref="AA11" si="77">Y11*C11</f>
        <v>0</v>
      </c>
      <c r="AB11" s="19">
        <f t="shared" ref="AB11" si="78">Y11*Z11</f>
        <v>0</v>
      </c>
    </row>
    <row r="12" spans="1:28" x14ac:dyDescent="0.25">
      <c r="A12" s="49" t="s">
        <v>11</v>
      </c>
      <c r="B12" s="49" t="s">
        <v>12</v>
      </c>
      <c r="C12" s="57">
        <v>0.7</v>
      </c>
      <c r="D12" s="15">
        <v>7</v>
      </c>
      <c r="E12" s="16">
        <v>8.3885714290000006</v>
      </c>
      <c r="F12" s="51">
        <f t="shared" si="3"/>
        <v>11.983673470000001</v>
      </c>
      <c r="G12" s="52">
        <f t="shared" si="4"/>
        <v>58.720000003000003</v>
      </c>
      <c r="H12" s="50">
        <f t="shared" si="5"/>
        <v>4.8999999999999995</v>
      </c>
      <c r="I12" s="24">
        <f t="shared" si="6"/>
        <v>0</v>
      </c>
      <c r="J12" s="53">
        <f t="shared" si="7"/>
        <v>0</v>
      </c>
      <c r="K12" s="54">
        <f t="shared" si="8"/>
        <v>7</v>
      </c>
      <c r="L12" s="125">
        <f t="shared" si="9"/>
        <v>58.720000003000003</v>
      </c>
      <c r="M12" s="20"/>
      <c r="N12" s="55">
        <f t="shared" si="10"/>
        <v>18</v>
      </c>
      <c r="O12" s="55">
        <f t="shared" si="11"/>
        <v>18</v>
      </c>
      <c r="P12" s="17">
        <v>11</v>
      </c>
      <c r="Q12" s="16">
        <v>8.2424999999999997</v>
      </c>
      <c r="R12" s="56">
        <f t="shared" si="12"/>
        <v>11.775</v>
      </c>
      <c r="S12" s="56">
        <f t="shared" si="13"/>
        <v>90.66749999999999</v>
      </c>
      <c r="T12" s="57">
        <f t="shared" si="14"/>
        <v>11</v>
      </c>
      <c r="U12" s="58">
        <f t="shared" si="15"/>
        <v>90.66749999999999</v>
      </c>
      <c r="V12" s="24">
        <f t="shared" si="16"/>
        <v>0</v>
      </c>
      <c r="W12" s="50">
        <f t="shared" si="17"/>
        <v>0</v>
      </c>
      <c r="Y12" s="25">
        <f t="shared" si="18"/>
        <v>0</v>
      </c>
      <c r="Z12" s="26">
        <f t="shared" si="19"/>
        <v>0</v>
      </c>
      <c r="AA12" s="10">
        <f t="shared" si="20"/>
        <v>0</v>
      </c>
      <c r="AB12" s="19">
        <f t="shared" si="21"/>
        <v>0</v>
      </c>
    </row>
    <row r="13" spans="1:28" x14ac:dyDescent="0.25">
      <c r="A13" s="49" t="s">
        <v>11</v>
      </c>
      <c r="B13" s="49" t="s">
        <v>12</v>
      </c>
      <c r="C13" s="57">
        <v>2</v>
      </c>
      <c r="D13" s="15">
        <v>1</v>
      </c>
      <c r="E13" s="16">
        <v>22.788</v>
      </c>
      <c r="F13" s="51">
        <f t="shared" si="3"/>
        <v>11.394</v>
      </c>
      <c r="G13" s="52">
        <f t="shared" si="4"/>
        <v>22.788</v>
      </c>
      <c r="H13" s="50">
        <f t="shared" si="5"/>
        <v>2</v>
      </c>
      <c r="I13" s="24">
        <f t="shared" si="6"/>
        <v>0</v>
      </c>
      <c r="J13" s="53">
        <f t="shared" si="7"/>
        <v>0</v>
      </c>
      <c r="K13" s="54">
        <f t="shared" si="8"/>
        <v>1</v>
      </c>
      <c r="L13" s="125">
        <f t="shared" si="9"/>
        <v>22.788</v>
      </c>
      <c r="M13" s="20"/>
      <c r="N13" s="55">
        <f t="shared" si="10"/>
        <v>1</v>
      </c>
      <c r="O13" s="55">
        <f t="shared" si="11"/>
        <v>1</v>
      </c>
      <c r="P13" s="17">
        <v>0</v>
      </c>
      <c r="Q13" s="16">
        <v>0</v>
      </c>
      <c r="R13" s="56">
        <f t="shared" si="12"/>
        <v>0</v>
      </c>
      <c r="S13" s="56">
        <f t="shared" si="13"/>
        <v>0</v>
      </c>
      <c r="T13" s="57">
        <f t="shared" si="14"/>
        <v>0</v>
      </c>
      <c r="U13" s="58">
        <f t="shared" si="15"/>
        <v>0</v>
      </c>
      <c r="V13" s="24">
        <f t="shared" si="16"/>
        <v>0</v>
      </c>
      <c r="W13" s="50">
        <f t="shared" si="17"/>
        <v>0</v>
      </c>
      <c r="Y13" s="25">
        <f t="shared" si="18"/>
        <v>0</v>
      </c>
      <c r="Z13" s="26">
        <f t="shared" si="19"/>
        <v>0</v>
      </c>
      <c r="AA13" s="10">
        <f t="shared" si="20"/>
        <v>0</v>
      </c>
      <c r="AB13" s="19">
        <f t="shared" si="21"/>
        <v>0</v>
      </c>
    </row>
    <row r="14" spans="1:28" x14ac:dyDescent="0.25">
      <c r="A14" s="49" t="s">
        <v>13</v>
      </c>
      <c r="B14" s="49" t="s">
        <v>14</v>
      </c>
      <c r="C14" s="57">
        <v>0.7</v>
      </c>
      <c r="D14" s="15">
        <v>6</v>
      </c>
      <c r="E14" s="16">
        <v>10.49</v>
      </c>
      <c r="F14" s="51">
        <f t="shared" si="3"/>
        <v>14.985714285714288</v>
      </c>
      <c r="G14" s="52">
        <f t="shared" si="4"/>
        <v>62.94</v>
      </c>
      <c r="H14" s="50">
        <f t="shared" si="5"/>
        <v>4.1999999999999993</v>
      </c>
      <c r="I14" s="24">
        <f t="shared" si="6"/>
        <v>3</v>
      </c>
      <c r="J14" s="53">
        <f t="shared" si="7"/>
        <v>31.47</v>
      </c>
      <c r="K14" s="54">
        <f t="shared" si="8"/>
        <v>3</v>
      </c>
      <c r="L14" s="125">
        <f t="shared" si="9"/>
        <v>31.47</v>
      </c>
      <c r="M14" s="20">
        <v>3</v>
      </c>
      <c r="N14" s="55">
        <f t="shared" si="10"/>
        <v>6.5</v>
      </c>
      <c r="O14" s="55">
        <f t="shared" si="11"/>
        <v>3.5</v>
      </c>
      <c r="P14" s="17">
        <v>0.5</v>
      </c>
      <c r="Q14" s="16">
        <v>8.2424999999999997</v>
      </c>
      <c r="R14" s="56">
        <f t="shared" si="12"/>
        <v>11.775</v>
      </c>
      <c r="S14" s="56">
        <f t="shared" si="13"/>
        <v>4.1212499999999999</v>
      </c>
      <c r="T14" s="57">
        <f t="shared" si="14"/>
        <v>0.5</v>
      </c>
      <c r="U14" s="58">
        <f t="shared" si="15"/>
        <v>4.1212499999999999</v>
      </c>
      <c r="V14" s="24">
        <f t="shared" si="16"/>
        <v>0</v>
      </c>
      <c r="W14" s="50">
        <f t="shared" si="17"/>
        <v>0</v>
      </c>
      <c r="Y14" s="25">
        <f t="shared" si="18"/>
        <v>3</v>
      </c>
      <c r="Z14" s="26">
        <f t="shared" si="19"/>
        <v>10.49</v>
      </c>
      <c r="AA14" s="10">
        <f t="shared" si="20"/>
        <v>2.0999999999999996</v>
      </c>
      <c r="AB14" s="19">
        <f t="shared" si="21"/>
        <v>31.47</v>
      </c>
    </row>
    <row r="15" spans="1:28" x14ac:dyDescent="0.25">
      <c r="A15" s="49" t="s">
        <v>126</v>
      </c>
      <c r="B15" s="49" t="s">
        <v>127</v>
      </c>
      <c r="C15" s="57">
        <v>0.7</v>
      </c>
      <c r="D15" s="15">
        <v>4</v>
      </c>
      <c r="E15" s="16">
        <v>10.49</v>
      </c>
      <c r="F15" s="51">
        <f t="shared" si="3"/>
        <v>14.985714285714288</v>
      </c>
      <c r="G15" s="52">
        <f t="shared" si="4"/>
        <v>41.96</v>
      </c>
      <c r="H15" s="50">
        <f t="shared" si="5"/>
        <v>2.8</v>
      </c>
      <c r="I15" s="24">
        <f t="shared" si="6"/>
        <v>3</v>
      </c>
      <c r="J15" s="53">
        <f t="shared" ref="J15" si="79">I15*E15</f>
        <v>31.47</v>
      </c>
      <c r="K15" s="54">
        <f t="shared" ref="K15" si="80">D15-I15</f>
        <v>1</v>
      </c>
      <c r="L15" s="125">
        <f t="shared" si="9"/>
        <v>10.49</v>
      </c>
      <c r="M15" s="20">
        <v>3</v>
      </c>
      <c r="N15" s="55">
        <f t="shared" ref="N15" si="81">P15+D15</f>
        <v>4</v>
      </c>
      <c r="O15" s="55">
        <f t="shared" ref="O15" si="82">N15-M15</f>
        <v>1</v>
      </c>
      <c r="P15" s="17">
        <v>0</v>
      </c>
      <c r="Q15" s="16">
        <v>0</v>
      </c>
      <c r="R15" s="56">
        <f t="shared" ref="R15" si="83">Q15/C15</f>
        <v>0</v>
      </c>
      <c r="S15" s="56">
        <f t="shared" ref="S15" si="84">Q15*P15</f>
        <v>0</v>
      </c>
      <c r="T15" s="57">
        <f t="shared" ref="T15" si="85">P15-V15</f>
        <v>0</v>
      </c>
      <c r="U15" s="58">
        <f t="shared" ref="U15" si="86">T15*Q15</f>
        <v>0</v>
      </c>
      <c r="V15" s="24">
        <f t="shared" ref="V15" si="87">IF(O15&lt;P15,P15-O15,0)</f>
        <v>0</v>
      </c>
      <c r="W15" s="50">
        <f t="shared" ref="W15" si="88">V15*Q15</f>
        <v>0</v>
      </c>
      <c r="Y15" s="25">
        <f t="shared" ref="Y15" si="89">V15+I15</f>
        <v>3</v>
      </c>
      <c r="Z15" s="26">
        <f t="shared" ref="Z15" si="90">IF(ISERROR(((V15*Q15)+(I15*E15))/(I15+V15)),0,((V15*Q15)+(I15*E15))/(I15+V15))</f>
        <v>10.49</v>
      </c>
      <c r="AA15" s="10">
        <f t="shared" ref="AA15" si="91">Y15*C15</f>
        <v>2.0999999999999996</v>
      </c>
      <c r="AB15" s="19">
        <f t="shared" ref="AB15" si="92">Y15*Z15</f>
        <v>31.47</v>
      </c>
    </row>
    <row r="16" spans="1:28" x14ac:dyDescent="0.25">
      <c r="A16" s="49" t="s">
        <v>91</v>
      </c>
      <c r="B16" s="49" t="s">
        <v>92</v>
      </c>
      <c r="C16" s="57">
        <v>0.27500000000000002</v>
      </c>
      <c r="D16" s="15">
        <v>204</v>
      </c>
      <c r="E16" s="16">
        <v>0.91070499999999999</v>
      </c>
      <c r="F16" s="51">
        <f t="shared" si="3"/>
        <v>3.311654545454545</v>
      </c>
      <c r="G16" s="52">
        <f t="shared" si="4"/>
        <v>185.78381999999999</v>
      </c>
      <c r="H16" s="50">
        <f t="shared" si="5"/>
        <v>56.1</v>
      </c>
      <c r="I16" s="24">
        <f t="shared" si="6"/>
        <v>8</v>
      </c>
      <c r="J16" s="53">
        <f t="shared" si="7"/>
        <v>7.2856399999999999</v>
      </c>
      <c r="K16" s="54">
        <f t="shared" si="8"/>
        <v>196</v>
      </c>
      <c r="L16" s="125">
        <f t="shared" si="9"/>
        <v>178.49817999999999</v>
      </c>
      <c r="M16" s="20">
        <v>8</v>
      </c>
      <c r="N16" s="55">
        <f t="shared" si="10"/>
        <v>204</v>
      </c>
      <c r="O16" s="55">
        <f t="shared" si="11"/>
        <v>196</v>
      </c>
      <c r="P16" s="17">
        <v>0</v>
      </c>
      <c r="Q16" s="16">
        <v>0</v>
      </c>
      <c r="R16" s="56">
        <f t="shared" si="12"/>
        <v>0</v>
      </c>
      <c r="S16" s="56">
        <f t="shared" si="13"/>
        <v>0</v>
      </c>
      <c r="T16" s="57">
        <f t="shared" si="14"/>
        <v>0</v>
      </c>
      <c r="U16" s="58">
        <f t="shared" si="15"/>
        <v>0</v>
      </c>
      <c r="V16" s="24">
        <f t="shared" si="16"/>
        <v>0</v>
      </c>
      <c r="W16" s="50">
        <f t="shared" si="17"/>
        <v>0</v>
      </c>
      <c r="Y16" s="25">
        <f t="shared" si="18"/>
        <v>8</v>
      </c>
      <c r="Z16" s="26">
        <f t="shared" si="19"/>
        <v>0.91070499999999999</v>
      </c>
      <c r="AA16" s="10">
        <f t="shared" si="20"/>
        <v>2.2000000000000002</v>
      </c>
      <c r="AB16" s="19">
        <f t="shared" si="21"/>
        <v>7.2856399999999999</v>
      </c>
    </row>
    <row r="17" spans="1:28" x14ac:dyDescent="0.25">
      <c r="A17" s="49" t="s">
        <v>91</v>
      </c>
      <c r="B17" s="49" t="s">
        <v>117</v>
      </c>
      <c r="C17" s="57">
        <v>0.27500000000000002</v>
      </c>
      <c r="D17" s="15">
        <v>36</v>
      </c>
      <c r="E17" s="16">
        <v>1.3680000000000001</v>
      </c>
      <c r="F17" s="51">
        <f t="shared" ref="F17:F19" si="93">E17/C17</f>
        <v>4.9745454545454546</v>
      </c>
      <c r="G17" s="52">
        <f t="shared" ref="G17:G19" si="94">E17*D17</f>
        <v>49.248000000000005</v>
      </c>
      <c r="H17" s="50">
        <f t="shared" ref="H17:H19" si="95">C17*D17</f>
        <v>9.9</v>
      </c>
      <c r="I17" s="24">
        <f t="shared" si="6"/>
        <v>14</v>
      </c>
      <c r="J17" s="53">
        <f t="shared" ref="J17:J19" si="96">I17*E17</f>
        <v>19.152000000000001</v>
      </c>
      <c r="K17" s="54">
        <f t="shared" ref="K17:K19" si="97">D17-I17</f>
        <v>22</v>
      </c>
      <c r="L17" s="125">
        <f t="shared" ref="L17:L31" si="98">K17*E17</f>
        <v>30.096000000000004</v>
      </c>
      <c r="M17" s="20">
        <v>14</v>
      </c>
      <c r="N17" s="55">
        <f t="shared" ref="N17:N19" si="99">P17+D17</f>
        <v>36</v>
      </c>
      <c r="O17" s="55">
        <f t="shared" ref="O17:O33" si="100">N17-M17</f>
        <v>22</v>
      </c>
      <c r="P17" s="17">
        <v>0</v>
      </c>
      <c r="Q17" s="16">
        <v>0</v>
      </c>
      <c r="R17" s="56">
        <f t="shared" si="12"/>
        <v>0</v>
      </c>
      <c r="S17" s="56">
        <f t="shared" si="13"/>
        <v>0</v>
      </c>
      <c r="T17" s="57">
        <f t="shared" si="14"/>
        <v>0</v>
      </c>
      <c r="U17" s="58">
        <f t="shared" si="15"/>
        <v>0</v>
      </c>
      <c r="V17" s="24">
        <f t="shared" si="16"/>
        <v>0</v>
      </c>
      <c r="W17" s="50">
        <f t="shared" si="17"/>
        <v>0</v>
      </c>
      <c r="Y17" s="25">
        <f t="shared" si="18"/>
        <v>14</v>
      </c>
      <c r="Z17" s="26">
        <f t="shared" si="19"/>
        <v>1.3680000000000001</v>
      </c>
      <c r="AA17" s="10">
        <f t="shared" si="20"/>
        <v>3.8500000000000005</v>
      </c>
      <c r="AB17" s="19">
        <f t="shared" si="21"/>
        <v>19.152000000000001</v>
      </c>
    </row>
    <row r="18" spans="1:28" x14ac:dyDescent="0.25">
      <c r="A18" s="49" t="s">
        <v>91</v>
      </c>
      <c r="B18" s="49" t="s">
        <v>131</v>
      </c>
      <c r="C18" s="57">
        <v>0.27500000000000002</v>
      </c>
      <c r="D18" s="15">
        <v>60</v>
      </c>
      <c r="E18" s="16">
        <v>1.3680000000000001</v>
      </c>
      <c r="F18" s="51">
        <f t="shared" ref="F18" si="101">E18/C18</f>
        <v>4.9745454545454546</v>
      </c>
      <c r="G18" s="52">
        <f t="shared" ref="G18" si="102">E18*D18</f>
        <v>82.080000000000013</v>
      </c>
      <c r="H18" s="50">
        <f t="shared" ref="H18" si="103">C18*D18</f>
        <v>16.5</v>
      </c>
      <c r="I18" s="24">
        <f t="shared" ref="I18" si="104">IF(O18&gt;P18,D18-O18+P18,D18)</f>
        <v>46</v>
      </c>
      <c r="J18" s="53">
        <f t="shared" ref="J18" si="105">I18*E18</f>
        <v>62.928000000000004</v>
      </c>
      <c r="K18" s="54">
        <f t="shared" ref="K18" si="106">D18-I18</f>
        <v>14</v>
      </c>
      <c r="L18" s="125">
        <f t="shared" ref="L18:L30" si="107">K18*E18</f>
        <v>19.152000000000001</v>
      </c>
      <c r="M18" s="20">
        <v>46</v>
      </c>
      <c r="N18" s="55">
        <f t="shared" ref="N18" si="108">P18+D18</f>
        <v>60</v>
      </c>
      <c r="O18" s="55">
        <f t="shared" ref="O18" si="109">N18-M18</f>
        <v>14</v>
      </c>
      <c r="P18" s="17">
        <v>0</v>
      </c>
      <c r="Q18" s="16">
        <v>0</v>
      </c>
      <c r="R18" s="56">
        <f t="shared" ref="R18" si="110">Q18/C18</f>
        <v>0</v>
      </c>
      <c r="S18" s="56">
        <f t="shared" ref="S18" si="111">Q18*P18</f>
        <v>0</v>
      </c>
      <c r="T18" s="57">
        <f t="shared" ref="T18" si="112">P18-V18</f>
        <v>0</v>
      </c>
      <c r="U18" s="58">
        <f t="shared" ref="U18" si="113">T18*Q18</f>
        <v>0</v>
      </c>
      <c r="V18" s="24">
        <f t="shared" ref="V18" si="114">IF(O18&lt;P18,P18-O18,0)</f>
        <v>0</v>
      </c>
      <c r="W18" s="50">
        <f t="shared" ref="W18" si="115">V18*Q18</f>
        <v>0</v>
      </c>
      <c r="Y18" s="25">
        <f t="shared" ref="Y18" si="116">V18+I18</f>
        <v>46</v>
      </c>
      <c r="Z18" s="26">
        <f t="shared" ref="Z18" si="117">IF(ISERROR(((V18*Q18)+(I18*E18))/(I18+V18)),0,((V18*Q18)+(I18*E18))/(I18+V18))</f>
        <v>1.3680000000000001</v>
      </c>
      <c r="AA18" s="10">
        <f t="shared" ref="AA18" si="118">Y18*C18</f>
        <v>12.65</v>
      </c>
      <c r="AB18" s="19">
        <f t="shared" ref="AB18" si="119">Y18*Z18</f>
        <v>62.928000000000004</v>
      </c>
    </row>
    <row r="19" spans="1:28" x14ac:dyDescent="0.25">
      <c r="A19" s="49" t="s">
        <v>118</v>
      </c>
      <c r="B19" s="49" t="s">
        <v>119</v>
      </c>
      <c r="C19" s="57">
        <v>0.7</v>
      </c>
      <c r="D19" s="15"/>
      <c r="E19" s="16"/>
      <c r="F19" s="51">
        <f t="shared" si="93"/>
        <v>0</v>
      </c>
      <c r="G19" s="52">
        <f t="shared" si="94"/>
        <v>0</v>
      </c>
      <c r="H19" s="50">
        <f t="shared" si="95"/>
        <v>0</v>
      </c>
      <c r="I19" s="24">
        <f t="shared" si="6"/>
        <v>0</v>
      </c>
      <c r="J19" s="53">
        <f t="shared" si="96"/>
        <v>0</v>
      </c>
      <c r="K19" s="54">
        <f t="shared" si="97"/>
        <v>0</v>
      </c>
      <c r="L19" s="125">
        <f t="shared" si="98"/>
        <v>0</v>
      </c>
      <c r="M19" s="20"/>
      <c r="N19" s="55">
        <f t="shared" si="99"/>
        <v>3</v>
      </c>
      <c r="O19" s="55">
        <f t="shared" si="100"/>
        <v>3</v>
      </c>
      <c r="P19" s="17">
        <v>3</v>
      </c>
      <c r="Q19" s="16">
        <v>7.0690740740740736</v>
      </c>
      <c r="R19" s="56">
        <f t="shared" si="12"/>
        <v>10.098677248677248</v>
      </c>
      <c r="S19" s="56">
        <f t="shared" si="13"/>
        <v>21.207222222222221</v>
      </c>
      <c r="T19" s="57">
        <f t="shared" si="14"/>
        <v>3</v>
      </c>
      <c r="U19" s="58">
        <f t="shared" si="15"/>
        <v>21.207222222222221</v>
      </c>
      <c r="V19" s="24">
        <f t="shared" si="16"/>
        <v>0</v>
      </c>
      <c r="W19" s="50">
        <f t="shared" si="17"/>
        <v>0</v>
      </c>
      <c r="Y19" s="25">
        <f t="shared" si="18"/>
        <v>0</v>
      </c>
      <c r="Z19" s="26">
        <f t="shared" si="19"/>
        <v>0</v>
      </c>
      <c r="AA19" s="10">
        <f t="shared" si="20"/>
        <v>0</v>
      </c>
      <c r="AB19" s="19">
        <f t="shared" si="21"/>
        <v>0</v>
      </c>
    </row>
    <row r="20" spans="1:28" x14ac:dyDescent="0.25">
      <c r="A20" s="49" t="s">
        <v>19</v>
      </c>
      <c r="B20" s="49" t="s">
        <v>20</v>
      </c>
      <c r="C20" s="57">
        <v>1</v>
      </c>
      <c r="D20" s="15"/>
      <c r="E20" s="16"/>
      <c r="F20" s="51">
        <f t="shared" si="3"/>
        <v>0</v>
      </c>
      <c r="G20" s="52">
        <f t="shared" si="4"/>
        <v>0</v>
      </c>
      <c r="H20" s="50">
        <f t="shared" si="5"/>
        <v>0</v>
      </c>
      <c r="I20" s="24">
        <f t="shared" si="6"/>
        <v>0</v>
      </c>
      <c r="J20" s="53">
        <f t="shared" si="7"/>
        <v>0</v>
      </c>
      <c r="K20" s="54">
        <f t="shared" si="8"/>
        <v>0</v>
      </c>
      <c r="L20" s="125">
        <f t="shared" si="107"/>
        <v>0</v>
      </c>
      <c r="M20" s="20">
        <v>1</v>
      </c>
      <c r="N20" s="55">
        <f t="shared" si="10"/>
        <v>1</v>
      </c>
      <c r="O20" s="55">
        <f t="shared" si="11"/>
        <v>0</v>
      </c>
      <c r="P20" s="17">
        <v>1</v>
      </c>
      <c r="Q20" s="16">
        <v>12.07</v>
      </c>
      <c r="R20" s="56">
        <f t="shared" si="12"/>
        <v>12.07</v>
      </c>
      <c r="S20" s="56">
        <f t="shared" si="13"/>
        <v>12.07</v>
      </c>
      <c r="T20" s="57">
        <f t="shared" si="14"/>
        <v>0</v>
      </c>
      <c r="U20" s="58">
        <f t="shared" si="15"/>
        <v>0</v>
      </c>
      <c r="V20" s="24">
        <f t="shared" si="16"/>
        <v>1</v>
      </c>
      <c r="W20" s="50">
        <f t="shared" si="17"/>
        <v>12.07</v>
      </c>
      <c r="Y20" s="25">
        <f t="shared" si="18"/>
        <v>1</v>
      </c>
      <c r="Z20" s="26">
        <f t="shared" si="19"/>
        <v>12.07</v>
      </c>
      <c r="AA20" s="10">
        <f t="shared" si="20"/>
        <v>1</v>
      </c>
      <c r="AB20" s="19">
        <f t="shared" si="21"/>
        <v>12.07</v>
      </c>
    </row>
    <row r="21" spans="1:28" x14ac:dyDescent="0.25">
      <c r="A21" s="49" t="s">
        <v>19</v>
      </c>
      <c r="B21" s="49" t="s">
        <v>20</v>
      </c>
      <c r="C21" s="57">
        <v>0.02</v>
      </c>
      <c r="D21" s="15">
        <v>180</v>
      </c>
      <c r="E21" s="16">
        <v>0.54</v>
      </c>
      <c r="F21" s="51">
        <f t="shared" si="3"/>
        <v>27</v>
      </c>
      <c r="G21" s="52">
        <f t="shared" si="4"/>
        <v>97.2</v>
      </c>
      <c r="H21" s="50">
        <f t="shared" si="5"/>
        <v>3.6</v>
      </c>
      <c r="I21" s="24">
        <f t="shared" si="6"/>
        <v>0</v>
      </c>
      <c r="J21" s="53">
        <f t="shared" si="7"/>
        <v>0</v>
      </c>
      <c r="K21" s="54">
        <f t="shared" si="8"/>
        <v>180</v>
      </c>
      <c r="L21" s="125">
        <f t="shared" si="98"/>
        <v>97.2</v>
      </c>
      <c r="M21" s="20"/>
      <c r="N21" s="55">
        <f t="shared" si="10"/>
        <v>240</v>
      </c>
      <c r="O21" s="55">
        <f t="shared" si="100"/>
        <v>240</v>
      </c>
      <c r="P21" s="17">
        <v>60</v>
      </c>
      <c r="Q21" s="16">
        <v>0.61199999999999999</v>
      </c>
      <c r="R21" s="56">
        <f t="shared" si="12"/>
        <v>30.599999999999998</v>
      </c>
      <c r="S21" s="56">
        <f t="shared" si="13"/>
        <v>36.72</v>
      </c>
      <c r="T21" s="57">
        <f t="shared" si="14"/>
        <v>60</v>
      </c>
      <c r="U21" s="58">
        <f t="shared" si="15"/>
        <v>36.72</v>
      </c>
      <c r="V21" s="24">
        <f t="shared" si="16"/>
        <v>0</v>
      </c>
      <c r="W21" s="50">
        <f t="shared" si="17"/>
        <v>0</v>
      </c>
      <c r="Y21" s="25">
        <f t="shared" si="18"/>
        <v>0</v>
      </c>
      <c r="Z21" s="26">
        <f t="shared" si="19"/>
        <v>0</v>
      </c>
      <c r="AA21" s="10">
        <f t="shared" si="20"/>
        <v>0</v>
      </c>
      <c r="AB21" s="19">
        <f t="shared" si="21"/>
        <v>0</v>
      </c>
    </row>
    <row r="22" spans="1:28" x14ac:dyDescent="0.25">
      <c r="A22" s="49" t="s">
        <v>74</v>
      </c>
      <c r="B22" s="49" t="s">
        <v>75</v>
      </c>
      <c r="C22" s="57">
        <v>0.7</v>
      </c>
      <c r="D22" s="15"/>
      <c r="E22" s="16"/>
      <c r="F22" s="51">
        <f t="shared" si="3"/>
        <v>0</v>
      </c>
      <c r="G22" s="52">
        <f t="shared" si="4"/>
        <v>0</v>
      </c>
      <c r="H22" s="50">
        <f t="shared" si="5"/>
        <v>0</v>
      </c>
      <c r="I22" s="24">
        <f>IF(O22&gt;P22,D22-O22+P22,D22)</f>
        <v>0</v>
      </c>
      <c r="J22" s="53">
        <f t="shared" si="7"/>
        <v>0</v>
      </c>
      <c r="K22" s="54">
        <f t="shared" si="8"/>
        <v>0</v>
      </c>
      <c r="L22" s="125">
        <f t="shared" si="107"/>
        <v>0</v>
      </c>
      <c r="M22" s="20">
        <v>1</v>
      </c>
      <c r="N22" s="55">
        <f t="shared" si="10"/>
        <v>1</v>
      </c>
      <c r="O22" s="55">
        <f t="shared" si="11"/>
        <v>0</v>
      </c>
      <c r="P22" s="17">
        <v>1</v>
      </c>
      <c r="Q22" s="16">
        <v>13.801999999999998</v>
      </c>
      <c r="R22" s="56">
        <f t="shared" si="12"/>
        <v>19.717142857142854</v>
      </c>
      <c r="S22" s="56">
        <f t="shared" si="13"/>
        <v>13.801999999999998</v>
      </c>
      <c r="T22" s="57">
        <f t="shared" si="14"/>
        <v>0</v>
      </c>
      <c r="U22" s="58">
        <f t="shared" si="15"/>
        <v>0</v>
      </c>
      <c r="V22" s="24">
        <f t="shared" si="16"/>
        <v>1</v>
      </c>
      <c r="W22" s="50">
        <f t="shared" si="17"/>
        <v>13.801999999999998</v>
      </c>
      <c r="Y22" s="25">
        <f t="shared" si="18"/>
        <v>1</v>
      </c>
      <c r="Z22" s="26">
        <f t="shared" si="19"/>
        <v>13.801999999999998</v>
      </c>
      <c r="AA22" s="10">
        <f t="shared" si="20"/>
        <v>0.7</v>
      </c>
      <c r="AB22" s="19">
        <f t="shared" si="21"/>
        <v>13.801999999999998</v>
      </c>
    </row>
    <row r="23" spans="1:28" x14ac:dyDescent="0.25">
      <c r="A23" s="49" t="s">
        <v>74</v>
      </c>
      <c r="B23" s="49" t="s">
        <v>75</v>
      </c>
      <c r="C23" s="57">
        <v>0.5</v>
      </c>
      <c r="D23" s="15"/>
      <c r="E23" s="16"/>
      <c r="F23" s="51">
        <f t="shared" si="3"/>
        <v>0</v>
      </c>
      <c r="G23" s="52">
        <f t="shared" si="4"/>
        <v>0</v>
      </c>
      <c r="H23" s="50">
        <f t="shared" si="5"/>
        <v>0</v>
      </c>
      <c r="I23" s="24">
        <f t="shared" si="6"/>
        <v>0</v>
      </c>
      <c r="J23" s="53">
        <f t="shared" si="7"/>
        <v>0</v>
      </c>
      <c r="K23" s="54">
        <f t="shared" si="8"/>
        <v>0</v>
      </c>
      <c r="L23" s="125">
        <f t="shared" si="98"/>
        <v>0</v>
      </c>
      <c r="M23" s="20"/>
      <c r="N23" s="55">
        <f t="shared" si="10"/>
        <v>0</v>
      </c>
      <c r="O23" s="55">
        <f t="shared" si="100"/>
        <v>0</v>
      </c>
      <c r="P23" s="17">
        <v>0</v>
      </c>
      <c r="Q23" s="16">
        <v>0</v>
      </c>
      <c r="R23" s="56">
        <f t="shared" si="12"/>
        <v>0</v>
      </c>
      <c r="S23" s="56">
        <f t="shared" si="13"/>
        <v>0</v>
      </c>
      <c r="T23" s="57">
        <f t="shared" si="14"/>
        <v>0</v>
      </c>
      <c r="U23" s="58">
        <f t="shared" si="15"/>
        <v>0</v>
      </c>
      <c r="V23" s="24">
        <f t="shared" si="16"/>
        <v>0</v>
      </c>
      <c r="W23" s="50">
        <f t="shared" si="17"/>
        <v>0</v>
      </c>
      <c r="Y23" s="25">
        <f t="shared" si="18"/>
        <v>0</v>
      </c>
      <c r="Z23" s="26">
        <f t="shared" si="19"/>
        <v>0</v>
      </c>
      <c r="AA23" s="10">
        <f t="shared" si="20"/>
        <v>0</v>
      </c>
      <c r="AB23" s="19">
        <f t="shared" si="21"/>
        <v>0</v>
      </c>
    </row>
    <row r="24" spans="1:28" x14ac:dyDescent="0.25">
      <c r="A24" s="49" t="s">
        <v>74</v>
      </c>
      <c r="B24" s="49" t="s">
        <v>128</v>
      </c>
      <c r="C24" s="57">
        <v>2</v>
      </c>
      <c r="D24" s="15"/>
      <c r="E24" s="16"/>
      <c r="F24" s="51">
        <f t="shared" si="3"/>
        <v>0</v>
      </c>
      <c r="G24" s="52">
        <f t="shared" si="4"/>
        <v>0</v>
      </c>
      <c r="H24" s="50">
        <f t="shared" si="5"/>
        <v>0</v>
      </c>
      <c r="I24" s="24">
        <f t="shared" si="6"/>
        <v>0</v>
      </c>
      <c r="J24" s="53">
        <f t="shared" si="7"/>
        <v>0</v>
      </c>
      <c r="K24" s="54">
        <f t="shared" si="8"/>
        <v>0</v>
      </c>
      <c r="L24" s="125">
        <f t="shared" si="107"/>
        <v>0</v>
      </c>
      <c r="M24" s="20">
        <v>0.5</v>
      </c>
      <c r="N24" s="55">
        <f t="shared" si="10"/>
        <v>1</v>
      </c>
      <c r="O24" s="55">
        <f t="shared" si="11"/>
        <v>0.5</v>
      </c>
      <c r="P24" s="17">
        <v>1</v>
      </c>
      <c r="Q24" s="16">
        <v>29.148</v>
      </c>
      <c r="R24" s="56">
        <f t="shared" si="12"/>
        <v>14.574</v>
      </c>
      <c r="S24" s="56">
        <f t="shared" si="13"/>
        <v>29.148</v>
      </c>
      <c r="T24" s="57">
        <f t="shared" si="14"/>
        <v>0.5</v>
      </c>
      <c r="U24" s="58">
        <f t="shared" si="15"/>
        <v>14.574</v>
      </c>
      <c r="V24" s="24">
        <f t="shared" si="16"/>
        <v>0.5</v>
      </c>
      <c r="W24" s="50">
        <f t="shared" si="17"/>
        <v>14.574</v>
      </c>
      <c r="Y24" s="25">
        <f t="shared" si="18"/>
        <v>0.5</v>
      </c>
      <c r="Z24" s="26">
        <f t="shared" si="19"/>
        <v>29.148</v>
      </c>
      <c r="AA24" s="10">
        <f t="shared" si="20"/>
        <v>1</v>
      </c>
      <c r="AB24" s="19">
        <f t="shared" si="21"/>
        <v>14.574</v>
      </c>
    </row>
    <row r="25" spans="1:28" x14ac:dyDescent="0.25">
      <c r="A25" s="49" t="s">
        <v>74</v>
      </c>
      <c r="B25" s="49" t="s">
        <v>139</v>
      </c>
      <c r="C25" s="57">
        <v>0.5</v>
      </c>
      <c r="D25" s="15"/>
      <c r="E25" s="16"/>
      <c r="F25" s="51">
        <f t="shared" si="3"/>
        <v>0</v>
      </c>
      <c r="G25" s="52">
        <f t="shared" si="4"/>
        <v>0</v>
      </c>
      <c r="H25" s="50">
        <f t="shared" si="5"/>
        <v>0</v>
      </c>
      <c r="I25" s="24">
        <f t="shared" si="6"/>
        <v>0</v>
      </c>
      <c r="J25" s="53">
        <f t="shared" si="7"/>
        <v>0</v>
      </c>
      <c r="K25" s="54">
        <f t="shared" si="8"/>
        <v>0</v>
      </c>
      <c r="L25" s="125">
        <f t="shared" si="98"/>
        <v>0</v>
      </c>
      <c r="M25" s="20">
        <v>1</v>
      </c>
      <c r="N25" s="55">
        <f t="shared" si="10"/>
        <v>1</v>
      </c>
      <c r="O25" s="55">
        <f t="shared" si="100"/>
        <v>0</v>
      </c>
      <c r="P25" s="17">
        <v>1</v>
      </c>
      <c r="Q25" s="16">
        <v>14.8</v>
      </c>
      <c r="R25" s="56">
        <f t="shared" si="12"/>
        <v>29.6</v>
      </c>
      <c r="S25" s="56">
        <f t="shared" si="13"/>
        <v>14.8</v>
      </c>
      <c r="T25" s="57">
        <f t="shared" si="14"/>
        <v>0</v>
      </c>
      <c r="U25" s="58">
        <f t="shared" si="15"/>
        <v>0</v>
      </c>
      <c r="V25" s="24">
        <f t="shared" si="16"/>
        <v>1</v>
      </c>
      <c r="W25" s="50">
        <f t="shared" si="17"/>
        <v>14.8</v>
      </c>
      <c r="Y25" s="25">
        <f t="shared" si="18"/>
        <v>1</v>
      </c>
      <c r="Z25" s="26">
        <f t="shared" si="19"/>
        <v>14.8</v>
      </c>
      <c r="AA25" s="10">
        <f t="shared" si="20"/>
        <v>0.5</v>
      </c>
      <c r="AB25" s="19">
        <f t="shared" si="21"/>
        <v>14.8</v>
      </c>
    </row>
    <row r="26" spans="1:28" x14ac:dyDescent="0.25">
      <c r="A26" s="49" t="s">
        <v>74</v>
      </c>
      <c r="B26" s="49" t="s">
        <v>140</v>
      </c>
      <c r="C26" s="57">
        <v>0.5</v>
      </c>
      <c r="D26" s="15"/>
      <c r="E26" s="16"/>
      <c r="F26" s="51">
        <f t="shared" si="3"/>
        <v>0</v>
      </c>
      <c r="G26" s="52">
        <f t="shared" si="4"/>
        <v>0</v>
      </c>
      <c r="H26" s="50">
        <f t="shared" si="5"/>
        <v>0</v>
      </c>
      <c r="I26" s="24">
        <f t="shared" si="6"/>
        <v>0</v>
      </c>
      <c r="J26" s="53">
        <f t="shared" si="7"/>
        <v>0</v>
      </c>
      <c r="K26" s="54">
        <f t="shared" si="8"/>
        <v>0</v>
      </c>
      <c r="L26" s="125">
        <f t="shared" si="107"/>
        <v>0</v>
      </c>
      <c r="M26" s="20">
        <v>1</v>
      </c>
      <c r="N26" s="55">
        <f t="shared" si="10"/>
        <v>1</v>
      </c>
      <c r="O26" s="55">
        <f t="shared" si="11"/>
        <v>0</v>
      </c>
      <c r="P26" s="17">
        <v>1</v>
      </c>
      <c r="Q26" s="16">
        <v>14.800000000000002</v>
      </c>
      <c r="R26" s="56">
        <f t="shared" si="12"/>
        <v>29.600000000000005</v>
      </c>
      <c r="S26" s="56">
        <f t="shared" si="13"/>
        <v>14.800000000000002</v>
      </c>
      <c r="T26" s="57">
        <f t="shared" si="14"/>
        <v>0</v>
      </c>
      <c r="U26" s="58">
        <f t="shared" si="15"/>
        <v>0</v>
      </c>
      <c r="V26" s="24">
        <f t="shared" si="16"/>
        <v>1</v>
      </c>
      <c r="W26" s="50">
        <f t="shared" si="17"/>
        <v>14.800000000000002</v>
      </c>
      <c r="Y26" s="25">
        <f t="shared" si="18"/>
        <v>1</v>
      </c>
      <c r="Z26" s="26">
        <f t="shared" si="19"/>
        <v>14.800000000000002</v>
      </c>
      <c r="AA26" s="10">
        <f t="shared" si="20"/>
        <v>0.5</v>
      </c>
      <c r="AB26" s="19">
        <f t="shared" si="21"/>
        <v>14.800000000000002</v>
      </c>
    </row>
    <row r="27" spans="1:28" x14ac:dyDescent="0.25">
      <c r="A27" s="49" t="s">
        <v>74</v>
      </c>
      <c r="B27" s="49" t="s">
        <v>141</v>
      </c>
      <c r="C27" s="57">
        <v>0.5</v>
      </c>
      <c r="D27" s="15"/>
      <c r="E27" s="16"/>
      <c r="F27" s="51">
        <f t="shared" si="3"/>
        <v>0</v>
      </c>
      <c r="G27" s="52">
        <f t="shared" si="4"/>
        <v>0</v>
      </c>
      <c r="H27" s="50">
        <f t="shared" si="5"/>
        <v>0</v>
      </c>
      <c r="I27" s="24">
        <f t="shared" si="6"/>
        <v>0</v>
      </c>
      <c r="J27" s="53">
        <f t="shared" si="7"/>
        <v>0</v>
      </c>
      <c r="K27" s="54">
        <f t="shared" si="8"/>
        <v>0</v>
      </c>
      <c r="L27" s="125">
        <f t="shared" si="98"/>
        <v>0</v>
      </c>
      <c r="M27" s="20"/>
      <c r="N27" s="55">
        <f t="shared" si="10"/>
        <v>0.5</v>
      </c>
      <c r="O27" s="55">
        <f t="shared" si="100"/>
        <v>0.5</v>
      </c>
      <c r="P27" s="17">
        <v>0.5</v>
      </c>
      <c r="Q27" s="16">
        <v>14.8</v>
      </c>
      <c r="R27" s="56">
        <f t="shared" si="12"/>
        <v>29.6</v>
      </c>
      <c r="S27" s="56">
        <f t="shared" si="13"/>
        <v>7.4</v>
      </c>
      <c r="T27" s="57">
        <f t="shared" si="14"/>
        <v>0.5</v>
      </c>
      <c r="U27" s="58">
        <f t="shared" si="15"/>
        <v>7.4</v>
      </c>
      <c r="V27" s="24">
        <f t="shared" si="16"/>
        <v>0</v>
      </c>
      <c r="W27" s="50">
        <f t="shared" si="17"/>
        <v>0</v>
      </c>
      <c r="Y27" s="25">
        <f t="shared" si="18"/>
        <v>0</v>
      </c>
      <c r="Z27" s="26">
        <f t="shared" si="19"/>
        <v>0</v>
      </c>
      <c r="AA27" s="10">
        <f t="shared" si="20"/>
        <v>0</v>
      </c>
      <c r="AB27" s="19">
        <f t="shared" si="21"/>
        <v>0</v>
      </c>
    </row>
    <row r="28" spans="1:28" x14ac:dyDescent="0.25">
      <c r="A28" s="49" t="s">
        <v>135</v>
      </c>
      <c r="B28" s="49" t="s">
        <v>136</v>
      </c>
      <c r="C28" s="57">
        <v>1</v>
      </c>
      <c r="D28" s="15"/>
      <c r="E28" s="16"/>
      <c r="F28" s="51">
        <f t="shared" ref="F28" si="120">E28/C28</f>
        <v>0</v>
      </c>
      <c r="G28" s="52">
        <f t="shared" ref="G28" si="121">E28*D28</f>
        <v>0</v>
      </c>
      <c r="H28" s="50">
        <f t="shared" ref="H28" si="122">C28*D28</f>
        <v>0</v>
      </c>
      <c r="I28" s="24">
        <f t="shared" si="6"/>
        <v>0</v>
      </c>
      <c r="J28" s="53">
        <f t="shared" si="7"/>
        <v>0</v>
      </c>
      <c r="K28" s="54">
        <f t="shared" si="8"/>
        <v>0</v>
      </c>
      <c r="L28" s="125">
        <f t="shared" si="107"/>
        <v>0</v>
      </c>
      <c r="M28" s="20">
        <v>2</v>
      </c>
      <c r="N28" s="55">
        <f t="shared" si="10"/>
        <v>2</v>
      </c>
      <c r="O28" s="55">
        <f t="shared" si="11"/>
        <v>0</v>
      </c>
      <c r="P28" s="17">
        <v>2</v>
      </c>
      <c r="Q28" s="16">
        <v>12.9</v>
      </c>
      <c r="R28" s="56">
        <f t="shared" si="12"/>
        <v>12.9</v>
      </c>
      <c r="S28" s="56">
        <f t="shared" si="13"/>
        <v>25.8</v>
      </c>
      <c r="T28" s="57">
        <f t="shared" si="14"/>
        <v>0</v>
      </c>
      <c r="U28" s="58">
        <f t="shared" si="15"/>
        <v>0</v>
      </c>
      <c r="V28" s="24">
        <f t="shared" si="16"/>
        <v>2</v>
      </c>
      <c r="W28" s="50">
        <f t="shared" si="17"/>
        <v>25.8</v>
      </c>
      <c r="Y28" s="25">
        <f t="shared" si="18"/>
        <v>2</v>
      </c>
      <c r="Z28" s="26">
        <f t="shared" si="19"/>
        <v>12.9</v>
      </c>
      <c r="AA28" s="10">
        <f t="shared" si="20"/>
        <v>2</v>
      </c>
      <c r="AB28" s="19">
        <f t="shared" si="21"/>
        <v>25.8</v>
      </c>
    </row>
    <row r="29" spans="1:28" x14ac:dyDescent="0.25">
      <c r="A29" s="49" t="s">
        <v>17</v>
      </c>
      <c r="B29" s="49" t="s">
        <v>18</v>
      </c>
      <c r="C29" s="57">
        <v>0.75</v>
      </c>
      <c r="D29" s="15"/>
      <c r="E29" s="16"/>
      <c r="F29" s="51">
        <f t="shared" si="3"/>
        <v>0</v>
      </c>
      <c r="G29" s="52">
        <f t="shared" si="4"/>
        <v>0</v>
      </c>
      <c r="H29" s="50">
        <f t="shared" si="5"/>
        <v>0</v>
      </c>
      <c r="I29" s="24">
        <f t="shared" si="6"/>
        <v>0</v>
      </c>
      <c r="J29" s="53">
        <f t="shared" si="7"/>
        <v>0</v>
      </c>
      <c r="K29" s="54">
        <f t="shared" si="8"/>
        <v>0</v>
      </c>
      <c r="L29" s="125">
        <f t="shared" si="98"/>
        <v>0</v>
      </c>
      <c r="M29" s="20">
        <v>5</v>
      </c>
      <c r="N29" s="55">
        <f t="shared" si="10"/>
        <v>6</v>
      </c>
      <c r="O29" s="55">
        <f t="shared" si="100"/>
        <v>1</v>
      </c>
      <c r="P29" s="17">
        <v>6</v>
      </c>
      <c r="Q29" s="16">
        <v>3.14</v>
      </c>
      <c r="R29" s="56">
        <f t="shared" si="12"/>
        <v>4.1866666666666665</v>
      </c>
      <c r="S29" s="56">
        <f t="shared" si="13"/>
        <v>18.84</v>
      </c>
      <c r="T29" s="57">
        <f t="shared" si="14"/>
        <v>1</v>
      </c>
      <c r="U29" s="58">
        <f t="shared" si="15"/>
        <v>3.14</v>
      </c>
      <c r="V29" s="24">
        <f t="shared" si="16"/>
        <v>5</v>
      </c>
      <c r="W29" s="50">
        <f t="shared" si="17"/>
        <v>15.700000000000001</v>
      </c>
      <c r="Y29" s="25">
        <f t="shared" si="18"/>
        <v>5</v>
      </c>
      <c r="Z29" s="26">
        <f t="shared" si="19"/>
        <v>3.14</v>
      </c>
      <c r="AA29" s="10">
        <f t="shared" si="20"/>
        <v>3.75</v>
      </c>
      <c r="AB29" s="19">
        <f t="shared" si="21"/>
        <v>15.700000000000001</v>
      </c>
    </row>
    <row r="30" spans="1:28" x14ac:dyDescent="0.25">
      <c r="A30" s="49" t="s">
        <v>21</v>
      </c>
      <c r="B30" s="49" t="s">
        <v>22</v>
      </c>
      <c r="C30" s="57">
        <v>0.7</v>
      </c>
      <c r="D30" s="15"/>
      <c r="E30" s="16"/>
      <c r="F30" s="51">
        <f t="shared" ref="F30" si="123">E30/C30</f>
        <v>0</v>
      </c>
      <c r="G30" s="52">
        <f t="shared" ref="G30" si="124">E30*D30</f>
        <v>0</v>
      </c>
      <c r="H30" s="50">
        <f t="shared" ref="H30" si="125">C30*D30</f>
        <v>0</v>
      </c>
      <c r="I30" s="24">
        <f t="shared" si="6"/>
        <v>0</v>
      </c>
      <c r="J30" s="53">
        <f t="shared" si="7"/>
        <v>0</v>
      </c>
      <c r="K30" s="54">
        <f t="shared" si="8"/>
        <v>0</v>
      </c>
      <c r="L30" s="125">
        <f t="shared" si="107"/>
        <v>0</v>
      </c>
      <c r="M30" s="20"/>
      <c r="N30" s="55">
        <f t="shared" si="10"/>
        <v>1.25</v>
      </c>
      <c r="O30" s="55">
        <f t="shared" si="11"/>
        <v>1.25</v>
      </c>
      <c r="P30" s="17">
        <v>1.25</v>
      </c>
      <c r="Q30" s="16">
        <v>10.4925</v>
      </c>
      <c r="R30" s="56">
        <f t="shared" si="12"/>
        <v>14.989285714285716</v>
      </c>
      <c r="S30" s="56">
        <f t="shared" si="13"/>
        <v>13.115625</v>
      </c>
      <c r="T30" s="57">
        <f t="shared" si="14"/>
        <v>1.25</v>
      </c>
      <c r="U30" s="58">
        <f t="shared" si="15"/>
        <v>13.115625</v>
      </c>
      <c r="V30" s="24">
        <f t="shared" si="16"/>
        <v>0</v>
      </c>
      <c r="W30" s="50">
        <f t="shared" si="17"/>
        <v>0</v>
      </c>
      <c r="Y30" s="25">
        <f t="shared" si="18"/>
        <v>0</v>
      </c>
      <c r="Z30" s="26">
        <f t="shared" si="19"/>
        <v>0</v>
      </c>
      <c r="AA30" s="10">
        <f t="shared" si="20"/>
        <v>0</v>
      </c>
      <c r="AB30" s="19">
        <f t="shared" si="21"/>
        <v>0</v>
      </c>
    </row>
    <row r="31" spans="1:28" x14ac:dyDescent="0.25">
      <c r="A31" s="49" t="s">
        <v>21</v>
      </c>
      <c r="B31" s="49" t="s">
        <v>22</v>
      </c>
      <c r="C31" s="57">
        <v>1</v>
      </c>
      <c r="D31" s="15"/>
      <c r="E31" s="16"/>
      <c r="F31" s="51">
        <f t="shared" si="3"/>
        <v>0</v>
      </c>
      <c r="G31" s="52">
        <f t="shared" si="4"/>
        <v>0</v>
      </c>
      <c r="H31" s="50">
        <f t="shared" si="5"/>
        <v>0</v>
      </c>
      <c r="I31" s="24">
        <f t="shared" si="6"/>
        <v>0</v>
      </c>
      <c r="J31" s="53">
        <f t="shared" si="7"/>
        <v>0</v>
      </c>
      <c r="K31" s="54">
        <f t="shared" si="8"/>
        <v>0</v>
      </c>
      <c r="L31" s="125">
        <f t="shared" si="98"/>
        <v>0</v>
      </c>
      <c r="M31" s="20">
        <v>1</v>
      </c>
      <c r="N31" s="55">
        <f t="shared" si="10"/>
        <v>3</v>
      </c>
      <c r="O31" s="55">
        <f t="shared" si="100"/>
        <v>2</v>
      </c>
      <c r="P31" s="17">
        <v>3</v>
      </c>
      <c r="Q31" s="16">
        <v>21.468</v>
      </c>
      <c r="R31" s="56">
        <f t="shared" si="12"/>
        <v>21.468</v>
      </c>
      <c r="S31" s="56">
        <f t="shared" si="13"/>
        <v>64.403999999999996</v>
      </c>
      <c r="T31" s="57">
        <f t="shared" si="14"/>
        <v>2</v>
      </c>
      <c r="U31" s="58">
        <f t="shared" si="15"/>
        <v>42.936</v>
      </c>
      <c r="V31" s="24">
        <f t="shared" si="16"/>
        <v>1</v>
      </c>
      <c r="W31" s="50">
        <f t="shared" si="17"/>
        <v>21.468</v>
      </c>
      <c r="Y31" s="25">
        <f t="shared" si="18"/>
        <v>1</v>
      </c>
      <c r="Z31" s="26">
        <f t="shared" si="19"/>
        <v>21.468</v>
      </c>
      <c r="AA31" s="10">
        <f t="shared" si="20"/>
        <v>1</v>
      </c>
      <c r="AB31" s="19">
        <f t="shared" si="21"/>
        <v>21.468</v>
      </c>
    </row>
    <row r="32" spans="1:28" x14ac:dyDescent="0.25">
      <c r="A32" s="49" t="s">
        <v>23</v>
      </c>
      <c r="B32" s="49" t="s">
        <v>24</v>
      </c>
      <c r="C32" s="57">
        <v>0.7</v>
      </c>
      <c r="D32" s="15"/>
      <c r="E32" s="16"/>
      <c r="F32" s="51">
        <f t="shared" si="3"/>
        <v>0</v>
      </c>
      <c r="G32" s="52">
        <f t="shared" si="4"/>
        <v>0</v>
      </c>
      <c r="H32" s="50">
        <f t="shared" si="5"/>
        <v>0</v>
      </c>
      <c r="I32" s="24">
        <f t="shared" si="6"/>
        <v>0</v>
      </c>
      <c r="J32" s="53">
        <f t="shared" si="7"/>
        <v>0</v>
      </c>
      <c r="K32" s="54">
        <f t="shared" si="8"/>
        <v>0</v>
      </c>
      <c r="L32" s="125">
        <f t="shared" si="9"/>
        <v>0</v>
      </c>
      <c r="M32" s="20"/>
      <c r="N32" s="55">
        <f t="shared" si="10"/>
        <v>0</v>
      </c>
      <c r="O32" s="55">
        <f t="shared" si="11"/>
        <v>0</v>
      </c>
      <c r="P32" s="17">
        <v>0</v>
      </c>
      <c r="Q32" s="16">
        <v>0</v>
      </c>
      <c r="R32" s="56">
        <f t="shared" si="12"/>
        <v>0</v>
      </c>
      <c r="S32" s="56">
        <f t="shared" si="13"/>
        <v>0</v>
      </c>
      <c r="T32" s="57">
        <f t="shared" si="14"/>
        <v>0</v>
      </c>
      <c r="U32" s="58">
        <f t="shared" si="15"/>
        <v>0</v>
      </c>
      <c r="V32" s="24">
        <f t="shared" si="16"/>
        <v>0</v>
      </c>
      <c r="W32" s="50">
        <f t="shared" si="17"/>
        <v>0</v>
      </c>
      <c r="Y32" s="25">
        <f t="shared" si="18"/>
        <v>0</v>
      </c>
      <c r="Z32" s="26">
        <f t="shared" si="19"/>
        <v>0</v>
      </c>
      <c r="AA32" s="10">
        <f t="shared" si="20"/>
        <v>0</v>
      </c>
      <c r="AB32" s="19">
        <f t="shared" si="21"/>
        <v>0</v>
      </c>
    </row>
    <row r="33" spans="1:28" x14ac:dyDescent="0.25">
      <c r="A33" s="49" t="s">
        <v>137</v>
      </c>
      <c r="B33" s="49" t="s">
        <v>137</v>
      </c>
      <c r="C33" s="57">
        <v>0.7</v>
      </c>
      <c r="D33" s="15"/>
      <c r="E33" s="16"/>
      <c r="F33" s="51">
        <f t="shared" ref="F33" si="126">E33/C33</f>
        <v>0</v>
      </c>
      <c r="G33" s="52">
        <f t="shared" ref="G33" si="127">E33*D33</f>
        <v>0</v>
      </c>
      <c r="H33" s="50">
        <f t="shared" ref="H33" si="128">C33*D33</f>
        <v>0</v>
      </c>
      <c r="I33" s="24">
        <f t="shared" si="6"/>
        <v>0</v>
      </c>
      <c r="J33" s="53">
        <f t="shared" ref="J33" si="129">I33*E33</f>
        <v>0</v>
      </c>
      <c r="K33" s="54">
        <f t="shared" ref="K33" si="130">D33-I33</f>
        <v>0</v>
      </c>
      <c r="L33" s="125">
        <f t="shared" ref="L33" si="131">K33*E33</f>
        <v>0</v>
      </c>
      <c r="M33" s="20">
        <v>1</v>
      </c>
      <c r="N33" s="55">
        <f t="shared" ref="N33" si="132">P33+D33</f>
        <v>1</v>
      </c>
      <c r="O33" s="55">
        <f t="shared" si="100"/>
        <v>0</v>
      </c>
      <c r="P33" s="17">
        <v>1</v>
      </c>
      <c r="Q33" s="16">
        <v>14.404</v>
      </c>
      <c r="R33" s="56">
        <f t="shared" ref="R33" si="133">Q33/C33</f>
        <v>20.57714285714286</v>
      </c>
      <c r="S33" s="56">
        <f t="shared" ref="S33" si="134">Q33*P33</f>
        <v>14.404</v>
      </c>
      <c r="T33" s="57">
        <f t="shared" ref="T33" si="135">P33-V33</f>
        <v>0</v>
      </c>
      <c r="U33" s="58">
        <f t="shared" ref="U33" si="136">T33*Q33</f>
        <v>0</v>
      </c>
      <c r="V33" s="24">
        <f t="shared" si="16"/>
        <v>1</v>
      </c>
      <c r="W33" s="50">
        <f t="shared" si="17"/>
        <v>14.404</v>
      </c>
      <c r="Y33" s="25">
        <f t="shared" si="18"/>
        <v>1</v>
      </c>
      <c r="Z33" s="26">
        <f t="shared" si="19"/>
        <v>14.404</v>
      </c>
      <c r="AA33" s="10">
        <f t="shared" ref="AA33" si="137">Y33*C33</f>
        <v>0.7</v>
      </c>
      <c r="AB33" s="19">
        <f t="shared" ref="AB33" si="138">Y33*Z33</f>
        <v>14.404</v>
      </c>
    </row>
    <row r="34" spans="1:28" x14ac:dyDescent="0.25">
      <c r="A34" s="49" t="s">
        <v>137</v>
      </c>
      <c r="B34" s="49" t="s">
        <v>137</v>
      </c>
      <c r="C34" s="57">
        <v>1</v>
      </c>
      <c r="D34" s="15"/>
      <c r="E34" s="16"/>
      <c r="F34" s="51">
        <f t="shared" ref="F34" si="139">E34/C34</f>
        <v>0</v>
      </c>
      <c r="G34" s="52">
        <f t="shared" ref="G34" si="140">E34*D34</f>
        <v>0</v>
      </c>
      <c r="H34" s="50">
        <f t="shared" ref="H34" si="141">C34*D34</f>
        <v>0</v>
      </c>
      <c r="I34" s="24">
        <f t="shared" si="6"/>
        <v>0</v>
      </c>
      <c r="J34" s="53">
        <f t="shared" ref="J34" si="142">I34*E34</f>
        <v>0</v>
      </c>
      <c r="K34" s="54">
        <f t="shared" ref="K34" si="143">D34-I34</f>
        <v>0</v>
      </c>
      <c r="L34" s="125">
        <f t="shared" ref="L34" si="144">K34*E34</f>
        <v>0</v>
      </c>
      <c r="M34" s="20">
        <v>1</v>
      </c>
      <c r="N34" s="55">
        <f t="shared" ref="N34" si="145">P34+D34</f>
        <v>1</v>
      </c>
      <c r="O34" s="55">
        <f t="shared" ref="O34" si="146">N34-M34</f>
        <v>0</v>
      </c>
      <c r="P34" s="17">
        <v>1</v>
      </c>
      <c r="Q34" s="16">
        <v>15.587999999999999</v>
      </c>
      <c r="R34" s="56">
        <f t="shared" ref="R34" si="147">Q34/C34</f>
        <v>15.587999999999999</v>
      </c>
      <c r="S34" s="56">
        <f t="shared" ref="S34" si="148">Q34*P34</f>
        <v>15.587999999999999</v>
      </c>
      <c r="T34" s="57">
        <f t="shared" ref="T34" si="149">P34-V34</f>
        <v>0</v>
      </c>
      <c r="U34" s="58">
        <f t="shared" ref="U34" si="150">T34*Q34</f>
        <v>0</v>
      </c>
      <c r="V34" s="24">
        <f t="shared" si="16"/>
        <v>1</v>
      </c>
      <c r="W34" s="50">
        <f t="shared" si="17"/>
        <v>15.587999999999999</v>
      </c>
      <c r="Y34" s="25">
        <f t="shared" si="18"/>
        <v>1</v>
      </c>
      <c r="Z34" s="26">
        <f t="shared" si="19"/>
        <v>15.587999999999999</v>
      </c>
      <c r="AA34" s="10">
        <f t="shared" ref="AA34" si="151">Y34*C34</f>
        <v>1</v>
      </c>
      <c r="AB34" s="19">
        <f t="shared" ref="AB34" si="152">Y34*Z34</f>
        <v>15.587999999999999</v>
      </c>
    </row>
    <row r="35" spans="1:28" x14ac:dyDescent="0.25">
      <c r="A35" s="49" t="s">
        <v>132</v>
      </c>
      <c r="B35" s="49" t="s">
        <v>132</v>
      </c>
      <c r="C35" s="57">
        <v>0.02</v>
      </c>
      <c r="D35" s="15">
        <v>75</v>
      </c>
      <c r="E35" s="16">
        <v>0.40799999999999997</v>
      </c>
      <c r="F35" s="51">
        <f t="shared" ref="F35" si="153">E35/C35</f>
        <v>20.399999999999999</v>
      </c>
      <c r="G35" s="52">
        <f t="shared" ref="G35" si="154">E35*D35</f>
        <v>30.599999999999998</v>
      </c>
      <c r="H35" s="50">
        <f t="shared" ref="H35" si="155">C35*D35</f>
        <v>1.5</v>
      </c>
      <c r="I35" s="24">
        <f t="shared" ref="I35" si="156">IF(O35&gt;P35,D35-O35+P35,D35)</f>
        <v>0</v>
      </c>
      <c r="J35" s="53">
        <f t="shared" ref="J35" si="157">I35*E35</f>
        <v>0</v>
      </c>
      <c r="K35" s="54">
        <f t="shared" ref="K35" si="158">D35-I35</f>
        <v>75</v>
      </c>
      <c r="L35" s="125">
        <f t="shared" ref="L35" si="159">K35*E35</f>
        <v>30.599999999999998</v>
      </c>
      <c r="M35" s="20"/>
      <c r="N35" s="55">
        <f t="shared" ref="N35" si="160">P35+D35</f>
        <v>125</v>
      </c>
      <c r="O35" s="55">
        <f t="shared" ref="O35" si="161">N35-M35</f>
        <v>125</v>
      </c>
      <c r="P35" s="17">
        <v>50</v>
      </c>
      <c r="Q35" s="16">
        <v>0.52800000000000002</v>
      </c>
      <c r="R35" s="56">
        <f t="shared" ref="R35" si="162">Q35/C35</f>
        <v>26.400000000000002</v>
      </c>
      <c r="S35" s="56">
        <f t="shared" ref="S35" si="163">Q35*P35</f>
        <v>26.400000000000002</v>
      </c>
      <c r="T35" s="57">
        <f t="shared" ref="T35" si="164">P35-V35</f>
        <v>50</v>
      </c>
      <c r="U35" s="58">
        <f t="shared" ref="U35" si="165">T35*Q35</f>
        <v>26.400000000000002</v>
      </c>
      <c r="V35" s="24">
        <f t="shared" si="16"/>
        <v>0</v>
      </c>
      <c r="W35" s="50">
        <f t="shared" si="17"/>
        <v>0</v>
      </c>
      <c r="Y35" s="25">
        <f t="shared" si="18"/>
        <v>0</v>
      </c>
      <c r="Z35" s="26">
        <f t="shared" si="19"/>
        <v>0</v>
      </c>
      <c r="AA35" s="10">
        <f t="shared" ref="AA35" si="166">Y35*C35</f>
        <v>0</v>
      </c>
      <c r="AB35" s="19">
        <f t="shared" ref="AB35" si="167">Y35*Z35</f>
        <v>0</v>
      </c>
    </row>
    <row r="36" spans="1:28" x14ac:dyDescent="0.25">
      <c r="A36" s="49" t="s">
        <v>25</v>
      </c>
      <c r="B36" s="49" t="s">
        <v>25</v>
      </c>
      <c r="C36" s="57">
        <v>0.02</v>
      </c>
      <c r="D36" s="15"/>
      <c r="E36" s="16"/>
      <c r="F36" s="51">
        <f t="shared" si="3"/>
        <v>0</v>
      </c>
      <c r="G36" s="52">
        <f t="shared" si="4"/>
        <v>0</v>
      </c>
      <c r="H36" s="50">
        <f t="shared" si="5"/>
        <v>0</v>
      </c>
      <c r="I36" s="24">
        <f t="shared" si="6"/>
        <v>0</v>
      </c>
      <c r="J36" s="53">
        <f t="shared" si="7"/>
        <v>0</v>
      </c>
      <c r="K36" s="54">
        <f t="shared" si="8"/>
        <v>0</v>
      </c>
      <c r="L36" s="125">
        <f t="shared" si="9"/>
        <v>0</v>
      </c>
      <c r="M36" s="20"/>
      <c r="N36" s="55">
        <f t="shared" si="10"/>
        <v>0</v>
      </c>
      <c r="O36" s="55">
        <f t="shared" si="11"/>
        <v>0</v>
      </c>
      <c r="P36" s="17">
        <v>0</v>
      </c>
      <c r="Q36" s="16">
        <v>0</v>
      </c>
      <c r="R36" s="56">
        <f t="shared" si="12"/>
        <v>0</v>
      </c>
      <c r="S36" s="56">
        <f t="shared" si="13"/>
        <v>0</v>
      </c>
      <c r="T36" s="57">
        <f t="shared" si="14"/>
        <v>0</v>
      </c>
      <c r="U36" s="58">
        <f t="shared" si="15"/>
        <v>0</v>
      </c>
      <c r="V36" s="24">
        <f t="shared" si="16"/>
        <v>0</v>
      </c>
      <c r="W36" s="50">
        <f t="shared" si="17"/>
        <v>0</v>
      </c>
      <c r="Y36" s="25">
        <f t="shared" si="18"/>
        <v>0</v>
      </c>
      <c r="Z36" s="26">
        <f t="shared" si="19"/>
        <v>0</v>
      </c>
      <c r="AA36" s="10">
        <f t="shared" si="20"/>
        <v>0</v>
      </c>
      <c r="AB36" s="19">
        <f t="shared" si="21"/>
        <v>0</v>
      </c>
    </row>
    <row r="37" spans="1:28" x14ac:dyDescent="0.25">
      <c r="A37" s="49" t="s">
        <v>26</v>
      </c>
      <c r="B37" s="49" t="s">
        <v>27</v>
      </c>
      <c r="C37" s="57">
        <v>0.75</v>
      </c>
      <c r="D37" s="15">
        <v>2</v>
      </c>
      <c r="E37" s="16">
        <v>6.1050000000000004</v>
      </c>
      <c r="F37" s="51">
        <f>E37/C37</f>
        <v>8.14</v>
      </c>
      <c r="G37" s="52">
        <f>E37*D37</f>
        <v>12.21</v>
      </c>
      <c r="H37" s="50">
        <f>C37*D37</f>
        <v>1.5</v>
      </c>
      <c r="I37" s="24">
        <f>IF(O37&gt;P37,D37-O37+P37,D37)</f>
        <v>2</v>
      </c>
      <c r="J37" s="53">
        <f>I37*E37</f>
        <v>12.21</v>
      </c>
      <c r="K37" s="54">
        <f>D37-I37</f>
        <v>0</v>
      </c>
      <c r="L37" s="125">
        <f>K37*E37</f>
        <v>0</v>
      </c>
      <c r="M37" s="20">
        <v>2</v>
      </c>
      <c r="N37" s="55">
        <f>P37+D37</f>
        <v>3.5</v>
      </c>
      <c r="O37" s="55">
        <f t="shared" si="11"/>
        <v>1.5</v>
      </c>
      <c r="P37" s="17">
        <v>1.5</v>
      </c>
      <c r="Q37" s="16">
        <v>7.97</v>
      </c>
      <c r="R37" s="56">
        <f t="shared" si="12"/>
        <v>10.626666666666667</v>
      </c>
      <c r="S37" s="56">
        <f t="shared" si="13"/>
        <v>11.955</v>
      </c>
      <c r="T37" s="57">
        <f t="shared" si="14"/>
        <v>1.5</v>
      </c>
      <c r="U37" s="58">
        <f t="shared" si="15"/>
        <v>11.955</v>
      </c>
      <c r="V37" s="24">
        <f t="shared" si="16"/>
        <v>0</v>
      </c>
      <c r="W37" s="50">
        <f t="shared" si="17"/>
        <v>0</v>
      </c>
      <c r="Y37" s="25">
        <f t="shared" si="18"/>
        <v>2</v>
      </c>
      <c r="Z37" s="26">
        <f>IF(ISERROR(((V37*Q37)+(I37*E37))/(I37+V37)),0,((V37*Q37)+(I37*E37))/(I37+V37))</f>
        <v>6.1050000000000004</v>
      </c>
      <c r="AA37" s="10">
        <f t="shared" si="20"/>
        <v>1.5</v>
      </c>
      <c r="AB37" s="19">
        <f t="shared" si="21"/>
        <v>12.21</v>
      </c>
    </row>
    <row r="38" spans="1:28" x14ac:dyDescent="0.25">
      <c r="A38" s="49" t="s">
        <v>28</v>
      </c>
      <c r="B38" s="49" t="s">
        <v>29</v>
      </c>
      <c r="C38" s="57">
        <v>0.7</v>
      </c>
      <c r="D38" s="15">
        <v>4</v>
      </c>
      <c r="E38" s="16">
        <v>7.0289999999999999</v>
      </c>
      <c r="F38" s="51">
        <f t="shared" si="3"/>
        <v>10.041428571428572</v>
      </c>
      <c r="G38" s="52">
        <f t="shared" si="4"/>
        <v>28.116</v>
      </c>
      <c r="H38" s="50">
        <f t="shared" si="5"/>
        <v>2.8</v>
      </c>
      <c r="I38" s="24">
        <f t="shared" si="6"/>
        <v>0</v>
      </c>
      <c r="J38" s="53">
        <f t="shared" si="7"/>
        <v>0</v>
      </c>
      <c r="K38" s="54">
        <f t="shared" si="8"/>
        <v>4</v>
      </c>
      <c r="L38" s="125">
        <f t="shared" si="9"/>
        <v>28.116</v>
      </c>
      <c r="M38" s="20"/>
      <c r="N38" s="55">
        <f t="shared" si="10"/>
        <v>7</v>
      </c>
      <c r="O38" s="55">
        <f t="shared" si="11"/>
        <v>7</v>
      </c>
      <c r="P38" s="17">
        <v>3</v>
      </c>
      <c r="Q38" s="16">
        <v>6.9135</v>
      </c>
      <c r="R38" s="56">
        <f t="shared" si="12"/>
        <v>9.8764285714285727</v>
      </c>
      <c r="S38" s="56">
        <f t="shared" si="13"/>
        <v>20.740500000000001</v>
      </c>
      <c r="T38" s="57">
        <f t="shared" si="14"/>
        <v>3</v>
      </c>
      <c r="U38" s="58">
        <f t="shared" si="15"/>
        <v>20.740500000000001</v>
      </c>
      <c r="V38" s="24">
        <f t="shared" si="16"/>
        <v>0</v>
      </c>
      <c r="W38" s="50">
        <f t="shared" si="17"/>
        <v>0</v>
      </c>
      <c r="Y38" s="25">
        <f t="shared" si="18"/>
        <v>0</v>
      </c>
      <c r="Z38" s="26">
        <f t="shared" si="19"/>
        <v>0</v>
      </c>
      <c r="AA38" s="10">
        <f t="shared" si="20"/>
        <v>0</v>
      </c>
      <c r="AB38" s="19">
        <f t="shared" si="21"/>
        <v>0</v>
      </c>
    </row>
    <row r="39" spans="1:28" x14ac:dyDescent="0.25">
      <c r="A39" s="49" t="s">
        <v>97</v>
      </c>
      <c r="B39" s="49" t="s">
        <v>98</v>
      </c>
      <c r="C39" s="57">
        <v>0.7</v>
      </c>
      <c r="D39" s="15">
        <v>2</v>
      </c>
      <c r="E39" s="16">
        <v>9.7100000000000009</v>
      </c>
      <c r="F39" s="51">
        <f>E39/C39</f>
        <v>13.871428571428574</v>
      </c>
      <c r="G39" s="52">
        <f>E39*D39</f>
        <v>19.420000000000002</v>
      </c>
      <c r="H39" s="50">
        <f>C39*D39</f>
        <v>1.4</v>
      </c>
      <c r="I39" s="24">
        <f>IF(O39&gt;P39,D39-O39+P39,D39)</f>
        <v>1.25</v>
      </c>
      <c r="J39" s="53">
        <f>I39*E39</f>
        <v>12.137500000000001</v>
      </c>
      <c r="K39" s="54">
        <f>D39-I39</f>
        <v>0.75</v>
      </c>
      <c r="L39" s="125">
        <f>K39*E39</f>
        <v>7.2825000000000006</v>
      </c>
      <c r="M39" s="20">
        <v>1.25</v>
      </c>
      <c r="N39" s="55">
        <f>P39+D39</f>
        <v>3</v>
      </c>
      <c r="O39" s="55">
        <f t="shared" ref="O39:O44" si="168">N39-M39</f>
        <v>1.75</v>
      </c>
      <c r="P39" s="17">
        <v>1</v>
      </c>
      <c r="Q39" s="16">
        <v>9.7080000000000002</v>
      </c>
      <c r="R39" s="56">
        <f t="shared" si="12"/>
        <v>13.86857142857143</v>
      </c>
      <c r="S39" s="56">
        <f t="shared" si="13"/>
        <v>9.7080000000000002</v>
      </c>
      <c r="T39" s="57">
        <f t="shared" si="14"/>
        <v>1</v>
      </c>
      <c r="U39" s="58">
        <f t="shared" si="15"/>
        <v>9.7080000000000002</v>
      </c>
      <c r="V39" s="24">
        <f t="shared" si="16"/>
        <v>0</v>
      </c>
      <c r="W39" s="50">
        <f t="shared" si="17"/>
        <v>0</v>
      </c>
      <c r="Y39" s="25">
        <f t="shared" si="18"/>
        <v>1.25</v>
      </c>
      <c r="Z39" s="26">
        <f>IF(ISERROR(((V39*Q39)+(I39*E39))/(I39+V39)),0,((V39*Q39)+(I39*E39))/(I39+V39))</f>
        <v>9.7100000000000009</v>
      </c>
      <c r="AA39" s="10">
        <f t="shared" si="20"/>
        <v>0.875</v>
      </c>
      <c r="AB39" s="19">
        <f t="shared" si="21"/>
        <v>12.137500000000001</v>
      </c>
    </row>
    <row r="40" spans="1:28" x14ac:dyDescent="0.25">
      <c r="A40" s="49" t="s">
        <v>97</v>
      </c>
      <c r="B40" s="49" t="s">
        <v>101</v>
      </c>
      <c r="C40" s="57">
        <v>0.7</v>
      </c>
      <c r="D40" s="15"/>
      <c r="E40" s="16"/>
      <c r="F40" s="51">
        <f t="shared" si="3"/>
        <v>0</v>
      </c>
      <c r="G40" s="52">
        <f t="shared" si="4"/>
        <v>0</v>
      </c>
      <c r="H40" s="50">
        <f t="shared" si="5"/>
        <v>0</v>
      </c>
      <c r="I40" s="24">
        <f t="shared" si="6"/>
        <v>0</v>
      </c>
      <c r="J40" s="53">
        <f t="shared" si="7"/>
        <v>0</v>
      </c>
      <c r="K40" s="54">
        <f t="shared" si="8"/>
        <v>0</v>
      </c>
      <c r="L40" s="125">
        <f t="shared" si="9"/>
        <v>0</v>
      </c>
      <c r="M40" s="20"/>
      <c r="N40" s="55">
        <f t="shared" ref="N40:N44" si="169">P40+D40</f>
        <v>1.5</v>
      </c>
      <c r="O40" s="55">
        <f t="shared" si="168"/>
        <v>1.5</v>
      </c>
      <c r="P40" s="17">
        <v>1.5</v>
      </c>
      <c r="Q40" s="16">
        <v>0</v>
      </c>
      <c r="R40" s="56">
        <f t="shared" si="12"/>
        <v>0</v>
      </c>
      <c r="S40" s="56">
        <f t="shared" si="13"/>
        <v>0</v>
      </c>
      <c r="T40" s="57">
        <f t="shared" si="14"/>
        <v>1.5</v>
      </c>
      <c r="U40" s="58">
        <f t="shared" si="15"/>
        <v>0</v>
      </c>
      <c r="V40" s="24">
        <f t="shared" si="16"/>
        <v>0</v>
      </c>
      <c r="W40" s="50">
        <f t="shared" si="17"/>
        <v>0</v>
      </c>
      <c r="Y40" s="25">
        <f t="shared" si="18"/>
        <v>0</v>
      </c>
      <c r="Z40" s="26">
        <f t="shared" si="19"/>
        <v>0</v>
      </c>
      <c r="AA40" s="10">
        <f t="shared" si="20"/>
        <v>0</v>
      </c>
      <c r="AB40" s="19">
        <f t="shared" si="21"/>
        <v>0</v>
      </c>
    </row>
    <row r="41" spans="1:28" x14ac:dyDescent="0.25">
      <c r="A41" s="49" t="s">
        <v>97</v>
      </c>
      <c r="B41" s="49" t="s">
        <v>101</v>
      </c>
      <c r="C41" s="57">
        <v>0.5</v>
      </c>
      <c r="D41" s="15"/>
      <c r="E41" s="16"/>
      <c r="F41" s="51">
        <f t="shared" si="3"/>
        <v>0</v>
      </c>
      <c r="G41" s="52">
        <f t="shared" ref="G41" si="170">E41*D41</f>
        <v>0</v>
      </c>
      <c r="H41" s="50">
        <f t="shared" ref="H41" si="171">C41*D41</f>
        <v>0</v>
      </c>
      <c r="I41" s="24">
        <f t="shared" ref="I41" si="172">IF(O41&gt;P41,D41-O41+P41,D41)</f>
        <v>0</v>
      </c>
      <c r="J41" s="53">
        <f t="shared" ref="J41" si="173">I41*E41</f>
        <v>0</v>
      </c>
      <c r="K41" s="54">
        <f t="shared" ref="K41" si="174">D41-I41</f>
        <v>0</v>
      </c>
      <c r="L41" s="125">
        <f t="shared" ref="L41" si="175">K41*E41</f>
        <v>0</v>
      </c>
      <c r="M41" s="20">
        <v>1</v>
      </c>
      <c r="N41" s="55">
        <f t="shared" ref="N41" si="176">P41+D41</f>
        <v>2</v>
      </c>
      <c r="O41" s="55">
        <f t="shared" ref="O41" si="177">N41-M41</f>
        <v>1</v>
      </c>
      <c r="P41" s="17">
        <v>2</v>
      </c>
      <c r="Q41" s="16">
        <v>4.4279999999999999</v>
      </c>
      <c r="R41" s="56">
        <f t="shared" ref="R41" si="178">Q41/C41</f>
        <v>8.8559999999999999</v>
      </c>
      <c r="S41" s="56">
        <f t="shared" ref="S41" si="179">Q41*P41</f>
        <v>8.8559999999999999</v>
      </c>
      <c r="T41" s="57">
        <f t="shared" ref="T41" si="180">P41-V41</f>
        <v>1</v>
      </c>
      <c r="U41" s="58">
        <f t="shared" ref="U41" si="181">T41*Q41</f>
        <v>4.4279999999999999</v>
      </c>
      <c r="V41" s="24">
        <f t="shared" ref="V41" si="182">IF(O41&lt;P41,P41-O41,0)</f>
        <v>1</v>
      </c>
      <c r="W41" s="50">
        <f t="shared" ref="W41" si="183">V41*Q41</f>
        <v>4.4279999999999999</v>
      </c>
      <c r="Y41" s="25">
        <f t="shared" ref="Y41" si="184">V41+I41</f>
        <v>1</v>
      </c>
      <c r="Z41" s="26">
        <f t="shared" ref="Z41" si="185">IF(ISERROR(((V41*Q41)+(I41*E41))/(I41+V41)),0,((V41*Q41)+(I41*E41))/(I41+V41))</f>
        <v>4.4279999999999999</v>
      </c>
      <c r="AA41" s="10">
        <f t="shared" ref="AA41" si="186">Y41*C41</f>
        <v>0.5</v>
      </c>
      <c r="AB41" s="19">
        <f t="shared" ref="AB41" si="187">Y41*Z41</f>
        <v>4.4279999999999999</v>
      </c>
    </row>
    <row r="42" spans="1:28" x14ac:dyDescent="0.25">
      <c r="A42" s="49" t="s">
        <v>99</v>
      </c>
      <c r="B42" s="49" t="s">
        <v>100</v>
      </c>
      <c r="C42" s="57">
        <v>0.7</v>
      </c>
      <c r="D42" s="15"/>
      <c r="E42" s="16"/>
      <c r="F42" s="51">
        <f t="shared" si="3"/>
        <v>0</v>
      </c>
      <c r="G42" s="52">
        <f t="shared" si="4"/>
        <v>0</v>
      </c>
      <c r="H42" s="50">
        <f t="shared" si="5"/>
        <v>0</v>
      </c>
      <c r="I42" s="24">
        <f t="shared" si="6"/>
        <v>0</v>
      </c>
      <c r="J42" s="53">
        <f t="shared" si="7"/>
        <v>0</v>
      </c>
      <c r="K42" s="54">
        <f t="shared" si="8"/>
        <v>0</v>
      </c>
      <c r="L42" s="125">
        <f t="shared" si="9"/>
        <v>0</v>
      </c>
      <c r="M42" s="20"/>
      <c r="N42" s="55">
        <f t="shared" si="169"/>
        <v>0</v>
      </c>
      <c r="O42" s="55">
        <f t="shared" si="168"/>
        <v>0</v>
      </c>
      <c r="P42" s="17">
        <v>0</v>
      </c>
      <c r="Q42" s="16">
        <v>0</v>
      </c>
      <c r="R42" s="56">
        <f t="shared" si="12"/>
        <v>0</v>
      </c>
      <c r="S42" s="56">
        <f t="shared" si="13"/>
        <v>0</v>
      </c>
      <c r="T42" s="57">
        <f t="shared" si="14"/>
        <v>0</v>
      </c>
      <c r="U42" s="58">
        <f t="shared" si="15"/>
        <v>0</v>
      </c>
      <c r="V42" s="24">
        <f t="shared" si="16"/>
        <v>0</v>
      </c>
      <c r="W42" s="50">
        <f t="shared" si="17"/>
        <v>0</v>
      </c>
      <c r="Y42" s="25">
        <f t="shared" si="18"/>
        <v>0</v>
      </c>
      <c r="Z42" s="26">
        <f t="shared" si="19"/>
        <v>0</v>
      </c>
      <c r="AA42" s="10">
        <f t="shared" si="20"/>
        <v>0</v>
      </c>
      <c r="AB42" s="19">
        <f t="shared" si="21"/>
        <v>0</v>
      </c>
    </row>
    <row r="43" spans="1:28" x14ac:dyDescent="0.25">
      <c r="A43" s="49" t="s">
        <v>156</v>
      </c>
      <c r="B43" s="49" t="s">
        <v>156</v>
      </c>
      <c r="C43" s="57">
        <v>1</v>
      </c>
      <c r="D43" s="15">
        <v>3</v>
      </c>
      <c r="E43" s="16">
        <v>2.1890000000000001</v>
      </c>
      <c r="F43" s="51">
        <f t="shared" si="3"/>
        <v>2.1890000000000001</v>
      </c>
      <c r="G43" s="52">
        <f t="shared" ref="G43" si="188">E43*D43</f>
        <v>6.5670000000000002</v>
      </c>
      <c r="H43" s="50">
        <f t="shared" ref="H43" si="189">C43*D43</f>
        <v>3</v>
      </c>
      <c r="I43" s="24">
        <f t="shared" ref="I43" si="190">IF(O43&gt;P43,D43-O43+P43,D43)</f>
        <v>1</v>
      </c>
      <c r="J43" s="53">
        <f t="shared" ref="J43" si="191">I43*E43</f>
        <v>2.1890000000000001</v>
      </c>
      <c r="K43" s="54">
        <f t="shared" ref="K43" si="192">D43-I43</f>
        <v>2</v>
      </c>
      <c r="L43" s="125">
        <f t="shared" ref="L43" si="193">K43*E43</f>
        <v>4.3780000000000001</v>
      </c>
      <c r="M43" s="20">
        <v>1</v>
      </c>
      <c r="N43" s="55">
        <f t="shared" ref="N43" si="194">P43+D43</f>
        <v>3</v>
      </c>
      <c r="O43" s="55">
        <f t="shared" ref="O43" si="195">N43-M43</f>
        <v>2</v>
      </c>
      <c r="P43" s="17">
        <v>0</v>
      </c>
      <c r="Q43" s="16">
        <v>0</v>
      </c>
      <c r="R43" s="56">
        <f t="shared" si="12"/>
        <v>0</v>
      </c>
      <c r="S43" s="56">
        <f t="shared" si="13"/>
        <v>0</v>
      </c>
      <c r="T43" s="57">
        <f t="shared" si="14"/>
        <v>0</v>
      </c>
      <c r="U43" s="58">
        <f t="shared" si="15"/>
        <v>0</v>
      </c>
      <c r="V43" s="24">
        <f t="shared" si="16"/>
        <v>0</v>
      </c>
      <c r="W43" s="50">
        <f t="shared" si="17"/>
        <v>0</v>
      </c>
      <c r="Y43" s="25">
        <f t="shared" si="18"/>
        <v>1</v>
      </c>
      <c r="Z43" s="26">
        <f t="shared" si="19"/>
        <v>2.1890000000000001</v>
      </c>
      <c r="AA43" s="10">
        <f t="shared" si="20"/>
        <v>1</v>
      </c>
      <c r="AB43" s="19">
        <f t="shared" si="21"/>
        <v>2.1890000000000001</v>
      </c>
    </row>
    <row r="44" spans="1:28" x14ac:dyDescent="0.25">
      <c r="A44" s="49" t="s">
        <v>30</v>
      </c>
      <c r="B44" s="49" t="s">
        <v>4</v>
      </c>
      <c r="C44" s="57">
        <v>1.5</v>
      </c>
      <c r="D44" s="15">
        <v>24</v>
      </c>
      <c r="E44" s="16">
        <v>1.98</v>
      </c>
      <c r="F44" s="51">
        <f t="shared" si="3"/>
        <v>1.32</v>
      </c>
      <c r="G44" s="52">
        <f t="shared" si="4"/>
        <v>47.519999999999996</v>
      </c>
      <c r="H44" s="50">
        <f t="shared" si="5"/>
        <v>36</v>
      </c>
      <c r="I44" s="24">
        <f t="shared" si="6"/>
        <v>0</v>
      </c>
      <c r="J44" s="53">
        <f t="shared" si="7"/>
        <v>0</v>
      </c>
      <c r="K44" s="54">
        <f t="shared" si="8"/>
        <v>24</v>
      </c>
      <c r="L44" s="125">
        <f t="shared" si="9"/>
        <v>47.519999999999996</v>
      </c>
      <c r="M44" s="20"/>
      <c r="N44" s="55">
        <f t="shared" si="169"/>
        <v>30</v>
      </c>
      <c r="O44" s="55">
        <f t="shared" si="168"/>
        <v>30</v>
      </c>
      <c r="P44" s="17">
        <v>6</v>
      </c>
      <c r="Q44" s="16">
        <v>1.9799999999999998</v>
      </c>
      <c r="R44" s="56">
        <f t="shared" si="12"/>
        <v>1.3199999999999998</v>
      </c>
      <c r="S44" s="56">
        <f t="shared" si="13"/>
        <v>11.879999999999999</v>
      </c>
      <c r="T44" s="57">
        <f t="shared" si="14"/>
        <v>6</v>
      </c>
      <c r="U44" s="58">
        <f t="shared" si="15"/>
        <v>11.879999999999999</v>
      </c>
      <c r="V44" s="24">
        <f t="shared" si="16"/>
        <v>0</v>
      </c>
      <c r="W44" s="50">
        <f t="shared" si="17"/>
        <v>0</v>
      </c>
      <c r="Y44" s="25">
        <f t="shared" si="18"/>
        <v>0</v>
      </c>
      <c r="Z44" s="26">
        <f t="shared" si="19"/>
        <v>0</v>
      </c>
      <c r="AA44" s="10">
        <f t="shared" si="20"/>
        <v>0</v>
      </c>
      <c r="AB44" s="19">
        <f t="shared" si="21"/>
        <v>0</v>
      </c>
    </row>
    <row r="45" spans="1:28" x14ac:dyDescent="0.25">
      <c r="A45" s="49" t="s">
        <v>30</v>
      </c>
      <c r="B45" s="49" t="s">
        <v>31</v>
      </c>
      <c r="C45" s="57">
        <v>0.25</v>
      </c>
      <c r="D45" s="15">
        <v>48</v>
      </c>
      <c r="E45" s="16">
        <v>0.89</v>
      </c>
      <c r="F45" s="51">
        <f t="shared" si="3"/>
        <v>3.56</v>
      </c>
      <c r="G45" s="52">
        <f t="shared" si="4"/>
        <v>42.72</v>
      </c>
      <c r="H45" s="50">
        <f t="shared" si="5"/>
        <v>12</v>
      </c>
      <c r="I45" s="24">
        <f t="shared" si="6"/>
        <v>2</v>
      </c>
      <c r="J45" s="53">
        <f t="shared" si="7"/>
        <v>1.78</v>
      </c>
      <c r="K45" s="54">
        <f t="shared" si="8"/>
        <v>46</v>
      </c>
      <c r="L45" s="125">
        <f t="shared" si="9"/>
        <v>40.94</v>
      </c>
      <c r="M45" s="20">
        <v>2</v>
      </c>
      <c r="N45" s="55">
        <f t="shared" ref="N45:N70" si="196">P45+D45</f>
        <v>63</v>
      </c>
      <c r="O45" s="55">
        <f t="shared" ref="O45:O70" si="197">N45-M45</f>
        <v>61</v>
      </c>
      <c r="P45" s="17">
        <v>15</v>
      </c>
      <c r="Q45" s="16">
        <v>1.19</v>
      </c>
      <c r="R45" s="56">
        <f t="shared" si="12"/>
        <v>4.76</v>
      </c>
      <c r="S45" s="56">
        <f t="shared" si="13"/>
        <v>17.849999999999998</v>
      </c>
      <c r="T45" s="57">
        <f t="shared" si="14"/>
        <v>15</v>
      </c>
      <c r="U45" s="58">
        <f t="shared" si="15"/>
        <v>17.849999999999998</v>
      </c>
      <c r="V45" s="24">
        <f t="shared" si="16"/>
        <v>0</v>
      </c>
      <c r="W45" s="50">
        <f t="shared" si="17"/>
        <v>0</v>
      </c>
      <c r="Y45" s="25">
        <f t="shared" si="18"/>
        <v>2</v>
      </c>
      <c r="Z45" s="26">
        <f t="shared" si="19"/>
        <v>0.89</v>
      </c>
      <c r="AA45" s="10">
        <f t="shared" si="20"/>
        <v>0.5</v>
      </c>
      <c r="AB45" s="19">
        <f t="shared" si="21"/>
        <v>1.78</v>
      </c>
    </row>
    <row r="46" spans="1:28" x14ac:dyDescent="0.25">
      <c r="A46" s="49" t="s">
        <v>32</v>
      </c>
      <c r="B46" s="49" t="s">
        <v>33</v>
      </c>
      <c r="C46" s="57">
        <v>1</v>
      </c>
      <c r="D46" s="15">
        <v>16</v>
      </c>
      <c r="E46" s="16">
        <v>1.4775</v>
      </c>
      <c r="F46" s="51">
        <f t="shared" si="3"/>
        <v>1.4775</v>
      </c>
      <c r="G46" s="52">
        <f t="shared" si="4"/>
        <v>23.64</v>
      </c>
      <c r="H46" s="50">
        <f t="shared" si="5"/>
        <v>16</v>
      </c>
      <c r="I46" s="24">
        <f t="shared" si="6"/>
        <v>9</v>
      </c>
      <c r="J46" s="53">
        <f t="shared" si="7"/>
        <v>13.297499999999999</v>
      </c>
      <c r="K46" s="54">
        <f t="shared" si="8"/>
        <v>7</v>
      </c>
      <c r="L46" s="125">
        <f t="shared" si="9"/>
        <v>10.342500000000001</v>
      </c>
      <c r="M46" s="20">
        <v>9</v>
      </c>
      <c r="N46" s="55">
        <f t="shared" si="196"/>
        <v>17</v>
      </c>
      <c r="O46" s="55">
        <f t="shared" si="197"/>
        <v>8</v>
      </c>
      <c r="P46" s="17">
        <v>1</v>
      </c>
      <c r="Q46" s="16">
        <v>1.19</v>
      </c>
      <c r="R46" s="56">
        <f t="shared" si="12"/>
        <v>1.19</v>
      </c>
      <c r="S46" s="56">
        <f t="shared" si="13"/>
        <v>1.19</v>
      </c>
      <c r="T46" s="57">
        <f t="shared" si="14"/>
        <v>1</v>
      </c>
      <c r="U46" s="58">
        <f t="shared" si="15"/>
        <v>1.19</v>
      </c>
      <c r="V46" s="24">
        <f t="shared" si="16"/>
        <v>0</v>
      </c>
      <c r="W46" s="50">
        <f t="shared" si="17"/>
        <v>0</v>
      </c>
      <c r="Y46" s="25">
        <f t="shared" si="18"/>
        <v>9</v>
      </c>
      <c r="Z46" s="26">
        <f t="shared" si="19"/>
        <v>1.4775</v>
      </c>
      <c r="AA46" s="10">
        <f t="shared" si="20"/>
        <v>9</v>
      </c>
      <c r="AB46" s="19">
        <f t="shared" si="21"/>
        <v>13.297499999999999</v>
      </c>
    </row>
    <row r="47" spans="1:28" x14ac:dyDescent="0.25">
      <c r="A47" s="49" t="s">
        <v>32</v>
      </c>
      <c r="B47" s="49" t="s">
        <v>33</v>
      </c>
      <c r="C47" s="57">
        <v>2</v>
      </c>
      <c r="D47" s="15">
        <v>20</v>
      </c>
      <c r="E47" s="16">
        <v>2.0175000000000001</v>
      </c>
      <c r="F47" s="51">
        <f t="shared" ref="F47" si="198">E47/C47</f>
        <v>1.00875</v>
      </c>
      <c r="G47" s="52">
        <f t="shared" ref="G47" si="199">E47*D47</f>
        <v>40.35</v>
      </c>
      <c r="H47" s="50">
        <f t="shared" ref="H47" si="200">C47*D47</f>
        <v>40</v>
      </c>
      <c r="I47" s="24">
        <f t="shared" si="6"/>
        <v>4</v>
      </c>
      <c r="J47" s="53">
        <f t="shared" ref="J47" si="201">I47*E47</f>
        <v>8.07</v>
      </c>
      <c r="K47" s="54">
        <f t="shared" ref="K47" si="202">D47-I47</f>
        <v>16</v>
      </c>
      <c r="L47" s="125">
        <f t="shared" ref="L47" si="203">K47*E47</f>
        <v>32.28</v>
      </c>
      <c r="M47" s="20">
        <v>4</v>
      </c>
      <c r="N47" s="55">
        <f t="shared" ref="N47" si="204">P47+D47</f>
        <v>26</v>
      </c>
      <c r="O47" s="55">
        <f t="shared" ref="O47" si="205">N47-M47</f>
        <v>22</v>
      </c>
      <c r="P47" s="17">
        <v>6</v>
      </c>
      <c r="Q47" s="16">
        <v>1.99</v>
      </c>
      <c r="R47" s="56">
        <f t="shared" si="12"/>
        <v>0.995</v>
      </c>
      <c r="S47" s="56">
        <f t="shared" si="13"/>
        <v>11.94</v>
      </c>
      <c r="T47" s="57">
        <f t="shared" si="14"/>
        <v>6</v>
      </c>
      <c r="U47" s="58">
        <f t="shared" si="15"/>
        <v>11.94</v>
      </c>
      <c r="V47" s="24">
        <f t="shared" si="16"/>
        <v>0</v>
      </c>
      <c r="W47" s="50">
        <f t="shared" si="17"/>
        <v>0</v>
      </c>
      <c r="Y47" s="25">
        <f t="shared" si="18"/>
        <v>4</v>
      </c>
      <c r="Z47" s="26">
        <f t="shared" si="19"/>
        <v>2.0175000000000001</v>
      </c>
      <c r="AA47" s="10">
        <f t="shared" si="20"/>
        <v>8</v>
      </c>
      <c r="AB47" s="19">
        <f t="shared" si="21"/>
        <v>8.07</v>
      </c>
    </row>
    <row r="48" spans="1:28" x14ac:dyDescent="0.25">
      <c r="A48" s="49" t="s">
        <v>34</v>
      </c>
      <c r="B48" s="49" t="s">
        <v>35</v>
      </c>
      <c r="C48" s="57">
        <v>2.5</v>
      </c>
      <c r="D48" s="15"/>
      <c r="E48" s="16"/>
      <c r="F48" s="51">
        <f t="shared" si="3"/>
        <v>0</v>
      </c>
      <c r="G48" s="52">
        <f t="shared" si="4"/>
        <v>0</v>
      </c>
      <c r="H48" s="50">
        <f t="shared" si="5"/>
        <v>0</v>
      </c>
      <c r="I48" s="24">
        <f t="shared" si="6"/>
        <v>0</v>
      </c>
      <c r="J48" s="53">
        <f t="shared" si="7"/>
        <v>0</v>
      </c>
      <c r="K48" s="54">
        <f t="shared" si="8"/>
        <v>0</v>
      </c>
      <c r="L48" s="125">
        <f t="shared" si="9"/>
        <v>0</v>
      </c>
      <c r="M48" s="20"/>
      <c r="N48" s="55">
        <f t="shared" si="196"/>
        <v>0</v>
      </c>
      <c r="O48" s="55">
        <f t="shared" si="197"/>
        <v>0</v>
      </c>
      <c r="P48" s="17">
        <v>0</v>
      </c>
      <c r="Q48" s="16">
        <v>0</v>
      </c>
      <c r="R48" s="56">
        <f t="shared" si="12"/>
        <v>0</v>
      </c>
      <c r="S48" s="56">
        <f t="shared" si="13"/>
        <v>0</v>
      </c>
      <c r="T48" s="57">
        <f t="shared" si="14"/>
        <v>0</v>
      </c>
      <c r="U48" s="58">
        <f t="shared" si="15"/>
        <v>0</v>
      </c>
      <c r="V48" s="24">
        <f t="shared" si="16"/>
        <v>0</v>
      </c>
      <c r="W48" s="50">
        <f t="shared" si="17"/>
        <v>0</v>
      </c>
      <c r="Y48" s="25">
        <f t="shared" si="18"/>
        <v>0</v>
      </c>
      <c r="Z48" s="26">
        <f t="shared" si="19"/>
        <v>0</v>
      </c>
      <c r="AA48" s="10">
        <f t="shared" si="20"/>
        <v>0</v>
      </c>
      <c r="AB48" s="19">
        <f t="shared" si="21"/>
        <v>0</v>
      </c>
    </row>
    <row r="49" spans="1:28" x14ac:dyDescent="0.25">
      <c r="A49" s="49" t="s">
        <v>34</v>
      </c>
      <c r="B49" s="49" t="s">
        <v>35</v>
      </c>
      <c r="C49" s="57">
        <v>2</v>
      </c>
      <c r="D49" s="15">
        <v>84</v>
      </c>
      <c r="E49" s="16">
        <v>1.3834285710000001</v>
      </c>
      <c r="F49" s="51">
        <f t="shared" si="3"/>
        <v>0.69171428550000003</v>
      </c>
      <c r="G49" s="52">
        <f t="shared" si="4"/>
        <v>116.20799996400001</v>
      </c>
      <c r="H49" s="50">
        <f t="shared" si="5"/>
        <v>168</v>
      </c>
      <c r="I49" s="24">
        <f t="shared" si="6"/>
        <v>15</v>
      </c>
      <c r="J49" s="53">
        <f t="shared" si="7"/>
        <v>20.751428565000001</v>
      </c>
      <c r="K49" s="54">
        <f t="shared" si="8"/>
        <v>69</v>
      </c>
      <c r="L49" s="125">
        <f t="shared" si="9"/>
        <v>95.456571398999998</v>
      </c>
      <c r="M49" s="20">
        <v>15</v>
      </c>
      <c r="N49" s="55">
        <f t="shared" si="196"/>
        <v>112</v>
      </c>
      <c r="O49" s="55">
        <f t="shared" si="197"/>
        <v>97</v>
      </c>
      <c r="P49" s="17">
        <v>28</v>
      </c>
      <c r="Q49" s="16">
        <v>1.99</v>
      </c>
      <c r="R49" s="56">
        <f t="shared" si="12"/>
        <v>0.995</v>
      </c>
      <c r="S49" s="56">
        <f t="shared" si="13"/>
        <v>55.72</v>
      </c>
      <c r="T49" s="57">
        <f t="shared" si="14"/>
        <v>28</v>
      </c>
      <c r="U49" s="58">
        <f t="shared" si="15"/>
        <v>55.72</v>
      </c>
      <c r="V49" s="24">
        <f t="shared" si="16"/>
        <v>0</v>
      </c>
      <c r="W49" s="50">
        <f t="shared" si="17"/>
        <v>0</v>
      </c>
      <c r="Y49" s="25">
        <f t="shared" si="18"/>
        <v>15</v>
      </c>
      <c r="Z49" s="26">
        <f t="shared" si="19"/>
        <v>1.3834285710000001</v>
      </c>
      <c r="AA49" s="10">
        <f t="shared" si="20"/>
        <v>30</v>
      </c>
      <c r="AB49" s="19">
        <f t="shared" si="21"/>
        <v>20.751428565000001</v>
      </c>
    </row>
    <row r="50" spans="1:28" x14ac:dyDescent="0.25">
      <c r="A50" s="49" t="s">
        <v>34</v>
      </c>
      <c r="B50" s="49" t="s">
        <v>35</v>
      </c>
      <c r="C50" s="57">
        <v>1.5</v>
      </c>
      <c r="D50" s="15"/>
      <c r="E50" s="16"/>
      <c r="F50" s="51">
        <f t="shared" si="3"/>
        <v>0</v>
      </c>
      <c r="G50" s="52">
        <f t="shared" si="4"/>
        <v>0</v>
      </c>
      <c r="H50" s="50">
        <f t="shared" si="5"/>
        <v>0</v>
      </c>
      <c r="I50" s="24">
        <f t="shared" si="6"/>
        <v>0</v>
      </c>
      <c r="J50" s="53">
        <f t="shared" ref="J50" si="206">I50*E50</f>
        <v>0</v>
      </c>
      <c r="K50" s="54">
        <f t="shared" ref="K50" si="207">D50-I50</f>
        <v>0</v>
      </c>
      <c r="L50" s="125">
        <f t="shared" ref="L50" si="208">K50*E50</f>
        <v>0</v>
      </c>
      <c r="M50" s="20"/>
      <c r="N50" s="55">
        <f t="shared" ref="N50:N55" si="209">P50+D50</f>
        <v>12</v>
      </c>
      <c r="O50" s="55">
        <f t="shared" ref="O50:O55" si="210">N50-M50</f>
        <v>12</v>
      </c>
      <c r="P50" s="17">
        <v>12</v>
      </c>
      <c r="Q50" s="16">
        <v>1.367</v>
      </c>
      <c r="R50" s="56">
        <f t="shared" si="12"/>
        <v>0.91133333333333333</v>
      </c>
      <c r="S50" s="56">
        <f t="shared" si="13"/>
        <v>16.404</v>
      </c>
      <c r="T50" s="57">
        <f t="shared" si="14"/>
        <v>12</v>
      </c>
      <c r="U50" s="58">
        <f t="shared" si="15"/>
        <v>16.404</v>
      </c>
      <c r="V50" s="24">
        <f t="shared" si="16"/>
        <v>0</v>
      </c>
      <c r="W50" s="50">
        <f t="shared" si="17"/>
        <v>0</v>
      </c>
      <c r="Y50" s="25">
        <f t="shared" si="18"/>
        <v>0</v>
      </c>
      <c r="Z50" s="26">
        <f t="shared" ref="Z50:Z62" si="211">IF(ISERROR(((V50*Q50)+(I50*E50))/(I50+V50)),0,((V50*Q50)+(I50*E50))/(I50+V50))</f>
        <v>0</v>
      </c>
      <c r="AA50" s="10">
        <f t="shared" ref="AA50:AA62" si="212">Y50*C50</f>
        <v>0</v>
      </c>
      <c r="AB50" s="19">
        <f t="shared" ref="AB50:AB62" si="213">Y50*Z50</f>
        <v>0</v>
      </c>
    </row>
    <row r="51" spans="1:28" x14ac:dyDescent="0.25">
      <c r="A51" s="49" t="s">
        <v>34</v>
      </c>
      <c r="B51" s="49" t="s">
        <v>35</v>
      </c>
      <c r="C51" s="57">
        <v>0.33</v>
      </c>
      <c r="D51" s="15"/>
      <c r="E51" s="16"/>
      <c r="F51" s="51">
        <f t="shared" ref="F51" si="214">E51/C51</f>
        <v>0</v>
      </c>
      <c r="G51" s="52">
        <f t="shared" ref="G51" si="215">E51*D51</f>
        <v>0</v>
      </c>
      <c r="H51" s="50">
        <f t="shared" ref="H51" si="216">C51*D51</f>
        <v>0</v>
      </c>
      <c r="I51" s="24">
        <f t="shared" ref="I51" si="217">IF(O51&gt;P51,D51-O51+P51,D51)</f>
        <v>0</v>
      </c>
      <c r="J51" s="53">
        <f t="shared" ref="J51" si="218">I51*E51</f>
        <v>0</v>
      </c>
      <c r="K51" s="54">
        <f t="shared" ref="K51" si="219">D51-I51</f>
        <v>0</v>
      </c>
      <c r="L51" s="125">
        <f t="shared" ref="L51" si="220">K51*E51</f>
        <v>0</v>
      </c>
      <c r="M51" s="20"/>
      <c r="N51" s="55">
        <f t="shared" ref="N51" si="221">P51+D51</f>
        <v>0</v>
      </c>
      <c r="O51" s="55">
        <f t="shared" ref="O51" si="222">N51-M51</f>
        <v>0</v>
      </c>
      <c r="P51" s="17">
        <v>0</v>
      </c>
      <c r="Q51" s="16">
        <v>0</v>
      </c>
      <c r="R51" s="56">
        <f t="shared" si="12"/>
        <v>0</v>
      </c>
      <c r="S51" s="56">
        <f t="shared" si="13"/>
        <v>0</v>
      </c>
      <c r="T51" s="57">
        <f t="shared" si="14"/>
        <v>0</v>
      </c>
      <c r="U51" s="58">
        <f t="shared" si="15"/>
        <v>0</v>
      </c>
      <c r="V51" s="24">
        <f t="shared" si="16"/>
        <v>0</v>
      </c>
      <c r="W51" s="50">
        <f t="shared" si="17"/>
        <v>0</v>
      </c>
      <c r="Y51" s="25">
        <f t="shared" si="18"/>
        <v>0</v>
      </c>
      <c r="Z51" s="26">
        <f t="shared" si="211"/>
        <v>0</v>
      </c>
      <c r="AA51" s="10">
        <f t="shared" si="212"/>
        <v>0</v>
      </c>
      <c r="AB51" s="19">
        <f t="shared" si="213"/>
        <v>0</v>
      </c>
    </row>
    <row r="52" spans="1:28" x14ac:dyDescent="0.25">
      <c r="A52" s="49" t="s">
        <v>116</v>
      </c>
      <c r="B52" s="49" t="s">
        <v>116</v>
      </c>
      <c r="C52" s="57">
        <v>1</v>
      </c>
      <c r="D52" s="15"/>
      <c r="E52" s="16"/>
      <c r="F52" s="51">
        <f t="shared" ref="F52:F53" si="223">E52/C52</f>
        <v>0</v>
      </c>
      <c r="G52" s="52">
        <f t="shared" ref="G52" si="224">E52*D52</f>
        <v>0</v>
      </c>
      <c r="H52" s="50">
        <f t="shared" ref="H52" si="225">C52*D52</f>
        <v>0</v>
      </c>
      <c r="I52" s="24">
        <f t="shared" si="6"/>
        <v>0</v>
      </c>
      <c r="J52" s="53">
        <f t="shared" ref="J52" si="226">I52*E52</f>
        <v>0</v>
      </c>
      <c r="K52" s="54">
        <f t="shared" ref="K52" si="227">D52-I52</f>
        <v>0</v>
      </c>
      <c r="L52" s="125">
        <f t="shared" ref="L52" si="228">K52*E52</f>
        <v>0</v>
      </c>
      <c r="M52" s="20"/>
      <c r="N52" s="55">
        <f>P52+D52</f>
        <v>4</v>
      </c>
      <c r="O52" s="55">
        <f>N52-M52</f>
        <v>4</v>
      </c>
      <c r="P52" s="17">
        <v>4</v>
      </c>
      <c r="Q52" s="16">
        <v>0.66</v>
      </c>
      <c r="R52" s="56">
        <f t="shared" si="12"/>
        <v>0.66</v>
      </c>
      <c r="S52" s="56">
        <f t="shared" si="13"/>
        <v>2.64</v>
      </c>
      <c r="T52" s="57">
        <f t="shared" si="14"/>
        <v>4</v>
      </c>
      <c r="U52" s="58">
        <f t="shared" si="15"/>
        <v>2.64</v>
      </c>
      <c r="V52" s="24">
        <f t="shared" si="16"/>
        <v>0</v>
      </c>
      <c r="W52" s="50">
        <f t="shared" si="17"/>
        <v>0</v>
      </c>
      <c r="Y52" s="25">
        <f t="shared" si="18"/>
        <v>0</v>
      </c>
      <c r="Z52" s="26">
        <f t="shared" si="211"/>
        <v>0</v>
      </c>
      <c r="AA52" s="10">
        <f t="shared" si="212"/>
        <v>0</v>
      </c>
      <c r="AB52" s="19">
        <f t="shared" si="213"/>
        <v>0</v>
      </c>
    </row>
    <row r="53" spans="1:28" x14ac:dyDescent="0.25">
      <c r="A53" s="49" t="s">
        <v>116</v>
      </c>
      <c r="B53" s="49" t="s">
        <v>116</v>
      </c>
      <c r="C53" s="57">
        <v>2</v>
      </c>
      <c r="D53" s="15">
        <v>11</v>
      </c>
      <c r="E53" s="16">
        <v>1.9424999999999999</v>
      </c>
      <c r="F53" s="51">
        <f t="shared" si="223"/>
        <v>0.97124999999999995</v>
      </c>
      <c r="G53" s="52">
        <f t="shared" ref="G53" si="229">E53*D53</f>
        <v>21.3675</v>
      </c>
      <c r="H53" s="50">
        <f t="shared" ref="H53" si="230">C53*D53</f>
        <v>22</v>
      </c>
      <c r="I53" s="24">
        <f t="shared" si="6"/>
        <v>5</v>
      </c>
      <c r="J53" s="53">
        <f t="shared" ref="J53" si="231">I53*E53</f>
        <v>9.7124999999999986</v>
      </c>
      <c r="K53" s="54">
        <f t="shared" ref="K53" si="232">D53-I53</f>
        <v>6</v>
      </c>
      <c r="L53" s="125">
        <f t="shared" ref="L53" si="233">K53*E53</f>
        <v>11.654999999999999</v>
      </c>
      <c r="M53" s="20">
        <v>5</v>
      </c>
      <c r="N53" s="55">
        <f>P53+D53</f>
        <v>11</v>
      </c>
      <c r="O53" s="55">
        <f>N53-M53</f>
        <v>6</v>
      </c>
      <c r="P53" s="17">
        <v>0</v>
      </c>
      <c r="Q53" s="16">
        <v>0</v>
      </c>
      <c r="R53" s="56">
        <f t="shared" si="12"/>
        <v>0</v>
      </c>
      <c r="S53" s="56">
        <f t="shared" si="13"/>
        <v>0</v>
      </c>
      <c r="T53" s="57">
        <f t="shared" si="14"/>
        <v>0</v>
      </c>
      <c r="U53" s="58">
        <f t="shared" si="15"/>
        <v>0</v>
      </c>
      <c r="V53" s="24">
        <f t="shared" si="16"/>
        <v>0</v>
      </c>
      <c r="W53" s="50">
        <f t="shared" si="17"/>
        <v>0</v>
      </c>
      <c r="Y53" s="25">
        <f t="shared" si="18"/>
        <v>5</v>
      </c>
      <c r="Z53" s="26">
        <f t="shared" si="211"/>
        <v>1.9424999999999997</v>
      </c>
      <c r="AA53" s="10">
        <f t="shared" si="212"/>
        <v>10</v>
      </c>
      <c r="AB53" s="19">
        <f t="shared" si="213"/>
        <v>9.7124999999999986</v>
      </c>
    </row>
    <row r="54" spans="1:28" x14ac:dyDescent="0.25">
      <c r="A54" s="49" t="s">
        <v>71</v>
      </c>
      <c r="B54" s="49" t="s">
        <v>70</v>
      </c>
      <c r="C54" s="57">
        <v>2</v>
      </c>
      <c r="D54" s="15">
        <v>8</v>
      </c>
      <c r="E54" s="16">
        <v>1.89</v>
      </c>
      <c r="F54" s="51">
        <f t="shared" si="3"/>
        <v>0.94499999999999995</v>
      </c>
      <c r="G54" s="52">
        <f t="shared" si="4"/>
        <v>15.12</v>
      </c>
      <c r="H54" s="50">
        <f t="shared" si="5"/>
        <v>16</v>
      </c>
      <c r="I54" s="24">
        <f t="shared" si="6"/>
        <v>1</v>
      </c>
      <c r="J54" s="53">
        <f t="shared" si="7"/>
        <v>1.89</v>
      </c>
      <c r="K54" s="54">
        <f t="shared" si="8"/>
        <v>7</v>
      </c>
      <c r="L54" s="125">
        <f t="shared" si="9"/>
        <v>13.229999999999999</v>
      </c>
      <c r="M54" s="20">
        <v>1</v>
      </c>
      <c r="N54" s="55">
        <f t="shared" si="209"/>
        <v>16</v>
      </c>
      <c r="O54" s="55">
        <f t="shared" si="210"/>
        <v>15</v>
      </c>
      <c r="P54" s="17">
        <v>8</v>
      </c>
      <c r="Q54" s="16">
        <v>0</v>
      </c>
      <c r="R54" s="56">
        <f t="shared" si="12"/>
        <v>0</v>
      </c>
      <c r="S54" s="56">
        <f t="shared" si="13"/>
        <v>0</v>
      </c>
      <c r="T54" s="57">
        <f t="shared" si="14"/>
        <v>8</v>
      </c>
      <c r="U54" s="58">
        <f t="shared" si="15"/>
        <v>0</v>
      </c>
      <c r="V54" s="24">
        <f t="shared" si="16"/>
        <v>0</v>
      </c>
      <c r="W54" s="50">
        <f t="shared" si="17"/>
        <v>0</v>
      </c>
      <c r="Y54" s="25">
        <f t="shared" si="18"/>
        <v>1</v>
      </c>
      <c r="Z54" s="26">
        <f t="shared" si="211"/>
        <v>1.89</v>
      </c>
      <c r="AA54" s="10">
        <f t="shared" si="212"/>
        <v>2</v>
      </c>
      <c r="AB54" s="19">
        <f t="shared" si="213"/>
        <v>1.89</v>
      </c>
    </row>
    <row r="55" spans="1:28" x14ac:dyDescent="0.25">
      <c r="A55" s="49" t="s">
        <v>71</v>
      </c>
      <c r="B55" s="49" t="s">
        <v>70</v>
      </c>
      <c r="C55" s="57">
        <v>1.5</v>
      </c>
      <c r="D55" s="15">
        <v>10</v>
      </c>
      <c r="E55" s="16">
        <v>0.74250000000000005</v>
      </c>
      <c r="F55" s="51">
        <f t="shared" si="3"/>
        <v>0.49500000000000005</v>
      </c>
      <c r="G55" s="52">
        <f t="shared" si="4"/>
        <v>7.4250000000000007</v>
      </c>
      <c r="H55" s="50">
        <f t="shared" si="5"/>
        <v>15</v>
      </c>
      <c r="I55" s="24">
        <f t="shared" si="6"/>
        <v>4</v>
      </c>
      <c r="J55" s="53">
        <f t="shared" ref="J55" si="234">I55*E55</f>
        <v>2.97</v>
      </c>
      <c r="K55" s="54">
        <f t="shared" ref="K55" si="235">D55-I55</f>
        <v>6</v>
      </c>
      <c r="L55" s="125">
        <f t="shared" ref="L55" si="236">K55*E55</f>
        <v>4.4550000000000001</v>
      </c>
      <c r="M55" s="20">
        <v>4</v>
      </c>
      <c r="N55" s="55">
        <f t="shared" si="209"/>
        <v>25</v>
      </c>
      <c r="O55" s="55">
        <f t="shared" si="210"/>
        <v>21</v>
      </c>
      <c r="P55" s="17">
        <v>15</v>
      </c>
      <c r="Q55" s="16">
        <v>1.5473333333333334</v>
      </c>
      <c r="R55" s="56">
        <f t="shared" si="12"/>
        <v>1.0315555555555556</v>
      </c>
      <c r="S55" s="56">
        <f t="shared" si="13"/>
        <v>23.21</v>
      </c>
      <c r="T55" s="57">
        <f t="shared" si="14"/>
        <v>15</v>
      </c>
      <c r="U55" s="58">
        <f t="shared" si="15"/>
        <v>23.21</v>
      </c>
      <c r="V55" s="24">
        <f t="shared" si="16"/>
        <v>0</v>
      </c>
      <c r="W55" s="50">
        <f t="shared" si="17"/>
        <v>0</v>
      </c>
      <c r="Y55" s="25">
        <f t="shared" si="18"/>
        <v>4</v>
      </c>
      <c r="Z55" s="26">
        <f t="shared" si="211"/>
        <v>0.74250000000000005</v>
      </c>
      <c r="AA55" s="10">
        <f t="shared" si="212"/>
        <v>6</v>
      </c>
      <c r="AB55" s="19">
        <f t="shared" si="213"/>
        <v>2.97</v>
      </c>
    </row>
    <row r="56" spans="1:28" x14ac:dyDescent="0.25">
      <c r="A56" s="49" t="s">
        <v>71</v>
      </c>
      <c r="B56" s="49" t="s">
        <v>70</v>
      </c>
      <c r="C56" s="57">
        <v>0.35</v>
      </c>
      <c r="D56" s="15"/>
      <c r="E56" s="16"/>
      <c r="F56" s="51">
        <f t="shared" ref="F56" si="237">E56/C56</f>
        <v>0</v>
      </c>
      <c r="G56" s="52">
        <f t="shared" ref="G56" si="238">E56*D56</f>
        <v>0</v>
      </c>
      <c r="H56" s="50">
        <f t="shared" ref="H56" si="239">C56*D56</f>
        <v>0</v>
      </c>
      <c r="I56" s="24">
        <f t="shared" ref="I56" si="240">IF(O56&gt;P56,D56-O56+P56,D56)</f>
        <v>0</v>
      </c>
      <c r="J56" s="53">
        <f t="shared" ref="J56" si="241">I56*E56</f>
        <v>0</v>
      </c>
      <c r="K56" s="54">
        <f t="shared" ref="K56" si="242">D56-I56</f>
        <v>0</v>
      </c>
      <c r="L56" s="125">
        <f t="shared" ref="L56" si="243">K56*E56</f>
        <v>0</v>
      </c>
      <c r="M56" s="20"/>
      <c r="N56" s="55">
        <f t="shared" ref="N56" si="244">P56+D56</f>
        <v>0</v>
      </c>
      <c r="O56" s="55">
        <f t="shared" ref="O56" si="245">N56-M56</f>
        <v>0</v>
      </c>
      <c r="P56" s="17">
        <v>0</v>
      </c>
      <c r="Q56" s="16">
        <v>0</v>
      </c>
      <c r="R56" s="56">
        <f t="shared" si="12"/>
        <v>0</v>
      </c>
      <c r="S56" s="56">
        <f t="shared" si="13"/>
        <v>0</v>
      </c>
      <c r="T56" s="57">
        <f t="shared" si="14"/>
        <v>0</v>
      </c>
      <c r="U56" s="58">
        <f t="shared" si="15"/>
        <v>0</v>
      </c>
      <c r="V56" s="24">
        <f t="shared" si="16"/>
        <v>0</v>
      </c>
      <c r="W56" s="50">
        <f t="shared" si="17"/>
        <v>0</v>
      </c>
      <c r="Y56" s="25">
        <f t="shared" si="18"/>
        <v>0</v>
      </c>
      <c r="Z56" s="26">
        <f t="shared" si="211"/>
        <v>0</v>
      </c>
      <c r="AA56" s="10">
        <f t="shared" si="212"/>
        <v>0</v>
      </c>
      <c r="AB56" s="19">
        <f t="shared" si="213"/>
        <v>0</v>
      </c>
    </row>
    <row r="57" spans="1:28" x14ac:dyDescent="0.25">
      <c r="A57" s="49" t="s">
        <v>152</v>
      </c>
      <c r="B57" s="49" t="s">
        <v>153</v>
      </c>
      <c r="C57" s="57">
        <v>0.33</v>
      </c>
      <c r="D57" s="15"/>
      <c r="E57" s="16"/>
      <c r="F57" s="51">
        <f t="shared" ref="F57" si="246">E57/C57</f>
        <v>0</v>
      </c>
      <c r="G57" s="52">
        <f t="shared" ref="G57" si="247">E57*D57</f>
        <v>0</v>
      </c>
      <c r="H57" s="50">
        <f t="shared" ref="H57" si="248">C57*D57</f>
        <v>0</v>
      </c>
      <c r="I57" s="24">
        <f t="shared" ref="I57" si="249">IF(O57&gt;P57,D57-O57+P57,D57)</f>
        <v>0</v>
      </c>
      <c r="J57" s="53">
        <f t="shared" ref="J57" si="250">I57*E57</f>
        <v>0</v>
      </c>
      <c r="K57" s="54">
        <f t="shared" ref="K57" si="251">D57-I57</f>
        <v>0</v>
      </c>
      <c r="L57" s="125">
        <f t="shared" ref="L57" si="252">K57*E57</f>
        <v>0</v>
      </c>
      <c r="M57" s="20"/>
      <c r="N57" s="55">
        <f t="shared" ref="N57" si="253">P57+D57</f>
        <v>0</v>
      </c>
      <c r="O57" s="55">
        <f t="shared" ref="O57" si="254">N57-M57</f>
        <v>0</v>
      </c>
      <c r="P57" s="17">
        <v>0</v>
      </c>
      <c r="Q57" s="16">
        <v>0</v>
      </c>
      <c r="R57" s="56">
        <f t="shared" si="12"/>
        <v>0</v>
      </c>
      <c r="S57" s="56">
        <f t="shared" ref="S57" si="255">Q57*P57</f>
        <v>0</v>
      </c>
      <c r="T57" s="57">
        <f t="shared" ref="T57" si="256">P57-V57</f>
        <v>0</v>
      </c>
      <c r="U57" s="58">
        <f t="shared" ref="U57" si="257">T57*Q57</f>
        <v>0</v>
      </c>
      <c r="V57" s="24">
        <f t="shared" ref="V57" si="258">IF(O57&lt;P57,P57-O57,0)</f>
        <v>0</v>
      </c>
      <c r="W57" s="50">
        <f t="shared" ref="W57" si="259">V57*Q57</f>
        <v>0</v>
      </c>
      <c r="Y57" s="25">
        <f t="shared" ref="Y57" si="260">V57+I57</f>
        <v>0</v>
      </c>
      <c r="Z57" s="26">
        <f t="shared" ref="Z57" si="261">IF(ISERROR(((V57*Q57)+(I57*E57))/(I57+V57)),0,((V57*Q57)+(I57*E57))/(I57+V57))</f>
        <v>0</v>
      </c>
      <c r="AA57" s="10">
        <f t="shared" ref="AA57" si="262">Y57*C57</f>
        <v>0</v>
      </c>
      <c r="AB57" s="19">
        <f t="shared" ref="AB57" si="263">Y57*Z57</f>
        <v>0</v>
      </c>
    </row>
    <row r="58" spans="1:28" x14ac:dyDescent="0.25">
      <c r="A58" s="49" t="s">
        <v>76</v>
      </c>
      <c r="B58" s="49" t="s">
        <v>77</v>
      </c>
      <c r="C58" s="57">
        <v>1</v>
      </c>
      <c r="D58" s="15">
        <v>2</v>
      </c>
      <c r="E58" s="16">
        <v>2.1480000000000001</v>
      </c>
      <c r="F58" s="51">
        <f t="shared" si="3"/>
        <v>2.1480000000000001</v>
      </c>
      <c r="G58" s="52">
        <f t="shared" si="4"/>
        <v>4.2960000000000003</v>
      </c>
      <c r="H58" s="50">
        <f t="shared" si="5"/>
        <v>2</v>
      </c>
      <c r="I58" s="24">
        <f t="shared" si="6"/>
        <v>0</v>
      </c>
      <c r="J58" s="53">
        <f t="shared" si="7"/>
        <v>0</v>
      </c>
      <c r="K58" s="54">
        <f t="shared" si="8"/>
        <v>2</v>
      </c>
      <c r="L58" s="125">
        <f t="shared" si="9"/>
        <v>4.2960000000000003</v>
      </c>
      <c r="M58" s="20"/>
      <c r="N58" s="55">
        <f t="shared" si="196"/>
        <v>2</v>
      </c>
      <c r="O58" s="55">
        <f t="shared" si="197"/>
        <v>2</v>
      </c>
      <c r="P58" s="17">
        <v>0</v>
      </c>
      <c r="Q58" s="16">
        <v>0</v>
      </c>
      <c r="R58" s="56">
        <f t="shared" si="12"/>
        <v>0</v>
      </c>
      <c r="S58" s="56">
        <f t="shared" si="13"/>
        <v>0</v>
      </c>
      <c r="T58" s="57">
        <f t="shared" si="14"/>
        <v>0</v>
      </c>
      <c r="U58" s="58">
        <f t="shared" si="15"/>
        <v>0</v>
      </c>
      <c r="V58" s="24">
        <f t="shared" si="16"/>
        <v>0</v>
      </c>
      <c r="W58" s="50">
        <f t="shared" si="17"/>
        <v>0</v>
      </c>
      <c r="Y58" s="25">
        <f t="shared" si="18"/>
        <v>0</v>
      </c>
      <c r="Z58" s="26">
        <f t="shared" si="211"/>
        <v>0</v>
      </c>
      <c r="AA58" s="10">
        <f t="shared" si="212"/>
        <v>0</v>
      </c>
      <c r="AB58" s="19">
        <f t="shared" si="213"/>
        <v>0</v>
      </c>
    </row>
    <row r="59" spans="1:28" x14ac:dyDescent="0.25">
      <c r="A59" s="49" t="s">
        <v>37</v>
      </c>
      <c r="B59" s="49" t="s">
        <v>38</v>
      </c>
      <c r="C59" s="57">
        <v>1</v>
      </c>
      <c r="D59" s="15">
        <v>25</v>
      </c>
      <c r="E59" s="16">
        <v>1.5067200000000001</v>
      </c>
      <c r="F59" s="51">
        <f t="shared" si="3"/>
        <v>1.5067200000000001</v>
      </c>
      <c r="G59" s="52">
        <f t="shared" si="4"/>
        <v>37.667999999999999</v>
      </c>
      <c r="H59" s="50">
        <f t="shared" si="5"/>
        <v>25</v>
      </c>
      <c r="I59" s="24">
        <f t="shared" si="6"/>
        <v>3</v>
      </c>
      <c r="J59" s="53">
        <f t="shared" si="7"/>
        <v>4.5201600000000006</v>
      </c>
      <c r="K59" s="54">
        <f t="shared" si="8"/>
        <v>22</v>
      </c>
      <c r="L59" s="125">
        <f t="shared" si="9"/>
        <v>33.147840000000002</v>
      </c>
      <c r="M59" s="20">
        <v>3</v>
      </c>
      <c r="N59" s="55">
        <f t="shared" si="196"/>
        <v>25</v>
      </c>
      <c r="O59" s="55">
        <f t="shared" si="197"/>
        <v>22</v>
      </c>
      <c r="P59" s="17">
        <v>0</v>
      </c>
      <c r="Q59" s="16">
        <v>0</v>
      </c>
      <c r="R59" s="56">
        <f t="shared" si="12"/>
        <v>0</v>
      </c>
      <c r="S59" s="56">
        <f t="shared" si="13"/>
        <v>0</v>
      </c>
      <c r="T59" s="57">
        <f t="shared" si="14"/>
        <v>0</v>
      </c>
      <c r="U59" s="58">
        <f t="shared" si="15"/>
        <v>0</v>
      </c>
      <c r="V59" s="24">
        <f t="shared" si="16"/>
        <v>0</v>
      </c>
      <c r="W59" s="50">
        <f t="shared" si="17"/>
        <v>0</v>
      </c>
      <c r="Y59" s="25">
        <f t="shared" si="18"/>
        <v>3</v>
      </c>
      <c r="Z59" s="26">
        <f t="shared" si="211"/>
        <v>1.5067200000000003</v>
      </c>
      <c r="AA59" s="10">
        <f t="shared" si="212"/>
        <v>3</v>
      </c>
      <c r="AB59" s="19">
        <f t="shared" si="213"/>
        <v>4.5201600000000006</v>
      </c>
    </row>
    <row r="60" spans="1:28" x14ac:dyDescent="0.25">
      <c r="A60" s="49" t="s">
        <v>105</v>
      </c>
      <c r="B60" s="49" t="s">
        <v>106</v>
      </c>
      <c r="C60" s="57">
        <v>1.25</v>
      </c>
      <c r="D60" s="15">
        <v>6</v>
      </c>
      <c r="E60" s="16">
        <v>1.64</v>
      </c>
      <c r="F60" s="51">
        <f t="shared" ref="F60:F69" si="264">E60/C60</f>
        <v>1.3119999999999998</v>
      </c>
      <c r="G60" s="52">
        <f t="shared" ref="G60:G69" si="265">E60*D60</f>
        <v>9.84</v>
      </c>
      <c r="H60" s="50">
        <f t="shared" ref="H60:H69" si="266">C60*D60</f>
        <v>7.5</v>
      </c>
      <c r="I60" s="24">
        <f t="shared" si="6"/>
        <v>6</v>
      </c>
      <c r="J60" s="53">
        <f t="shared" ref="J60:J69" si="267">I60*E60</f>
        <v>9.84</v>
      </c>
      <c r="K60" s="54">
        <f t="shared" ref="K60:K69" si="268">D60-I60</f>
        <v>0</v>
      </c>
      <c r="L60" s="125">
        <f t="shared" ref="L60:L69" si="269">K60*E60</f>
        <v>0</v>
      </c>
      <c r="M60" s="20">
        <v>6</v>
      </c>
      <c r="N60" s="55">
        <f t="shared" ref="N60:N69" si="270">P60+D60</f>
        <v>6</v>
      </c>
      <c r="O60" s="55">
        <f t="shared" ref="O60:O69" si="271">N60-M60</f>
        <v>0</v>
      </c>
      <c r="P60" s="17">
        <v>0</v>
      </c>
      <c r="Q60" s="16">
        <v>0</v>
      </c>
      <c r="R60" s="56">
        <f t="shared" si="12"/>
        <v>0</v>
      </c>
      <c r="S60" s="56">
        <f t="shared" si="13"/>
        <v>0</v>
      </c>
      <c r="T60" s="57">
        <f t="shared" si="14"/>
        <v>0</v>
      </c>
      <c r="U60" s="58">
        <f t="shared" si="15"/>
        <v>0</v>
      </c>
      <c r="V60" s="24">
        <f t="shared" si="16"/>
        <v>0</v>
      </c>
      <c r="W60" s="50">
        <f t="shared" si="17"/>
        <v>0</v>
      </c>
      <c r="Y60" s="25">
        <f t="shared" si="18"/>
        <v>6</v>
      </c>
      <c r="Z60" s="26">
        <f t="shared" si="211"/>
        <v>1.64</v>
      </c>
      <c r="AA60" s="10">
        <f t="shared" si="212"/>
        <v>7.5</v>
      </c>
      <c r="AB60" s="19">
        <f t="shared" si="213"/>
        <v>9.84</v>
      </c>
    </row>
    <row r="61" spans="1:28" x14ac:dyDescent="0.25">
      <c r="A61" s="49" t="s">
        <v>115</v>
      </c>
      <c r="B61" s="49" t="s">
        <v>115</v>
      </c>
      <c r="C61" s="57">
        <v>1</v>
      </c>
      <c r="D61" s="15"/>
      <c r="E61" s="16"/>
      <c r="F61" s="51">
        <f t="shared" si="264"/>
        <v>0</v>
      </c>
      <c r="G61" s="52">
        <f t="shared" si="265"/>
        <v>0</v>
      </c>
      <c r="H61" s="50">
        <f t="shared" si="266"/>
        <v>0</v>
      </c>
      <c r="I61" s="24">
        <f t="shared" si="6"/>
        <v>0</v>
      </c>
      <c r="J61" s="53">
        <f t="shared" si="267"/>
        <v>0</v>
      </c>
      <c r="K61" s="54">
        <f t="shared" si="268"/>
        <v>0</v>
      </c>
      <c r="L61" s="125">
        <f t="shared" si="269"/>
        <v>0</v>
      </c>
      <c r="M61" s="20"/>
      <c r="N61" s="55">
        <f t="shared" ref="N61:N68" si="272">P61+D61</f>
        <v>0</v>
      </c>
      <c r="O61" s="55">
        <f t="shared" ref="O61:O68" si="273">N61-M61</f>
        <v>0</v>
      </c>
      <c r="P61" s="17">
        <v>0</v>
      </c>
      <c r="Q61" s="16">
        <v>0</v>
      </c>
      <c r="R61" s="56">
        <f t="shared" si="12"/>
        <v>0</v>
      </c>
      <c r="S61" s="56">
        <f t="shared" si="13"/>
        <v>0</v>
      </c>
      <c r="T61" s="57">
        <f t="shared" si="14"/>
        <v>0</v>
      </c>
      <c r="U61" s="58">
        <f t="shared" si="15"/>
        <v>0</v>
      </c>
      <c r="V61" s="24">
        <f t="shared" si="16"/>
        <v>0</v>
      </c>
      <c r="W61" s="50">
        <f t="shared" si="17"/>
        <v>0</v>
      </c>
      <c r="Y61" s="25">
        <f t="shared" ref="Y61" si="274">V61+I61</f>
        <v>0</v>
      </c>
      <c r="Z61" s="26">
        <f t="shared" ref="Z61" si="275">IF(ISERROR(((V61*Q61)+(I61*E61))/(I61+V61)),0,((V61*Q61)+(I61*E61))/(I61+V61))</f>
        <v>0</v>
      </c>
      <c r="AA61" s="10">
        <f t="shared" ref="AA61" si="276">Y61*C61</f>
        <v>0</v>
      </c>
      <c r="AB61" s="19">
        <f t="shared" ref="AB61" si="277">Y61*Z61</f>
        <v>0</v>
      </c>
    </row>
    <row r="62" spans="1:28" x14ac:dyDescent="0.25">
      <c r="A62" s="49" t="s">
        <v>115</v>
      </c>
      <c r="B62" s="49" t="s">
        <v>115</v>
      </c>
      <c r="C62" s="57">
        <v>1.5</v>
      </c>
      <c r="D62" s="15">
        <v>60</v>
      </c>
      <c r="E62" s="16">
        <v>0.31440000000000001</v>
      </c>
      <c r="F62" s="51">
        <f t="shared" si="264"/>
        <v>0.20960000000000001</v>
      </c>
      <c r="G62" s="52">
        <f t="shared" si="265"/>
        <v>18.864000000000001</v>
      </c>
      <c r="H62" s="50">
        <f t="shared" si="266"/>
        <v>90</v>
      </c>
      <c r="I62" s="24">
        <f t="shared" si="6"/>
        <v>15</v>
      </c>
      <c r="J62" s="53">
        <f t="shared" si="267"/>
        <v>4.7160000000000002</v>
      </c>
      <c r="K62" s="54">
        <f t="shared" si="268"/>
        <v>45</v>
      </c>
      <c r="L62" s="125">
        <f t="shared" si="269"/>
        <v>14.148</v>
      </c>
      <c r="M62" s="20">
        <v>15</v>
      </c>
      <c r="N62" s="55">
        <f t="shared" si="272"/>
        <v>90</v>
      </c>
      <c r="O62" s="55">
        <f t="shared" si="273"/>
        <v>75</v>
      </c>
      <c r="P62" s="17">
        <v>30</v>
      </c>
      <c r="Q62" s="16">
        <v>0.28999999999999998</v>
      </c>
      <c r="R62" s="56">
        <f t="shared" si="12"/>
        <v>0.19333333333333333</v>
      </c>
      <c r="S62" s="56">
        <f t="shared" si="13"/>
        <v>8.6999999999999993</v>
      </c>
      <c r="T62" s="57">
        <f t="shared" si="14"/>
        <v>30</v>
      </c>
      <c r="U62" s="58">
        <f t="shared" si="15"/>
        <v>8.6999999999999993</v>
      </c>
      <c r="V62" s="24">
        <f t="shared" si="16"/>
        <v>0</v>
      </c>
      <c r="W62" s="50">
        <f t="shared" si="17"/>
        <v>0</v>
      </c>
      <c r="Y62" s="25">
        <f t="shared" si="18"/>
        <v>15</v>
      </c>
      <c r="Z62" s="26">
        <f t="shared" si="211"/>
        <v>0.31440000000000001</v>
      </c>
      <c r="AA62" s="10">
        <f t="shared" si="212"/>
        <v>22.5</v>
      </c>
      <c r="AB62" s="19">
        <f t="shared" si="213"/>
        <v>4.7160000000000002</v>
      </c>
    </row>
    <row r="63" spans="1:28" x14ac:dyDescent="0.25">
      <c r="A63" s="49" t="s">
        <v>107</v>
      </c>
      <c r="B63" s="49" t="s">
        <v>122</v>
      </c>
      <c r="C63" s="57">
        <v>10</v>
      </c>
      <c r="D63" s="15"/>
      <c r="E63" s="16"/>
      <c r="F63" s="51">
        <f t="shared" si="264"/>
        <v>0</v>
      </c>
      <c r="G63" s="52">
        <f t="shared" si="265"/>
        <v>0</v>
      </c>
      <c r="H63" s="50">
        <f t="shared" si="266"/>
        <v>0</v>
      </c>
      <c r="I63" s="24">
        <f t="shared" si="6"/>
        <v>0</v>
      </c>
      <c r="J63" s="53">
        <f t="shared" si="267"/>
        <v>0</v>
      </c>
      <c r="K63" s="54">
        <f t="shared" si="268"/>
        <v>0</v>
      </c>
      <c r="L63" s="125">
        <f t="shared" si="269"/>
        <v>0</v>
      </c>
      <c r="M63" s="20"/>
      <c r="N63" s="55">
        <f t="shared" si="272"/>
        <v>0</v>
      </c>
      <c r="O63" s="55">
        <f t="shared" si="273"/>
        <v>0</v>
      </c>
      <c r="P63" s="17">
        <v>0</v>
      </c>
      <c r="Q63" s="16">
        <v>0</v>
      </c>
      <c r="R63" s="56">
        <f t="shared" si="12"/>
        <v>0</v>
      </c>
      <c r="S63" s="56">
        <f t="shared" si="13"/>
        <v>0</v>
      </c>
      <c r="T63" s="57">
        <f t="shared" si="14"/>
        <v>0</v>
      </c>
      <c r="U63" s="58">
        <f t="shared" si="15"/>
        <v>0</v>
      </c>
      <c r="V63" s="24">
        <f t="shared" si="16"/>
        <v>0</v>
      </c>
      <c r="W63" s="50">
        <f t="shared" si="17"/>
        <v>0</v>
      </c>
      <c r="Y63" s="25">
        <f t="shared" ref="Y63" si="278">V63+I63</f>
        <v>0</v>
      </c>
      <c r="Z63" s="26">
        <f t="shared" ref="Z63" si="279">IF(ISERROR(((V63*Q63)+(I63*E63))/(I63+V63)),0,((V63*Q63)+(I63*E63))/(I63+V63))</f>
        <v>0</v>
      </c>
      <c r="AA63" s="10">
        <f t="shared" ref="AA63" si="280">Y63*C63</f>
        <v>0</v>
      </c>
      <c r="AB63" s="19">
        <f t="shared" ref="AB63" si="281">Y63*Z63</f>
        <v>0</v>
      </c>
    </row>
    <row r="64" spans="1:28" x14ac:dyDescent="0.25">
      <c r="A64" s="49" t="s">
        <v>107</v>
      </c>
      <c r="B64" s="49" t="s">
        <v>108</v>
      </c>
      <c r="C64" s="57">
        <v>25</v>
      </c>
      <c r="D64" s="15">
        <v>4</v>
      </c>
      <c r="E64" s="16">
        <v>58.706000000000003</v>
      </c>
      <c r="F64" s="51">
        <f t="shared" si="264"/>
        <v>2.3482400000000001</v>
      </c>
      <c r="G64" s="52">
        <f t="shared" si="265"/>
        <v>234.82400000000001</v>
      </c>
      <c r="H64" s="50">
        <f t="shared" si="266"/>
        <v>100</v>
      </c>
      <c r="I64" s="24">
        <f>IF(O64&gt;P64,D64-O64+P64,D64)</f>
        <v>2</v>
      </c>
      <c r="J64" s="53">
        <f t="shared" si="267"/>
        <v>117.41200000000001</v>
      </c>
      <c r="K64" s="54">
        <f t="shared" si="268"/>
        <v>2</v>
      </c>
      <c r="L64" s="125">
        <f t="shared" si="269"/>
        <v>117.41200000000001</v>
      </c>
      <c r="M64" s="20">
        <v>2</v>
      </c>
      <c r="N64" s="55">
        <f t="shared" si="272"/>
        <v>4</v>
      </c>
      <c r="O64" s="55">
        <f t="shared" si="273"/>
        <v>2</v>
      </c>
      <c r="P64" s="17">
        <v>0</v>
      </c>
      <c r="Q64" s="16">
        <v>0</v>
      </c>
      <c r="R64" s="56">
        <f t="shared" si="12"/>
        <v>0</v>
      </c>
      <c r="S64" s="56">
        <f t="shared" si="13"/>
        <v>0</v>
      </c>
      <c r="T64" s="57">
        <f t="shared" si="14"/>
        <v>0</v>
      </c>
      <c r="U64" s="58">
        <f t="shared" si="15"/>
        <v>0</v>
      </c>
      <c r="V64" s="24">
        <f t="shared" si="16"/>
        <v>0</v>
      </c>
      <c r="W64" s="50">
        <f t="shared" si="17"/>
        <v>0</v>
      </c>
      <c r="Y64" s="25">
        <f t="shared" ref="Y64:Y69" si="282">V64+I64</f>
        <v>2</v>
      </c>
      <c r="Z64" s="26">
        <f t="shared" ref="Z64:Z69" si="283">IF(ISERROR(((V64*Q64)+(I64*E64))/(I64+V64)),0,((V64*Q64)+(I64*E64))/(I64+V64))</f>
        <v>58.706000000000003</v>
      </c>
      <c r="AA64" s="10">
        <f t="shared" ref="AA64:AA69" si="284">Y64*C64</f>
        <v>50</v>
      </c>
      <c r="AB64" s="19">
        <f t="shared" ref="AB64:AB69" si="285">Y64*Z64</f>
        <v>117.41200000000001</v>
      </c>
    </row>
    <row r="65" spans="1:28" x14ac:dyDescent="0.25">
      <c r="A65" s="49" t="s">
        <v>107</v>
      </c>
      <c r="B65" s="49" t="s">
        <v>108</v>
      </c>
      <c r="C65" s="57">
        <v>50</v>
      </c>
      <c r="D65" s="15">
        <v>10</v>
      </c>
      <c r="E65" s="16">
        <v>108.13200000000001</v>
      </c>
      <c r="F65" s="51">
        <f t="shared" si="264"/>
        <v>2.1626400000000001</v>
      </c>
      <c r="G65" s="52">
        <f t="shared" si="265"/>
        <v>1081.3200000000002</v>
      </c>
      <c r="H65" s="50">
        <f t="shared" si="266"/>
        <v>500</v>
      </c>
      <c r="I65" s="24">
        <f>IF(O65&gt;P65,D65-O65+P65,D65)</f>
        <v>0</v>
      </c>
      <c r="J65" s="53">
        <f t="shared" si="267"/>
        <v>0</v>
      </c>
      <c r="K65" s="54">
        <f t="shared" si="268"/>
        <v>10</v>
      </c>
      <c r="L65" s="125">
        <f t="shared" si="269"/>
        <v>1081.3200000000002</v>
      </c>
      <c r="M65" s="20"/>
      <c r="N65" s="55">
        <f t="shared" si="272"/>
        <v>10</v>
      </c>
      <c r="O65" s="55">
        <f t="shared" si="273"/>
        <v>10</v>
      </c>
      <c r="P65" s="17">
        <v>0</v>
      </c>
      <c r="Q65" s="16">
        <v>0</v>
      </c>
      <c r="R65" s="56">
        <f t="shared" si="12"/>
        <v>0</v>
      </c>
      <c r="S65" s="56">
        <f t="shared" si="13"/>
        <v>0</v>
      </c>
      <c r="T65" s="57">
        <f t="shared" si="14"/>
        <v>0</v>
      </c>
      <c r="U65" s="58">
        <f t="shared" si="15"/>
        <v>0</v>
      </c>
      <c r="V65" s="24">
        <f t="shared" si="16"/>
        <v>0</v>
      </c>
      <c r="W65" s="50">
        <f t="shared" si="17"/>
        <v>0</v>
      </c>
      <c r="Y65" s="25">
        <f t="shared" si="282"/>
        <v>0</v>
      </c>
      <c r="Z65" s="26">
        <f t="shared" si="283"/>
        <v>0</v>
      </c>
      <c r="AA65" s="10">
        <f t="shared" si="284"/>
        <v>0</v>
      </c>
      <c r="AB65" s="19">
        <f t="shared" si="285"/>
        <v>0</v>
      </c>
    </row>
    <row r="66" spans="1:28" x14ac:dyDescent="0.25">
      <c r="A66" s="49" t="s">
        <v>110</v>
      </c>
      <c r="B66" s="49" t="s">
        <v>109</v>
      </c>
      <c r="C66" s="57">
        <v>0.5</v>
      </c>
      <c r="D66" s="15">
        <v>20</v>
      </c>
      <c r="E66" s="16">
        <v>1.01</v>
      </c>
      <c r="F66" s="51">
        <f t="shared" si="264"/>
        <v>2.02</v>
      </c>
      <c r="G66" s="52">
        <f t="shared" si="265"/>
        <v>20.2</v>
      </c>
      <c r="H66" s="50">
        <f t="shared" si="266"/>
        <v>10</v>
      </c>
      <c r="I66" s="24">
        <f t="shared" si="6"/>
        <v>20</v>
      </c>
      <c r="J66" s="53">
        <f t="shared" si="267"/>
        <v>20.2</v>
      </c>
      <c r="K66" s="54">
        <f t="shared" si="268"/>
        <v>0</v>
      </c>
      <c r="L66" s="125">
        <f t="shared" si="269"/>
        <v>0</v>
      </c>
      <c r="M66" s="20">
        <v>20</v>
      </c>
      <c r="N66" s="55">
        <f t="shared" si="272"/>
        <v>20</v>
      </c>
      <c r="O66" s="55">
        <f t="shared" si="273"/>
        <v>0</v>
      </c>
      <c r="P66" s="17">
        <v>0</v>
      </c>
      <c r="Q66" s="16">
        <v>0</v>
      </c>
      <c r="R66" s="56">
        <f t="shared" si="12"/>
        <v>0</v>
      </c>
      <c r="S66" s="56">
        <f t="shared" si="13"/>
        <v>0</v>
      </c>
      <c r="T66" s="57">
        <f t="shared" si="14"/>
        <v>0</v>
      </c>
      <c r="U66" s="58">
        <f t="shared" si="15"/>
        <v>0</v>
      </c>
      <c r="V66" s="24">
        <f t="shared" si="16"/>
        <v>0</v>
      </c>
      <c r="W66" s="50">
        <f t="shared" si="17"/>
        <v>0</v>
      </c>
      <c r="Y66" s="25">
        <f t="shared" si="282"/>
        <v>20</v>
      </c>
      <c r="Z66" s="26">
        <f t="shared" si="283"/>
        <v>1.01</v>
      </c>
      <c r="AA66" s="10">
        <f t="shared" si="284"/>
        <v>10</v>
      </c>
      <c r="AB66" s="19">
        <f t="shared" si="285"/>
        <v>20.2</v>
      </c>
    </row>
    <row r="67" spans="1:28" x14ac:dyDescent="0.25">
      <c r="A67" s="49" t="s">
        <v>111</v>
      </c>
      <c r="B67" s="49" t="s">
        <v>120</v>
      </c>
      <c r="C67" s="57">
        <v>1</v>
      </c>
      <c r="D67" s="15"/>
      <c r="E67" s="16"/>
      <c r="F67" s="51">
        <f t="shared" si="264"/>
        <v>0</v>
      </c>
      <c r="G67" s="52">
        <f t="shared" si="265"/>
        <v>0</v>
      </c>
      <c r="H67" s="50">
        <f t="shared" si="266"/>
        <v>0</v>
      </c>
      <c r="I67" s="24">
        <f t="shared" si="6"/>
        <v>0</v>
      </c>
      <c r="J67" s="53">
        <f t="shared" si="267"/>
        <v>0</v>
      </c>
      <c r="K67" s="54">
        <f t="shared" si="268"/>
        <v>0</v>
      </c>
      <c r="L67" s="125">
        <f t="shared" si="269"/>
        <v>0</v>
      </c>
      <c r="M67" s="20"/>
      <c r="N67" s="55">
        <f t="shared" si="272"/>
        <v>0</v>
      </c>
      <c r="O67" s="55">
        <f t="shared" si="273"/>
        <v>0</v>
      </c>
      <c r="P67" s="17">
        <v>0</v>
      </c>
      <c r="Q67" s="16">
        <v>0</v>
      </c>
      <c r="R67" s="56">
        <f t="shared" ref="R67:R70" si="286">Q67/C67</f>
        <v>0</v>
      </c>
      <c r="S67" s="56">
        <f t="shared" ref="S67:S70" si="287">Q67*P67</f>
        <v>0</v>
      </c>
      <c r="T67" s="57">
        <f t="shared" ref="T67:T70" si="288">P67-V67</f>
        <v>0</v>
      </c>
      <c r="U67" s="58">
        <f t="shared" ref="U67:U70" si="289">T67*Q67</f>
        <v>0</v>
      </c>
      <c r="V67" s="24">
        <f t="shared" ref="V67:V70" si="290">IF(O67&lt;P67,P67-O67,0)</f>
        <v>0</v>
      </c>
      <c r="W67" s="50">
        <f t="shared" ref="W67:W70" si="291">V67*Q67</f>
        <v>0</v>
      </c>
      <c r="Y67" s="25">
        <f t="shared" si="282"/>
        <v>0</v>
      </c>
      <c r="Z67" s="26">
        <f t="shared" si="283"/>
        <v>0</v>
      </c>
      <c r="AA67" s="10">
        <f t="shared" si="284"/>
        <v>0</v>
      </c>
      <c r="AB67" s="19">
        <f t="shared" si="285"/>
        <v>0</v>
      </c>
    </row>
    <row r="68" spans="1:28" x14ac:dyDescent="0.25">
      <c r="A68" s="49" t="s">
        <v>112</v>
      </c>
      <c r="B68" s="49" t="s">
        <v>120</v>
      </c>
      <c r="C68" s="57">
        <v>1</v>
      </c>
      <c r="D68" s="15">
        <v>84</v>
      </c>
      <c r="E68" s="16">
        <v>2.5</v>
      </c>
      <c r="F68" s="51">
        <f t="shared" si="264"/>
        <v>2.5</v>
      </c>
      <c r="G68" s="52">
        <f t="shared" si="265"/>
        <v>210</v>
      </c>
      <c r="H68" s="50">
        <f t="shared" si="266"/>
        <v>84</v>
      </c>
      <c r="I68" s="24">
        <f t="shared" si="6"/>
        <v>0</v>
      </c>
      <c r="J68" s="53">
        <f t="shared" si="267"/>
        <v>0</v>
      </c>
      <c r="K68" s="54">
        <f t="shared" si="268"/>
        <v>84</v>
      </c>
      <c r="L68" s="125">
        <f t="shared" si="269"/>
        <v>210</v>
      </c>
      <c r="M68" s="20"/>
      <c r="N68" s="55">
        <f t="shared" si="272"/>
        <v>84</v>
      </c>
      <c r="O68" s="55">
        <f t="shared" si="273"/>
        <v>84</v>
      </c>
      <c r="P68" s="17">
        <v>0</v>
      </c>
      <c r="Q68" s="16">
        <v>0</v>
      </c>
      <c r="R68" s="56">
        <f t="shared" si="286"/>
        <v>0</v>
      </c>
      <c r="S68" s="56">
        <f t="shared" si="287"/>
        <v>0</v>
      </c>
      <c r="T68" s="57">
        <f t="shared" si="288"/>
        <v>0</v>
      </c>
      <c r="U68" s="58">
        <f t="shared" si="289"/>
        <v>0</v>
      </c>
      <c r="V68" s="24">
        <f t="shared" si="290"/>
        <v>0</v>
      </c>
      <c r="W68" s="50">
        <f t="shared" si="291"/>
        <v>0</v>
      </c>
      <c r="Y68" s="25">
        <f t="shared" ref="Y68" si="292">V68+I68</f>
        <v>0</v>
      </c>
      <c r="Z68" s="26">
        <f t="shared" ref="Z68" si="293">IF(ISERROR(((V68*Q68)+(I68*E68))/(I68+V68)),0,((V68*Q68)+(I68*E68))/(I68+V68))</f>
        <v>0</v>
      </c>
      <c r="AA68" s="10">
        <f t="shared" ref="AA68" si="294">Y68*C68</f>
        <v>0</v>
      </c>
      <c r="AB68" s="19">
        <f t="shared" ref="AB68" si="295">Y68*Z68</f>
        <v>0</v>
      </c>
    </row>
    <row r="69" spans="1:28" x14ac:dyDescent="0.25">
      <c r="A69" s="49" t="s">
        <v>112</v>
      </c>
      <c r="B69" s="49" t="s">
        <v>120</v>
      </c>
      <c r="C69" s="57">
        <v>2</v>
      </c>
      <c r="D69" s="15"/>
      <c r="E69" s="16"/>
      <c r="F69" s="51">
        <f t="shared" si="264"/>
        <v>0</v>
      </c>
      <c r="G69" s="52">
        <f t="shared" si="265"/>
        <v>0</v>
      </c>
      <c r="H69" s="50">
        <f t="shared" si="266"/>
        <v>0</v>
      </c>
      <c r="I69" s="24">
        <f t="shared" si="6"/>
        <v>0</v>
      </c>
      <c r="J69" s="53">
        <f t="shared" si="267"/>
        <v>0</v>
      </c>
      <c r="K69" s="54">
        <f t="shared" si="268"/>
        <v>0</v>
      </c>
      <c r="L69" s="125">
        <f t="shared" si="269"/>
        <v>0</v>
      </c>
      <c r="M69" s="20"/>
      <c r="N69" s="55">
        <f t="shared" si="270"/>
        <v>0</v>
      </c>
      <c r="O69" s="55">
        <f t="shared" si="271"/>
        <v>0</v>
      </c>
      <c r="P69" s="17">
        <v>0</v>
      </c>
      <c r="Q69" s="16">
        <v>0</v>
      </c>
      <c r="R69" s="56">
        <f t="shared" si="286"/>
        <v>0</v>
      </c>
      <c r="S69" s="56">
        <f t="shared" si="287"/>
        <v>0</v>
      </c>
      <c r="T69" s="57">
        <f t="shared" si="288"/>
        <v>0</v>
      </c>
      <c r="U69" s="58">
        <f t="shared" si="289"/>
        <v>0</v>
      </c>
      <c r="V69" s="24">
        <f t="shared" si="290"/>
        <v>0</v>
      </c>
      <c r="W69" s="50">
        <f t="shared" si="291"/>
        <v>0</v>
      </c>
      <c r="Y69" s="25">
        <f t="shared" si="282"/>
        <v>0</v>
      </c>
      <c r="Z69" s="26">
        <f t="shared" si="283"/>
        <v>0</v>
      </c>
      <c r="AA69" s="10">
        <f t="shared" si="284"/>
        <v>0</v>
      </c>
      <c r="AB69" s="19">
        <f t="shared" si="285"/>
        <v>0</v>
      </c>
    </row>
    <row r="70" spans="1:28" x14ac:dyDescent="0.25">
      <c r="A70" s="49" t="s">
        <v>102</v>
      </c>
      <c r="B70" s="49" t="s">
        <v>102</v>
      </c>
      <c r="C70" s="50">
        <v>0.25</v>
      </c>
      <c r="D70" s="15"/>
      <c r="E70" s="16"/>
      <c r="F70" s="51">
        <f t="shared" si="3"/>
        <v>0</v>
      </c>
      <c r="G70" s="52">
        <f t="shared" si="4"/>
        <v>0</v>
      </c>
      <c r="H70" s="50">
        <f t="shared" si="5"/>
        <v>0</v>
      </c>
      <c r="I70" s="24">
        <f t="shared" si="6"/>
        <v>0</v>
      </c>
      <c r="J70" s="53">
        <f t="shared" ref="J70" si="296">I70*E70</f>
        <v>0</v>
      </c>
      <c r="K70" s="54">
        <f t="shared" ref="K70" si="297">D70-I70</f>
        <v>0</v>
      </c>
      <c r="L70" s="125">
        <f t="shared" ref="L70" si="298">K70*E70</f>
        <v>0</v>
      </c>
      <c r="M70" s="20"/>
      <c r="N70" s="55">
        <f t="shared" si="196"/>
        <v>0</v>
      </c>
      <c r="O70" s="55">
        <f t="shared" si="197"/>
        <v>0</v>
      </c>
      <c r="P70" s="17">
        <v>0</v>
      </c>
      <c r="Q70" s="16">
        <v>0</v>
      </c>
      <c r="R70" s="56">
        <f t="shared" si="286"/>
        <v>0</v>
      </c>
      <c r="S70" s="56">
        <f t="shared" si="287"/>
        <v>0</v>
      </c>
      <c r="T70" s="57">
        <f t="shared" si="288"/>
        <v>0</v>
      </c>
      <c r="U70" s="58">
        <f t="shared" si="289"/>
        <v>0</v>
      </c>
      <c r="V70" s="24">
        <f t="shared" si="290"/>
        <v>0</v>
      </c>
      <c r="W70" s="50">
        <f t="shared" si="291"/>
        <v>0</v>
      </c>
      <c r="Y70" s="25">
        <f t="shared" si="18"/>
        <v>0</v>
      </c>
      <c r="Z70" s="26">
        <f t="shared" si="19"/>
        <v>0</v>
      </c>
      <c r="AA70" s="10">
        <f t="shared" si="20"/>
        <v>0</v>
      </c>
      <c r="AB70" s="19">
        <f t="shared" si="21"/>
        <v>0</v>
      </c>
    </row>
    <row r="71" spans="1:28" x14ac:dyDescent="0.25">
      <c r="A71" s="49"/>
      <c r="B71" s="49"/>
      <c r="C71" s="50"/>
      <c r="D71" s="57"/>
      <c r="E71" s="59"/>
      <c r="F71" s="51"/>
      <c r="G71" s="60">
        <f>SUM(G3:G70)</f>
        <v>2833.2273199669999</v>
      </c>
      <c r="H71" s="50"/>
      <c r="I71" s="61"/>
      <c r="J71" s="62">
        <f>SUM(J3:J70)</f>
        <v>493.04772856499989</v>
      </c>
      <c r="K71" s="63"/>
      <c r="L71" s="64">
        <f>SUM(L3:L70)</f>
        <v>2340.1795914020004</v>
      </c>
      <c r="M71" s="65"/>
      <c r="N71" s="66"/>
      <c r="O71" s="66"/>
      <c r="P71" s="67"/>
      <c r="Q71" s="59"/>
      <c r="R71" s="56"/>
      <c r="S71" s="68">
        <f>SUM(S3:S70)</f>
        <v>1080.3540827060933</v>
      </c>
      <c r="T71" s="57"/>
      <c r="U71" s="69">
        <f>SUM(U3:U70)</f>
        <v>888.56383270609331</v>
      </c>
      <c r="V71" s="50"/>
      <c r="W71" s="70">
        <f>SUM(W3:W70)</f>
        <v>191.79024999999996</v>
      </c>
      <c r="Y71" s="8"/>
      <c r="Z71" s="19"/>
      <c r="AA71" s="19"/>
      <c r="AB71" s="23">
        <f>SUM(AB3:AB70)</f>
        <v>684.83797856500018</v>
      </c>
    </row>
    <row r="72" spans="1:28" x14ac:dyDescent="0.25">
      <c r="A72" s="28"/>
      <c r="B72" s="28"/>
      <c r="C72" s="28"/>
      <c r="D72" s="29"/>
      <c r="E72" s="29"/>
      <c r="F72" s="30"/>
      <c r="G72" s="36" t="s">
        <v>41</v>
      </c>
      <c r="H72" s="28"/>
      <c r="I72" s="29"/>
      <c r="J72" s="28"/>
      <c r="K72" s="31"/>
      <c r="L72" s="32" t="s">
        <v>43</v>
      </c>
      <c r="M72" s="32"/>
      <c r="N72" s="32"/>
      <c r="O72" s="32"/>
      <c r="P72" s="33"/>
      <c r="Q72" s="29"/>
      <c r="R72" s="30"/>
      <c r="S72" s="71" t="s">
        <v>69</v>
      </c>
      <c r="T72" s="34"/>
      <c r="U72" s="35" t="s">
        <v>50</v>
      </c>
      <c r="V72" s="36"/>
      <c r="W72" s="36"/>
      <c r="Y72" t="s">
        <v>89</v>
      </c>
    </row>
    <row r="73" spans="1:28" x14ac:dyDescent="0.25">
      <c r="A73" s="28"/>
      <c r="B73" s="28"/>
      <c r="C73" s="28"/>
      <c r="D73" s="29"/>
      <c r="E73" s="29"/>
      <c r="F73" s="30"/>
      <c r="G73" s="28"/>
      <c r="H73" s="28"/>
      <c r="I73" s="29"/>
      <c r="J73" s="28"/>
      <c r="K73" s="31"/>
      <c r="L73" s="32"/>
      <c r="M73" s="32"/>
      <c r="N73" s="32"/>
      <c r="O73" s="32"/>
      <c r="P73" s="33"/>
      <c r="Q73" s="29"/>
      <c r="R73" s="30"/>
      <c r="S73" s="30"/>
      <c r="T73" s="34"/>
      <c r="U73" s="35" t="s">
        <v>51</v>
      </c>
      <c r="V73" s="36"/>
      <c r="W73" s="36"/>
    </row>
    <row r="74" spans="1:28" ht="18.75" x14ac:dyDescent="0.3">
      <c r="C74" s="28"/>
      <c r="D74" s="29"/>
      <c r="E74" s="29"/>
      <c r="F74" s="30"/>
      <c r="G74" s="28"/>
      <c r="H74" s="28"/>
      <c r="I74" s="29"/>
      <c r="J74" s="28"/>
      <c r="K74" s="31"/>
      <c r="L74" s="32"/>
      <c r="M74" s="72"/>
      <c r="N74" s="72"/>
      <c r="O74" s="72"/>
      <c r="P74" s="73"/>
      <c r="Q74" s="29"/>
    </row>
    <row r="75" spans="1:28" ht="18.75" x14ac:dyDescent="0.3">
      <c r="C75" s="28"/>
      <c r="D75" s="29"/>
      <c r="E75" s="29"/>
      <c r="F75" s="30"/>
      <c r="G75" s="28"/>
      <c r="H75" s="28"/>
      <c r="I75" s="29"/>
      <c r="J75" s="74" t="s">
        <v>57</v>
      </c>
      <c r="K75" s="72" t="s">
        <v>54</v>
      </c>
      <c r="L75" s="72" t="s">
        <v>49</v>
      </c>
      <c r="M75" s="72"/>
      <c r="N75" s="72"/>
      <c r="O75" s="72"/>
      <c r="P75" s="73"/>
      <c r="Q75" s="29"/>
      <c r="U75" s="6"/>
    </row>
    <row r="76" spans="1:28" ht="18.75" x14ac:dyDescent="0.3">
      <c r="C76" s="28"/>
      <c r="D76" s="29"/>
      <c r="E76" s="29"/>
      <c r="F76" s="30"/>
      <c r="G76" s="28"/>
      <c r="H76" s="28"/>
      <c r="I76" s="29"/>
      <c r="J76" s="74" t="s">
        <v>58</v>
      </c>
      <c r="K76" s="72" t="s">
        <v>59</v>
      </c>
      <c r="L76" s="72" t="s">
        <v>48</v>
      </c>
      <c r="M76" s="75"/>
      <c r="N76" s="75"/>
      <c r="O76" s="75"/>
      <c r="P76" s="33"/>
      <c r="Q76" s="29"/>
      <c r="U76" s="6"/>
    </row>
    <row r="77" spans="1:28" ht="18.75" x14ac:dyDescent="0.3">
      <c r="A77" s="28"/>
      <c r="B77" s="28"/>
      <c r="C77" s="28"/>
      <c r="D77" s="29"/>
      <c r="E77" s="29"/>
      <c r="F77" s="30"/>
      <c r="G77" s="29"/>
      <c r="H77" s="28"/>
      <c r="I77" s="29"/>
      <c r="J77" s="18">
        <v>1080.3499999999999</v>
      </c>
      <c r="K77" s="75">
        <f>J71+W71</f>
        <v>684.83797856499984</v>
      </c>
      <c r="L77" s="75">
        <f>L71+U71</f>
        <v>3228.7434241080937</v>
      </c>
      <c r="M77" s="32"/>
      <c r="N77" s="32"/>
      <c r="O77" s="32"/>
      <c r="P77" s="33"/>
      <c r="Q77" s="29"/>
      <c r="U77" s="6"/>
      <c r="V77" s="1" t="s">
        <v>68</v>
      </c>
      <c r="Y77" t="s">
        <v>87</v>
      </c>
    </row>
    <row r="78" spans="1:28" x14ac:dyDescent="0.25">
      <c r="A78" s="28"/>
      <c r="B78" s="28"/>
      <c r="C78" s="28"/>
      <c r="D78" s="29"/>
      <c r="E78" s="29"/>
      <c r="F78" s="30"/>
      <c r="G78" s="29"/>
      <c r="H78" s="28"/>
      <c r="I78" s="29"/>
      <c r="J78" s="28"/>
      <c r="K78" s="31"/>
      <c r="L78" s="32"/>
      <c r="M78" s="32"/>
      <c r="N78" s="32"/>
      <c r="O78" s="32"/>
      <c r="P78" s="33"/>
      <c r="Q78" s="29"/>
      <c r="V78" s="1" t="s">
        <v>66</v>
      </c>
      <c r="Y78" t="s">
        <v>88</v>
      </c>
    </row>
    <row r="79" spans="1:28" x14ac:dyDescent="0.25">
      <c r="A79" s="28" t="s">
        <v>143</v>
      </c>
      <c r="B79" s="28"/>
      <c r="C79" s="28"/>
      <c r="D79" s="29"/>
      <c r="E79" s="29"/>
      <c r="F79" s="30"/>
      <c r="G79" s="28"/>
      <c r="H79" s="28"/>
      <c r="I79" s="29"/>
      <c r="J79" s="28"/>
      <c r="K79" s="31"/>
      <c r="L79" s="32"/>
      <c r="M79" s="76" t="s">
        <v>85</v>
      </c>
      <c r="N79" s="32"/>
      <c r="O79" s="32"/>
      <c r="P79" s="77" t="s">
        <v>83</v>
      </c>
      <c r="Q79" s="29"/>
      <c r="V79" s="1" t="s">
        <v>67</v>
      </c>
    </row>
    <row r="80" spans="1:28" x14ac:dyDescent="0.25">
      <c r="A80" s="29" t="s">
        <v>144</v>
      </c>
      <c r="B80" s="28"/>
      <c r="C80" s="28"/>
      <c r="D80" s="29"/>
      <c r="E80" s="29"/>
      <c r="F80" s="30"/>
      <c r="G80" s="28"/>
      <c r="H80" s="28"/>
      <c r="I80" s="29"/>
      <c r="J80" s="78"/>
      <c r="K80" s="79" t="s">
        <v>56</v>
      </c>
      <c r="L80" s="32"/>
      <c r="M80" s="32"/>
      <c r="N80" s="32"/>
      <c r="O80" s="32"/>
      <c r="P80" s="33"/>
      <c r="Q80" s="29"/>
    </row>
    <row r="81" spans="1:17" x14ac:dyDescent="0.25">
      <c r="A81" s="28"/>
      <c r="B81" s="28"/>
      <c r="C81" s="28"/>
      <c r="D81" s="29"/>
      <c r="E81" s="29"/>
      <c r="F81" s="30"/>
      <c r="G81" s="28"/>
      <c r="H81" s="28"/>
      <c r="I81" s="29"/>
      <c r="J81" s="80" t="s">
        <v>60</v>
      </c>
      <c r="K81" s="81">
        <f>J77</f>
        <v>1080.3499999999999</v>
      </c>
      <c r="L81" s="32"/>
      <c r="M81" s="32"/>
      <c r="N81" s="32"/>
      <c r="O81" s="32"/>
      <c r="P81" s="33"/>
      <c r="Q81" s="29"/>
    </row>
    <row r="82" spans="1:17" x14ac:dyDescent="0.25">
      <c r="A82" s="28"/>
      <c r="B82" s="28"/>
      <c r="C82" s="28"/>
      <c r="D82" s="29"/>
      <c r="E82" s="29"/>
      <c r="F82" s="30"/>
      <c r="G82" s="28"/>
      <c r="H82" s="28"/>
      <c r="I82" s="29"/>
      <c r="J82" s="80" t="s">
        <v>61</v>
      </c>
      <c r="K82" s="81">
        <f>+G71</f>
        <v>2833.2273199669999</v>
      </c>
      <c r="L82" s="32"/>
      <c r="M82" s="32"/>
      <c r="N82" s="32"/>
      <c r="O82" s="32"/>
      <c r="P82" s="33"/>
      <c r="Q82" s="29"/>
    </row>
    <row r="83" spans="1:17" x14ac:dyDescent="0.25">
      <c r="A83" s="28"/>
      <c r="B83" s="28"/>
      <c r="C83" s="28"/>
      <c r="D83" s="29"/>
      <c r="E83" s="29"/>
      <c r="F83" s="30"/>
      <c r="G83" s="28"/>
      <c r="H83" s="28"/>
      <c r="I83" s="29"/>
      <c r="J83" s="82" t="s">
        <v>62</v>
      </c>
      <c r="K83" s="83">
        <f>-L77</f>
        <v>-3228.7434241080937</v>
      </c>
      <c r="L83" s="32"/>
      <c r="M83" s="32"/>
      <c r="N83" s="32"/>
      <c r="O83" s="32"/>
      <c r="P83" s="33"/>
      <c r="Q83" s="29"/>
    </row>
    <row r="84" spans="1:17" x14ac:dyDescent="0.25">
      <c r="A84" s="28"/>
      <c r="B84" s="28"/>
      <c r="C84" s="28"/>
      <c r="D84" s="29"/>
      <c r="E84" s="29"/>
      <c r="F84" s="30"/>
      <c r="G84" s="28"/>
      <c r="H84" s="28"/>
      <c r="I84" s="29"/>
      <c r="J84" s="80" t="s">
        <v>63</v>
      </c>
      <c r="K84" s="81">
        <f>K81+K82+K83</f>
        <v>684.83389585890609</v>
      </c>
      <c r="L84" s="32"/>
      <c r="M84" s="32"/>
      <c r="N84" s="32"/>
      <c r="O84" s="32"/>
      <c r="P84" s="33"/>
      <c r="Q84" s="29"/>
    </row>
    <row r="85" spans="1:17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28"/>
      <c r="K85" s="84"/>
      <c r="L85" s="32"/>
      <c r="M85" s="32"/>
      <c r="N85" s="32"/>
      <c r="O85" s="32"/>
      <c r="P85" s="33"/>
      <c r="Q85" s="29"/>
    </row>
    <row r="86" spans="1:17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28"/>
      <c r="K86" s="84"/>
      <c r="L86" s="32"/>
      <c r="M86" s="32"/>
      <c r="N86" s="32"/>
      <c r="O86" s="32"/>
      <c r="P86" s="33"/>
      <c r="Q86" s="29"/>
    </row>
    <row r="87" spans="1:17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28"/>
      <c r="K87" s="84"/>
      <c r="L87" s="32"/>
      <c r="M87" s="32"/>
      <c r="N87" s="32"/>
      <c r="O87" s="32"/>
      <c r="P87" s="33"/>
      <c r="Q87" s="29"/>
    </row>
    <row r="88" spans="1:17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28" t="s">
        <v>142</v>
      </c>
      <c r="K88" s="84"/>
      <c r="L88" s="32"/>
      <c r="M88" s="32"/>
      <c r="N88" s="32"/>
      <c r="O88" s="32"/>
      <c r="P88" s="33"/>
      <c r="Q88" s="29"/>
    </row>
    <row r="89" spans="1:17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31"/>
      <c r="L89" s="32"/>
      <c r="M89" s="32"/>
      <c r="N89" s="32"/>
      <c r="O89" s="32"/>
      <c r="P89" s="33"/>
      <c r="Q89" s="29"/>
    </row>
    <row r="90" spans="1:17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31"/>
      <c r="L90" s="32"/>
      <c r="M90" s="32"/>
      <c r="N90" s="32"/>
      <c r="O90" s="32"/>
      <c r="P90" s="33"/>
      <c r="Q90" s="29"/>
    </row>
    <row r="91" spans="1:17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/>
      <c r="K91" s="31"/>
      <c r="L91" s="32"/>
      <c r="M91" s="32"/>
      <c r="N91" s="32"/>
      <c r="O91" s="32"/>
      <c r="P91" s="33"/>
      <c r="Q91" s="29"/>
    </row>
    <row r="92" spans="1:17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31"/>
      <c r="L92" s="32"/>
      <c r="M92" s="32"/>
      <c r="N92" s="32"/>
      <c r="O92" s="32"/>
      <c r="P92" s="33"/>
      <c r="Q92" s="29"/>
    </row>
    <row r="93" spans="1:17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17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17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17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</sheetData>
  <sheetProtection sheet="1" objects="1" scenarios="1"/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E10" sqref="E10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'Festkosten-Depotwert'!J77</f>
        <v>1080.3499999999999</v>
      </c>
      <c r="C6" s="98">
        <f>'Festkosten-Depotwert'!G71</f>
        <v>2833.2273199669999</v>
      </c>
      <c r="D6" s="99">
        <f>'Festkosten-Depotwert'!L77</f>
        <v>3228.7434241080937</v>
      </c>
      <c r="E6" s="100">
        <f>'Festkosten-Depotwert'!K77</f>
        <v>684.83797856499984</v>
      </c>
    </row>
    <row r="10" spans="2:5" ht="27" thickBot="1" x14ac:dyDescent="0.45">
      <c r="B10" s="101" t="s">
        <v>164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-395.51610414109382</v>
      </c>
    </row>
    <row r="17" spans="2:5" ht="27" thickBot="1" x14ac:dyDescent="0.45">
      <c r="B17" s="128" t="s">
        <v>145</v>
      </c>
      <c r="C17" s="128"/>
      <c r="D17" s="128"/>
      <c r="E17" s="128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2833.2273199669999</v>
      </c>
      <c r="C20" s="99">
        <f>'Festkosten-Depotwert'!L71</f>
        <v>2340.1795914020004</v>
      </c>
      <c r="D20" s="108">
        <f>B20-C20</f>
        <v>493.04772856499949</v>
      </c>
      <c r="E20" s="109">
        <f>'Festkosten-Depotwert'!U71</f>
        <v>888.56383270609331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4" sqref="F54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3" style="28" customWidth="1"/>
    <col min="4" max="4" width="13.140625" style="28" customWidth="1"/>
    <col min="5" max="5" width="20.140625" style="28" customWidth="1"/>
    <col min="6" max="6" width="17.28515625" style="122" customWidth="1"/>
    <col min="7" max="7" width="19.85546875" style="123" customWidth="1"/>
    <col min="8" max="8" width="17.425781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>
        <v>10</v>
      </c>
      <c r="E2" s="117">
        <f>'Festkosten-Depotwert'!P3+'Festkosten-Depotwert'!D3</f>
        <v>11</v>
      </c>
      <c r="F2" s="118">
        <f>IF(E2&lt;D2,D2-E2,0)</f>
        <v>0</v>
      </c>
      <c r="G2" s="119">
        <f>F2*C2</f>
        <v>0</v>
      </c>
      <c r="H2" s="49">
        <f>D2*C2</f>
        <v>7</v>
      </c>
    </row>
    <row r="3" spans="1:8" x14ac:dyDescent="0.25">
      <c r="A3" s="49" t="s">
        <v>6</v>
      </c>
      <c r="B3" s="49" t="s">
        <v>10</v>
      </c>
      <c r="C3" s="50">
        <v>1</v>
      </c>
      <c r="D3" s="15">
        <v>7</v>
      </c>
      <c r="E3" s="117">
        <f>'Festkosten-Depotwert'!P4+'Festkosten-Depotwert'!D4</f>
        <v>10</v>
      </c>
      <c r="F3" s="118">
        <f t="shared" ref="F3:F69" si="0">IF(E3&lt;D3,D3-E3,0)</f>
        <v>0</v>
      </c>
      <c r="G3" s="120">
        <f t="shared" ref="G3:G69" si="1">F3*C3</f>
        <v>0</v>
      </c>
      <c r="H3" s="49">
        <f t="shared" ref="H3:H69" si="2">D3*C3</f>
        <v>7</v>
      </c>
    </row>
    <row r="4" spans="1:8" x14ac:dyDescent="0.25">
      <c r="A4" s="49" t="s">
        <v>6</v>
      </c>
      <c r="B4" s="49" t="s">
        <v>133</v>
      </c>
      <c r="C4" s="50">
        <v>0.7</v>
      </c>
      <c r="D4" s="15">
        <v>4</v>
      </c>
      <c r="E4" s="117">
        <f>'Festkosten-Depotwert'!P5+'Festkosten-Depotwert'!D5</f>
        <v>4</v>
      </c>
      <c r="F4" s="118">
        <f t="shared" si="0"/>
        <v>0</v>
      </c>
      <c r="G4" s="120">
        <f t="shared" si="1"/>
        <v>0</v>
      </c>
      <c r="H4" s="49">
        <f t="shared" si="2"/>
        <v>2.8</v>
      </c>
    </row>
    <row r="5" spans="1:8" x14ac:dyDescent="0.25">
      <c r="A5" s="49" t="s">
        <v>5</v>
      </c>
      <c r="B5" s="49" t="s">
        <v>134</v>
      </c>
      <c r="C5" s="50">
        <v>1</v>
      </c>
      <c r="D5" s="15">
        <v>0</v>
      </c>
      <c r="E5" s="117">
        <f>'Festkosten-Depotwert'!P6+'Festkosten-Depotwert'!D6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>
        <v>14</v>
      </c>
      <c r="E6" s="117">
        <f>'Festkosten-Depotwert'!P7+'Festkosten-Depotwert'!D7</f>
        <v>20</v>
      </c>
      <c r="F6" s="118">
        <f t="shared" si="0"/>
        <v>0</v>
      </c>
      <c r="G6" s="119">
        <f t="shared" si="1"/>
        <v>0</v>
      </c>
      <c r="H6" s="49">
        <f t="shared" si="2"/>
        <v>9.7999999999999989</v>
      </c>
    </row>
    <row r="7" spans="1:8" x14ac:dyDescent="0.25">
      <c r="A7" s="49" t="s">
        <v>5</v>
      </c>
      <c r="B7" s="49" t="s">
        <v>73</v>
      </c>
      <c r="C7" s="50">
        <v>0.7</v>
      </c>
      <c r="D7" s="15">
        <v>6</v>
      </c>
      <c r="E7" s="117">
        <f>'Festkosten-Depotwert'!P8+'Festkosten-Depotwert'!D8</f>
        <v>6.5</v>
      </c>
      <c r="F7" s="118">
        <f t="shared" si="0"/>
        <v>0</v>
      </c>
      <c r="G7" s="120">
        <f t="shared" si="1"/>
        <v>0</v>
      </c>
      <c r="H7" s="49">
        <f t="shared" si="2"/>
        <v>4.1999999999999993</v>
      </c>
    </row>
    <row r="8" spans="1:8" x14ac:dyDescent="0.25">
      <c r="A8" s="49" t="s">
        <v>5</v>
      </c>
      <c r="B8" s="49" t="s">
        <v>7</v>
      </c>
      <c r="C8" s="50">
        <v>0.7</v>
      </c>
      <c r="D8" s="15">
        <v>6</v>
      </c>
      <c r="E8" s="117">
        <f>'Festkosten-Depotwert'!P9+'Festkosten-Depotwert'!D9</f>
        <v>6.5</v>
      </c>
      <c r="F8" s="118">
        <f t="shared" si="0"/>
        <v>0</v>
      </c>
      <c r="G8" s="120">
        <f t="shared" si="1"/>
        <v>0</v>
      </c>
      <c r="H8" s="49">
        <f t="shared" si="2"/>
        <v>4.1999999999999993</v>
      </c>
    </row>
    <row r="9" spans="1:8" x14ac:dyDescent="0.25">
      <c r="A9" s="49" t="s">
        <v>8</v>
      </c>
      <c r="B9" s="49" t="s">
        <v>9</v>
      </c>
      <c r="C9" s="50">
        <v>0.7</v>
      </c>
      <c r="D9" s="15">
        <v>12</v>
      </c>
      <c r="E9" s="117">
        <f>'Festkosten-Depotwert'!P10+'Festkosten-Depotwert'!D10</f>
        <v>12</v>
      </c>
      <c r="F9" s="118">
        <f t="shared" si="0"/>
        <v>0</v>
      </c>
      <c r="G9" s="120">
        <f t="shared" si="1"/>
        <v>0</v>
      </c>
      <c r="H9" s="49">
        <f t="shared" si="2"/>
        <v>8.3999999999999986</v>
      </c>
    </row>
    <row r="10" spans="1:8" x14ac:dyDescent="0.25">
      <c r="A10" s="49" t="s">
        <v>8</v>
      </c>
      <c r="B10" s="49" t="s">
        <v>9</v>
      </c>
      <c r="C10" s="50">
        <v>1</v>
      </c>
      <c r="D10" s="15">
        <v>0</v>
      </c>
      <c r="E10" s="117">
        <f>'Festkosten-Depotwert'!P11+'Festkosten-Depotwert'!D11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>
        <v>11</v>
      </c>
      <c r="E11" s="117">
        <f>'Festkosten-Depotwert'!P12+'Festkosten-Depotwert'!D12</f>
        <v>18</v>
      </c>
      <c r="F11" s="118">
        <f t="shared" si="0"/>
        <v>0</v>
      </c>
      <c r="G11" s="120">
        <f t="shared" si="1"/>
        <v>0</v>
      </c>
      <c r="H11" s="49">
        <f t="shared" si="2"/>
        <v>7.6999999999999993</v>
      </c>
    </row>
    <row r="12" spans="1:8" x14ac:dyDescent="0.25">
      <c r="A12" s="49" t="s">
        <v>11</v>
      </c>
      <c r="B12" s="49" t="s">
        <v>12</v>
      </c>
      <c r="C12" s="50">
        <v>2</v>
      </c>
      <c r="D12" s="15">
        <v>1</v>
      </c>
      <c r="E12" s="117">
        <f>'Festkosten-Depotwert'!P13+'Festkosten-Depotwert'!D13</f>
        <v>1</v>
      </c>
      <c r="F12" s="118">
        <f t="shared" si="0"/>
        <v>0</v>
      </c>
      <c r="G12" s="120">
        <f t="shared" si="1"/>
        <v>0</v>
      </c>
      <c r="H12" s="49">
        <f t="shared" si="2"/>
        <v>2</v>
      </c>
    </row>
    <row r="13" spans="1:8" x14ac:dyDescent="0.25">
      <c r="A13" s="49" t="s">
        <v>13</v>
      </c>
      <c r="B13" s="49" t="s">
        <v>14</v>
      </c>
      <c r="C13" s="50">
        <v>0.7</v>
      </c>
      <c r="D13" s="15">
        <v>6</v>
      </c>
      <c r="E13" s="117">
        <f>'Festkosten-Depotwert'!P14+'Festkosten-Depotwert'!D14</f>
        <v>6.5</v>
      </c>
      <c r="F13" s="118">
        <f t="shared" si="0"/>
        <v>0</v>
      </c>
      <c r="G13" s="120">
        <f t="shared" si="1"/>
        <v>0</v>
      </c>
      <c r="H13" s="49">
        <f t="shared" si="2"/>
        <v>4.1999999999999993</v>
      </c>
    </row>
    <row r="14" spans="1:8" x14ac:dyDescent="0.25">
      <c r="A14" s="49" t="s">
        <v>126</v>
      </c>
      <c r="B14" s="49" t="s">
        <v>127</v>
      </c>
      <c r="C14" s="50">
        <v>0.7</v>
      </c>
      <c r="D14" s="15">
        <v>4</v>
      </c>
      <c r="E14" s="117">
        <f>'Festkosten-Depotwert'!P15+'Festkosten-Depotwert'!D15</f>
        <v>4</v>
      </c>
      <c r="F14" s="118">
        <f t="shared" si="0"/>
        <v>0</v>
      </c>
      <c r="G14" s="119">
        <f t="shared" si="1"/>
        <v>0</v>
      </c>
      <c r="H14" s="49">
        <f t="shared" si="2"/>
        <v>2.8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>
        <v>204</v>
      </c>
      <c r="E15" s="117">
        <f>'Festkosten-Depotwert'!P16+'Festkosten-Depotwert'!D16</f>
        <v>204</v>
      </c>
      <c r="F15" s="118">
        <f t="shared" si="0"/>
        <v>0</v>
      </c>
      <c r="G15" s="120">
        <f t="shared" si="1"/>
        <v>0</v>
      </c>
      <c r="H15" s="49">
        <f t="shared" si="2"/>
        <v>56.1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>
        <v>36</v>
      </c>
      <c r="E16" s="117">
        <f>'Festkosten-Depotwert'!P17+'Festkosten-Depotwert'!D17</f>
        <v>36</v>
      </c>
      <c r="F16" s="118">
        <f t="shared" si="0"/>
        <v>0</v>
      </c>
      <c r="G16" s="120">
        <f t="shared" si="1"/>
        <v>0</v>
      </c>
      <c r="H16" s="49">
        <f t="shared" si="2"/>
        <v>9.9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>
        <v>60</v>
      </c>
      <c r="E17" s="117">
        <f>'Festkosten-Depotwert'!P18+'Festkosten-Depotwert'!D18</f>
        <v>60</v>
      </c>
      <c r="F17" s="118">
        <f t="shared" si="0"/>
        <v>0</v>
      </c>
      <c r="G17" s="120">
        <f t="shared" si="1"/>
        <v>0</v>
      </c>
      <c r="H17" s="49">
        <f t="shared" si="2"/>
        <v>16.5</v>
      </c>
    </row>
    <row r="18" spans="1:8" x14ac:dyDescent="0.25">
      <c r="A18" s="49" t="s">
        <v>118</v>
      </c>
      <c r="B18" s="49" t="s">
        <v>119</v>
      </c>
      <c r="C18" s="50">
        <v>0.7</v>
      </c>
      <c r="D18" s="15">
        <v>2</v>
      </c>
      <c r="E18" s="117">
        <f>'Festkosten-Depotwert'!P19+'Festkosten-Depotwert'!D19</f>
        <v>3</v>
      </c>
      <c r="F18" s="118">
        <f t="shared" si="0"/>
        <v>0</v>
      </c>
      <c r="G18" s="119">
        <f t="shared" si="1"/>
        <v>0</v>
      </c>
      <c r="H18" s="49">
        <f t="shared" si="2"/>
        <v>1.4</v>
      </c>
    </row>
    <row r="19" spans="1:8" x14ac:dyDescent="0.25">
      <c r="A19" s="49" t="s">
        <v>19</v>
      </c>
      <c r="B19" s="49" t="s">
        <v>20</v>
      </c>
      <c r="C19" s="50">
        <v>1</v>
      </c>
      <c r="D19" s="15">
        <v>1</v>
      </c>
      <c r="E19" s="117">
        <f>'Festkosten-Depotwert'!P20+'Festkosten-Depotwert'!D20</f>
        <v>1</v>
      </c>
      <c r="F19" s="118">
        <f t="shared" si="0"/>
        <v>0</v>
      </c>
      <c r="G19" s="120">
        <f t="shared" si="1"/>
        <v>0</v>
      </c>
      <c r="H19" s="49">
        <f t="shared" si="2"/>
        <v>1</v>
      </c>
    </row>
    <row r="20" spans="1:8" x14ac:dyDescent="0.25">
      <c r="A20" s="49" t="s">
        <v>19</v>
      </c>
      <c r="B20" s="49" t="s">
        <v>20</v>
      </c>
      <c r="C20" s="50">
        <v>0.02</v>
      </c>
      <c r="D20" s="15">
        <v>180</v>
      </c>
      <c r="E20" s="117">
        <f>'Festkosten-Depotwert'!P21+'Festkosten-Depotwert'!D21</f>
        <v>240</v>
      </c>
      <c r="F20" s="118">
        <f t="shared" si="0"/>
        <v>0</v>
      </c>
      <c r="G20" s="119">
        <f t="shared" si="1"/>
        <v>0</v>
      </c>
      <c r="H20" s="49">
        <f t="shared" si="2"/>
        <v>3.6</v>
      </c>
    </row>
    <row r="21" spans="1:8" x14ac:dyDescent="0.25">
      <c r="A21" s="49" t="s">
        <v>74</v>
      </c>
      <c r="B21" s="49" t="s">
        <v>75</v>
      </c>
      <c r="C21" s="50">
        <v>0.7</v>
      </c>
      <c r="D21" s="15">
        <v>1</v>
      </c>
      <c r="E21" s="117">
        <f>'Festkosten-Depotwert'!P22+'Festkosten-Depotwert'!D22</f>
        <v>1</v>
      </c>
      <c r="F21" s="118">
        <f t="shared" si="0"/>
        <v>0</v>
      </c>
      <c r="G21" s="120">
        <f t="shared" si="1"/>
        <v>0</v>
      </c>
      <c r="H21" s="49">
        <f t="shared" si="2"/>
        <v>0.7</v>
      </c>
    </row>
    <row r="22" spans="1:8" x14ac:dyDescent="0.25">
      <c r="A22" s="49" t="s">
        <v>74</v>
      </c>
      <c r="B22" s="49" t="s">
        <v>75</v>
      </c>
      <c r="C22" s="50">
        <v>0.5</v>
      </c>
      <c r="D22" s="15">
        <v>0</v>
      </c>
      <c r="E22" s="117">
        <f>'Festkosten-Depotwert'!P23+'Festkosten-Depotwert'!D23</f>
        <v>0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>
        <v>1</v>
      </c>
      <c r="E23" s="117">
        <f>'Festkosten-Depotwert'!P24+'Festkosten-Depotwert'!D24</f>
        <v>1</v>
      </c>
      <c r="F23" s="118">
        <f t="shared" si="0"/>
        <v>0</v>
      </c>
      <c r="G23" s="120">
        <f t="shared" si="1"/>
        <v>0</v>
      </c>
      <c r="H23" s="49">
        <f t="shared" si="2"/>
        <v>2</v>
      </c>
    </row>
    <row r="24" spans="1:8" x14ac:dyDescent="0.25">
      <c r="A24" s="49" t="s">
        <v>74</v>
      </c>
      <c r="B24" s="49" t="s">
        <v>139</v>
      </c>
      <c r="C24" s="50">
        <v>0.5</v>
      </c>
      <c r="D24" s="15">
        <v>1</v>
      </c>
      <c r="E24" s="117">
        <f>'Festkosten-Depotwert'!P25+'Festkosten-Depotwert'!D25</f>
        <v>1</v>
      </c>
      <c r="F24" s="118">
        <f t="shared" si="0"/>
        <v>0</v>
      </c>
      <c r="G24" s="119">
        <f t="shared" si="1"/>
        <v>0</v>
      </c>
      <c r="H24" s="49">
        <f t="shared" si="2"/>
        <v>0.5</v>
      </c>
    </row>
    <row r="25" spans="1:8" x14ac:dyDescent="0.25">
      <c r="A25" s="49" t="s">
        <v>74</v>
      </c>
      <c r="B25" s="49" t="s">
        <v>140</v>
      </c>
      <c r="C25" s="50">
        <v>0.5</v>
      </c>
      <c r="D25" s="15">
        <v>1</v>
      </c>
      <c r="E25" s="117">
        <f>'Festkosten-Depotwert'!P26+'Festkosten-Depotwert'!D26</f>
        <v>1</v>
      </c>
      <c r="F25" s="118">
        <f t="shared" si="0"/>
        <v>0</v>
      </c>
      <c r="G25" s="120">
        <f t="shared" si="1"/>
        <v>0</v>
      </c>
      <c r="H25" s="49">
        <f t="shared" si="2"/>
        <v>0.5</v>
      </c>
    </row>
    <row r="26" spans="1:8" x14ac:dyDescent="0.25">
      <c r="A26" s="49" t="s">
        <v>74</v>
      </c>
      <c r="B26" s="49" t="s">
        <v>141</v>
      </c>
      <c r="C26" s="50">
        <v>0.5</v>
      </c>
      <c r="D26" s="15">
        <v>0</v>
      </c>
      <c r="E26" s="117">
        <f>'Festkosten-Depotwert'!P27+'Festkosten-Depotwert'!D27</f>
        <v>0.5</v>
      </c>
      <c r="F26" s="118">
        <f t="shared" si="0"/>
        <v>0</v>
      </c>
      <c r="G26" s="119">
        <f t="shared" si="1"/>
        <v>0</v>
      </c>
      <c r="H26" s="49">
        <f t="shared" si="2"/>
        <v>0</v>
      </c>
    </row>
    <row r="27" spans="1:8" x14ac:dyDescent="0.25">
      <c r="A27" s="49" t="s">
        <v>135</v>
      </c>
      <c r="B27" s="49" t="s">
        <v>136</v>
      </c>
      <c r="C27" s="50">
        <v>1</v>
      </c>
      <c r="D27" s="15">
        <v>0</v>
      </c>
      <c r="E27" s="117">
        <f>'Festkosten-Depotwert'!P28+'Festkosten-Depotwert'!D28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>
        <v>6</v>
      </c>
      <c r="E28" s="117">
        <f>'Festkosten-Depotwert'!P29+'Festkosten-Depotwert'!D29</f>
        <v>6</v>
      </c>
      <c r="F28" s="118">
        <f t="shared" si="0"/>
        <v>0</v>
      </c>
      <c r="G28" s="120">
        <f t="shared" si="1"/>
        <v>0</v>
      </c>
      <c r="H28" s="49">
        <f t="shared" si="2"/>
        <v>4.5</v>
      </c>
    </row>
    <row r="29" spans="1:8" x14ac:dyDescent="0.25">
      <c r="A29" s="49" t="s">
        <v>21</v>
      </c>
      <c r="B29" s="49" t="s">
        <v>22</v>
      </c>
      <c r="C29" s="50">
        <v>0.7</v>
      </c>
      <c r="D29" s="15">
        <v>1</v>
      </c>
      <c r="E29" s="117">
        <f>'Festkosten-Depotwert'!P30+'Festkosten-Depotwert'!D30</f>
        <v>1.25</v>
      </c>
      <c r="F29" s="118">
        <f t="shared" si="0"/>
        <v>0</v>
      </c>
      <c r="G29" s="120">
        <f t="shared" si="1"/>
        <v>0</v>
      </c>
      <c r="H29" s="49">
        <f t="shared" si="2"/>
        <v>0.7</v>
      </c>
    </row>
    <row r="30" spans="1:8" x14ac:dyDescent="0.25">
      <c r="A30" s="49" t="s">
        <v>21</v>
      </c>
      <c r="B30" s="49" t="s">
        <v>22</v>
      </c>
      <c r="C30" s="50">
        <v>1</v>
      </c>
      <c r="D30" s="15">
        <v>3</v>
      </c>
      <c r="E30" s="117">
        <f>'Festkosten-Depotwert'!P31+'Festkosten-Depotwert'!D31</f>
        <v>3</v>
      </c>
      <c r="F30" s="118">
        <f t="shared" si="0"/>
        <v>0</v>
      </c>
      <c r="G30" s="119">
        <f t="shared" si="1"/>
        <v>0</v>
      </c>
      <c r="H30" s="49">
        <f t="shared" si="2"/>
        <v>3</v>
      </c>
    </row>
    <row r="31" spans="1:8" x14ac:dyDescent="0.25">
      <c r="A31" s="49" t="s">
        <v>23</v>
      </c>
      <c r="B31" s="49" t="s">
        <v>24</v>
      </c>
      <c r="C31" s="50">
        <v>0.7</v>
      </c>
      <c r="D31" s="15">
        <v>0</v>
      </c>
      <c r="E31" s="117">
        <f>'Festkosten-Depotwert'!P32+'Festkosten-Depotwert'!D32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>
        <v>0</v>
      </c>
      <c r="E32" s="117">
        <f>'Festkosten-Depotwert'!P33+'Festkosten-Depotwert'!D33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9" x14ac:dyDescent="0.25">
      <c r="A33" s="49" t="s">
        <v>137</v>
      </c>
      <c r="B33" s="49" t="s">
        <v>137</v>
      </c>
      <c r="C33" s="50">
        <v>1</v>
      </c>
      <c r="D33" s="15">
        <v>0</v>
      </c>
      <c r="E33" s="117">
        <f>'Festkosten-Depotwert'!P34+'Festkosten-Depotwert'!D34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9" x14ac:dyDescent="0.25">
      <c r="A34" s="49" t="s">
        <v>132</v>
      </c>
      <c r="B34" s="49" t="s">
        <v>132</v>
      </c>
      <c r="C34" s="50">
        <v>0.02</v>
      </c>
      <c r="D34" s="15">
        <v>100</v>
      </c>
      <c r="E34" s="117">
        <f>'Festkosten-Depotwert'!P35+'Festkosten-Depotwert'!D35</f>
        <v>125</v>
      </c>
      <c r="F34" s="118">
        <f t="shared" si="0"/>
        <v>0</v>
      </c>
      <c r="G34" s="119">
        <f t="shared" si="1"/>
        <v>0</v>
      </c>
      <c r="H34" s="49">
        <f t="shared" si="2"/>
        <v>2</v>
      </c>
    </row>
    <row r="35" spans="1:9" x14ac:dyDescent="0.25">
      <c r="A35" s="49" t="s">
        <v>25</v>
      </c>
      <c r="B35" s="49" t="s">
        <v>25</v>
      </c>
      <c r="C35" s="50">
        <v>0.02</v>
      </c>
      <c r="D35" s="15">
        <v>0</v>
      </c>
      <c r="E35" s="117">
        <f>'Festkosten-Depotwert'!P36+'Festkosten-Depotwert'!D36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9" x14ac:dyDescent="0.25">
      <c r="A36" s="49" t="s">
        <v>26</v>
      </c>
      <c r="B36" s="49" t="s">
        <v>27</v>
      </c>
      <c r="C36" s="50">
        <v>0.75</v>
      </c>
      <c r="D36" s="15">
        <v>3</v>
      </c>
      <c r="E36" s="117">
        <f>'Festkosten-Depotwert'!P37+'Festkosten-Depotwert'!D37</f>
        <v>3.5</v>
      </c>
      <c r="F36" s="118">
        <f t="shared" si="0"/>
        <v>0</v>
      </c>
      <c r="G36" s="120">
        <f t="shared" si="1"/>
        <v>0</v>
      </c>
      <c r="H36" s="49">
        <f t="shared" si="2"/>
        <v>2.25</v>
      </c>
    </row>
    <row r="37" spans="1:9" x14ac:dyDescent="0.25">
      <c r="A37" s="49" t="s">
        <v>28</v>
      </c>
      <c r="B37" s="49" t="s">
        <v>29</v>
      </c>
      <c r="C37" s="50">
        <v>0.7</v>
      </c>
      <c r="D37" s="15">
        <v>7</v>
      </c>
      <c r="E37" s="117">
        <f>'Festkosten-Depotwert'!P38+'Festkosten-Depotwert'!D38</f>
        <v>7</v>
      </c>
      <c r="F37" s="118">
        <f t="shared" si="0"/>
        <v>0</v>
      </c>
      <c r="G37" s="120">
        <f t="shared" si="1"/>
        <v>0</v>
      </c>
      <c r="H37" s="49">
        <f t="shared" si="2"/>
        <v>4.8999999999999995</v>
      </c>
    </row>
    <row r="38" spans="1:9" x14ac:dyDescent="0.25">
      <c r="A38" s="49" t="s">
        <v>97</v>
      </c>
      <c r="B38" s="49" t="s">
        <v>98</v>
      </c>
      <c r="C38" s="50">
        <v>0.7</v>
      </c>
      <c r="D38" s="15">
        <v>3</v>
      </c>
      <c r="E38" s="117">
        <f>'Festkosten-Depotwert'!P39+'Festkosten-Depotwert'!D39</f>
        <v>3</v>
      </c>
      <c r="F38" s="118">
        <f t="shared" si="0"/>
        <v>0</v>
      </c>
      <c r="G38" s="119">
        <f t="shared" si="1"/>
        <v>0</v>
      </c>
      <c r="H38" s="49">
        <f t="shared" si="2"/>
        <v>2.0999999999999996</v>
      </c>
    </row>
    <row r="39" spans="1:9" x14ac:dyDescent="0.25">
      <c r="A39" s="49" t="s">
        <v>97</v>
      </c>
      <c r="B39" s="49" t="s">
        <v>101</v>
      </c>
      <c r="C39" s="50">
        <v>0.7</v>
      </c>
      <c r="D39" s="15">
        <v>1</v>
      </c>
      <c r="E39" s="117">
        <f>'Festkosten-Depotwert'!P40+'Festkosten-Depotwert'!D40</f>
        <v>1.5</v>
      </c>
      <c r="F39" s="118">
        <f t="shared" si="0"/>
        <v>0</v>
      </c>
      <c r="G39" s="120">
        <f t="shared" si="1"/>
        <v>0</v>
      </c>
      <c r="H39" s="49">
        <f t="shared" si="2"/>
        <v>0.7</v>
      </c>
    </row>
    <row r="40" spans="1:9" x14ac:dyDescent="0.25">
      <c r="A40" s="49" t="s">
        <v>97</v>
      </c>
      <c r="B40" s="49" t="s">
        <v>101</v>
      </c>
      <c r="C40" s="50">
        <v>0.5</v>
      </c>
      <c r="D40" s="15">
        <v>2</v>
      </c>
      <c r="E40" s="117">
        <f>'Festkosten-Depotwert'!P41+'Festkosten-Depotwert'!D41</f>
        <v>2</v>
      </c>
      <c r="F40" s="118">
        <f t="shared" si="0"/>
        <v>0</v>
      </c>
      <c r="G40" s="120">
        <f t="shared" si="1"/>
        <v>0</v>
      </c>
      <c r="H40" s="49">
        <f t="shared" si="2"/>
        <v>1</v>
      </c>
    </row>
    <row r="41" spans="1:9" x14ac:dyDescent="0.25">
      <c r="A41" s="49" t="s">
        <v>99</v>
      </c>
      <c r="B41" s="49" t="s">
        <v>100</v>
      </c>
      <c r="C41" s="50">
        <v>0.7</v>
      </c>
      <c r="D41" s="15">
        <v>0</v>
      </c>
      <c r="E41" s="117">
        <f>'Festkosten-Depotwert'!P42+'Festkosten-Depotwert'!D42</f>
        <v>0</v>
      </c>
      <c r="F41" s="118">
        <f t="shared" si="0"/>
        <v>0</v>
      </c>
      <c r="G41" s="120">
        <f t="shared" si="1"/>
        <v>0</v>
      </c>
      <c r="H41" s="49">
        <f t="shared" si="2"/>
        <v>0</v>
      </c>
    </row>
    <row r="42" spans="1:9" x14ac:dyDescent="0.25">
      <c r="A42" s="49" t="s">
        <v>156</v>
      </c>
      <c r="B42" s="49" t="s">
        <v>156</v>
      </c>
      <c r="C42" s="50">
        <v>1</v>
      </c>
      <c r="D42" s="15">
        <v>3</v>
      </c>
      <c r="E42" s="117">
        <f>'Festkosten-Depotwert'!P43+'Festkosten-Depotwert'!D43</f>
        <v>3</v>
      </c>
      <c r="F42" s="118">
        <f t="shared" ref="F42" si="3">IF(E42&lt;D42,D42-E42,0)</f>
        <v>0</v>
      </c>
      <c r="G42" s="120">
        <f t="shared" ref="G42" si="4">F42*C42</f>
        <v>0</v>
      </c>
      <c r="H42" s="49">
        <f t="shared" ref="H42" si="5">D42*C42</f>
        <v>3</v>
      </c>
    </row>
    <row r="43" spans="1:9" x14ac:dyDescent="0.25">
      <c r="A43" s="49" t="s">
        <v>30</v>
      </c>
      <c r="B43" s="49" t="s">
        <v>4</v>
      </c>
      <c r="C43" s="50">
        <v>1.5</v>
      </c>
      <c r="D43" s="15">
        <v>30</v>
      </c>
      <c r="E43" s="117">
        <f>'Festkosten-Depotwert'!P44+'Festkosten-Depotwert'!D44</f>
        <v>30</v>
      </c>
      <c r="F43" s="118">
        <f t="shared" si="0"/>
        <v>0</v>
      </c>
      <c r="G43" s="119">
        <f t="shared" si="1"/>
        <v>0</v>
      </c>
      <c r="H43" s="49">
        <f t="shared" si="2"/>
        <v>45</v>
      </c>
    </row>
    <row r="44" spans="1:9" x14ac:dyDescent="0.25">
      <c r="A44" s="49" t="s">
        <v>30</v>
      </c>
      <c r="B44" s="49" t="s">
        <v>31</v>
      </c>
      <c r="C44" s="50">
        <v>0.25</v>
      </c>
      <c r="D44" s="15">
        <v>48</v>
      </c>
      <c r="E44" s="117">
        <f>'Festkosten-Depotwert'!P45+'Festkosten-Depotwert'!D45</f>
        <v>63</v>
      </c>
      <c r="F44" s="118">
        <f t="shared" si="0"/>
        <v>0</v>
      </c>
      <c r="G44" s="120">
        <f t="shared" si="1"/>
        <v>0</v>
      </c>
      <c r="H44" s="49">
        <f t="shared" si="2"/>
        <v>12</v>
      </c>
    </row>
    <row r="45" spans="1:9" s="121" customFormat="1" x14ac:dyDescent="0.25">
      <c r="A45" s="49" t="s">
        <v>32</v>
      </c>
      <c r="B45" s="49" t="s">
        <v>33</v>
      </c>
      <c r="C45" s="50">
        <v>1</v>
      </c>
      <c r="D45" s="15">
        <v>0</v>
      </c>
      <c r="E45" s="117">
        <f>'Festkosten-Depotwert'!P46+'Festkosten-Depotwert'!D46</f>
        <v>17</v>
      </c>
      <c r="F45" s="118">
        <f t="shared" si="0"/>
        <v>0</v>
      </c>
      <c r="G45" s="120">
        <f t="shared" si="1"/>
        <v>0</v>
      </c>
      <c r="H45" s="49">
        <f t="shared" si="2"/>
        <v>0</v>
      </c>
    </row>
    <row r="46" spans="1:9" s="121" customFormat="1" x14ac:dyDescent="0.25">
      <c r="A46" s="49" t="s">
        <v>32</v>
      </c>
      <c r="B46" s="49" t="s">
        <v>33</v>
      </c>
      <c r="C46" s="50">
        <v>2</v>
      </c>
      <c r="D46" s="15">
        <v>25</v>
      </c>
      <c r="E46" s="117">
        <f>'Festkosten-Depotwert'!P47+'Festkosten-Depotwert'!D47</f>
        <v>26</v>
      </c>
      <c r="F46" s="118">
        <f t="shared" si="0"/>
        <v>0</v>
      </c>
      <c r="G46" s="120">
        <f t="shared" si="1"/>
        <v>0</v>
      </c>
      <c r="H46" s="49">
        <f t="shared" si="2"/>
        <v>50</v>
      </c>
    </row>
    <row r="47" spans="1:9" x14ac:dyDescent="0.25">
      <c r="A47" s="49" t="s">
        <v>34</v>
      </c>
      <c r="B47" s="49" t="s">
        <v>35</v>
      </c>
      <c r="C47" s="50">
        <v>2.5</v>
      </c>
      <c r="D47" s="15">
        <v>0</v>
      </c>
      <c r="E47" s="117">
        <f>'Festkosten-Depotwert'!P48+'Festkosten-Depotwert'!D48</f>
        <v>0</v>
      </c>
      <c r="F47" s="118">
        <f t="shared" si="0"/>
        <v>0</v>
      </c>
      <c r="G47" s="119">
        <f t="shared" si="1"/>
        <v>0</v>
      </c>
      <c r="H47" s="49">
        <f t="shared" si="2"/>
        <v>0</v>
      </c>
      <c r="I47" s="121"/>
    </row>
    <row r="48" spans="1:9" x14ac:dyDescent="0.25">
      <c r="A48" s="49" t="s">
        <v>34</v>
      </c>
      <c r="B48" s="49" t="s">
        <v>35</v>
      </c>
      <c r="C48" s="50">
        <v>2</v>
      </c>
      <c r="D48" s="15">
        <v>61</v>
      </c>
      <c r="E48" s="117">
        <f>'Festkosten-Depotwert'!P49+'Festkosten-Depotwert'!D49</f>
        <v>112</v>
      </c>
      <c r="F48" s="118">
        <f t="shared" si="0"/>
        <v>0</v>
      </c>
      <c r="G48" s="120">
        <f t="shared" si="1"/>
        <v>0</v>
      </c>
      <c r="H48" s="49">
        <f t="shared" si="2"/>
        <v>122</v>
      </c>
      <c r="I48" s="126"/>
    </row>
    <row r="49" spans="1:9" x14ac:dyDescent="0.25">
      <c r="A49" s="49" t="s">
        <v>34</v>
      </c>
      <c r="B49" s="49" t="s">
        <v>35</v>
      </c>
      <c r="C49" s="50">
        <v>1.5</v>
      </c>
      <c r="D49" s="15">
        <v>12</v>
      </c>
      <c r="E49" s="117">
        <f>'Festkosten-Depotwert'!P50+'Festkosten-Depotwert'!D50</f>
        <v>12</v>
      </c>
      <c r="F49" s="118">
        <f t="shared" si="0"/>
        <v>0</v>
      </c>
      <c r="G49" s="120">
        <f t="shared" si="1"/>
        <v>0</v>
      </c>
      <c r="H49" s="49">
        <f t="shared" si="2"/>
        <v>18</v>
      </c>
      <c r="I49" s="121"/>
    </row>
    <row r="50" spans="1:9" x14ac:dyDescent="0.25">
      <c r="A50" s="49" t="s">
        <v>34</v>
      </c>
      <c r="B50" s="49" t="s">
        <v>35</v>
      </c>
      <c r="C50" s="50">
        <v>0.33</v>
      </c>
      <c r="D50" s="15">
        <v>0</v>
      </c>
      <c r="E50" s="117">
        <f>'Festkosten-Depotwert'!P51+'Festkosten-Depotwert'!D51</f>
        <v>0</v>
      </c>
      <c r="F50" s="118">
        <f t="shared" ref="F50" si="6">IF(E50&lt;D50,D50-E50,0)</f>
        <v>0</v>
      </c>
      <c r="G50" s="120">
        <f t="shared" ref="G50" si="7">F50*C50</f>
        <v>0</v>
      </c>
      <c r="H50" s="49">
        <f t="shared" ref="H50" si="8">D50*C50</f>
        <v>0</v>
      </c>
      <c r="I50" s="121"/>
    </row>
    <row r="51" spans="1:9" x14ac:dyDescent="0.25">
      <c r="A51" s="49" t="s">
        <v>116</v>
      </c>
      <c r="B51" s="49" t="s">
        <v>116</v>
      </c>
      <c r="C51" s="50">
        <v>1</v>
      </c>
      <c r="D51" s="15">
        <v>25</v>
      </c>
      <c r="E51" s="117">
        <f>'Festkosten-Depotwert'!P52+'Festkosten-Depotwert'!D52</f>
        <v>4</v>
      </c>
      <c r="F51" s="118">
        <f t="shared" si="0"/>
        <v>21</v>
      </c>
      <c r="G51" s="120">
        <f t="shared" si="1"/>
        <v>21</v>
      </c>
      <c r="H51" s="49">
        <f t="shared" si="2"/>
        <v>25</v>
      </c>
      <c r="I51" s="121"/>
    </row>
    <row r="52" spans="1:9" x14ac:dyDescent="0.25">
      <c r="A52" s="49" t="s">
        <v>116</v>
      </c>
      <c r="B52" s="49" t="s">
        <v>116</v>
      </c>
      <c r="C52" s="50">
        <v>2</v>
      </c>
      <c r="D52" s="15">
        <v>0</v>
      </c>
      <c r="E52" s="117">
        <f>'Festkosten-Depotwert'!P53+'Festkosten-Depotwert'!D53</f>
        <v>11</v>
      </c>
      <c r="F52" s="118">
        <f t="shared" si="0"/>
        <v>0</v>
      </c>
      <c r="G52" s="119">
        <f t="shared" si="1"/>
        <v>0</v>
      </c>
      <c r="H52" s="49">
        <f t="shared" si="2"/>
        <v>0</v>
      </c>
      <c r="I52" s="121"/>
    </row>
    <row r="53" spans="1:9" x14ac:dyDescent="0.25">
      <c r="A53" s="49" t="s">
        <v>71</v>
      </c>
      <c r="B53" s="49" t="s">
        <v>70</v>
      </c>
      <c r="C53" s="50">
        <v>2</v>
      </c>
      <c r="D53" s="15">
        <v>8</v>
      </c>
      <c r="E53" s="117">
        <f>'Festkosten-Depotwert'!P54+'Festkosten-Depotwert'!D54</f>
        <v>16</v>
      </c>
      <c r="F53" s="118">
        <f t="shared" si="0"/>
        <v>0</v>
      </c>
      <c r="G53" s="120">
        <f t="shared" si="1"/>
        <v>0</v>
      </c>
      <c r="H53" s="49">
        <f t="shared" si="2"/>
        <v>16</v>
      </c>
      <c r="I53" s="121"/>
    </row>
    <row r="54" spans="1:9" x14ac:dyDescent="0.25">
      <c r="A54" s="49" t="s">
        <v>71</v>
      </c>
      <c r="B54" s="49" t="s">
        <v>70</v>
      </c>
      <c r="C54" s="50">
        <v>1.5</v>
      </c>
      <c r="D54" s="15">
        <v>25</v>
      </c>
      <c r="E54" s="117">
        <f>'Festkosten-Depotwert'!P55+'Festkosten-Depotwert'!D55</f>
        <v>25</v>
      </c>
      <c r="F54" s="118">
        <f t="shared" si="0"/>
        <v>0</v>
      </c>
      <c r="G54" s="120">
        <f t="shared" si="1"/>
        <v>0</v>
      </c>
      <c r="H54" s="49">
        <f t="shared" si="2"/>
        <v>37.5</v>
      </c>
      <c r="I54" s="126"/>
    </row>
    <row r="55" spans="1:9" x14ac:dyDescent="0.25">
      <c r="A55" s="49" t="s">
        <v>71</v>
      </c>
      <c r="B55" s="49" t="s">
        <v>70</v>
      </c>
      <c r="C55" s="50">
        <v>0.35</v>
      </c>
      <c r="D55" s="15">
        <v>0</v>
      </c>
      <c r="E55" s="117">
        <f>'Festkosten-Depotwert'!P56+'Festkosten-Depotwert'!D56</f>
        <v>0</v>
      </c>
      <c r="F55" s="118">
        <f t="shared" ref="F55" si="9">IF(E55&lt;D55,D55-E55,0)</f>
        <v>0</v>
      </c>
      <c r="G55" s="120">
        <f t="shared" ref="G55" si="10">F55*C55</f>
        <v>0</v>
      </c>
      <c r="H55" s="49">
        <f t="shared" ref="H55" si="11">D55*C55</f>
        <v>0</v>
      </c>
      <c r="I55" s="121"/>
    </row>
    <row r="56" spans="1:9" x14ac:dyDescent="0.25">
      <c r="A56" s="49" t="s">
        <v>152</v>
      </c>
      <c r="B56" s="49" t="s">
        <v>153</v>
      </c>
      <c r="C56" s="50">
        <v>0.33</v>
      </c>
      <c r="D56" s="15">
        <v>0</v>
      </c>
      <c r="E56" s="117">
        <f>'Festkosten-Depotwert'!P57+'Festkosten-Depotwert'!D57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</row>
    <row r="57" spans="1:9" x14ac:dyDescent="0.25">
      <c r="A57" s="49" t="s">
        <v>76</v>
      </c>
      <c r="B57" s="49" t="s">
        <v>77</v>
      </c>
      <c r="C57" s="50">
        <v>1</v>
      </c>
      <c r="D57" s="15">
        <v>2</v>
      </c>
      <c r="E57" s="117">
        <f>'Festkosten-Depotwert'!P58+'Festkosten-Depotwert'!D58</f>
        <v>2</v>
      </c>
      <c r="F57" s="118">
        <f t="shared" si="0"/>
        <v>0</v>
      </c>
      <c r="G57" s="120">
        <f t="shared" si="1"/>
        <v>0</v>
      </c>
      <c r="H57" s="49">
        <f t="shared" si="2"/>
        <v>2</v>
      </c>
    </row>
    <row r="58" spans="1:9" x14ac:dyDescent="0.25">
      <c r="A58" s="49" t="s">
        <v>37</v>
      </c>
      <c r="B58" s="49" t="s">
        <v>38</v>
      </c>
      <c r="C58" s="50">
        <v>1</v>
      </c>
      <c r="D58" s="15">
        <v>25</v>
      </c>
      <c r="E58" s="117">
        <f>'Festkosten-Depotwert'!P59+'Festkosten-Depotwert'!D59</f>
        <v>25</v>
      </c>
      <c r="F58" s="118">
        <f t="shared" si="0"/>
        <v>0</v>
      </c>
      <c r="G58" s="119">
        <f t="shared" si="1"/>
        <v>0</v>
      </c>
      <c r="H58" s="49">
        <f t="shared" si="2"/>
        <v>25</v>
      </c>
    </row>
    <row r="59" spans="1:9" x14ac:dyDescent="0.25">
      <c r="A59" s="49" t="s">
        <v>105</v>
      </c>
      <c r="B59" s="49" t="s">
        <v>106</v>
      </c>
      <c r="C59" s="57">
        <v>1.25</v>
      </c>
      <c r="D59" s="15">
        <v>6</v>
      </c>
      <c r="E59" s="117">
        <f>'Festkosten-Depotwert'!P60+'Festkosten-Depotwert'!D60</f>
        <v>6</v>
      </c>
      <c r="F59" s="118">
        <f t="shared" si="0"/>
        <v>0</v>
      </c>
      <c r="G59" s="120">
        <f t="shared" si="1"/>
        <v>0</v>
      </c>
      <c r="H59" s="49">
        <f t="shared" si="2"/>
        <v>7.5</v>
      </c>
    </row>
    <row r="60" spans="1:9" x14ac:dyDescent="0.25">
      <c r="A60" s="61" t="s">
        <v>115</v>
      </c>
      <c r="B60" s="61" t="s">
        <v>115</v>
      </c>
      <c r="C60" s="57">
        <v>1</v>
      </c>
      <c r="D60" s="15">
        <v>0</v>
      </c>
      <c r="E60" s="117">
        <f>'Festkosten-Depotwert'!P61+'Festkosten-Depotwert'!D61</f>
        <v>0</v>
      </c>
      <c r="F60" s="118">
        <f t="shared" si="0"/>
        <v>0</v>
      </c>
      <c r="G60" s="120">
        <f t="shared" si="1"/>
        <v>0</v>
      </c>
      <c r="H60" s="49">
        <f t="shared" si="2"/>
        <v>0</v>
      </c>
    </row>
    <row r="61" spans="1:9" x14ac:dyDescent="0.25">
      <c r="A61" s="61" t="s">
        <v>115</v>
      </c>
      <c r="B61" s="61" t="s">
        <v>115</v>
      </c>
      <c r="C61" s="57">
        <v>1.5</v>
      </c>
      <c r="D61" s="15">
        <v>78</v>
      </c>
      <c r="E61" s="117">
        <f>'Festkosten-Depotwert'!P62+'Festkosten-Depotwert'!D62</f>
        <v>90</v>
      </c>
      <c r="F61" s="118">
        <f t="shared" si="0"/>
        <v>0</v>
      </c>
      <c r="G61" s="120">
        <f t="shared" si="1"/>
        <v>0</v>
      </c>
      <c r="H61" s="49">
        <f t="shared" si="2"/>
        <v>117</v>
      </c>
    </row>
    <row r="62" spans="1:9" x14ac:dyDescent="0.25">
      <c r="A62" s="61" t="s">
        <v>107</v>
      </c>
      <c r="B62" s="61" t="s">
        <v>122</v>
      </c>
      <c r="C62" s="57">
        <v>10</v>
      </c>
      <c r="D62" s="15">
        <v>0</v>
      </c>
      <c r="E62" s="117">
        <f>'Festkosten-Depotwert'!P63+'Festkosten-Depotwert'!D63</f>
        <v>0</v>
      </c>
      <c r="F62" s="118">
        <f t="shared" si="0"/>
        <v>0</v>
      </c>
      <c r="G62" s="119">
        <f t="shared" si="1"/>
        <v>0</v>
      </c>
      <c r="H62" s="49">
        <f t="shared" si="2"/>
        <v>0</v>
      </c>
    </row>
    <row r="63" spans="1:9" x14ac:dyDescent="0.25">
      <c r="A63" s="49" t="s">
        <v>107</v>
      </c>
      <c r="B63" s="49" t="s">
        <v>108</v>
      </c>
      <c r="C63" s="57">
        <v>25</v>
      </c>
      <c r="D63" s="15">
        <v>5</v>
      </c>
      <c r="E63" s="117">
        <f>'Festkosten-Depotwert'!P64+'Festkosten-Depotwert'!D64</f>
        <v>4</v>
      </c>
      <c r="F63" s="118">
        <f t="shared" si="0"/>
        <v>1</v>
      </c>
      <c r="G63" s="120">
        <f t="shared" si="1"/>
        <v>25</v>
      </c>
      <c r="H63" s="49">
        <f t="shared" si="2"/>
        <v>125</v>
      </c>
    </row>
    <row r="64" spans="1:9" x14ac:dyDescent="0.25">
      <c r="A64" s="49" t="s">
        <v>107</v>
      </c>
      <c r="B64" s="49" t="s">
        <v>108</v>
      </c>
      <c r="C64" s="57">
        <v>50</v>
      </c>
      <c r="D64" s="15">
        <v>10</v>
      </c>
      <c r="E64" s="117">
        <f>'Festkosten-Depotwert'!P65+'Festkosten-Depotwert'!D65</f>
        <v>10</v>
      </c>
      <c r="F64" s="118">
        <f t="shared" si="0"/>
        <v>0</v>
      </c>
      <c r="G64" s="120">
        <f t="shared" si="1"/>
        <v>0</v>
      </c>
      <c r="H64" s="49">
        <f t="shared" si="2"/>
        <v>500</v>
      </c>
    </row>
    <row r="65" spans="1:9" x14ac:dyDescent="0.25">
      <c r="A65" s="49" t="s">
        <v>110</v>
      </c>
      <c r="B65" s="49" t="s">
        <v>109</v>
      </c>
      <c r="C65" s="57">
        <v>0.5</v>
      </c>
      <c r="D65" s="15">
        <v>20</v>
      </c>
      <c r="E65" s="117">
        <f>'Festkosten-Depotwert'!P66+'Festkosten-Depotwert'!D66</f>
        <v>20</v>
      </c>
      <c r="F65" s="118">
        <f t="shared" si="0"/>
        <v>0</v>
      </c>
      <c r="G65" s="120">
        <f t="shared" si="1"/>
        <v>0</v>
      </c>
      <c r="H65" s="49">
        <f t="shared" si="2"/>
        <v>10</v>
      </c>
    </row>
    <row r="66" spans="1:9" x14ac:dyDescent="0.25">
      <c r="A66" s="49" t="s">
        <v>111</v>
      </c>
      <c r="B66" s="49" t="s">
        <v>120</v>
      </c>
      <c r="C66" s="57">
        <v>1</v>
      </c>
      <c r="D66" s="15">
        <v>12</v>
      </c>
      <c r="E66" s="117">
        <v>46</v>
      </c>
      <c r="F66" s="118">
        <f t="shared" si="0"/>
        <v>0</v>
      </c>
      <c r="G66" s="119">
        <f t="shared" si="1"/>
        <v>0</v>
      </c>
      <c r="H66" s="49">
        <f t="shared" si="2"/>
        <v>12</v>
      </c>
      <c r="I66" s="28" t="s">
        <v>155</v>
      </c>
    </row>
    <row r="67" spans="1:9" x14ac:dyDescent="0.25">
      <c r="A67" s="61" t="s">
        <v>112</v>
      </c>
      <c r="B67" s="61" t="s">
        <v>120</v>
      </c>
      <c r="C67" s="57">
        <v>1</v>
      </c>
      <c r="D67" s="15">
        <v>48</v>
      </c>
      <c r="E67" s="117">
        <v>26</v>
      </c>
      <c r="F67" s="118">
        <f t="shared" si="0"/>
        <v>22</v>
      </c>
      <c r="G67" s="120">
        <f t="shared" si="1"/>
        <v>22</v>
      </c>
      <c r="H67" s="49">
        <f t="shared" si="2"/>
        <v>48</v>
      </c>
    </row>
    <row r="68" spans="1:9" x14ac:dyDescent="0.25">
      <c r="A68" s="49" t="s">
        <v>112</v>
      </c>
      <c r="B68" s="49" t="s">
        <v>120</v>
      </c>
      <c r="C68" s="50">
        <v>2</v>
      </c>
      <c r="D68" s="15">
        <v>0</v>
      </c>
      <c r="E68" s="117">
        <f>'Festkosten-Depotwert'!P69+'Festkosten-Depotwert'!D69</f>
        <v>0</v>
      </c>
      <c r="F68" s="118">
        <f t="shared" si="0"/>
        <v>0</v>
      </c>
      <c r="G68" s="120">
        <f t="shared" si="1"/>
        <v>0</v>
      </c>
      <c r="H68" s="49">
        <f t="shared" si="2"/>
        <v>0</v>
      </c>
    </row>
    <row r="69" spans="1:9" x14ac:dyDescent="0.25">
      <c r="A69" s="49" t="s">
        <v>102</v>
      </c>
      <c r="B69" s="49" t="s">
        <v>102</v>
      </c>
      <c r="C69" s="50">
        <v>0.25</v>
      </c>
      <c r="D69" s="15">
        <v>0</v>
      </c>
      <c r="E69" s="117">
        <f>'Festkosten-Depotwert'!P70+'Festkosten-Depotwert'!D70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3" spans="1:9" x14ac:dyDescent="0.25">
      <c r="D73" s="28" t="s">
        <v>95</v>
      </c>
      <c r="F73" s="122" t="s">
        <v>151</v>
      </c>
    </row>
  </sheetData>
  <sheetProtection sheet="1" objects="1" scenarios="1"/>
  <pageMargins left="0.51181102362204722" right="0.51181102362204722" top="0.74803149606299213" bottom="0.74803149606299213" header="0.31496062992125984" footer="0.31496062992125984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19" sqref="C19"/>
    </sheetView>
  </sheetViews>
  <sheetFormatPr baseColWidth="10" defaultRowHeight="15" x14ac:dyDescent="0.25"/>
  <sheetData>
    <row r="1" spans="1:1" x14ac:dyDescent="0.25">
      <c r="A1" s="127" t="s">
        <v>165</v>
      </c>
    </row>
    <row r="3" spans="1:1" x14ac:dyDescent="0.25">
      <c r="A3" t="s">
        <v>157</v>
      </c>
    </row>
    <row r="4" spans="1:1" x14ac:dyDescent="0.25">
      <c r="A4" t="s">
        <v>158</v>
      </c>
    </row>
    <row r="5" spans="1:1" x14ac:dyDescent="0.25">
      <c r="A5" t="s">
        <v>159</v>
      </c>
    </row>
    <row r="6" spans="1:1" x14ac:dyDescent="0.25">
      <c r="A6" t="s">
        <v>160</v>
      </c>
    </row>
    <row r="7" spans="1:1" x14ac:dyDescent="0.25">
      <c r="A7" t="s">
        <v>161</v>
      </c>
    </row>
    <row r="8" spans="1:1" x14ac:dyDescent="0.25">
      <c r="A8" t="s">
        <v>162</v>
      </c>
    </row>
    <row r="9" spans="1:1" x14ac:dyDescent="0.25">
      <c r="A9" t="s">
        <v>163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Festkosten-Depotwert</vt:lpstr>
      <vt:lpstr>Getränkekonto</vt:lpstr>
      <vt:lpstr>Einkaufsrechner</vt:lpstr>
      <vt:lpstr>Umsatzrechner</vt:lpstr>
      <vt:lpstr>Altbestände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2014-06-05T11:21:38Z</dcterms:modified>
</cp:coreProperties>
</file>