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52511"/>
</workbook>
</file>

<file path=xl/calcChain.xml><?xml version="1.0" encoding="utf-8"?>
<calcChain xmlns="http://schemas.openxmlformats.org/spreadsheetml/2006/main">
  <c r="F61" i="5" l="1"/>
  <c r="F62" i="5"/>
  <c r="F63" i="5"/>
  <c r="F67" i="5"/>
  <c r="F68" i="5"/>
  <c r="F69" i="5"/>
  <c r="F70" i="5"/>
  <c r="F71" i="5"/>
  <c r="F72" i="5"/>
  <c r="F73" i="5"/>
  <c r="F74" i="5"/>
  <c r="F75" i="5"/>
  <c r="F76" i="5"/>
  <c r="F32" i="5"/>
  <c r="F33" i="5"/>
  <c r="F34" i="5"/>
  <c r="F35" i="5"/>
  <c r="F38" i="5"/>
  <c r="F39" i="5"/>
  <c r="F43" i="5"/>
  <c r="F44" i="5"/>
  <c r="F47" i="5"/>
  <c r="F49" i="5"/>
  <c r="F51" i="5"/>
  <c r="F52" i="5"/>
  <c r="F53" i="5"/>
  <c r="F54" i="5"/>
  <c r="F55" i="5"/>
  <c r="F56" i="5"/>
  <c r="F57" i="5"/>
  <c r="F58" i="5"/>
  <c r="F59" i="5"/>
  <c r="F60" i="5"/>
  <c r="F29" i="5"/>
  <c r="F23" i="5"/>
  <c r="F21" i="5"/>
  <c r="F16" i="5"/>
  <c r="F14" i="5"/>
  <c r="F13" i="5"/>
  <c r="F11" i="5"/>
  <c r="F3" i="5"/>
  <c r="F5" i="5"/>
  <c r="F6" i="5"/>
  <c r="F9" i="5"/>
  <c r="K88" i="3" l="1"/>
  <c r="E43" i="5" l="1"/>
  <c r="G43" i="5" s="1"/>
  <c r="H43" i="5"/>
  <c r="R44" i="3"/>
  <c r="S44" i="3"/>
  <c r="N44" i="3"/>
  <c r="O44" i="3" s="1"/>
  <c r="I44" i="3" s="1"/>
  <c r="F44" i="3"/>
  <c r="G44" i="3"/>
  <c r="H44" i="3"/>
  <c r="E39" i="5"/>
  <c r="G39" i="5" s="1"/>
  <c r="H39" i="5"/>
  <c r="R40" i="3"/>
  <c r="S40" i="3"/>
  <c r="N40" i="3"/>
  <c r="O40" i="3" s="1"/>
  <c r="I40" i="3" s="1"/>
  <c r="F40" i="3"/>
  <c r="G40" i="3"/>
  <c r="H40" i="3"/>
  <c r="E38" i="5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G49" i="5" s="1"/>
  <c r="H49" i="5"/>
  <c r="H13" i="5"/>
  <c r="E13" i="5"/>
  <c r="G13" i="5" s="1"/>
  <c r="H3" i="5"/>
  <c r="E3" i="5"/>
  <c r="G3" i="5" s="1"/>
  <c r="V44" i="3" l="1"/>
  <c r="Z44" i="3" s="1"/>
  <c r="J44" i="3"/>
  <c r="K44" i="3"/>
  <c r="L44" i="3" s="1"/>
  <c r="V40" i="3"/>
  <c r="W40" i="3" s="1"/>
  <c r="J40" i="3"/>
  <c r="K40" i="3"/>
  <c r="L40" i="3" s="1"/>
  <c r="V39" i="3"/>
  <c r="Z39" i="3" s="1"/>
  <c r="J39" i="3"/>
  <c r="K39" i="3"/>
  <c r="L39" i="3" s="1"/>
  <c r="E48" i="5"/>
  <c r="H48" i="5"/>
  <c r="F48" i="5" l="1"/>
  <c r="G48" i="5" s="1"/>
  <c r="Z40" i="3"/>
  <c r="W44" i="3"/>
  <c r="T44" i="3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W4" i="3"/>
  <c r="T4" i="3"/>
  <c r="U4" i="3" s="1"/>
  <c r="J4" i="3"/>
  <c r="K4" i="3"/>
  <c r="L4" i="3" s="1"/>
  <c r="Y50" i="3"/>
  <c r="AA50" i="3" s="1"/>
  <c r="Z50" i="3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G63" i="5" s="1"/>
  <c r="H63" i="5"/>
  <c r="N64" i="3"/>
  <c r="O64" i="3" s="1"/>
  <c r="V64" i="3" s="1"/>
  <c r="S64" i="3"/>
  <c r="R64" i="3"/>
  <c r="F64" i="3"/>
  <c r="G64" i="3"/>
  <c r="H64" i="3"/>
  <c r="E62" i="5"/>
  <c r="G62" i="5" s="1"/>
  <c r="H62" i="5"/>
  <c r="R63" i="3"/>
  <c r="S63" i="3"/>
  <c r="N63" i="3"/>
  <c r="O63" i="3" s="1"/>
  <c r="F63" i="3"/>
  <c r="G63" i="3"/>
  <c r="H63" i="3"/>
  <c r="E57" i="5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E25" i="5"/>
  <c r="E26" i="5"/>
  <c r="E27" i="5"/>
  <c r="E28" i="5"/>
  <c r="E29" i="5"/>
  <c r="G29" i="5" s="1"/>
  <c r="E30" i="5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G9" i="5" s="1"/>
  <c r="E10" i="5"/>
  <c r="E11" i="5"/>
  <c r="G11" i="5" s="1"/>
  <c r="E12" i="5"/>
  <c r="E14" i="5"/>
  <c r="G14" i="5" s="1"/>
  <c r="E15" i="5"/>
  <c r="E16" i="5"/>
  <c r="G16" i="5" s="1"/>
  <c r="E17" i="5"/>
  <c r="E18" i="5"/>
  <c r="E19" i="5"/>
  <c r="E20" i="5"/>
  <c r="E21" i="5"/>
  <c r="G21" i="5" s="1"/>
  <c r="E22" i="5"/>
  <c r="E23" i="5"/>
  <c r="G23" i="5" s="1"/>
  <c r="E31" i="5"/>
  <c r="E32" i="5"/>
  <c r="G32" i="5" s="1"/>
  <c r="E33" i="5"/>
  <c r="G33" i="5" s="1"/>
  <c r="E34" i="5"/>
  <c r="G34" i="5" s="1"/>
  <c r="E35" i="5"/>
  <c r="G35" i="5" s="1"/>
  <c r="E36" i="5"/>
  <c r="E37" i="5"/>
  <c r="E40" i="5"/>
  <c r="E41" i="5"/>
  <c r="E42" i="5"/>
  <c r="E44" i="5"/>
  <c r="G44" i="5" s="1"/>
  <c r="E45" i="5"/>
  <c r="E46" i="5"/>
  <c r="E50" i="5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8" i="5"/>
  <c r="G58" i="5" s="1"/>
  <c r="E59" i="5"/>
  <c r="G59" i="5" s="1"/>
  <c r="E60" i="5"/>
  <c r="G60" i="5" s="1"/>
  <c r="E61" i="5"/>
  <c r="G61" i="5" s="1"/>
  <c r="E64" i="5"/>
  <c r="E65" i="5"/>
  <c r="E66" i="5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G73" i="5"/>
  <c r="G74" i="5"/>
  <c r="E75" i="5"/>
  <c r="G75" i="5" s="1"/>
  <c r="E76" i="5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E5" i="5"/>
  <c r="G5" i="5" s="1"/>
  <c r="E6" i="5"/>
  <c r="G6" i="5" s="1"/>
  <c r="E7" i="5"/>
  <c r="E8" i="5"/>
  <c r="E2" i="5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O69" i="3" s="1"/>
  <c r="V69" i="3" s="1"/>
  <c r="W69" i="3" s="1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R21" i="3"/>
  <c r="S21" i="3"/>
  <c r="R19" i="3"/>
  <c r="S19" i="3"/>
  <c r="N19" i="3"/>
  <c r="O19" i="3" s="1"/>
  <c r="I19" i="3" s="1"/>
  <c r="N21" i="3"/>
  <c r="O21" i="3" s="1"/>
  <c r="I21" i="3" s="1"/>
  <c r="J21" i="3" s="1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O52" i="3" s="1"/>
  <c r="V52" i="3" s="1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47" i="3"/>
  <c r="I47" i="3" s="1"/>
  <c r="O61" i="3"/>
  <c r="I61" i="3" s="1"/>
  <c r="O65" i="3"/>
  <c r="V65" i="3" s="1"/>
  <c r="R3" i="3"/>
  <c r="F3" i="3"/>
  <c r="G3" i="3"/>
  <c r="H3" i="3"/>
  <c r="F28" i="5" l="1"/>
  <c r="G28" i="5" s="1"/>
  <c r="F27" i="5"/>
  <c r="G27" i="5" s="1"/>
  <c r="G26" i="5"/>
  <c r="F26" i="5"/>
  <c r="F24" i="5"/>
  <c r="G24" i="5" s="1"/>
  <c r="F37" i="5"/>
  <c r="G37" i="5" s="1"/>
  <c r="F15" i="5"/>
  <c r="G15" i="5" s="1"/>
  <c r="F12" i="5"/>
  <c r="G12" i="5" s="1"/>
  <c r="F36" i="5"/>
  <c r="G36" i="5" s="1"/>
  <c r="F64" i="5"/>
  <c r="G64" i="5" s="1"/>
  <c r="G2" i="5"/>
  <c r="F2" i="5"/>
  <c r="F19" i="5"/>
  <c r="G19" i="5" s="1"/>
  <c r="F66" i="5"/>
  <c r="G66" i="5" s="1"/>
  <c r="G10" i="5"/>
  <c r="F10" i="5"/>
  <c r="F25" i="5"/>
  <c r="G25" i="5" s="1"/>
  <c r="F31" i="5"/>
  <c r="G31" i="5" s="1"/>
  <c r="F22" i="5"/>
  <c r="G22" i="5" s="1"/>
  <c r="F8" i="5"/>
  <c r="G8" i="5" s="1"/>
  <c r="F17" i="5"/>
  <c r="G17" i="5" s="1"/>
  <c r="F4" i="5"/>
  <c r="G4" i="5" s="1"/>
  <c r="F41" i="5"/>
  <c r="G41" i="5" s="1"/>
  <c r="F45" i="5"/>
  <c r="G45" i="5" s="1"/>
  <c r="F40" i="5"/>
  <c r="G40" i="5" s="1"/>
  <c r="F42" i="5"/>
  <c r="G42" i="5" s="1"/>
  <c r="F50" i="5"/>
  <c r="G50" i="5" s="1"/>
  <c r="F65" i="5"/>
  <c r="G65" i="5" s="1"/>
  <c r="F18" i="5"/>
  <c r="G18" i="5" s="1"/>
  <c r="F46" i="5"/>
  <c r="G46" i="5" s="1"/>
  <c r="G20" i="5"/>
  <c r="F20" i="5"/>
  <c r="F30" i="5"/>
  <c r="G30" i="5" s="1"/>
  <c r="F7" i="5"/>
  <c r="G7" i="5" s="1"/>
  <c r="K75" i="3"/>
  <c r="L75" i="3" s="1"/>
  <c r="V57" i="3"/>
  <c r="Z57" i="3" s="1"/>
  <c r="I31" i="3"/>
  <c r="Z31" i="3" s="1"/>
  <c r="I33" i="3"/>
  <c r="Z33" i="3" s="1"/>
  <c r="AB50" i="3"/>
  <c r="AB4" i="3"/>
  <c r="T41" i="3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W74" i="3" s="1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Y7" i="3" s="1"/>
  <c r="AA7" i="3" s="1"/>
  <c r="V36" i="3"/>
  <c r="W36" i="3" s="1"/>
  <c r="K28" i="3"/>
  <c r="L28" i="3" s="1"/>
  <c r="J7" i="3"/>
  <c r="K7" i="3"/>
  <c r="L7" i="3" s="1"/>
  <c r="K66" i="3"/>
  <c r="L66" i="3" s="1"/>
  <c r="J66" i="3"/>
  <c r="V53" i="3"/>
  <c r="I53" i="3"/>
  <c r="I71" i="3"/>
  <c r="V71" i="3"/>
  <c r="K13" i="3"/>
  <c r="L13" i="3" s="1"/>
  <c r="I45" i="3"/>
  <c r="J45" i="3" s="1"/>
  <c r="V61" i="3"/>
  <c r="W61" i="3" s="1"/>
  <c r="V75" i="3"/>
  <c r="T75" i="3" s="1"/>
  <c r="U75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V8" i="3"/>
  <c r="Y8" i="3" s="1"/>
  <c r="AA8" i="3" s="1"/>
  <c r="V55" i="3"/>
  <c r="Z55" i="3" s="1"/>
  <c r="S78" i="3"/>
  <c r="I41" i="3"/>
  <c r="K41" i="3" s="1"/>
  <c r="L41" i="3" s="1"/>
  <c r="I69" i="3"/>
  <c r="K69" i="3" s="1"/>
  <c r="L69" i="3" s="1"/>
  <c r="V73" i="3"/>
  <c r="I52" i="3"/>
  <c r="Z52" i="3" s="1"/>
  <c r="V21" i="3"/>
  <c r="Z21" i="3" s="1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W29" i="3" s="1"/>
  <c r="I25" i="3"/>
  <c r="K25" i="3" s="1"/>
  <c r="L25" i="3" s="1"/>
  <c r="V25" i="3"/>
  <c r="W25" i="3" s="1"/>
  <c r="T45" i="3"/>
  <c r="U45" i="3" s="1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V13" i="3"/>
  <c r="K61" i="3"/>
  <c r="L61" i="3" s="1"/>
  <c r="V15" i="3"/>
  <c r="V47" i="3"/>
  <c r="Y35" i="3"/>
  <c r="K55" i="3"/>
  <c r="L55" i="3" s="1"/>
  <c r="V9" i="3"/>
  <c r="J61" i="3"/>
  <c r="K73" i="3"/>
  <c r="L73" i="3" s="1"/>
  <c r="I24" i="3"/>
  <c r="Z24" i="3" s="1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K89" i="3" s="1"/>
  <c r="W52" i="3"/>
  <c r="T52" i="3"/>
  <c r="U52" i="3" s="1"/>
  <c r="I34" i="3"/>
  <c r="V34" i="3"/>
  <c r="W31" i="3"/>
  <c r="T31" i="3"/>
  <c r="U31" i="3" s="1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V77" i="3"/>
  <c r="V72" i="3"/>
  <c r="K60" i="3"/>
  <c r="L60" i="3" s="1"/>
  <c r="I37" i="3"/>
  <c r="V37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Y31" i="3" l="1"/>
  <c r="J33" i="3"/>
  <c r="Y57" i="3"/>
  <c r="AB57" i="3" s="1"/>
  <c r="K33" i="3"/>
  <c r="L33" i="3" s="1"/>
  <c r="W57" i="3"/>
  <c r="T57" i="3"/>
  <c r="U57" i="3" s="1"/>
  <c r="Y52" i="3"/>
  <c r="AB52" i="3" s="1"/>
  <c r="Y65" i="3"/>
  <c r="AA65" i="3" s="1"/>
  <c r="Z70" i="3"/>
  <c r="Z17" i="3"/>
  <c r="Z76" i="3"/>
  <c r="AB76" i="3" s="1"/>
  <c r="K38" i="3"/>
  <c r="L38" i="3" s="1"/>
  <c r="Z75" i="3"/>
  <c r="K45" i="3"/>
  <c r="L45" i="3" s="1"/>
  <c r="Y38" i="3"/>
  <c r="AA38" i="3" s="1"/>
  <c r="Z45" i="3"/>
  <c r="W7" i="3"/>
  <c r="Y60" i="3"/>
  <c r="Z7" i="3"/>
  <c r="AB7" i="3" s="1"/>
  <c r="J29" i="3"/>
  <c r="J62" i="3"/>
  <c r="T7" i="3"/>
  <c r="U7" i="3" s="1"/>
  <c r="Z62" i="3"/>
  <c r="W26" i="3"/>
  <c r="Z41" i="3"/>
  <c r="Y41" i="3"/>
  <c r="K65" i="3"/>
  <c r="L65" i="3" s="1"/>
  <c r="Z67" i="3"/>
  <c r="AB67" i="3" s="1"/>
  <c r="Z51" i="3"/>
  <c r="J26" i="3"/>
  <c r="Y25" i="3"/>
  <c r="AA25" i="3" s="1"/>
  <c r="Z60" i="3"/>
  <c r="K70" i="3"/>
  <c r="L70" i="3" s="1"/>
  <c r="W68" i="3"/>
  <c r="T38" i="3"/>
  <c r="U38" i="3" s="1"/>
  <c r="T76" i="3"/>
  <c r="U76" i="3" s="1"/>
  <c r="J20" i="3"/>
  <c r="Z69" i="3"/>
  <c r="Z65" i="3"/>
  <c r="Z8" i="3"/>
  <c r="AB8" i="3" s="1"/>
  <c r="T8" i="3"/>
  <c r="U8" i="3" s="1"/>
  <c r="Y69" i="3"/>
  <c r="AA69" i="3" s="1"/>
  <c r="Y62" i="3"/>
  <c r="AA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AA45" i="3" s="1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AA54" i="3" s="1"/>
  <c r="Y17" i="3"/>
  <c r="AA17" i="3" s="1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AB25" i="3" s="1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T20" i="3"/>
  <c r="U20" i="3" s="1"/>
  <c r="W20" i="3"/>
  <c r="Y20" i="3"/>
  <c r="T18" i="3"/>
  <c r="U18" i="3" s="1"/>
  <c r="W18" i="3"/>
  <c r="Y18" i="3"/>
  <c r="AA18" i="3" s="1"/>
  <c r="Z18" i="3"/>
  <c r="C6" i="4"/>
  <c r="B20" i="4" s="1"/>
  <c r="AA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J34" i="3"/>
  <c r="K34" i="3"/>
  <c r="L34" i="3" s="1"/>
  <c r="AB70" i="3" l="1"/>
  <c r="AB69" i="3"/>
  <c r="AB65" i="3"/>
  <c r="W78" i="3"/>
  <c r="AB38" i="3"/>
  <c r="AB17" i="3"/>
  <c r="AB45" i="3"/>
  <c r="AB60" i="3"/>
  <c r="AB62" i="3"/>
  <c r="AB12" i="3"/>
  <c r="AB20" i="3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K90" i="3" s="1"/>
  <c r="K91" i="3" s="1"/>
  <c r="D6" i="4" l="1"/>
  <c r="B13" i="4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3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Plus 4x250ml Schlagobers in der Sprühdose</t>
        </r>
      </text>
    </comment>
  </commentList>
</comments>
</file>

<file path=xl/sharedStrings.xml><?xml version="1.0" encoding="utf-8"?>
<sst xmlns="http://schemas.openxmlformats.org/spreadsheetml/2006/main" count="465" uniqueCount="173">
  <si>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</si>
  <si>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</si>
  <si>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</si>
  <si>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</si>
  <si>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</si>
  <si>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</si>
  <si>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</si>
  <si>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</si>
  <si>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</si>
  <si>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</si>
  <si>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</si>
  <si>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</si>
  <si>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</si>
  <si>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</si>
  <si>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</si>
  <si>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</si>
  <si>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</si>
  <si>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</si>
  <si>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</si>
  <si>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</si>
  <si>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</si>
  <si>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</si>
  <si>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</si>
  <si>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</si>
  <si>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</si>
  <si>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</si>
  <si>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</si>
  <si>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</si>
  <si>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</si>
  <si>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</si>
  <si>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</si>
  <si>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</si>
  <si>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</si>
  <si>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</si>
  <si>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</si>
  <si>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</si>
  <si>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</si>
  <si>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</si>
  <si>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</si>
  <si>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</si>
  <si>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</si>
  <si>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</si>
  <si>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</si>
  <si>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</si>
  <si>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</si>
  <si>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</si>
  <si>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</si>
  <si>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</si>
  <si>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</si>
  <si>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</si>
  <si>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</si>
  <si>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</si>
  <si>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</si>
  <si>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</si>
  <si>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</si>
  <si>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</si>
  <si>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</si>
  <si>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</si>
  <si>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</si>
  <si>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</si>
  <si>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</si>
  <si>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</si>
  <si>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</si>
  <si>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</si>
  <si>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</si>
  <si>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</si>
  <si>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</si>
  <si>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</si>
  <si>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</si>
  <si>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</si>
  <si>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</si>
  <si>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</si>
  <si>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</si>
  <si>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</si>
  <si>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</si>
  <si>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</si>
  <si>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</si>
  <si>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</si>
  <si>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</si>
  <si>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</si>
  <si>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</si>
  <si>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</si>
  <si>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</si>
  <si>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</si>
  <si>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</si>
  <si>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</si>
  <si>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</si>
  <si>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</si>
  <si>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</si>
  <si>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</si>
  <si>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</si>
  <si>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</si>
  <si>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</si>
  <si>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</si>
  <si>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</si>
  <si>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</si>
  <si>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</si>
  <si>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</si>
  <si>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</si>
  <si>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</si>
  <si>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</si>
  <si>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</si>
  <si>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</si>
  <si>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</si>
  <si>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</si>
  <si>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</si>
  <si>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</si>
  <si>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</si>
  <si>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</si>
  <si>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</si>
  <si>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</si>
  <si>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</si>
  <si>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</si>
  <si>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</si>
  <si>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</si>
  <si>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</si>
  <si>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</si>
  <si>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</si>
  <si>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</si>
  <si>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</si>
  <si>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</si>
  <si>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</si>
  <si>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</si>
  <si>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</si>
  <si>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</si>
  <si>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</si>
  <si>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</si>
  <si>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</si>
  <si>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</si>
  <si>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</si>
  <si>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</si>
  <si>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</si>
  <si>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</si>
  <si>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</si>
  <si>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</si>
  <si>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</si>
  <si>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</si>
  <si>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</si>
  <si>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</si>
  <si>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</si>
  <si>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</si>
  <si>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</si>
  <si>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</si>
  <si>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</si>
  <si>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</si>
  <si>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</si>
  <si>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</si>
  <si>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</si>
  <si>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</si>
  <si>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</si>
  <si>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</si>
  <si>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</si>
  <si>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</si>
  <si>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</si>
  <si>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</si>
  <si>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Differenzbetrag (MWR)</t>
  </si>
  <si>
    <t>Preislich nicht erfasste Altbestände, die nach dem Fest noch im FF-Haus lagern:</t>
  </si>
  <si>
    <t>Kiwisaft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</si>
  <si>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</si>
  <si>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</si>
  <si>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</si>
  <si>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</si>
  <si>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</si>
  <si>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</si>
  <si>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</si>
  <si>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</si>
  <si>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2x</t>
  </si>
  <si>
    <t>Erist. Schw.</t>
  </si>
  <si>
    <t>Glarea Nox 2015</t>
  </si>
  <si>
    <t>3,5x</t>
  </si>
  <si>
    <t>Bei SPAR Ried bestellen</t>
  </si>
  <si>
    <t>Deisinger Schnaps</t>
  </si>
  <si>
    <t>Triple Sec Orange (Grand Manier)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</si>
</sst>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4" fontId="1" fillId="0" borderId="2" xfId="0" applyNumberFormat="1" applyFont="1" applyBorder="1" applyAlignment="1" applyProtection="1">
      <alignment horizontal="center"/>
    </xf>
    <xf numFmtId="0" fontId="0" fillId="12" borderId="2" xfId="0" applyFill="1" applyBorder="1" applyProtection="1"/>
    <xf numFmtId="0" fontId="0" fillId="12" borderId="0" xfId="0" applyFill="1" applyProtection="1"/>
    <xf numFmtId="0" fontId="0" fillId="0" borderId="0" xfId="0" applyFill="1" applyBorder="1" applyProtection="1"/>
    <xf numFmtId="0" fontId="0" fillId="3" borderId="2" xfId="0" applyFill="1" applyBorder="1" applyProtection="1"/>
    <xf numFmtId="0" fontId="0" fillId="3" borderId="0" xfId="0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H89" sqref="H89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4" t="s">
        <v>168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>
        <v>12</v>
      </c>
      <c r="E3" s="16">
        <v>12.228</v>
      </c>
      <c r="F3" s="51">
        <f>E3/C3</f>
        <v>17.46857142857143</v>
      </c>
      <c r="G3" s="52">
        <f>E3*D3</f>
        <v>146.73599999999999</v>
      </c>
      <c r="H3" s="50">
        <f t="shared" ref="H3" si="0">C3*D3</f>
        <v>8.3999999999999986</v>
      </c>
      <c r="I3" s="24">
        <f>IF(O3&gt;P3,D3-O3+P3,D3)</f>
        <v>0</v>
      </c>
      <c r="J3" s="53">
        <f>I3*E3</f>
        <v>0</v>
      </c>
      <c r="K3" s="54">
        <f t="shared" ref="K3" si="1">D3-I3</f>
        <v>12</v>
      </c>
      <c r="L3" s="124">
        <f t="shared" ref="L3" si="2">K3*E3</f>
        <v>146.73599999999999</v>
      </c>
      <c r="M3" s="20"/>
      <c r="N3" s="55">
        <f>P3+D3</f>
        <v>16.5</v>
      </c>
      <c r="O3" s="55">
        <f>N3-M3</f>
        <v>16.5</v>
      </c>
      <c r="P3" s="17">
        <v>4.5</v>
      </c>
      <c r="Q3" s="16">
        <v>7.4922219999999999</v>
      </c>
      <c r="R3" s="56">
        <f>Q3/C3</f>
        <v>10.703174285714287</v>
      </c>
      <c r="S3" s="56">
        <f>Q3*P3</f>
        <v>33.714998999999999</v>
      </c>
      <c r="T3" s="57">
        <f>P3-V3</f>
        <v>4.5</v>
      </c>
      <c r="U3" s="58">
        <f>T3*Q3</f>
        <v>33.714998999999999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4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13</v>
      </c>
      <c r="E5" s="16">
        <v>10.453846</v>
      </c>
      <c r="F5" s="51">
        <f t="shared" ref="F5:F77" si="6">E5/C5</f>
        <v>10.453846</v>
      </c>
      <c r="G5" s="52">
        <f t="shared" ref="G5:G77" si="7">E5*D5</f>
        <v>135.89999800000001</v>
      </c>
      <c r="H5" s="50">
        <f t="shared" ref="H5:H77" si="8">C5*D5</f>
        <v>13</v>
      </c>
      <c r="I5" s="24">
        <f t="shared" ref="I5:I77" si="9">IF(O5&gt;P5,D5-O5+P5,D5)</f>
        <v>0</v>
      </c>
      <c r="J5" s="53">
        <f t="shared" ref="J5:J66" si="10">I5*E5</f>
        <v>0</v>
      </c>
      <c r="K5" s="54">
        <f t="shared" ref="K5:K66" si="11">D5-I5</f>
        <v>13</v>
      </c>
      <c r="L5" s="124">
        <f t="shared" ref="L5:L66" si="12">K5*E5</f>
        <v>135.89999800000001</v>
      </c>
      <c r="M5" s="20"/>
      <c r="N5" s="55">
        <f t="shared" ref="N5:N42" si="13">P5+D5</f>
        <v>17.75</v>
      </c>
      <c r="O5" s="55">
        <f t="shared" ref="O5:O42" si="14">N5-M5</f>
        <v>17.75</v>
      </c>
      <c r="P5" s="17">
        <v>4.75</v>
      </c>
      <c r="Q5" s="16">
        <v>6.625</v>
      </c>
      <c r="R5" s="56">
        <f t="shared" ref="R5:R73" si="15">Q5/C5</f>
        <v>6.625</v>
      </c>
      <c r="S5" s="56">
        <f t="shared" ref="S5:S73" si="16">Q5*P5</f>
        <v>31.46875</v>
      </c>
      <c r="T5" s="57">
        <f t="shared" ref="T5:T73" si="17">P5-V5</f>
        <v>4.75</v>
      </c>
      <c r="U5" s="58">
        <f t="shared" ref="U5:U73" si="18">T5*Q5</f>
        <v>31.46875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0</v>
      </c>
      <c r="Z5" s="26">
        <f t="shared" ref="Z5:Z77" si="22">IF(ISERROR(((V5*Q5)+(I5*E5))/(I5+V5)),0,((V5*Q5)+(I5*E5))/(I5+V5))</f>
        <v>0</v>
      </c>
      <c r="AA5" s="10">
        <f t="shared" ref="AA5:AA77" si="23">Y5*C5</f>
        <v>0</v>
      </c>
      <c r="AB5" s="19">
        <f t="shared" ref="AB5:AB77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4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4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21</v>
      </c>
      <c r="E8" s="16">
        <v>11.7366666</v>
      </c>
      <c r="F8" s="51">
        <f t="shared" si="6"/>
        <v>16.766666571428573</v>
      </c>
      <c r="G8" s="52">
        <f t="shared" si="7"/>
        <v>246.4699986</v>
      </c>
      <c r="H8" s="50">
        <f t="shared" si="8"/>
        <v>14.7</v>
      </c>
      <c r="I8" s="24">
        <f t="shared" si="9"/>
        <v>0</v>
      </c>
      <c r="J8" s="53">
        <f t="shared" si="10"/>
        <v>0</v>
      </c>
      <c r="K8" s="54">
        <f t="shared" si="11"/>
        <v>21</v>
      </c>
      <c r="L8" s="124">
        <f>K8*E8</f>
        <v>246.4699986</v>
      </c>
      <c r="M8" s="20"/>
      <c r="N8" s="55">
        <f t="shared" si="13"/>
        <v>25.75</v>
      </c>
      <c r="O8" s="55">
        <f t="shared" si="14"/>
        <v>25.75</v>
      </c>
      <c r="P8" s="17">
        <v>4.75</v>
      </c>
      <c r="Q8" s="16">
        <v>13.490631578947369</v>
      </c>
      <c r="R8" s="56">
        <f t="shared" si="15"/>
        <v>19.27233082706767</v>
      </c>
      <c r="S8" s="56">
        <f t="shared" si="16"/>
        <v>64.080500000000001</v>
      </c>
      <c r="T8" s="57">
        <f t="shared" si="17"/>
        <v>4.75</v>
      </c>
      <c r="U8" s="58">
        <f t="shared" si="18"/>
        <v>64.080500000000001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>
        <v>2</v>
      </c>
      <c r="E9" s="16">
        <v>14.388</v>
      </c>
      <c r="F9" s="51">
        <f t="shared" si="6"/>
        <v>20.554285714285715</v>
      </c>
      <c r="G9" s="52">
        <f t="shared" si="7"/>
        <v>28.776</v>
      </c>
      <c r="H9" s="50">
        <f t="shared" si="8"/>
        <v>1.4</v>
      </c>
      <c r="I9" s="24">
        <f t="shared" si="9"/>
        <v>0</v>
      </c>
      <c r="J9" s="53">
        <f t="shared" si="10"/>
        <v>0</v>
      </c>
      <c r="K9" s="54">
        <f t="shared" si="11"/>
        <v>2</v>
      </c>
      <c r="L9" s="124">
        <f t="shared" si="12"/>
        <v>28.776</v>
      </c>
      <c r="M9" s="20"/>
      <c r="N9" s="55">
        <f t="shared" si="13"/>
        <v>7.5</v>
      </c>
      <c r="O9" s="55">
        <f t="shared" si="14"/>
        <v>7.5</v>
      </c>
      <c r="P9" s="17">
        <v>5.5</v>
      </c>
      <c r="Q9" s="16">
        <v>10.479428571428572</v>
      </c>
      <c r="R9" s="56">
        <f t="shared" si="15"/>
        <v>14.970612244897962</v>
      </c>
      <c r="S9" s="56">
        <f t="shared" si="16"/>
        <v>57.636857142857146</v>
      </c>
      <c r="T9" s="57">
        <f t="shared" si="17"/>
        <v>5.5</v>
      </c>
      <c r="U9" s="58">
        <f t="shared" si="18"/>
        <v>57.636857142857146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4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12.972</v>
      </c>
      <c r="F11" s="51">
        <f t="shared" si="6"/>
        <v>18.53142857142857</v>
      </c>
      <c r="G11" s="52">
        <f t="shared" si="7"/>
        <v>155.66399999999999</v>
      </c>
      <c r="H11" s="50">
        <f t="shared" si="8"/>
        <v>8.3999999999999986</v>
      </c>
      <c r="I11" s="24">
        <f t="shared" si="9"/>
        <v>0</v>
      </c>
      <c r="J11" s="53">
        <f t="shared" si="10"/>
        <v>0</v>
      </c>
      <c r="K11" s="54">
        <f t="shared" si="11"/>
        <v>12</v>
      </c>
      <c r="L11" s="124">
        <f t="shared" si="12"/>
        <v>155.66399999999999</v>
      </c>
      <c r="M11" s="20"/>
      <c r="N11" s="55">
        <f t="shared" si="13"/>
        <v>16.5</v>
      </c>
      <c r="O11" s="55">
        <f t="shared" si="14"/>
        <v>16.5</v>
      </c>
      <c r="P11" s="17">
        <v>4.5</v>
      </c>
      <c r="Q11" s="16">
        <v>12.826333333333334</v>
      </c>
      <c r="R11" s="56">
        <f t="shared" si="15"/>
        <v>18.323333333333334</v>
      </c>
      <c r="S11" s="56">
        <f t="shared" si="16"/>
        <v>57.718500000000006</v>
      </c>
      <c r="T11" s="57">
        <f t="shared" si="17"/>
        <v>4.5</v>
      </c>
      <c r="U11" s="58">
        <f t="shared" si="18"/>
        <v>57.718500000000006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4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13</v>
      </c>
      <c r="E13" s="16">
        <v>8.99</v>
      </c>
      <c r="F13" s="51">
        <f t="shared" si="6"/>
        <v>12.842857142857143</v>
      </c>
      <c r="G13" s="52">
        <f t="shared" si="7"/>
        <v>116.87</v>
      </c>
      <c r="H13" s="50">
        <f t="shared" si="8"/>
        <v>9.1</v>
      </c>
      <c r="I13" s="24">
        <f t="shared" si="9"/>
        <v>0</v>
      </c>
      <c r="J13" s="53">
        <f t="shared" si="10"/>
        <v>0</v>
      </c>
      <c r="K13" s="54">
        <f t="shared" si="11"/>
        <v>13</v>
      </c>
      <c r="L13" s="124">
        <f t="shared" si="12"/>
        <v>116.87</v>
      </c>
      <c r="M13" s="20"/>
      <c r="N13" s="55">
        <f t="shared" si="13"/>
        <v>25.75</v>
      </c>
      <c r="O13" s="55">
        <f t="shared" si="14"/>
        <v>25.75</v>
      </c>
      <c r="P13" s="17">
        <v>12.75</v>
      </c>
      <c r="Q13" s="16">
        <v>9.7451300000000014</v>
      </c>
      <c r="R13" s="56">
        <f t="shared" si="15"/>
        <v>13.921614285714288</v>
      </c>
      <c r="S13" s="56">
        <f t="shared" si="16"/>
        <v>124.25040750000002</v>
      </c>
      <c r="T13" s="57">
        <f t="shared" si="17"/>
        <v>12.75</v>
      </c>
      <c r="U13" s="58">
        <f t="shared" si="18"/>
        <v>124.25040750000002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4">
        <f t="shared" ref="L14" si="87">K14*E14</f>
        <v>0</v>
      </c>
      <c r="M14" s="20"/>
      <c r="N14" s="55">
        <f t="shared" ref="N14" si="88">P14+D14</f>
        <v>0</v>
      </c>
      <c r="O14" s="55">
        <f t="shared" ref="O14" si="89">N14-M14</f>
        <v>0</v>
      </c>
      <c r="P14" s="17">
        <v>0</v>
      </c>
      <c r="Q14" s="16">
        <v>0</v>
      </c>
      <c r="R14" s="56">
        <f t="shared" ref="R14" si="90">Q14/C14</f>
        <v>0</v>
      </c>
      <c r="S14" s="56">
        <f t="shared" ref="S14" si="91">Q14*P14</f>
        <v>0</v>
      </c>
      <c r="T14" s="57">
        <f t="shared" ref="T14" si="92">P14-V14</f>
        <v>0</v>
      </c>
      <c r="U14" s="58">
        <f t="shared" ref="U14" si="93">T14*Q14</f>
        <v>0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4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3</v>
      </c>
      <c r="E16" s="16">
        <v>8.99</v>
      </c>
      <c r="F16" s="51">
        <f t="shared" si="6"/>
        <v>12.842857142857143</v>
      </c>
      <c r="G16" s="52">
        <f t="shared" si="7"/>
        <v>26.97</v>
      </c>
      <c r="H16" s="50">
        <f t="shared" si="8"/>
        <v>2.0999999999999996</v>
      </c>
      <c r="I16" s="24">
        <f t="shared" si="9"/>
        <v>0</v>
      </c>
      <c r="J16" s="53">
        <f t="shared" si="10"/>
        <v>0</v>
      </c>
      <c r="K16" s="54">
        <f t="shared" si="11"/>
        <v>3</v>
      </c>
      <c r="L16" s="124">
        <f t="shared" si="12"/>
        <v>26.97</v>
      </c>
      <c r="M16" s="20"/>
      <c r="N16" s="55">
        <f t="shared" si="13"/>
        <v>6.75</v>
      </c>
      <c r="O16" s="55">
        <f t="shared" si="14"/>
        <v>6.75</v>
      </c>
      <c r="P16" s="17">
        <v>3.75</v>
      </c>
      <c r="Q16" s="16">
        <v>9.9900235294117632</v>
      </c>
      <c r="R16" s="56">
        <f t="shared" si="15"/>
        <v>14.271462184873949</v>
      </c>
      <c r="S16" s="56">
        <f t="shared" si="16"/>
        <v>37.462588235294113</v>
      </c>
      <c r="T16" s="57">
        <f t="shared" si="17"/>
        <v>3.75</v>
      </c>
      <c r="U16" s="58">
        <f t="shared" si="18"/>
        <v>37.462588235294113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4">
        <f t="shared" si="12"/>
        <v>0</v>
      </c>
      <c r="M17" s="20"/>
      <c r="N17" s="55">
        <f t="shared" ref="N17" si="102">P17+D17</f>
        <v>5.5</v>
      </c>
      <c r="O17" s="55">
        <f t="shared" ref="O17" si="103">N17-M17</f>
        <v>5.5</v>
      </c>
      <c r="P17" s="17">
        <v>5.5</v>
      </c>
      <c r="Q17" s="16">
        <v>10.58</v>
      </c>
      <c r="R17" s="56">
        <f t="shared" ref="R17" si="104">Q17/C17</f>
        <v>15.114285714285716</v>
      </c>
      <c r="S17" s="56">
        <f t="shared" ref="S17" si="105">Q17*P17</f>
        <v>58.19</v>
      </c>
      <c r="T17" s="57">
        <f t="shared" ref="T17" si="106">P17-V17</f>
        <v>5.5</v>
      </c>
      <c r="U17" s="58">
        <f t="shared" ref="U17" si="107">T17*Q17</f>
        <v>58.19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192</v>
      </c>
      <c r="E18" s="16">
        <v>1.5934999999999999</v>
      </c>
      <c r="F18" s="51">
        <f t="shared" si="6"/>
        <v>5.794545454545454</v>
      </c>
      <c r="G18" s="52">
        <f t="shared" si="7"/>
        <v>305.952</v>
      </c>
      <c r="H18" s="50">
        <f t="shared" si="8"/>
        <v>52.800000000000004</v>
      </c>
      <c r="I18" s="24">
        <f t="shared" si="9"/>
        <v>0</v>
      </c>
      <c r="J18" s="53">
        <f t="shared" si="10"/>
        <v>0</v>
      </c>
      <c r="K18" s="54">
        <f t="shared" si="11"/>
        <v>192</v>
      </c>
      <c r="L18" s="124">
        <f t="shared" si="12"/>
        <v>305.952</v>
      </c>
      <c r="M18" s="20"/>
      <c r="N18" s="55">
        <f t="shared" si="13"/>
        <v>192</v>
      </c>
      <c r="O18" s="55">
        <f t="shared" si="14"/>
        <v>192</v>
      </c>
      <c r="P18" s="17">
        <v>0</v>
      </c>
      <c r="Q18" s="16">
        <v>0</v>
      </c>
      <c r="R18" s="56">
        <f t="shared" si="15"/>
        <v>0</v>
      </c>
      <c r="S18" s="56">
        <f t="shared" si="16"/>
        <v>0</v>
      </c>
      <c r="T18" s="57">
        <f t="shared" si="17"/>
        <v>0</v>
      </c>
      <c r="U18" s="58">
        <f t="shared" si="18"/>
        <v>0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>
        <v>36</v>
      </c>
      <c r="E19" s="16">
        <v>1.428666666</v>
      </c>
      <c r="F19" s="51">
        <f t="shared" ref="F19:F21" si="114">E19/C19</f>
        <v>5.1951515127272723</v>
      </c>
      <c r="G19" s="52">
        <f t="shared" ref="G19:G21" si="115">E19*D19</f>
        <v>51.431999976</v>
      </c>
      <c r="H19" s="50">
        <f t="shared" ref="H19:H21" si="116">C19*D19</f>
        <v>9.9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36</v>
      </c>
      <c r="L19" s="124">
        <f t="shared" ref="L19:L33" si="119">K19*E19</f>
        <v>51.431999976</v>
      </c>
      <c r="M19" s="20"/>
      <c r="N19" s="55">
        <f t="shared" ref="N19:N21" si="120">P19+D19</f>
        <v>36</v>
      </c>
      <c r="O19" s="55">
        <f t="shared" ref="O19:O35" si="121">N19-M19</f>
        <v>36</v>
      </c>
      <c r="P19" s="17">
        <v>0</v>
      </c>
      <c r="Q19" s="16">
        <v>0</v>
      </c>
      <c r="R19" s="56">
        <f t="shared" si="15"/>
        <v>0</v>
      </c>
      <c r="S19" s="56">
        <f t="shared" si="16"/>
        <v>0</v>
      </c>
      <c r="T19" s="57">
        <f t="shared" si="17"/>
        <v>0</v>
      </c>
      <c r="U19" s="58">
        <f t="shared" si="18"/>
        <v>0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>
        <v>48</v>
      </c>
      <c r="E20" s="16">
        <v>1.4584999999999999</v>
      </c>
      <c r="F20" s="51">
        <f t="shared" ref="F20" si="122">E20/C20</f>
        <v>5.3036363636363628</v>
      </c>
      <c r="G20" s="52">
        <f t="shared" ref="G20" si="123">E20*D20</f>
        <v>70.007999999999996</v>
      </c>
      <c r="H20" s="50">
        <f t="shared" ref="H20" si="124">C20*D20</f>
        <v>13.200000000000001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48</v>
      </c>
      <c r="L20" s="124">
        <f t="shared" ref="L20:L32" si="128">K20*E20</f>
        <v>70.007999999999996</v>
      </c>
      <c r="M20" s="20"/>
      <c r="N20" s="55">
        <f t="shared" ref="N20" si="129">P20+D20</f>
        <v>48</v>
      </c>
      <c r="O20" s="55">
        <f t="shared" ref="O20" si="130">N20-M20</f>
        <v>48</v>
      </c>
      <c r="P20" s="17">
        <v>0</v>
      </c>
      <c r="Q20" s="16">
        <v>0</v>
      </c>
      <c r="R20" s="56">
        <f t="shared" ref="R20" si="131">Q20/C20</f>
        <v>0</v>
      </c>
      <c r="S20" s="56">
        <f t="shared" ref="S20" si="132">Q20*P20</f>
        <v>0</v>
      </c>
      <c r="T20" s="57">
        <f t="shared" ref="T20" si="133">P20-V20</f>
        <v>0</v>
      </c>
      <c r="U20" s="58">
        <f t="shared" ref="U20" si="134">T20*Q20</f>
        <v>0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3</v>
      </c>
      <c r="E21" s="16">
        <v>13.188000000000001</v>
      </c>
      <c r="F21" s="51">
        <f t="shared" si="114"/>
        <v>18.840000000000003</v>
      </c>
      <c r="G21" s="52">
        <f t="shared" si="115"/>
        <v>39.564</v>
      </c>
      <c r="H21" s="50">
        <f t="shared" si="116"/>
        <v>2.0999999999999996</v>
      </c>
      <c r="I21" s="24">
        <f t="shared" si="9"/>
        <v>0</v>
      </c>
      <c r="J21" s="53">
        <f t="shared" si="117"/>
        <v>0</v>
      </c>
      <c r="K21" s="54">
        <f t="shared" si="118"/>
        <v>3</v>
      </c>
      <c r="L21" s="124">
        <f t="shared" si="119"/>
        <v>39.564</v>
      </c>
      <c r="M21" s="20"/>
      <c r="N21" s="55">
        <f t="shared" si="120"/>
        <v>4</v>
      </c>
      <c r="O21" s="55">
        <f t="shared" si="121"/>
        <v>4</v>
      </c>
      <c r="P21" s="17">
        <v>1</v>
      </c>
      <c r="Q21" s="16">
        <v>13.26</v>
      </c>
      <c r="R21" s="56">
        <f t="shared" si="15"/>
        <v>18.942857142857143</v>
      </c>
      <c r="S21" s="56">
        <f t="shared" si="16"/>
        <v>13.26</v>
      </c>
      <c r="T21" s="57">
        <f t="shared" si="17"/>
        <v>1</v>
      </c>
      <c r="U21" s="58">
        <f t="shared" si="18"/>
        <v>13.26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4">
        <f t="shared" si="128"/>
        <v>0</v>
      </c>
      <c r="M22" s="20"/>
      <c r="N22" s="55">
        <f t="shared" si="13"/>
        <v>0</v>
      </c>
      <c r="O22" s="55">
        <f t="shared" si="14"/>
        <v>0</v>
      </c>
      <c r="P22" s="17">
        <v>0</v>
      </c>
      <c r="Q22" s="16">
        <v>0</v>
      </c>
      <c r="R22" s="56">
        <f t="shared" si="15"/>
        <v>0</v>
      </c>
      <c r="S22" s="56">
        <f t="shared" si="16"/>
        <v>0</v>
      </c>
      <c r="T22" s="57">
        <f t="shared" si="17"/>
        <v>0</v>
      </c>
      <c r="U22" s="58">
        <f t="shared" si="18"/>
        <v>0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>
        <v>240</v>
      </c>
      <c r="E23" s="16">
        <v>0.72</v>
      </c>
      <c r="F23" s="51">
        <f t="shared" si="6"/>
        <v>36</v>
      </c>
      <c r="G23" s="52">
        <f t="shared" si="7"/>
        <v>172.79999999999998</v>
      </c>
      <c r="H23" s="50">
        <f t="shared" si="8"/>
        <v>4.8</v>
      </c>
      <c r="I23" s="24">
        <f t="shared" si="9"/>
        <v>0</v>
      </c>
      <c r="J23" s="53">
        <f t="shared" si="10"/>
        <v>0</v>
      </c>
      <c r="K23" s="54">
        <f t="shared" si="11"/>
        <v>240</v>
      </c>
      <c r="L23" s="124">
        <f t="shared" si="119"/>
        <v>172.79999999999998</v>
      </c>
      <c r="M23" s="20"/>
      <c r="N23" s="55">
        <f t="shared" si="13"/>
        <v>320</v>
      </c>
      <c r="O23" s="55">
        <f t="shared" si="121"/>
        <v>320</v>
      </c>
      <c r="P23" s="17">
        <v>80</v>
      </c>
      <c r="Q23" s="16">
        <v>0.624</v>
      </c>
      <c r="R23" s="56">
        <f t="shared" si="15"/>
        <v>31.2</v>
      </c>
      <c r="S23" s="56">
        <f t="shared" si="16"/>
        <v>49.92</v>
      </c>
      <c r="T23" s="57">
        <f t="shared" si="17"/>
        <v>80</v>
      </c>
      <c r="U23" s="58">
        <f t="shared" si="18"/>
        <v>49.92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4">
        <f t="shared" si="128"/>
        <v>0</v>
      </c>
      <c r="M24" s="20"/>
      <c r="N24" s="55">
        <f t="shared" si="13"/>
        <v>0</v>
      </c>
      <c r="O24" s="55">
        <f t="shared" si="14"/>
        <v>0</v>
      </c>
      <c r="P24" s="17">
        <v>0</v>
      </c>
      <c r="Q24" s="16">
        <v>0</v>
      </c>
      <c r="R24" s="56">
        <f t="shared" si="15"/>
        <v>0</v>
      </c>
      <c r="S24" s="56">
        <f t="shared" si="16"/>
        <v>0</v>
      </c>
      <c r="T24" s="57">
        <f t="shared" si="17"/>
        <v>0</v>
      </c>
      <c r="U24" s="58">
        <f t="shared" si="18"/>
        <v>0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16.8</v>
      </c>
      <c r="F25" s="51">
        <f t="shared" si="6"/>
        <v>33.6</v>
      </c>
      <c r="G25" s="52">
        <f t="shared" si="7"/>
        <v>16.8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4">
        <f t="shared" si="119"/>
        <v>16.8</v>
      </c>
      <c r="M25" s="20"/>
      <c r="N25" s="55">
        <f t="shared" si="13"/>
        <v>2</v>
      </c>
      <c r="O25" s="55">
        <f t="shared" si="121"/>
        <v>2</v>
      </c>
      <c r="P25" s="17">
        <v>1</v>
      </c>
      <c r="Q25" s="16">
        <v>15</v>
      </c>
      <c r="R25" s="56">
        <f t="shared" si="15"/>
        <v>30</v>
      </c>
      <c r="S25" s="56">
        <f t="shared" si="16"/>
        <v>15</v>
      </c>
      <c r="T25" s="57">
        <f t="shared" si="17"/>
        <v>1</v>
      </c>
      <c r="U25" s="58">
        <f t="shared" si="18"/>
        <v>15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>
        <v>1</v>
      </c>
      <c r="E26" s="16">
        <v>28.056000000000001</v>
      </c>
      <c r="F26" s="51">
        <f t="shared" si="6"/>
        <v>14.028</v>
      </c>
      <c r="G26" s="52">
        <f t="shared" si="7"/>
        <v>28.056000000000001</v>
      </c>
      <c r="H26" s="50">
        <f t="shared" si="8"/>
        <v>2</v>
      </c>
      <c r="I26" s="24">
        <f t="shared" si="9"/>
        <v>0</v>
      </c>
      <c r="J26" s="53">
        <f t="shared" si="10"/>
        <v>0</v>
      </c>
      <c r="K26" s="54">
        <f t="shared" si="11"/>
        <v>1</v>
      </c>
      <c r="L26" s="124">
        <f t="shared" si="128"/>
        <v>28.056000000000001</v>
      </c>
      <c r="M26" s="20"/>
      <c r="N26" s="55">
        <f t="shared" si="13"/>
        <v>1</v>
      </c>
      <c r="O26" s="55">
        <f t="shared" si="14"/>
        <v>1</v>
      </c>
      <c r="P26" s="17">
        <v>0</v>
      </c>
      <c r="Q26" s="16">
        <v>0</v>
      </c>
      <c r="R26" s="56">
        <f t="shared" si="15"/>
        <v>0</v>
      </c>
      <c r="S26" s="56">
        <f t="shared" si="16"/>
        <v>0</v>
      </c>
      <c r="T26" s="57">
        <f t="shared" si="17"/>
        <v>0</v>
      </c>
      <c r="U26" s="58">
        <f t="shared" si="18"/>
        <v>0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>
        <v>2</v>
      </c>
      <c r="E27" s="16">
        <v>16.8</v>
      </c>
      <c r="F27" s="51">
        <f t="shared" si="6"/>
        <v>33.6</v>
      </c>
      <c r="G27" s="52">
        <f t="shared" si="7"/>
        <v>33.6</v>
      </c>
      <c r="H27" s="50">
        <f t="shared" si="8"/>
        <v>1</v>
      </c>
      <c r="I27" s="24">
        <f t="shared" si="9"/>
        <v>0</v>
      </c>
      <c r="J27" s="53">
        <f t="shared" si="10"/>
        <v>0</v>
      </c>
      <c r="K27" s="54">
        <f t="shared" si="11"/>
        <v>2</v>
      </c>
      <c r="L27" s="124">
        <f t="shared" si="119"/>
        <v>33.6</v>
      </c>
      <c r="M27" s="20"/>
      <c r="N27" s="55">
        <f t="shared" si="13"/>
        <v>2.75</v>
      </c>
      <c r="O27" s="55">
        <f t="shared" si="121"/>
        <v>2.75</v>
      </c>
      <c r="P27" s="17">
        <v>0.75</v>
      </c>
      <c r="Q27" s="16">
        <v>15</v>
      </c>
      <c r="R27" s="56">
        <f t="shared" si="15"/>
        <v>30</v>
      </c>
      <c r="S27" s="56">
        <f t="shared" si="16"/>
        <v>11.25</v>
      </c>
      <c r="T27" s="57">
        <f t="shared" si="17"/>
        <v>0.75</v>
      </c>
      <c r="U27" s="58">
        <f t="shared" si="18"/>
        <v>11.25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>
        <v>1</v>
      </c>
      <c r="E28" s="16">
        <v>16.8</v>
      </c>
      <c r="F28" s="51">
        <f t="shared" si="6"/>
        <v>33.6</v>
      </c>
      <c r="G28" s="52">
        <f t="shared" si="7"/>
        <v>16.8</v>
      </c>
      <c r="H28" s="50">
        <f t="shared" si="8"/>
        <v>0.5</v>
      </c>
      <c r="I28" s="24">
        <f t="shared" si="9"/>
        <v>0</v>
      </c>
      <c r="J28" s="53">
        <f t="shared" si="10"/>
        <v>0</v>
      </c>
      <c r="K28" s="54">
        <f t="shared" si="11"/>
        <v>1</v>
      </c>
      <c r="L28" s="124">
        <f t="shared" si="128"/>
        <v>16.8</v>
      </c>
      <c r="M28" s="20"/>
      <c r="N28" s="55">
        <f t="shared" si="13"/>
        <v>2</v>
      </c>
      <c r="O28" s="55">
        <f t="shared" si="14"/>
        <v>2</v>
      </c>
      <c r="P28" s="17">
        <v>1</v>
      </c>
      <c r="Q28" s="16">
        <v>15</v>
      </c>
      <c r="R28" s="56">
        <f t="shared" si="15"/>
        <v>30</v>
      </c>
      <c r="S28" s="56">
        <f t="shared" si="16"/>
        <v>15</v>
      </c>
      <c r="T28" s="57">
        <f t="shared" si="17"/>
        <v>1</v>
      </c>
      <c r="U28" s="58">
        <f t="shared" si="18"/>
        <v>15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2</v>
      </c>
      <c r="E29" s="16">
        <v>16.8</v>
      </c>
      <c r="F29" s="51">
        <f t="shared" si="6"/>
        <v>33.6</v>
      </c>
      <c r="G29" s="52">
        <f t="shared" si="7"/>
        <v>33.6</v>
      </c>
      <c r="H29" s="50">
        <f t="shared" si="8"/>
        <v>1</v>
      </c>
      <c r="I29" s="24">
        <f t="shared" si="9"/>
        <v>0</v>
      </c>
      <c r="J29" s="53">
        <f t="shared" si="10"/>
        <v>0</v>
      </c>
      <c r="K29" s="54">
        <f t="shared" si="11"/>
        <v>2</v>
      </c>
      <c r="L29" s="124">
        <f t="shared" si="119"/>
        <v>33.6</v>
      </c>
      <c r="M29" s="20"/>
      <c r="N29" s="55">
        <f t="shared" si="13"/>
        <v>2.75</v>
      </c>
      <c r="O29" s="55">
        <f t="shared" si="121"/>
        <v>2.75</v>
      </c>
      <c r="P29" s="17">
        <v>0.75</v>
      </c>
      <c r="Q29" s="16">
        <v>15</v>
      </c>
      <c r="R29" s="56">
        <f t="shared" si="15"/>
        <v>30</v>
      </c>
      <c r="S29" s="56">
        <f t="shared" si="16"/>
        <v>11.25</v>
      </c>
      <c r="T29" s="57">
        <f t="shared" si="17"/>
        <v>0.75</v>
      </c>
      <c r="U29" s="58">
        <f t="shared" si="18"/>
        <v>11.25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4">
        <f t="shared" si="128"/>
        <v>0</v>
      </c>
      <c r="M30" s="20"/>
      <c r="N30" s="55">
        <f t="shared" si="13"/>
        <v>0</v>
      </c>
      <c r="O30" s="55">
        <f t="shared" si="14"/>
        <v>0</v>
      </c>
      <c r="P30" s="17">
        <v>0</v>
      </c>
      <c r="Q30" s="16">
        <v>0</v>
      </c>
      <c r="R30" s="56">
        <f t="shared" si="15"/>
        <v>0</v>
      </c>
      <c r="S30" s="56">
        <f t="shared" si="16"/>
        <v>0</v>
      </c>
      <c r="T30" s="57">
        <f t="shared" si="17"/>
        <v>0</v>
      </c>
      <c r="U30" s="58">
        <f t="shared" si="18"/>
        <v>0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>
        <v>7</v>
      </c>
      <c r="E31" s="16">
        <v>3.7731428</v>
      </c>
      <c r="F31" s="51">
        <f t="shared" si="6"/>
        <v>5.030857066666667</v>
      </c>
      <c r="G31" s="52">
        <f t="shared" si="7"/>
        <v>26.411999600000001</v>
      </c>
      <c r="H31" s="50">
        <f t="shared" si="8"/>
        <v>5.25</v>
      </c>
      <c r="I31" s="24">
        <f t="shared" si="9"/>
        <v>0</v>
      </c>
      <c r="J31" s="53">
        <f t="shared" si="10"/>
        <v>0</v>
      </c>
      <c r="K31" s="54">
        <f t="shared" si="11"/>
        <v>7</v>
      </c>
      <c r="L31" s="124">
        <f t="shared" si="119"/>
        <v>26.411999600000001</v>
      </c>
      <c r="M31" s="20"/>
      <c r="N31" s="55">
        <f t="shared" si="13"/>
        <v>12</v>
      </c>
      <c r="O31" s="55">
        <f t="shared" si="121"/>
        <v>12</v>
      </c>
      <c r="P31" s="17">
        <v>5</v>
      </c>
      <c r="Q31" s="16">
        <v>3.59</v>
      </c>
      <c r="R31" s="56">
        <f t="shared" si="15"/>
        <v>4.7866666666666662</v>
      </c>
      <c r="S31" s="56">
        <f t="shared" si="16"/>
        <v>17.95</v>
      </c>
      <c r="T31" s="57">
        <f t="shared" si="17"/>
        <v>5</v>
      </c>
      <c r="U31" s="58">
        <f t="shared" si="18"/>
        <v>17.95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11.988</v>
      </c>
      <c r="F32" s="51">
        <f t="shared" ref="F32" si="144">E32/C32</f>
        <v>17.125714285714285</v>
      </c>
      <c r="G32" s="52">
        <f t="shared" ref="G32" si="145">E32*D32</f>
        <v>35.963999999999999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4">
        <f t="shared" si="128"/>
        <v>35.963999999999999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14.391</v>
      </c>
      <c r="R32" s="56">
        <f t="shared" si="15"/>
        <v>20.55857142857143</v>
      </c>
      <c r="S32" s="56">
        <f t="shared" si="16"/>
        <v>14.391</v>
      </c>
      <c r="T32" s="57">
        <f t="shared" si="17"/>
        <v>1</v>
      </c>
      <c r="U32" s="58">
        <f t="shared" si="18"/>
        <v>14.391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4">
        <f t="shared" si="119"/>
        <v>0</v>
      </c>
      <c r="M33" s="20"/>
      <c r="N33" s="55">
        <f t="shared" si="13"/>
        <v>0.25</v>
      </c>
      <c r="O33" s="55">
        <f t="shared" si="121"/>
        <v>0.25</v>
      </c>
      <c r="P33" s="17">
        <v>0.25</v>
      </c>
      <c r="Q33" s="16">
        <v>21.47</v>
      </c>
      <c r="R33" s="56">
        <f t="shared" si="15"/>
        <v>21.47</v>
      </c>
      <c r="S33" s="56">
        <f t="shared" si="16"/>
        <v>5.3674999999999997</v>
      </c>
      <c r="T33" s="57">
        <f t="shared" si="17"/>
        <v>0.25</v>
      </c>
      <c r="U33" s="58">
        <f t="shared" si="18"/>
        <v>5.3674999999999997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4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4">
        <f t="shared" ref="L35" si="152">K35*E35</f>
        <v>0</v>
      </c>
      <c r="M35" s="20"/>
      <c r="N35" s="55">
        <f t="shared" ref="N35" si="153">P35+D35</f>
        <v>3.5</v>
      </c>
      <c r="O35" s="55">
        <f t="shared" si="121"/>
        <v>3.5</v>
      </c>
      <c r="P35" s="17">
        <v>3.5</v>
      </c>
      <c r="Q35" s="16">
        <v>14.39057142857143</v>
      </c>
      <c r="R35" s="56">
        <f t="shared" ref="R35" si="154">Q35/C35</f>
        <v>20.557959183673475</v>
      </c>
      <c r="S35" s="56">
        <f t="shared" ref="S35" si="155">Q35*P35</f>
        <v>50.367000000000004</v>
      </c>
      <c r="T35" s="57">
        <f t="shared" ref="T35" si="156">P35-V35</f>
        <v>3.5</v>
      </c>
      <c r="U35" s="58">
        <f t="shared" ref="U35" si="157">T35*Q35</f>
        <v>50.367000000000004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4">
        <f t="shared" ref="L36" si="165">K36*E36</f>
        <v>0</v>
      </c>
      <c r="M36" s="20"/>
      <c r="N36" s="55">
        <f t="shared" ref="N36" si="166">P36+D36</f>
        <v>0.5</v>
      </c>
      <c r="O36" s="55">
        <f t="shared" ref="O36" si="167">N36-M36</f>
        <v>0.5</v>
      </c>
      <c r="P36" s="17">
        <v>0.5</v>
      </c>
      <c r="Q36" s="16">
        <v>20.555</v>
      </c>
      <c r="R36" s="56">
        <f t="shared" ref="R36" si="168">Q36/C36</f>
        <v>20.555</v>
      </c>
      <c r="S36" s="56">
        <f t="shared" ref="S36" si="169">Q36*P36</f>
        <v>10.2775</v>
      </c>
      <c r="T36" s="57">
        <f t="shared" ref="T36" si="170">P36-V36</f>
        <v>0.5</v>
      </c>
      <c r="U36" s="58">
        <f t="shared" ref="U36" si="171">T36*Q36</f>
        <v>10.2775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4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>
        <v>120</v>
      </c>
      <c r="E38" s="16">
        <v>0.67200000000000004</v>
      </c>
      <c r="F38" s="51">
        <f t="shared" si="6"/>
        <v>33.6</v>
      </c>
      <c r="G38" s="52">
        <f t="shared" si="7"/>
        <v>80.64</v>
      </c>
      <c r="H38" s="50">
        <f t="shared" si="8"/>
        <v>2.4</v>
      </c>
      <c r="I38" s="24">
        <f t="shared" si="9"/>
        <v>0</v>
      </c>
      <c r="J38" s="53">
        <f t="shared" si="10"/>
        <v>0</v>
      </c>
      <c r="K38" s="54">
        <f t="shared" si="11"/>
        <v>120</v>
      </c>
      <c r="L38" s="124">
        <f t="shared" si="12"/>
        <v>80.64</v>
      </c>
      <c r="M38" s="20"/>
      <c r="N38" s="55">
        <f t="shared" si="13"/>
        <v>165</v>
      </c>
      <c r="O38" s="55">
        <f t="shared" si="14"/>
        <v>165</v>
      </c>
      <c r="P38" s="17">
        <v>45</v>
      </c>
      <c r="Q38" s="16">
        <v>0.51600000000000001</v>
      </c>
      <c r="R38" s="56">
        <f t="shared" si="15"/>
        <v>25.8</v>
      </c>
      <c r="S38" s="56">
        <f t="shared" si="16"/>
        <v>23.22</v>
      </c>
      <c r="T38" s="57">
        <f t="shared" si="17"/>
        <v>45</v>
      </c>
      <c r="U38" s="58">
        <f t="shared" si="18"/>
        <v>23.22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162</v>
      </c>
      <c r="B39" s="49" t="s">
        <v>163</v>
      </c>
      <c r="C39" s="57">
        <v>1.5</v>
      </c>
      <c r="D39" s="15"/>
      <c r="E39" s="16"/>
      <c r="F39" s="51">
        <f t="shared" ref="F39" si="189">E39/C39</f>
        <v>0</v>
      </c>
      <c r="G39" s="52">
        <f t="shared" ref="G39" si="190">E39*D39</f>
        <v>0</v>
      </c>
      <c r="H39" s="50">
        <f t="shared" ref="H39" si="191">C39*D39</f>
        <v>0</v>
      </c>
      <c r="I39" s="24">
        <f t="shared" ref="I39" si="192">IF(O39&gt;P39,D39-O39+P39,D39)</f>
        <v>0</v>
      </c>
      <c r="J39" s="53">
        <f t="shared" ref="J39" si="193">I39*E39</f>
        <v>0</v>
      </c>
      <c r="K39" s="54">
        <f t="shared" ref="K39" si="194">D39-I39</f>
        <v>0</v>
      </c>
      <c r="L39" s="124">
        <f t="shared" ref="L39" si="195">K39*E39</f>
        <v>0</v>
      </c>
      <c r="M39" s="20"/>
      <c r="N39" s="55">
        <f t="shared" ref="N39" si="196">P39+D39</f>
        <v>4</v>
      </c>
      <c r="O39" s="55">
        <f t="shared" ref="O39" si="197">N39-M39</f>
        <v>4</v>
      </c>
      <c r="P39" s="17">
        <v>4</v>
      </c>
      <c r="Q39" s="16">
        <v>2.4900000000000002</v>
      </c>
      <c r="R39" s="56">
        <f t="shared" ref="R39:R41" si="198">Q39/C39</f>
        <v>1.6600000000000001</v>
      </c>
      <c r="S39" s="56">
        <f t="shared" ref="S39:S41" si="199">Q39*P39</f>
        <v>9.9600000000000009</v>
      </c>
      <c r="T39" s="57">
        <f t="shared" ref="T39:T41" si="200">P39-V39</f>
        <v>4</v>
      </c>
      <c r="U39" s="58">
        <f t="shared" ref="U39:U41" si="201">T39*Q39</f>
        <v>9.9600000000000009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0</v>
      </c>
      <c r="Z39" s="26">
        <f t="shared" ref="Z39:Z41" si="205">IF(ISERROR(((V39*Q39)+(I39*E39))/(I39+V39)),0,((V39*Q39)+(I39*E39))/(I39+V39))</f>
        <v>0</v>
      </c>
      <c r="AA39" s="10">
        <f t="shared" ref="AA39:AA41" si="206">Y39*C39</f>
        <v>0</v>
      </c>
      <c r="AB39" s="19">
        <f t="shared" ref="AB39:AB41" si="207">Y39*Z39</f>
        <v>0</v>
      </c>
    </row>
    <row r="40" spans="1:28" x14ac:dyDescent="0.25">
      <c r="A40" s="49" t="s">
        <v>164</v>
      </c>
      <c r="B40" s="49" t="s">
        <v>165</v>
      </c>
      <c r="C40" s="57">
        <v>1</v>
      </c>
      <c r="D40" s="15"/>
      <c r="E40" s="16"/>
      <c r="F40" s="51">
        <f t="shared" ref="F40" si="208">E40/C40</f>
        <v>0</v>
      </c>
      <c r="G40" s="52">
        <f t="shared" ref="G40" si="209">E40*D40</f>
        <v>0</v>
      </c>
      <c r="H40" s="50">
        <f t="shared" ref="H40" si="210">C40*D40</f>
        <v>0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0</v>
      </c>
      <c r="L40" s="124">
        <f t="shared" ref="L40" si="214">K40*E40</f>
        <v>0</v>
      </c>
      <c r="M40" s="20"/>
      <c r="N40" s="55">
        <f t="shared" ref="N40" si="215">P40+D40</f>
        <v>0</v>
      </c>
      <c r="O40" s="55">
        <f t="shared" ref="O40" si="216">N40-M40</f>
        <v>0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6.2590000000000003</v>
      </c>
      <c r="F41" s="51">
        <f>E41/C41</f>
        <v>8.3453333333333344</v>
      </c>
      <c r="G41" s="52">
        <f>E41*D41</f>
        <v>6.2590000000000003</v>
      </c>
      <c r="H41" s="50">
        <f>C41*D41</f>
        <v>0.75</v>
      </c>
      <c r="I41" s="24">
        <f>IF(O41&gt;P41,D41-O41+P41,D41)</f>
        <v>0</v>
      </c>
      <c r="J41" s="53">
        <f>I41*E41</f>
        <v>0</v>
      </c>
      <c r="K41" s="54">
        <f>D41-I41</f>
        <v>1</v>
      </c>
      <c r="L41" s="124">
        <f>K41*E41</f>
        <v>6.2590000000000003</v>
      </c>
      <c r="M41" s="20"/>
      <c r="N41" s="55">
        <f>P41+D41</f>
        <v>3</v>
      </c>
      <c r="O41" s="55">
        <f t="shared" si="14"/>
        <v>3</v>
      </c>
      <c r="P41" s="17">
        <v>2</v>
      </c>
      <c r="Q41" s="16">
        <v>6.1</v>
      </c>
      <c r="R41" s="56">
        <f t="shared" si="198"/>
        <v>8.1333333333333329</v>
      </c>
      <c r="S41" s="56">
        <f t="shared" si="199"/>
        <v>12.2</v>
      </c>
      <c r="T41" s="57">
        <f t="shared" si="200"/>
        <v>2</v>
      </c>
      <c r="U41" s="58">
        <f t="shared" si="201"/>
        <v>12.2</v>
      </c>
      <c r="V41" s="24">
        <f t="shared" si="202"/>
        <v>0</v>
      </c>
      <c r="W41" s="50">
        <f t="shared" si="203"/>
        <v>0</v>
      </c>
      <c r="Y41" s="25">
        <f t="shared" si="204"/>
        <v>0</v>
      </c>
      <c r="Z41" s="26">
        <f t="shared" si="205"/>
        <v>0</v>
      </c>
      <c r="AA41" s="10">
        <f t="shared" si="206"/>
        <v>0</v>
      </c>
      <c r="AB41" s="19">
        <f t="shared" si="207"/>
        <v>0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7</v>
      </c>
      <c r="E42" s="16">
        <v>7.0289999999999999</v>
      </c>
      <c r="F42" s="51">
        <f t="shared" si="6"/>
        <v>10.041428571428572</v>
      </c>
      <c r="G42" s="52">
        <f t="shared" si="7"/>
        <v>49.203000000000003</v>
      </c>
      <c r="H42" s="50">
        <f t="shared" si="8"/>
        <v>4.8999999999999995</v>
      </c>
      <c r="I42" s="24">
        <f t="shared" si="9"/>
        <v>0</v>
      </c>
      <c r="J42" s="53">
        <f t="shared" si="10"/>
        <v>0</v>
      </c>
      <c r="K42" s="54">
        <f t="shared" si="11"/>
        <v>7</v>
      </c>
      <c r="L42" s="124">
        <f t="shared" si="12"/>
        <v>49.203000000000003</v>
      </c>
      <c r="M42" s="20"/>
      <c r="N42" s="55">
        <f t="shared" si="13"/>
        <v>8.75</v>
      </c>
      <c r="O42" s="55">
        <f t="shared" si="14"/>
        <v>8.75</v>
      </c>
      <c r="P42" s="17">
        <v>1.75</v>
      </c>
      <c r="Q42" s="16">
        <v>6.910000000000001</v>
      </c>
      <c r="R42" s="56">
        <f t="shared" si="15"/>
        <v>9.8714285714285737</v>
      </c>
      <c r="S42" s="56">
        <f t="shared" si="16"/>
        <v>12.092500000000001</v>
      </c>
      <c r="T42" s="57">
        <f t="shared" si="17"/>
        <v>1.75</v>
      </c>
      <c r="U42" s="58">
        <f t="shared" si="18"/>
        <v>12.092500000000001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3</v>
      </c>
      <c r="E43" s="16">
        <v>10.788</v>
      </c>
      <c r="F43" s="51">
        <f>E43/C43</f>
        <v>15.411428571428573</v>
      </c>
      <c r="G43" s="52">
        <f>E43*D43</f>
        <v>32.364000000000004</v>
      </c>
      <c r="H43" s="50">
        <f>C43*D43</f>
        <v>2.0999999999999996</v>
      </c>
      <c r="I43" s="24">
        <f>IF(O43&gt;P43,D43-O43+P43,D43)</f>
        <v>0</v>
      </c>
      <c r="J43" s="53">
        <f>I43*E43</f>
        <v>0</v>
      </c>
      <c r="K43" s="54">
        <f>D43-I43</f>
        <v>3</v>
      </c>
      <c r="L43" s="124">
        <f>K43*E43</f>
        <v>32.364000000000004</v>
      </c>
      <c r="M43" s="20"/>
      <c r="N43" s="55">
        <f>P43+D43</f>
        <v>3.75</v>
      </c>
      <c r="O43" s="55">
        <f t="shared" ref="O43:O51" si="227">N43-M43</f>
        <v>3.75</v>
      </c>
      <c r="P43" s="17">
        <v>0.75</v>
      </c>
      <c r="Q43" s="16">
        <v>8.6300000000000008</v>
      </c>
      <c r="R43" s="56">
        <f t="shared" si="15"/>
        <v>12.328571428571431</v>
      </c>
      <c r="S43" s="56">
        <f t="shared" si="16"/>
        <v>6.4725000000000001</v>
      </c>
      <c r="T43" s="57">
        <f t="shared" si="17"/>
        <v>0.75</v>
      </c>
      <c r="U43" s="58">
        <f t="shared" si="18"/>
        <v>6.4725000000000001</v>
      </c>
      <c r="V43" s="24">
        <f t="shared" si="19"/>
        <v>0</v>
      </c>
      <c r="W43" s="50">
        <f t="shared" si="20"/>
        <v>0</v>
      </c>
      <c r="Y43" s="25">
        <f t="shared" si="21"/>
        <v>0</v>
      </c>
      <c r="Z43" s="26">
        <f>IF(ISERROR(((V43*Q43)+(I43*E43))/(I43+V43)),0,((V43*Q43)+(I43*E43))/(I43+V43))</f>
        <v>0</v>
      </c>
      <c r="AA43" s="10">
        <f t="shared" si="23"/>
        <v>0</v>
      </c>
      <c r="AB43" s="19">
        <f t="shared" si="24"/>
        <v>0</v>
      </c>
    </row>
    <row r="44" spans="1:28" x14ac:dyDescent="0.25">
      <c r="A44" s="49" t="s">
        <v>97</v>
      </c>
      <c r="B44" s="49" t="s">
        <v>172</v>
      </c>
      <c r="C44" s="57">
        <v>0.7</v>
      </c>
      <c r="D44" s="15"/>
      <c r="E44" s="16"/>
      <c r="F44" s="51">
        <f>E44/C44</f>
        <v>0</v>
      </c>
      <c r="G44" s="52">
        <f>E44*D44</f>
        <v>0</v>
      </c>
      <c r="H44" s="50">
        <f>C44*D44</f>
        <v>0</v>
      </c>
      <c r="I44" s="24">
        <f>IF(O44&gt;P44,D44-O44+P44,D44)</f>
        <v>0</v>
      </c>
      <c r="J44" s="53">
        <f>I44*E44</f>
        <v>0</v>
      </c>
      <c r="K44" s="54">
        <f>D44-I44</f>
        <v>0</v>
      </c>
      <c r="L44" s="124">
        <f>K44*E44</f>
        <v>0</v>
      </c>
      <c r="M44" s="20"/>
      <c r="N44" s="55">
        <f>P44+D44</f>
        <v>2</v>
      </c>
      <c r="O44" s="55">
        <f t="shared" ref="O44" si="228">N44-M44</f>
        <v>2</v>
      </c>
      <c r="P44" s="17">
        <v>2</v>
      </c>
      <c r="Q44" s="16">
        <v>9.99</v>
      </c>
      <c r="R44" s="56">
        <f t="shared" ref="R44" si="229">Q44/C44</f>
        <v>14.271428571428572</v>
      </c>
      <c r="S44" s="56">
        <f t="shared" ref="S44" si="230">Q44*P44</f>
        <v>19.98</v>
      </c>
      <c r="T44" s="57">
        <f t="shared" ref="T44" si="231">P44-V44</f>
        <v>2</v>
      </c>
      <c r="U44" s="58">
        <f t="shared" ref="U44" si="232">T44*Q44</f>
        <v>19.98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0</v>
      </c>
      <c r="Z44" s="26">
        <f>IF(ISERROR(((V44*Q44)+(I44*E44))/(I44+V44)),0,((V44*Q44)+(I44*E44))/(I44+V44))</f>
        <v>0</v>
      </c>
      <c r="AA44" s="10">
        <f t="shared" ref="AA44" si="236">Y44*C44</f>
        <v>0</v>
      </c>
      <c r="AB44" s="19">
        <f t="shared" ref="AB44" si="237">Y44*Z44</f>
        <v>0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4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1</v>
      </c>
      <c r="E46" s="16">
        <v>4.6680000000000001</v>
      </c>
      <c r="F46" s="51">
        <f t="shared" si="6"/>
        <v>9.3360000000000003</v>
      </c>
      <c r="G46" s="52">
        <f t="shared" ref="G46" si="239">E46*D46</f>
        <v>4.6680000000000001</v>
      </c>
      <c r="H46" s="50">
        <f t="shared" ref="H46" si="240">C46*D46</f>
        <v>0.5</v>
      </c>
      <c r="I46" s="24">
        <f t="shared" ref="I46" si="241">IF(O46&gt;P46,D46-O46+P46,D46)</f>
        <v>0</v>
      </c>
      <c r="J46" s="53">
        <f t="shared" ref="J46" si="242">I46*E46</f>
        <v>0</v>
      </c>
      <c r="K46" s="54">
        <f t="shared" ref="K46" si="243">D46-I46</f>
        <v>1</v>
      </c>
      <c r="L46" s="124">
        <f t="shared" ref="L46" si="244">K46*E46</f>
        <v>4.6680000000000001</v>
      </c>
      <c r="M46" s="20"/>
      <c r="N46" s="55">
        <f t="shared" ref="N46" si="245">P46+D46</f>
        <v>5</v>
      </c>
      <c r="O46" s="55">
        <f t="shared" ref="O46" si="246">N46-M46</f>
        <v>5</v>
      </c>
      <c r="P46" s="17">
        <v>4</v>
      </c>
      <c r="Q46" s="16">
        <v>4.6500000000000004</v>
      </c>
      <c r="R46" s="56">
        <f t="shared" ref="R46" si="247">Q46/C46</f>
        <v>9.3000000000000007</v>
      </c>
      <c r="S46" s="56">
        <f t="shared" ref="S46" si="248">Q46*P46</f>
        <v>18.600000000000001</v>
      </c>
      <c r="T46" s="57">
        <f t="shared" ref="T46" si="249">P46-V46</f>
        <v>4</v>
      </c>
      <c r="U46" s="58">
        <f t="shared" ref="U46" si="250">T46*Q46</f>
        <v>18.600000000000001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0</v>
      </c>
      <c r="Z46" s="26">
        <f t="shared" ref="Z46" si="254">IF(ISERROR(((V46*Q46)+(I46*E46))/(I46+V46)),0,((V46*Q46)+(I46*E46))/(I46+V46))</f>
        <v>0</v>
      </c>
      <c r="AA46" s="10">
        <f t="shared" ref="AA46" si="255">Y46*C46</f>
        <v>0</v>
      </c>
      <c r="AB46" s="19">
        <f t="shared" ref="AB46" si="256">Y46*Z46</f>
        <v>0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2</v>
      </c>
      <c r="E47" s="16">
        <v>7.2489999999999997</v>
      </c>
      <c r="F47" s="51">
        <f t="shared" si="6"/>
        <v>10.355714285714287</v>
      </c>
      <c r="G47" s="52">
        <f t="shared" si="7"/>
        <v>14.497999999999999</v>
      </c>
      <c r="H47" s="50">
        <f t="shared" si="8"/>
        <v>1.4</v>
      </c>
      <c r="I47" s="24">
        <f t="shared" si="9"/>
        <v>0</v>
      </c>
      <c r="J47" s="53">
        <f t="shared" si="10"/>
        <v>0</v>
      </c>
      <c r="K47" s="54">
        <f t="shared" si="11"/>
        <v>2</v>
      </c>
      <c r="L47" s="124">
        <f t="shared" si="12"/>
        <v>14.497999999999999</v>
      </c>
      <c r="M47" s="20"/>
      <c r="N47" s="55">
        <f t="shared" si="238"/>
        <v>2.5</v>
      </c>
      <c r="O47" s="55">
        <f t="shared" si="227"/>
        <v>2.5</v>
      </c>
      <c r="P47" s="17">
        <v>0.5</v>
      </c>
      <c r="Q47" s="16">
        <v>7.25</v>
      </c>
      <c r="R47" s="56">
        <f t="shared" si="15"/>
        <v>10.357142857142858</v>
      </c>
      <c r="S47" s="56">
        <f t="shared" si="16"/>
        <v>3.625</v>
      </c>
      <c r="T47" s="57">
        <f t="shared" si="17"/>
        <v>0.5</v>
      </c>
      <c r="U47" s="58">
        <f t="shared" si="18"/>
        <v>3.625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4">
        <f t="shared" ref="L48" si="262">K48*E48</f>
        <v>0</v>
      </c>
      <c r="M48" s="20"/>
      <c r="N48" s="55">
        <f t="shared" ref="N48" si="263">P48+D48</f>
        <v>0</v>
      </c>
      <c r="O48" s="55">
        <f t="shared" ref="O48" si="264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6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7.1280000000000001</v>
      </c>
      <c r="H49" s="50">
        <f t="shared" ref="H49" si="267">C49*D49</f>
        <v>4.5</v>
      </c>
      <c r="I49" s="24">
        <f t="shared" ref="I49" si="268">IF(O49&gt;P49,D49-O49+P49,D49)</f>
        <v>0</v>
      </c>
      <c r="J49" s="53">
        <f t="shared" ref="J49" si="269">I49*E49</f>
        <v>0</v>
      </c>
      <c r="K49" s="54">
        <f t="shared" ref="K49" si="270">D49-I49</f>
        <v>6</v>
      </c>
      <c r="L49" s="124">
        <f t="shared" ref="L49" si="271">K49*E49</f>
        <v>7.1280000000000001</v>
      </c>
      <c r="M49" s="20"/>
      <c r="N49" s="55">
        <f t="shared" ref="N49" si="272">P49+D49</f>
        <v>6</v>
      </c>
      <c r="O49" s="55">
        <f t="shared" ref="O49" si="273">N49-M49</f>
        <v>6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0</v>
      </c>
      <c r="Z49" s="26">
        <f t="shared" ref="Z49" si="281">IF(ISERROR(((V49*Q49)+(I49*E49))/(I49+V49)),0,((V49*Q49)+(I49*E49))/(I49+V49))</f>
        <v>0</v>
      </c>
      <c r="AA49" s="10">
        <f t="shared" ref="AA49" si="282">Y49*C49</f>
        <v>0</v>
      </c>
      <c r="AB49" s="19">
        <f t="shared" ref="AB49" si="283">Y49*Z49</f>
        <v>0</v>
      </c>
    </row>
    <row r="50" spans="1:28" x14ac:dyDescent="0.25">
      <c r="A50" s="49" t="s">
        <v>157</v>
      </c>
      <c r="B50" s="49" t="s">
        <v>157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4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30</v>
      </c>
      <c r="E51" s="16">
        <v>1.98</v>
      </c>
      <c r="F51" s="51">
        <f t="shared" si="6"/>
        <v>1.32</v>
      </c>
      <c r="G51" s="52">
        <f t="shared" si="7"/>
        <v>59.4</v>
      </c>
      <c r="H51" s="50">
        <f t="shared" si="8"/>
        <v>45</v>
      </c>
      <c r="I51" s="24">
        <f t="shared" si="9"/>
        <v>0</v>
      </c>
      <c r="J51" s="53">
        <f t="shared" si="10"/>
        <v>0</v>
      </c>
      <c r="K51" s="54">
        <f t="shared" si="11"/>
        <v>30</v>
      </c>
      <c r="L51" s="124">
        <f t="shared" si="12"/>
        <v>59.4</v>
      </c>
      <c r="M51" s="20"/>
      <c r="N51" s="55">
        <f t="shared" si="238"/>
        <v>45</v>
      </c>
      <c r="O51" s="55">
        <f t="shared" si="227"/>
        <v>45</v>
      </c>
      <c r="P51" s="17">
        <v>15</v>
      </c>
      <c r="Q51" s="16">
        <v>1.9799999999999998</v>
      </c>
      <c r="R51" s="56">
        <f t="shared" si="15"/>
        <v>1.3199999999999998</v>
      </c>
      <c r="S51" s="56">
        <f t="shared" si="16"/>
        <v>29.699999999999996</v>
      </c>
      <c r="T51" s="57">
        <f t="shared" si="17"/>
        <v>15</v>
      </c>
      <c r="U51" s="58">
        <f t="shared" si="18"/>
        <v>29.699999999999996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30</v>
      </c>
      <c r="B52" s="49" t="s">
        <v>31</v>
      </c>
      <c r="C52" s="57">
        <v>0.25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4">
        <f t="shared" si="12"/>
        <v>0</v>
      </c>
      <c r="M52" s="20"/>
      <c r="N52" s="55">
        <f t="shared" ref="N52:N77" si="303">P52+D52</f>
        <v>13</v>
      </c>
      <c r="O52" s="55">
        <f t="shared" ref="O52:O77" si="304">N52-M52</f>
        <v>13</v>
      </c>
      <c r="P52" s="17">
        <v>13</v>
      </c>
      <c r="Q52" s="16">
        <v>1.0900000000000001</v>
      </c>
      <c r="R52" s="56">
        <f t="shared" si="15"/>
        <v>4.3600000000000003</v>
      </c>
      <c r="S52" s="56">
        <f t="shared" si="16"/>
        <v>14.170000000000002</v>
      </c>
      <c r="T52" s="57">
        <f t="shared" si="17"/>
        <v>13</v>
      </c>
      <c r="U52" s="58">
        <f t="shared" si="18"/>
        <v>14.170000000000002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32</v>
      </c>
      <c r="B53" s="49" t="s">
        <v>33</v>
      </c>
      <c r="C53" s="57">
        <v>1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4">
        <f t="shared" si="12"/>
        <v>0</v>
      </c>
      <c r="M53" s="20"/>
      <c r="N53" s="55">
        <f t="shared" si="303"/>
        <v>0</v>
      </c>
      <c r="O53" s="55">
        <f t="shared" si="304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4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4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/>
      <c r="E56" s="16"/>
      <c r="F56" s="51">
        <f t="shared" si="6"/>
        <v>0</v>
      </c>
      <c r="G56" s="52">
        <f t="shared" si="7"/>
        <v>0</v>
      </c>
      <c r="H56" s="50">
        <f t="shared" si="8"/>
        <v>0</v>
      </c>
      <c r="I56" s="24">
        <f t="shared" si="9"/>
        <v>0</v>
      </c>
      <c r="J56" s="53">
        <f t="shared" si="10"/>
        <v>0</v>
      </c>
      <c r="K56" s="54">
        <f t="shared" si="11"/>
        <v>0</v>
      </c>
      <c r="L56" s="124">
        <f t="shared" si="12"/>
        <v>0</v>
      </c>
      <c r="M56" s="20"/>
      <c r="N56" s="55">
        <f t="shared" si="303"/>
        <v>0</v>
      </c>
      <c r="O56" s="55">
        <f t="shared" si="304"/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4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4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/>
      <c r="E59" s="16"/>
      <c r="F59" s="51">
        <f t="shared" ref="F59:F60" si="330">E59/C59</f>
        <v>0</v>
      </c>
      <c r="G59" s="52">
        <f t="shared" ref="G59" si="331">E59*D59</f>
        <v>0</v>
      </c>
      <c r="H59" s="50">
        <f t="shared" ref="H59" si="332">C59*D59</f>
        <v>0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0</v>
      </c>
      <c r="L59" s="124">
        <f t="shared" ref="L59" si="335">K59*E59</f>
        <v>0</v>
      </c>
      <c r="M59" s="20"/>
      <c r="N59" s="55">
        <f>P59+D59</f>
        <v>0</v>
      </c>
      <c r="O59" s="55">
        <f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4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4">
        <f t="shared" si="12"/>
        <v>0</v>
      </c>
      <c r="M61" s="20"/>
      <c r="N61" s="55">
        <f t="shared" si="316"/>
        <v>0</v>
      </c>
      <c r="O61" s="55">
        <f t="shared" si="31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4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4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4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2</v>
      </c>
      <c r="E65" s="16">
        <v>2.2200000000000002</v>
      </c>
      <c r="F65" s="51">
        <f t="shared" si="6"/>
        <v>2.2200000000000002</v>
      </c>
      <c r="G65" s="52">
        <f t="shared" si="7"/>
        <v>4.4400000000000004</v>
      </c>
      <c r="H65" s="50">
        <f t="shared" si="8"/>
        <v>2</v>
      </c>
      <c r="I65" s="24">
        <f t="shared" si="9"/>
        <v>0</v>
      </c>
      <c r="J65" s="53">
        <f t="shared" si="10"/>
        <v>0</v>
      </c>
      <c r="K65" s="54">
        <f t="shared" si="11"/>
        <v>2</v>
      </c>
      <c r="L65" s="124">
        <f t="shared" si="12"/>
        <v>4.4400000000000004</v>
      </c>
      <c r="M65" s="20"/>
      <c r="N65" s="55">
        <f t="shared" si="303"/>
        <v>3</v>
      </c>
      <c r="O65" s="55">
        <f t="shared" si="304"/>
        <v>3</v>
      </c>
      <c r="P65" s="17">
        <v>1</v>
      </c>
      <c r="Q65" s="16">
        <v>2.331</v>
      </c>
      <c r="R65" s="56">
        <f t="shared" si="15"/>
        <v>2.331</v>
      </c>
      <c r="S65" s="56">
        <f t="shared" si="16"/>
        <v>2.331</v>
      </c>
      <c r="T65" s="57">
        <f t="shared" si="17"/>
        <v>1</v>
      </c>
      <c r="U65" s="58">
        <f t="shared" si="18"/>
        <v>2.331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30</v>
      </c>
      <c r="E66" s="16">
        <v>1.764</v>
      </c>
      <c r="F66" s="51">
        <f t="shared" si="6"/>
        <v>1.764</v>
      </c>
      <c r="G66" s="52">
        <f t="shared" si="7"/>
        <v>52.92</v>
      </c>
      <c r="H66" s="50">
        <f t="shared" si="8"/>
        <v>30</v>
      </c>
      <c r="I66" s="24">
        <f t="shared" si="9"/>
        <v>0</v>
      </c>
      <c r="J66" s="53">
        <f t="shared" si="10"/>
        <v>0</v>
      </c>
      <c r="K66" s="54">
        <f t="shared" si="11"/>
        <v>30</v>
      </c>
      <c r="L66" s="124">
        <f t="shared" si="12"/>
        <v>52.92</v>
      </c>
      <c r="M66" s="20"/>
      <c r="N66" s="55">
        <f t="shared" si="303"/>
        <v>30</v>
      </c>
      <c r="O66" s="55">
        <f t="shared" si="304"/>
        <v>30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318"/>
        <v>0</v>
      </c>
      <c r="AA66" s="10">
        <f t="shared" si="319"/>
        <v>0</v>
      </c>
      <c r="AB66" s="19">
        <f t="shared" si="320"/>
        <v>0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6">
        <v>1.6439999999999999</v>
      </c>
      <c r="F67" s="51">
        <f t="shared" ref="F67:F76" si="371">E67/C67</f>
        <v>1.3151999999999999</v>
      </c>
      <c r="G67" s="52">
        <f t="shared" ref="G67:G76" si="372">E67*D67</f>
        <v>9.863999999999999</v>
      </c>
      <c r="H67" s="50">
        <f t="shared" ref="H67:H76" si="373">C67*D67</f>
        <v>7.5</v>
      </c>
      <c r="I67" s="24">
        <f t="shared" si="9"/>
        <v>0</v>
      </c>
      <c r="J67" s="53">
        <f t="shared" ref="J67:J76" si="374">I67*E67</f>
        <v>0</v>
      </c>
      <c r="K67" s="54">
        <f t="shared" ref="K67:K76" si="375">D67-I67</f>
        <v>6</v>
      </c>
      <c r="L67" s="124">
        <f t="shared" ref="L67:L76" si="376">K67*E67</f>
        <v>9.863999999999999</v>
      </c>
      <c r="M67" s="20"/>
      <c r="N67" s="55">
        <f t="shared" ref="N67:N76" si="377">P67+D67</f>
        <v>6</v>
      </c>
      <c r="O67" s="55">
        <f t="shared" ref="O67:O76" si="378">N67-M67</f>
        <v>6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0</v>
      </c>
      <c r="Z67" s="26">
        <f t="shared" si="318"/>
        <v>0</v>
      </c>
      <c r="AA67" s="10">
        <f t="shared" si="319"/>
        <v>0</v>
      </c>
      <c r="AB67" s="19">
        <f t="shared" si="320"/>
        <v>0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4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/>
      <c r="E69" s="16"/>
      <c r="F69" s="51">
        <f t="shared" si="371"/>
        <v>0</v>
      </c>
      <c r="G69" s="52">
        <f t="shared" si="372"/>
        <v>0</v>
      </c>
      <c r="H69" s="50">
        <f t="shared" si="373"/>
        <v>0</v>
      </c>
      <c r="I69" s="24">
        <f t="shared" si="9"/>
        <v>0</v>
      </c>
      <c r="J69" s="53">
        <f t="shared" si="374"/>
        <v>0</v>
      </c>
      <c r="K69" s="54">
        <f t="shared" si="375"/>
        <v>0</v>
      </c>
      <c r="L69" s="124">
        <f t="shared" si="376"/>
        <v>0</v>
      </c>
      <c r="M69" s="20"/>
      <c r="N69" s="55">
        <f t="shared" si="379"/>
        <v>0</v>
      </c>
      <c r="O69" s="55">
        <f t="shared" si="380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4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4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/>
      <c r="E72" s="16"/>
      <c r="F72" s="51">
        <f t="shared" si="371"/>
        <v>0</v>
      </c>
      <c r="G72" s="52">
        <f t="shared" si="372"/>
        <v>0</v>
      </c>
      <c r="H72" s="50">
        <f t="shared" si="373"/>
        <v>0</v>
      </c>
      <c r="I72" s="24">
        <f>IF(O72&gt;P72,D72-O72+P72,D72)</f>
        <v>0</v>
      </c>
      <c r="J72" s="53">
        <f t="shared" si="374"/>
        <v>0</v>
      </c>
      <c r="K72" s="54">
        <f t="shared" si="375"/>
        <v>0</v>
      </c>
      <c r="L72" s="124">
        <f t="shared" si="376"/>
        <v>0</v>
      </c>
      <c r="M72" s="20"/>
      <c r="N72" s="55">
        <f t="shared" si="379"/>
        <v>0</v>
      </c>
      <c r="O72" s="55">
        <f t="shared" si="380"/>
        <v>0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/>
      <c r="E73" s="16"/>
      <c r="F73" s="51">
        <f t="shared" si="371"/>
        <v>0</v>
      </c>
      <c r="G73" s="52">
        <f t="shared" si="372"/>
        <v>0</v>
      </c>
      <c r="H73" s="50">
        <f t="shared" si="373"/>
        <v>0</v>
      </c>
      <c r="I73" s="24">
        <f t="shared" si="9"/>
        <v>0</v>
      </c>
      <c r="J73" s="53">
        <f t="shared" si="374"/>
        <v>0</v>
      </c>
      <c r="K73" s="54">
        <f t="shared" si="375"/>
        <v>0</v>
      </c>
      <c r="L73" s="124">
        <f t="shared" si="376"/>
        <v>0</v>
      </c>
      <c r="M73" s="20"/>
      <c r="N73" s="55">
        <f t="shared" si="379"/>
        <v>0</v>
      </c>
      <c r="O73" s="55">
        <f t="shared" si="380"/>
        <v>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/>
      <c r="E74" s="16"/>
      <c r="F74" s="51">
        <f t="shared" si="371"/>
        <v>0</v>
      </c>
      <c r="G74" s="52">
        <f t="shared" si="372"/>
        <v>0</v>
      </c>
      <c r="H74" s="50">
        <f t="shared" si="373"/>
        <v>0</v>
      </c>
      <c r="I74" s="24">
        <f t="shared" si="9"/>
        <v>0</v>
      </c>
      <c r="J74" s="53">
        <f t="shared" si="374"/>
        <v>0</v>
      </c>
      <c r="K74" s="54">
        <f t="shared" si="375"/>
        <v>0</v>
      </c>
      <c r="L74" s="124">
        <f t="shared" si="376"/>
        <v>0</v>
      </c>
      <c r="M74" s="20"/>
      <c r="N74" s="55">
        <f t="shared" si="379"/>
        <v>0</v>
      </c>
      <c r="O74" s="55">
        <f t="shared" si="380"/>
        <v>0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/>
      <c r="E75" s="16"/>
      <c r="F75" s="51">
        <f t="shared" si="371"/>
        <v>0</v>
      </c>
      <c r="G75" s="52">
        <f t="shared" si="372"/>
        <v>0</v>
      </c>
      <c r="H75" s="50">
        <f t="shared" si="373"/>
        <v>0</v>
      </c>
      <c r="I75" s="24">
        <f t="shared" si="9"/>
        <v>0</v>
      </c>
      <c r="J75" s="53">
        <f t="shared" si="374"/>
        <v>0</v>
      </c>
      <c r="K75" s="54">
        <f t="shared" si="375"/>
        <v>0</v>
      </c>
      <c r="L75" s="124">
        <f t="shared" si="376"/>
        <v>0</v>
      </c>
      <c r="M75" s="20"/>
      <c r="N75" s="55">
        <f t="shared" si="379"/>
        <v>0</v>
      </c>
      <c r="O75" s="55">
        <f t="shared" si="380"/>
        <v>0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4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4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2009.757996176</v>
      </c>
      <c r="H78" s="50"/>
      <c r="I78" s="61"/>
      <c r="J78" s="62">
        <f>SUM(J3:J77)</f>
        <v>0</v>
      </c>
      <c r="K78" s="63"/>
      <c r="L78" s="64">
        <f>SUM(L3:L77)</f>
        <v>2009.757996176</v>
      </c>
      <c r="M78" s="65"/>
      <c r="N78" s="66"/>
      <c r="O78" s="66"/>
      <c r="P78" s="67"/>
      <c r="Q78" s="59"/>
      <c r="R78" s="56"/>
      <c r="S78" s="68">
        <f>SUM(S3:S77)</f>
        <v>911.22285187815123</v>
      </c>
      <c r="T78" s="57"/>
      <c r="U78" s="69">
        <f>SUM(U3:U77)</f>
        <v>911.22285187815123</v>
      </c>
      <c r="V78" s="50"/>
      <c r="W78" s="134">
        <f>SUM(W3:W77)</f>
        <v>0</v>
      </c>
      <c r="Y78" s="8"/>
      <c r="Z78" s="19"/>
      <c r="AA78" s="19"/>
      <c r="AB78" s="23">
        <f>SUM(AB3:AB77)</f>
        <v>0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0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3"/>
      <c r="F81" s="132"/>
      <c r="G81" s="28"/>
      <c r="H81" s="28"/>
      <c r="I81" s="29"/>
      <c r="J81" s="28"/>
      <c r="K81" s="31"/>
      <c r="L81" s="32"/>
      <c r="M81" s="71"/>
      <c r="N81" s="71"/>
      <c r="O81" s="71"/>
      <c r="P81" s="72"/>
      <c r="Q81" s="29"/>
    </row>
    <row r="82" spans="1:25" ht="18.75" x14ac:dyDescent="0.3">
      <c r="C82" s="28"/>
      <c r="D82" s="29"/>
      <c r="E82" s="29"/>
      <c r="F82" s="30"/>
      <c r="G82" s="127"/>
      <c r="H82" s="28"/>
      <c r="I82" s="29"/>
      <c r="J82" s="73" t="s">
        <v>57</v>
      </c>
      <c r="K82" s="71" t="s">
        <v>54</v>
      </c>
      <c r="L82" s="71" t="s">
        <v>49</v>
      </c>
      <c r="M82" s="71"/>
      <c r="N82" s="71"/>
      <c r="O82" s="71"/>
      <c r="P82" s="72"/>
      <c r="Q82" s="29"/>
      <c r="U82" s="6"/>
    </row>
    <row r="83" spans="1:25" ht="18.75" x14ac:dyDescent="0.3">
      <c r="C83" s="28"/>
      <c r="D83" s="29"/>
      <c r="E83" s="29"/>
      <c r="F83" s="30"/>
      <c r="G83" s="127"/>
      <c r="H83" s="28"/>
      <c r="I83" s="29"/>
      <c r="J83" s="73" t="s">
        <v>58</v>
      </c>
      <c r="K83" s="71" t="s">
        <v>59</v>
      </c>
      <c r="L83" s="71" t="s">
        <v>48</v>
      </c>
      <c r="M83" s="74"/>
      <c r="N83" s="74"/>
      <c r="O83" s="74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911.22</v>
      </c>
      <c r="K84" s="74">
        <f>J78+W78</f>
        <v>0</v>
      </c>
      <c r="L84" s="74">
        <f>L78+U78</f>
        <v>2920.9808480541515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5" t="s">
        <v>85</v>
      </c>
      <c r="N86" s="32"/>
      <c r="O86" s="32"/>
      <c r="P86" s="76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127"/>
      <c r="H87" s="28"/>
      <c r="I87" s="29"/>
      <c r="J87" s="77"/>
      <c r="K87" s="78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79" t="s">
        <v>60</v>
      </c>
      <c r="K88" s="80">
        <f>ROUND(J84,2)</f>
        <v>911.22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79" t="s">
        <v>61</v>
      </c>
      <c r="K89" s="80">
        <f>ROUND(+G78,2)</f>
        <v>2009.76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1" t="s">
        <v>62</v>
      </c>
      <c r="K90" s="82">
        <f>ROUND(-L84,2)</f>
        <v>-2920.98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79" t="s">
        <v>63</v>
      </c>
      <c r="K91" s="80">
        <f>K88+K89+K90</f>
        <v>0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3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3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3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3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4" sqref="B34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5" t="s">
        <v>114</v>
      </c>
    </row>
    <row r="2" spans="2:5" ht="18.75" x14ac:dyDescent="0.3">
      <c r="C2" s="86" t="s">
        <v>121</v>
      </c>
      <c r="D2" s="87"/>
    </row>
    <row r="3" spans="2:5" ht="15.75" thickBot="1" x14ac:dyDescent="0.3"/>
    <row r="4" spans="2:5" ht="18.75" x14ac:dyDescent="0.3">
      <c r="B4" s="88" t="s">
        <v>57</v>
      </c>
      <c r="C4" s="89" t="s">
        <v>113</v>
      </c>
      <c r="D4" s="90" t="s">
        <v>49</v>
      </c>
      <c r="E4" s="91" t="s">
        <v>54</v>
      </c>
    </row>
    <row r="5" spans="2:5" ht="18.75" x14ac:dyDescent="0.3">
      <c r="B5" s="92" t="s">
        <v>58</v>
      </c>
      <c r="C5" s="93" t="s">
        <v>41</v>
      </c>
      <c r="D5" s="94" t="s">
        <v>48</v>
      </c>
      <c r="E5" s="95" t="s">
        <v>59</v>
      </c>
    </row>
    <row r="6" spans="2:5" ht="19.5" thickBot="1" x14ac:dyDescent="0.35">
      <c r="B6" s="96">
        <f>'Festkosten-Depotwert'!J84</f>
        <v>911.22</v>
      </c>
      <c r="C6" s="97">
        <f>'Festkosten-Depotwert'!G78</f>
        <v>2009.757996176</v>
      </c>
      <c r="D6" s="98">
        <f>'Festkosten-Depotwert'!L84</f>
        <v>2920.9808480541515</v>
      </c>
      <c r="E6" s="99">
        <f>'Festkosten-Depotwert'!K84</f>
        <v>0</v>
      </c>
    </row>
    <row r="10" spans="2:5" ht="27" thickBot="1" x14ac:dyDescent="0.45">
      <c r="B10" s="100" t="s">
        <v>155</v>
      </c>
    </row>
    <row r="11" spans="2:5" ht="18.75" x14ac:dyDescent="0.3">
      <c r="B11" s="101" t="str">
        <f>IF(B13&lt;0,"Mehrverbrauch","Minderverbrauch")</f>
        <v>Mehrverbrauch</v>
      </c>
    </row>
    <row r="12" spans="2:5" ht="18.75" x14ac:dyDescent="0.3">
      <c r="B12" s="102" t="str">
        <f>IF(B13&lt;0,"(Gewinnminderung)","(Gewinnerhöhung)")</f>
        <v>(Gewinnminderung)</v>
      </c>
    </row>
    <row r="13" spans="2:5" ht="19.5" thickBot="1" x14ac:dyDescent="0.35">
      <c r="B13" s="103">
        <f>-(D6-C6)</f>
        <v>-911.22285187815146</v>
      </c>
    </row>
    <row r="17" spans="2:5" ht="27" thickBot="1" x14ac:dyDescent="0.45">
      <c r="B17" s="140" t="s">
        <v>145</v>
      </c>
      <c r="C17" s="140"/>
      <c r="D17" s="140"/>
      <c r="E17" s="140"/>
    </row>
    <row r="18" spans="2:5" ht="18.75" x14ac:dyDescent="0.3">
      <c r="B18" s="88" t="s">
        <v>41</v>
      </c>
      <c r="C18" s="89" t="s">
        <v>49</v>
      </c>
      <c r="D18" s="89" t="s">
        <v>125</v>
      </c>
      <c r="E18" s="104" t="s">
        <v>49</v>
      </c>
    </row>
    <row r="19" spans="2:5" ht="18.75" x14ac:dyDescent="0.3">
      <c r="B19" s="92" t="s">
        <v>123</v>
      </c>
      <c r="C19" s="93" t="s">
        <v>124</v>
      </c>
      <c r="D19" s="93" t="s">
        <v>124</v>
      </c>
      <c r="E19" s="105" t="s">
        <v>129</v>
      </c>
    </row>
    <row r="20" spans="2:5" ht="19.5" thickBot="1" x14ac:dyDescent="0.35">
      <c r="B20" s="106">
        <f>C6</f>
        <v>2009.757996176</v>
      </c>
      <c r="C20" s="98">
        <f>'Festkosten-Depotwert'!L78</f>
        <v>2009.757996176</v>
      </c>
      <c r="D20" s="107">
        <f>B20-C20</f>
        <v>0</v>
      </c>
      <c r="E20" s="108">
        <f>'Festkosten-Depotwert'!U78</f>
        <v>911.22285187815123</v>
      </c>
    </row>
    <row r="26" spans="2:5" x14ac:dyDescent="0.25">
      <c r="B26" s="77" t="s">
        <v>146</v>
      </c>
      <c r="D26" s="109" t="s">
        <v>147</v>
      </c>
      <c r="E26" s="109" t="s">
        <v>149</v>
      </c>
    </row>
    <row r="27" spans="2:5" x14ac:dyDescent="0.25">
      <c r="D27" s="109" t="s">
        <v>148</v>
      </c>
      <c r="E27" s="109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tabSelected="1" zoomScale="85" zoomScaleNormal="85"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K45" sqref="K45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1" customWidth="1"/>
    <col min="7" max="7" width="19" style="122" customWidth="1"/>
    <col min="8" max="8" width="16.28515625" style="28" customWidth="1"/>
    <col min="9" max="16384" width="11.42578125" style="28"/>
  </cols>
  <sheetData>
    <row r="1" spans="1:13" ht="16.5" thickBot="1" x14ac:dyDescent="0.3">
      <c r="A1" s="110" t="s">
        <v>72</v>
      </c>
      <c r="B1" s="111" t="s">
        <v>0</v>
      </c>
      <c r="C1" s="112" t="s">
        <v>39</v>
      </c>
      <c r="D1" s="112" t="s">
        <v>94</v>
      </c>
      <c r="E1" s="112" t="s">
        <v>93</v>
      </c>
      <c r="F1" s="113" t="s">
        <v>150</v>
      </c>
      <c r="G1" s="114" t="s">
        <v>104</v>
      </c>
      <c r="H1" s="115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3">
        <v>16</v>
      </c>
      <c r="E2" s="116">
        <f>'Festkosten-Depotwert'!P3+'Festkosten-Depotwert'!D3</f>
        <v>16.5</v>
      </c>
      <c r="F2" s="117">
        <f t="shared" ref="F2:F65" si="0">IF(E2&lt;D2,ROUNDUP(D2-E2,0),0)</f>
        <v>0</v>
      </c>
      <c r="G2" s="118">
        <f>F2*C2</f>
        <v>0</v>
      </c>
      <c r="H2" s="49">
        <f>D2*C2</f>
        <v>11.2</v>
      </c>
      <c r="M2" s="120"/>
    </row>
    <row r="3" spans="1:13" x14ac:dyDescent="0.25">
      <c r="A3" s="49" t="s">
        <v>6</v>
      </c>
      <c r="B3" s="49" t="s">
        <v>3</v>
      </c>
      <c r="C3" s="50">
        <v>1</v>
      </c>
      <c r="D3" s="123"/>
      <c r="E3" s="116">
        <f>'Festkosten-Depotwert'!P4+'Festkosten-Depotwert'!D4</f>
        <v>0</v>
      </c>
      <c r="F3" s="117">
        <f t="shared" si="0"/>
        <v>0</v>
      </c>
      <c r="G3" s="118">
        <f>F3*C3</f>
        <v>0</v>
      </c>
      <c r="H3" s="49">
        <f>D3*C3</f>
        <v>0</v>
      </c>
      <c r="M3" s="120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6">
        <f>'Festkosten-Depotwert'!P5+'Festkosten-Depotwert'!D5</f>
        <v>17.75</v>
      </c>
      <c r="F4" s="117">
        <f t="shared" si="0"/>
        <v>0</v>
      </c>
      <c r="G4" s="119">
        <f t="shared" ref="G4:G76" si="1">F4*C4</f>
        <v>0</v>
      </c>
      <c r="H4" s="49">
        <f t="shared" ref="H4:H76" si="2">D4*C4</f>
        <v>17</v>
      </c>
      <c r="M4" s="120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6">
        <f>'Festkosten-Depotwert'!P6+'Festkosten-Depotwert'!D6</f>
        <v>0</v>
      </c>
      <c r="F5" s="117">
        <f t="shared" si="0"/>
        <v>0</v>
      </c>
      <c r="G5" s="119">
        <f t="shared" si="1"/>
        <v>0</v>
      </c>
      <c r="H5" s="49">
        <f t="shared" si="2"/>
        <v>0</v>
      </c>
      <c r="M5" s="120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6">
        <f>'Festkosten-Depotwert'!P7+'Festkosten-Depotwert'!D7</f>
        <v>0</v>
      </c>
      <c r="F6" s="117">
        <f t="shared" si="0"/>
        <v>0</v>
      </c>
      <c r="G6" s="119">
        <f t="shared" si="1"/>
        <v>0</v>
      </c>
      <c r="H6" s="49">
        <f t="shared" si="2"/>
        <v>0</v>
      </c>
      <c r="M6" s="120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6">
        <f>'Festkosten-Depotwert'!P8+'Festkosten-Depotwert'!D8</f>
        <v>25.75</v>
      </c>
      <c r="F7" s="117">
        <f t="shared" si="0"/>
        <v>0</v>
      </c>
      <c r="G7" s="118">
        <f t="shared" si="1"/>
        <v>0</v>
      </c>
      <c r="H7" s="49">
        <f t="shared" si="2"/>
        <v>17.5</v>
      </c>
      <c r="M7" s="120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6">
        <f>'Festkosten-Depotwert'!P9+'Festkosten-Depotwert'!D9</f>
        <v>7.5</v>
      </c>
      <c r="F8" s="117">
        <f t="shared" si="0"/>
        <v>0</v>
      </c>
      <c r="G8" s="119">
        <f t="shared" si="1"/>
        <v>0</v>
      </c>
      <c r="H8" s="49">
        <f t="shared" si="2"/>
        <v>4.8999999999999995</v>
      </c>
      <c r="M8" s="120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6">
        <f>'Festkosten-Depotwert'!P10+'Festkosten-Depotwert'!D10</f>
        <v>6.5</v>
      </c>
      <c r="F9" s="117">
        <f t="shared" si="0"/>
        <v>0</v>
      </c>
      <c r="G9" s="119">
        <f t="shared" si="1"/>
        <v>0</v>
      </c>
      <c r="H9" s="49">
        <f t="shared" si="2"/>
        <v>2.0999999999999996</v>
      </c>
      <c r="M9" s="120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6">
        <f>'Festkosten-Depotwert'!P11+'Festkosten-Depotwert'!D11</f>
        <v>16.5</v>
      </c>
      <c r="F10" s="117">
        <f t="shared" si="0"/>
        <v>0</v>
      </c>
      <c r="G10" s="119">
        <f t="shared" si="1"/>
        <v>0</v>
      </c>
      <c r="H10" s="49">
        <f t="shared" si="2"/>
        <v>10.5</v>
      </c>
      <c r="M10" s="120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6">
        <f>'Festkosten-Depotwert'!P12+'Festkosten-Depotwert'!D12</f>
        <v>0</v>
      </c>
      <c r="F11" s="117">
        <f t="shared" si="0"/>
        <v>0</v>
      </c>
      <c r="G11" s="118">
        <f t="shared" si="1"/>
        <v>0</v>
      </c>
      <c r="H11" s="49">
        <f t="shared" si="2"/>
        <v>0</v>
      </c>
      <c r="M11" s="120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6">
        <f>'Festkosten-Depotwert'!P13+'Festkosten-Depotwert'!D13</f>
        <v>25.75</v>
      </c>
      <c r="F12" s="117">
        <f t="shared" si="0"/>
        <v>0</v>
      </c>
      <c r="G12" s="119">
        <f>F12*C12</f>
        <v>0</v>
      </c>
      <c r="H12" s="49">
        <f t="shared" si="2"/>
        <v>17.5</v>
      </c>
      <c r="M12" s="120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6">
        <f>'Festkosten-Depotwert'!P14+'Festkosten-Depotwert'!D14</f>
        <v>0</v>
      </c>
      <c r="F13" s="117">
        <f t="shared" si="0"/>
        <v>0</v>
      </c>
      <c r="G13" s="119">
        <f>F13*C13</f>
        <v>0</v>
      </c>
      <c r="H13" s="49">
        <f t="shared" si="2"/>
        <v>0</v>
      </c>
      <c r="M13" s="120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6">
        <f>'Festkosten-Depotwert'!P15+'Festkosten-Depotwert'!D15</f>
        <v>0</v>
      </c>
      <c r="F14" s="117">
        <f t="shared" si="0"/>
        <v>0</v>
      </c>
      <c r="G14" s="119">
        <f t="shared" si="1"/>
        <v>0</v>
      </c>
      <c r="H14" s="49">
        <f t="shared" si="2"/>
        <v>0</v>
      </c>
      <c r="M14" s="120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6">
        <f>'Festkosten-Depotwert'!P16+'Festkosten-Depotwert'!D16</f>
        <v>6.75</v>
      </c>
      <c r="F15" s="117">
        <f t="shared" si="0"/>
        <v>0</v>
      </c>
      <c r="G15" s="119">
        <f t="shared" si="1"/>
        <v>0</v>
      </c>
      <c r="H15" s="49">
        <f t="shared" si="2"/>
        <v>4.1999999999999993</v>
      </c>
      <c r="M15" s="120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6">
        <f>'Festkosten-Depotwert'!P17+'Festkosten-Depotwert'!D17</f>
        <v>5.5</v>
      </c>
      <c r="F16" s="117">
        <f t="shared" si="0"/>
        <v>0</v>
      </c>
      <c r="G16" s="118">
        <f t="shared" si="1"/>
        <v>0</v>
      </c>
      <c r="H16" s="49">
        <f t="shared" si="2"/>
        <v>2.8</v>
      </c>
      <c r="M16" s="120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192</v>
      </c>
      <c r="E17" s="116">
        <f>'Festkosten-Depotwert'!P18+'Festkosten-Depotwert'!D18</f>
        <v>192</v>
      </c>
      <c r="F17" s="117">
        <f t="shared" si="0"/>
        <v>0</v>
      </c>
      <c r="G17" s="119">
        <f t="shared" si="1"/>
        <v>0</v>
      </c>
      <c r="H17" s="49">
        <f t="shared" si="2"/>
        <v>52.800000000000004</v>
      </c>
      <c r="M17" s="120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36</v>
      </c>
      <c r="E18" s="116">
        <f>'Festkosten-Depotwert'!P19+'Festkosten-Depotwert'!D19</f>
        <v>36</v>
      </c>
      <c r="F18" s="117">
        <f t="shared" si="0"/>
        <v>0</v>
      </c>
      <c r="G18" s="119">
        <f t="shared" si="1"/>
        <v>0</v>
      </c>
      <c r="H18" s="49">
        <f t="shared" si="2"/>
        <v>9.9</v>
      </c>
      <c r="M18" s="120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48</v>
      </c>
      <c r="E19" s="116">
        <f>'Festkosten-Depotwert'!P20+'Festkosten-Depotwert'!D20</f>
        <v>48</v>
      </c>
      <c r="F19" s="117">
        <f t="shared" si="0"/>
        <v>0</v>
      </c>
      <c r="G19" s="119">
        <f t="shared" si="1"/>
        <v>0</v>
      </c>
      <c r="H19" s="49">
        <f t="shared" si="2"/>
        <v>13.200000000000001</v>
      </c>
      <c r="M19" s="120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6">
        <f>'Festkosten-Depotwert'!P21+'Festkosten-Depotwert'!D21</f>
        <v>4</v>
      </c>
      <c r="F20" s="117">
        <f t="shared" si="0"/>
        <v>0</v>
      </c>
      <c r="G20" s="118">
        <f t="shared" si="1"/>
        <v>0</v>
      </c>
      <c r="H20" s="49">
        <f t="shared" si="2"/>
        <v>2.8</v>
      </c>
      <c r="M20" s="120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6">
        <f>'Festkosten-Depotwert'!P22+'Festkosten-Depotwert'!D22</f>
        <v>0</v>
      </c>
      <c r="F21" s="117">
        <f t="shared" si="0"/>
        <v>0</v>
      </c>
      <c r="G21" s="119">
        <f t="shared" si="1"/>
        <v>0</v>
      </c>
      <c r="H21" s="49">
        <f t="shared" si="2"/>
        <v>0</v>
      </c>
      <c r="M21" s="120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6">
        <f>'Festkosten-Depotwert'!P23+'Festkosten-Depotwert'!D23</f>
        <v>320</v>
      </c>
      <c r="F22" s="117">
        <f t="shared" si="0"/>
        <v>0</v>
      </c>
      <c r="G22" s="118">
        <f t="shared" si="1"/>
        <v>0</v>
      </c>
      <c r="H22" s="49">
        <f t="shared" si="2"/>
        <v>6</v>
      </c>
      <c r="M22" s="120"/>
    </row>
    <row r="23" spans="1:13" x14ac:dyDescent="0.25">
      <c r="A23" s="61" t="s">
        <v>74</v>
      </c>
      <c r="B23" s="61" t="s">
        <v>75</v>
      </c>
      <c r="C23" s="50">
        <v>0.7</v>
      </c>
      <c r="D23" s="15"/>
      <c r="E23" s="116">
        <f>'Festkosten-Depotwert'!P24+'Festkosten-Depotwert'!D24</f>
        <v>0</v>
      </c>
      <c r="F23" s="117">
        <f t="shared" si="0"/>
        <v>0</v>
      </c>
      <c r="G23" s="119">
        <f t="shared" si="1"/>
        <v>0</v>
      </c>
      <c r="H23" s="49">
        <f t="shared" si="2"/>
        <v>0</v>
      </c>
      <c r="M23" s="120"/>
    </row>
    <row r="24" spans="1:13" x14ac:dyDescent="0.25">
      <c r="A24" s="138" t="s">
        <v>74</v>
      </c>
      <c r="B24" s="138" t="s">
        <v>75</v>
      </c>
      <c r="C24" s="50">
        <v>0.5</v>
      </c>
      <c r="D24" s="15">
        <v>2</v>
      </c>
      <c r="E24" s="116">
        <f>'Festkosten-Depotwert'!P25+'Festkosten-Depotwert'!D25</f>
        <v>2</v>
      </c>
      <c r="F24" s="117">
        <f t="shared" si="0"/>
        <v>0</v>
      </c>
      <c r="G24" s="119">
        <f t="shared" si="1"/>
        <v>0</v>
      </c>
      <c r="H24" s="49">
        <f t="shared" si="2"/>
        <v>1</v>
      </c>
      <c r="M24" s="120"/>
    </row>
    <row r="25" spans="1:13" x14ac:dyDescent="0.25">
      <c r="A25" s="49" t="s">
        <v>74</v>
      </c>
      <c r="B25" s="49" t="s">
        <v>128</v>
      </c>
      <c r="C25" s="50">
        <v>2</v>
      </c>
      <c r="D25" s="15">
        <v>1</v>
      </c>
      <c r="E25" s="116">
        <f>'Festkosten-Depotwert'!P26+'Festkosten-Depotwert'!D26</f>
        <v>1</v>
      </c>
      <c r="F25" s="117">
        <f t="shared" si="0"/>
        <v>0</v>
      </c>
      <c r="G25" s="119">
        <f t="shared" si="1"/>
        <v>0</v>
      </c>
      <c r="H25" s="49">
        <f t="shared" si="2"/>
        <v>2</v>
      </c>
      <c r="M25" s="120"/>
    </row>
    <row r="26" spans="1:13" x14ac:dyDescent="0.25">
      <c r="A26" s="138" t="s">
        <v>74</v>
      </c>
      <c r="B26" s="138" t="s">
        <v>139</v>
      </c>
      <c r="C26" s="50">
        <v>0.5</v>
      </c>
      <c r="D26" s="15">
        <v>2</v>
      </c>
      <c r="E26" s="116">
        <f>'Festkosten-Depotwert'!P27+'Festkosten-Depotwert'!D27</f>
        <v>2.75</v>
      </c>
      <c r="F26" s="117">
        <f t="shared" si="0"/>
        <v>0</v>
      </c>
      <c r="G26" s="118">
        <f t="shared" si="1"/>
        <v>0</v>
      </c>
      <c r="H26" s="49">
        <f t="shared" si="2"/>
        <v>1</v>
      </c>
      <c r="M26" s="120"/>
    </row>
    <row r="27" spans="1:13" x14ac:dyDescent="0.25">
      <c r="A27" s="138" t="s">
        <v>74</v>
      </c>
      <c r="B27" s="138" t="s">
        <v>140</v>
      </c>
      <c r="C27" s="50">
        <v>0.5</v>
      </c>
      <c r="D27" s="15">
        <v>2</v>
      </c>
      <c r="E27" s="116">
        <f>'Festkosten-Depotwert'!P28+'Festkosten-Depotwert'!D28</f>
        <v>2</v>
      </c>
      <c r="F27" s="117">
        <f t="shared" si="0"/>
        <v>0</v>
      </c>
      <c r="G27" s="119">
        <f t="shared" si="1"/>
        <v>0</v>
      </c>
      <c r="H27" s="49">
        <f t="shared" si="2"/>
        <v>1</v>
      </c>
      <c r="M27" s="120"/>
    </row>
    <row r="28" spans="1:13" x14ac:dyDescent="0.25">
      <c r="A28" s="138" t="s">
        <v>74</v>
      </c>
      <c r="B28" s="138" t="s">
        <v>141</v>
      </c>
      <c r="C28" s="50">
        <v>0.5</v>
      </c>
      <c r="D28" s="15">
        <v>2</v>
      </c>
      <c r="E28" s="116">
        <f>'Festkosten-Depotwert'!P29+'Festkosten-Depotwert'!D29</f>
        <v>2.75</v>
      </c>
      <c r="F28" s="117">
        <f t="shared" si="0"/>
        <v>0</v>
      </c>
      <c r="G28" s="118">
        <f t="shared" si="1"/>
        <v>0</v>
      </c>
      <c r="H28" s="49">
        <f t="shared" si="2"/>
        <v>1</v>
      </c>
      <c r="M28" s="120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6">
        <f>'Festkosten-Depotwert'!P30+'Festkosten-Depotwert'!D30</f>
        <v>0</v>
      </c>
      <c r="F29" s="117">
        <f t="shared" si="0"/>
        <v>0</v>
      </c>
      <c r="G29" s="119">
        <f t="shared" si="1"/>
        <v>0</v>
      </c>
      <c r="H29" s="49">
        <f t="shared" si="2"/>
        <v>0</v>
      </c>
      <c r="M29" s="120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12</v>
      </c>
      <c r="E30" s="116">
        <f>'Festkosten-Depotwert'!P31+'Festkosten-Depotwert'!D31</f>
        <v>12</v>
      </c>
      <c r="F30" s="117">
        <f t="shared" si="0"/>
        <v>0</v>
      </c>
      <c r="G30" s="119">
        <f t="shared" si="1"/>
        <v>0</v>
      </c>
      <c r="H30" s="49">
        <f t="shared" si="2"/>
        <v>9</v>
      </c>
      <c r="M30" s="120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6">
        <f>'Festkosten-Depotwert'!P32+'Festkosten-Depotwert'!D32</f>
        <v>4</v>
      </c>
      <c r="F31" s="117">
        <f t="shared" si="0"/>
        <v>0</v>
      </c>
      <c r="G31" s="119">
        <f t="shared" si="1"/>
        <v>0</v>
      </c>
      <c r="H31" s="49">
        <f t="shared" si="2"/>
        <v>2.8</v>
      </c>
      <c r="M31" s="120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6">
        <f>'Festkosten-Depotwert'!P33+'Festkosten-Depotwert'!D33</f>
        <v>0.25</v>
      </c>
      <c r="F32" s="117">
        <f t="shared" si="0"/>
        <v>0</v>
      </c>
      <c r="G32" s="118">
        <f t="shared" si="1"/>
        <v>0</v>
      </c>
      <c r="H32" s="49">
        <f t="shared" si="2"/>
        <v>0</v>
      </c>
      <c r="M32" s="120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6">
        <f>'Festkosten-Depotwert'!P34+'Festkosten-Depotwert'!D34</f>
        <v>0</v>
      </c>
      <c r="F33" s="117">
        <f t="shared" si="0"/>
        <v>0</v>
      </c>
      <c r="G33" s="119">
        <f t="shared" si="1"/>
        <v>0</v>
      </c>
      <c r="H33" s="49">
        <f t="shared" si="2"/>
        <v>0</v>
      </c>
      <c r="M33" s="120"/>
    </row>
    <row r="34" spans="1:13" x14ac:dyDescent="0.25">
      <c r="A34" s="49" t="s">
        <v>137</v>
      </c>
      <c r="B34" s="49" t="s">
        <v>137</v>
      </c>
      <c r="C34" s="50">
        <v>0.7</v>
      </c>
      <c r="D34" s="15">
        <v>3</v>
      </c>
      <c r="E34" s="116">
        <f>'Festkosten-Depotwert'!P35+'Festkosten-Depotwert'!D35</f>
        <v>3.5</v>
      </c>
      <c r="F34" s="117">
        <f t="shared" si="0"/>
        <v>0</v>
      </c>
      <c r="G34" s="119">
        <f t="shared" si="1"/>
        <v>0</v>
      </c>
      <c r="H34" s="49">
        <f t="shared" si="2"/>
        <v>2.0999999999999996</v>
      </c>
      <c r="M34" s="120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6">
        <f>'Festkosten-Depotwert'!P36+'Festkosten-Depotwert'!D36</f>
        <v>0.5</v>
      </c>
      <c r="F35" s="117">
        <f t="shared" si="0"/>
        <v>0</v>
      </c>
      <c r="G35" s="119">
        <f t="shared" si="1"/>
        <v>0</v>
      </c>
      <c r="H35" s="49">
        <f t="shared" si="2"/>
        <v>0</v>
      </c>
      <c r="M35" s="120"/>
    </row>
    <row r="36" spans="1:13" x14ac:dyDescent="0.25">
      <c r="A36" s="49" t="s">
        <v>132</v>
      </c>
      <c r="B36" s="49" t="s">
        <v>132</v>
      </c>
      <c r="C36" s="50">
        <v>0.02</v>
      </c>
      <c r="D36" s="15"/>
      <c r="E36" s="116">
        <f>'Festkosten-Depotwert'!P37+'Festkosten-Depotwert'!D37</f>
        <v>0</v>
      </c>
      <c r="F36" s="117">
        <f t="shared" si="0"/>
        <v>0</v>
      </c>
      <c r="G36" s="118">
        <f t="shared" si="1"/>
        <v>0</v>
      </c>
      <c r="H36" s="49">
        <f t="shared" si="2"/>
        <v>0</v>
      </c>
      <c r="M36" s="120"/>
    </row>
    <row r="37" spans="1:13" x14ac:dyDescent="0.25">
      <c r="A37" s="49" t="s">
        <v>25</v>
      </c>
      <c r="B37" s="49" t="s">
        <v>25</v>
      </c>
      <c r="C37" s="50">
        <v>0.02</v>
      </c>
      <c r="D37" s="15">
        <v>150</v>
      </c>
      <c r="E37" s="116">
        <f>'Festkosten-Depotwert'!P38+'Festkosten-Depotwert'!D38</f>
        <v>165</v>
      </c>
      <c r="F37" s="117">
        <f t="shared" si="0"/>
        <v>0</v>
      </c>
      <c r="G37" s="119">
        <f t="shared" si="1"/>
        <v>0</v>
      </c>
      <c r="H37" s="49">
        <f t="shared" si="2"/>
        <v>3</v>
      </c>
      <c r="M37" s="120"/>
    </row>
    <row r="38" spans="1:13" x14ac:dyDescent="0.25">
      <c r="A38" s="135" t="s">
        <v>162</v>
      </c>
      <c r="B38" s="135" t="s">
        <v>163</v>
      </c>
      <c r="C38" s="57">
        <v>1.5</v>
      </c>
      <c r="D38" s="15">
        <v>66</v>
      </c>
      <c r="E38" s="116">
        <f>'Festkosten-Depotwert'!P39+'Festkosten-Depotwert'!D39</f>
        <v>4</v>
      </c>
      <c r="F38" s="117">
        <f t="shared" si="0"/>
        <v>62</v>
      </c>
      <c r="G38" s="119">
        <f t="shared" ref="G38" si="3">F38*C38</f>
        <v>93</v>
      </c>
      <c r="H38" s="49">
        <f t="shared" ref="H38" si="4">D38*C38</f>
        <v>99</v>
      </c>
      <c r="M38" s="120"/>
    </row>
    <row r="39" spans="1:13" x14ac:dyDescent="0.25">
      <c r="A39" s="135" t="s">
        <v>164</v>
      </c>
      <c r="B39" s="135" t="s">
        <v>165</v>
      </c>
      <c r="C39" s="57">
        <v>1</v>
      </c>
      <c r="D39" s="15">
        <v>15</v>
      </c>
      <c r="E39" s="116">
        <f>'Festkosten-Depotwert'!P40+'Festkosten-Depotwert'!D40</f>
        <v>0</v>
      </c>
      <c r="F39" s="117">
        <f t="shared" si="0"/>
        <v>15</v>
      </c>
      <c r="G39" s="119">
        <f t="shared" ref="G39" si="5">F39*C39</f>
        <v>15</v>
      </c>
      <c r="H39" s="49">
        <f t="shared" ref="H39" si="6">D39*C39</f>
        <v>15</v>
      </c>
      <c r="M39" s="120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6">
        <f>'Festkosten-Depotwert'!P41+'Festkosten-Depotwert'!D41</f>
        <v>3</v>
      </c>
      <c r="F40" s="117">
        <f t="shared" si="0"/>
        <v>0</v>
      </c>
      <c r="G40" s="119">
        <f t="shared" si="1"/>
        <v>0</v>
      </c>
      <c r="H40" s="49">
        <f t="shared" si="2"/>
        <v>2.25</v>
      </c>
      <c r="M40" s="120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6">
        <f>'Festkosten-Depotwert'!P42+'Festkosten-Depotwert'!D42</f>
        <v>8.75</v>
      </c>
      <c r="F41" s="117">
        <f t="shared" si="0"/>
        <v>0</v>
      </c>
      <c r="G41" s="119">
        <f t="shared" si="1"/>
        <v>0</v>
      </c>
      <c r="H41" s="49">
        <f t="shared" si="2"/>
        <v>5.6</v>
      </c>
      <c r="M41" s="120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6">
        <f>'Festkosten-Depotwert'!P43+'Festkosten-Depotwert'!D43</f>
        <v>3.75</v>
      </c>
      <c r="F42" s="117">
        <f t="shared" si="0"/>
        <v>0</v>
      </c>
      <c r="G42" s="118">
        <f t="shared" si="1"/>
        <v>0</v>
      </c>
      <c r="H42" s="49">
        <f t="shared" si="2"/>
        <v>2.0999999999999996</v>
      </c>
      <c r="M42" s="120"/>
    </row>
    <row r="43" spans="1:13" x14ac:dyDescent="0.25">
      <c r="A43" s="49" t="s">
        <v>97</v>
      </c>
      <c r="B43" s="49" t="s">
        <v>172</v>
      </c>
      <c r="C43" s="50">
        <v>0.7</v>
      </c>
      <c r="D43" s="15">
        <v>2</v>
      </c>
      <c r="E43" s="116">
        <f>'Festkosten-Depotwert'!P44+'Festkosten-Depotwert'!D44</f>
        <v>2</v>
      </c>
      <c r="F43" s="117">
        <f t="shared" si="0"/>
        <v>0</v>
      </c>
      <c r="G43" s="118">
        <f t="shared" ref="G43" si="7">F43*C43</f>
        <v>0</v>
      </c>
      <c r="H43" s="49">
        <f t="shared" ref="H43" si="8">D43*C43</f>
        <v>1.4</v>
      </c>
      <c r="M43" s="120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6">
        <f>'Festkosten-Depotwert'!P45+'Festkosten-Depotwert'!D45</f>
        <v>0</v>
      </c>
      <c r="F44" s="117">
        <f t="shared" si="0"/>
        <v>0</v>
      </c>
      <c r="G44" s="119">
        <f t="shared" si="1"/>
        <v>0</v>
      </c>
      <c r="H44" s="49">
        <f t="shared" si="2"/>
        <v>0</v>
      </c>
      <c r="M44" s="120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6">
        <f>'Festkosten-Depotwert'!P46+'Festkosten-Depotwert'!D46</f>
        <v>5</v>
      </c>
      <c r="F45" s="117">
        <f t="shared" si="0"/>
        <v>0</v>
      </c>
      <c r="G45" s="119">
        <f t="shared" si="1"/>
        <v>0</v>
      </c>
      <c r="H45" s="49">
        <f t="shared" si="2"/>
        <v>2.5</v>
      </c>
      <c r="M45" s="120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2</v>
      </c>
      <c r="E46" s="116">
        <f>'Festkosten-Depotwert'!P47+'Festkosten-Depotwert'!D47</f>
        <v>2.5</v>
      </c>
      <c r="F46" s="117">
        <f t="shared" si="0"/>
        <v>0</v>
      </c>
      <c r="G46" s="119">
        <f t="shared" si="1"/>
        <v>0</v>
      </c>
      <c r="H46" s="49">
        <f t="shared" si="2"/>
        <v>1.4</v>
      </c>
      <c r="M46" s="120"/>
    </row>
    <row r="47" spans="1:13" x14ac:dyDescent="0.25">
      <c r="A47" s="49" t="s">
        <v>154</v>
      </c>
      <c r="B47" s="49" t="s">
        <v>154</v>
      </c>
      <c r="C47" s="50">
        <v>1</v>
      </c>
      <c r="D47" s="15"/>
      <c r="E47" s="116">
        <f>'Festkosten-Depotwert'!P48+'Festkosten-Depotwert'!D48</f>
        <v>0</v>
      </c>
      <c r="F47" s="117">
        <f t="shared" si="0"/>
        <v>0</v>
      </c>
      <c r="G47" s="119">
        <f t="shared" ref="G47" si="9">F47*C47</f>
        <v>0</v>
      </c>
      <c r="H47" s="49">
        <f t="shared" ref="H47" si="10">D47*C47</f>
        <v>0</v>
      </c>
      <c r="M47" s="120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5</v>
      </c>
      <c r="E48" s="116">
        <f>'Festkosten-Depotwert'!P49+'Festkosten-Depotwert'!D49</f>
        <v>6</v>
      </c>
      <c r="F48" s="117">
        <f t="shared" si="0"/>
        <v>0</v>
      </c>
      <c r="G48" s="119">
        <f t="shared" ref="G48" si="11">F48*C48</f>
        <v>0</v>
      </c>
      <c r="H48" s="49">
        <f t="shared" ref="H48" si="12">D48*C48</f>
        <v>3.75</v>
      </c>
      <c r="M48" s="120"/>
    </row>
    <row r="49" spans="1:13" x14ac:dyDescent="0.25">
      <c r="A49" s="49" t="s">
        <v>157</v>
      </c>
      <c r="B49" s="49" t="s">
        <v>157</v>
      </c>
      <c r="C49" s="50">
        <v>1</v>
      </c>
      <c r="D49" s="15"/>
      <c r="E49" s="116">
        <f>'Festkosten-Depotwert'!P50+'Festkosten-Depotwert'!D50</f>
        <v>0</v>
      </c>
      <c r="F49" s="117">
        <f t="shared" si="0"/>
        <v>0</v>
      </c>
      <c r="G49" s="119">
        <f t="shared" ref="G49" si="13">F49*C49</f>
        <v>0</v>
      </c>
      <c r="H49" s="49">
        <f t="shared" ref="H49" si="14">D49*C49</f>
        <v>0</v>
      </c>
      <c r="M49" s="120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6">
        <f>'Festkosten-Depotwert'!P51+'Festkosten-Depotwert'!D51</f>
        <v>45</v>
      </c>
      <c r="F50" s="117">
        <f t="shared" si="0"/>
        <v>0</v>
      </c>
      <c r="G50" s="118">
        <f t="shared" si="1"/>
        <v>0</v>
      </c>
      <c r="H50" s="49">
        <f t="shared" si="2"/>
        <v>66</v>
      </c>
      <c r="M50" s="120"/>
    </row>
    <row r="51" spans="1:13" x14ac:dyDescent="0.25">
      <c r="A51" s="129" t="s">
        <v>30</v>
      </c>
      <c r="B51" s="129" t="s">
        <v>31</v>
      </c>
      <c r="C51" s="50">
        <v>0.25</v>
      </c>
      <c r="D51" s="15">
        <v>96</v>
      </c>
      <c r="E51" s="116">
        <f>'Festkosten-Depotwert'!P52+'Festkosten-Depotwert'!D52</f>
        <v>13</v>
      </c>
      <c r="F51" s="117">
        <f t="shared" si="0"/>
        <v>83</v>
      </c>
      <c r="G51" s="119">
        <f t="shared" si="1"/>
        <v>20.75</v>
      </c>
      <c r="H51" s="49">
        <f t="shared" si="2"/>
        <v>24</v>
      </c>
      <c r="M51" s="120"/>
    </row>
    <row r="52" spans="1:13" s="120" customFormat="1" x14ac:dyDescent="0.25">
      <c r="A52" s="129" t="s">
        <v>32</v>
      </c>
      <c r="B52" s="129" t="s">
        <v>33</v>
      </c>
      <c r="C52" s="50">
        <v>1</v>
      </c>
      <c r="D52" s="15">
        <v>84</v>
      </c>
      <c r="E52" s="116">
        <f>'Festkosten-Depotwert'!P53+'Festkosten-Depotwert'!D53</f>
        <v>0</v>
      </c>
      <c r="F52" s="117">
        <f t="shared" si="0"/>
        <v>84</v>
      </c>
      <c r="G52" s="119">
        <f t="shared" si="1"/>
        <v>84</v>
      </c>
      <c r="H52" s="49">
        <f t="shared" si="2"/>
        <v>84</v>
      </c>
    </row>
    <row r="53" spans="1:13" s="120" customFormat="1" x14ac:dyDescent="0.25">
      <c r="A53" s="49" t="s">
        <v>32</v>
      </c>
      <c r="B53" s="49" t="s">
        <v>33</v>
      </c>
      <c r="C53" s="50">
        <v>2</v>
      </c>
      <c r="D53" s="15"/>
      <c r="E53" s="116">
        <f>'Festkosten-Depotwert'!P54+'Festkosten-Depotwert'!D54</f>
        <v>0</v>
      </c>
      <c r="F53" s="117">
        <f t="shared" si="0"/>
        <v>0</v>
      </c>
      <c r="G53" s="119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6">
        <f>'Festkosten-Depotwert'!P55+'Festkosten-Depotwert'!D55</f>
        <v>0</v>
      </c>
      <c r="F54" s="117">
        <f t="shared" si="0"/>
        <v>0</v>
      </c>
      <c r="G54" s="118">
        <f t="shared" si="1"/>
        <v>0</v>
      </c>
      <c r="H54" s="49">
        <f t="shared" si="2"/>
        <v>0</v>
      </c>
      <c r="I54" s="120"/>
      <c r="M54" s="120"/>
    </row>
    <row r="55" spans="1:13" x14ac:dyDescent="0.25">
      <c r="A55" s="129" t="s">
        <v>34</v>
      </c>
      <c r="B55" s="129" t="s">
        <v>35</v>
      </c>
      <c r="C55" s="50">
        <v>2</v>
      </c>
      <c r="D55" s="15">
        <v>150</v>
      </c>
      <c r="E55" s="116">
        <f>'Festkosten-Depotwert'!P56+'Festkosten-Depotwert'!D56</f>
        <v>0</v>
      </c>
      <c r="F55" s="117">
        <f t="shared" si="0"/>
        <v>150</v>
      </c>
      <c r="G55" s="119">
        <f t="shared" si="1"/>
        <v>300</v>
      </c>
      <c r="H55" s="49">
        <f t="shared" si="2"/>
        <v>300</v>
      </c>
      <c r="I55" s="125"/>
      <c r="M55" s="120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6">
        <f>'Festkosten-Depotwert'!P57+'Festkosten-Depotwert'!D57</f>
        <v>0</v>
      </c>
      <c r="F56" s="117">
        <f t="shared" si="0"/>
        <v>0</v>
      </c>
      <c r="G56" s="119">
        <f t="shared" si="1"/>
        <v>0</v>
      </c>
      <c r="H56" s="49">
        <f t="shared" si="2"/>
        <v>0</v>
      </c>
      <c r="I56" s="120"/>
      <c r="M56" s="120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6">
        <f>'Festkosten-Depotwert'!P58+'Festkosten-Depotwert'!D58</f>
        <v>0</v>
      </c>
      <c r="F57" s="117">
        <f t="shared" si="0"/>
        <v>0</v>
      </c>
      <c r="G57" s="119">
        <f t="shared" ref="G57" si="15">F57*C57</f>
        <v>0</v>
      </c>
      <c r="H57" s="49">
        <f t="shared" ref="H57" si="16">D57*C57</f>
        <v>0</v>
      </c>
      <c r="I57" s="120"/>
      <c r="M57" s="120"/>
    </row>
    <row r="58" spans="1:13" x14ac:dyDescent="0.25">
      <c r="A58" s="129" t="s">
        <v>116</v>
      </c>
      <c r="B58" s="129" t="s">
        <v>116</v>
      </c>
      <c r="C58" s="50">
        <v>1</v>
      </c>
      <c r="D58" s="15">
        <v>36</v>
      </c>
      <c r="E58" s="116">
        <f>'Festkosten-Depotwert'!P59+'Festkosten-Depotwert'!D59</f>
        <v>0</v>
      </c>
      <c r="F58" s="117">
        <f t="shared" si="0"/>
        <v>36</v>
      </c>
      <c r="G58" s="119">
        <f t="shared" si="1"/>
        <v>36</v>
      </c>
      <c r="H58" s="49">
        <f t="shared" si="2"/>
        <v>36</v>
      </c>
      <c r="I58" s="120"/>
      <c r="M58" s="120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6">
        <f>'Festkosten-Depotwert'!P60+'Festkosten-Depotwert'!D60</f>
        <v>0</v>
      </c>
      <c r="F59" s="117">
        <f t="shared" si="0"/>
        <v>0</v>
      </c>
      <c r="G59" s="118">
        <f t="shared" si="1"/>
        <v>0</v>
      </c>
      <c r="H59" s="49">
        <f t="shared" si="2"/>
        <v>0</v>
      </c>
      <c r="I59" s="120"/>
      <c r="M59" s="120"/>
    </row>
    <row r="60" spans="1:13" x14ac:dyDescent="0.25">
      <c r="A60" s="129" t="s">
        <v>71</v>
      </c>
      <c r="B60" s="129" t="s">
        <v>70</v>
      </c>
      <c r="C60" s="50">
        <v>2</v>
      </c>
      <c r="D60" s="15">
        <v>52</v>
      </c>
      <c r="E60" s="116">
        <f>'Festkosten-Depotwert'!P61+'Festkosten-Depotwert'!D61</f>
        <v>0</v>
      </c>
      <c r="F60" s="117">
        <f t="shared" si="0"/>
        <v>52</v>
      </c>
      <c r="G60" s="119">
        <f t="shared" si="1"/>
        <v>104</v>
      </c>
      <c r="H60" s="49">
        <f t="shared" si="2"/>
        <v>104</v>
      </c>
      <c r="I60" s="120"/>
      <c r="M60" s="120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6">
        <f>'Festkosten-Depotwert'!P62+'Festkosten-Depotwert'!D62</f>
        <v>0</v>
      </c>
      <c r="F61" s="117">
        <f t="shared" si="0"/>
        <v>0</v>
      </c>
      <c r="G61" s="119">
        <f t="shared" si="1"/>
        <v>0</v>
      </c>
      <c r="H61" s="49">
        <f t="shared" si="2"/>
        <v>0</v>
      </c>
      <c r="I61" s="125"/>
      <c r="M61" s="120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6">
        <f>'Festkosten-Depotwert'!P63+'Festkosten-Depotwert'!D63</f>
        <v>0</v>
      </c>
      <c r="F62" s="117">
        <f t="shared" si="0"/>
        <v>0</v>
      </c>
      <c r="G62" s="119">
        <f t="shared" ref="G62" si="17">F62*C62</f>
        <v>0</v>
      </c>
      <c r="H62" s="49">
        <f t="shared" ref="H62" si="18">D62*C62</f>
        <v>0</v>
      </c>
      <c r="I62" s="120"/>
      <c r="M62" s="120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6">
        <f>'Festkosten-Depotwert'!P64+'Festkosten-Depotwert'!D64</f>
        <v>0</v>
      </c>
      <c r="F63" s="117">
        <f t="shared" si="0"/>
        <v>0</v>
      </c>
      <c r="G63" s="119">
        <f t="shared" ref="G63" si="19">F63*C63</f>
        <v>0</v>
      </c>
      <c r="H63" s="49">
        <f t="shared" ref="H63" si="20">D63*C63</f>
        <v>0</v>
      </c>
      <c r="M63" s="120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6">
        <f>'Festkosten-Depotwert'!P65+'Festkosten-Depotwert'!D65</f>
        <v>3</v>
      </c>
      <c r="F64" s="117">
        <f t="shared" si="0"/>
        <v>0</v>
      </c>
      <c r="G64" s="119">
        <f t="shared" si="1"/>
        <v>0</v>
      </c>
      <c r="H64" s="49">
        <f t="shared" si="2"/>
        <v>3</v>
      </c>
      <c r="M64" s="120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6">
        <f>'Festkosten-Depotwert'!P66+'Festkosten-Depotwert'!D66</f>
        <v>30</v>
      </c>
      <c r="F65" s="117">
        <f t="shared" si="0"/>
        <v>0</v>
      </c>
      <c r="G65" s="118">
        <f t="shared" si="1"/>
        <v>0</v>
      </c>
      <c r="H65" s="49">
        <f t="shared" si="2"/>
        <v>30</v>
      </c>
      <c r="M65" s="120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6">
        <f>'Festkosten-Depotwert'!P67+'Festkosten-Depotwert'!D67</f>
        <v>6</v>
      </c>
      <c r="F66" s="117">
        <f t="shared" ref="F66:F76" si="21">IF(E66&lt;D66,ROUNDUP(D66-E66,0),0)</f>
        <v>0</v>
      </c>
      <c r="G66" s="119">
        <f t="shared" si="1"/>
        <v>0</v>
      </c>
      <c r="H66" s="49">
        <f t="shared" si="2"/>
        <v>7.5</v>
      </c>
      <c r="M66" s="120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6">
        <f>'Festkosten-Depotwert'!P68+'Festkosten-Depotwert'!D68</f>
        <v>0</v>
      </c>
      <c r="F67" s="117">
        <f t="shared" si="21"/>
        <v>0</v>
      </c>
      <c r="G67" s="119">
        <f t="shared" si="1"/>
        <v>0</v>
      </c>
      <c r="H67" s="49">
        <f t="shared" si="2"/>
        <v>0</v>
      </c>
      <c r="M67" s="120"/>
    </row>
    <row r="68" spans="1:13" x14ac:dyDescent="0.25">
      <c r="A68" s="129" t="s">
        <v>115</v>
      </c>
      <c r="B68" s="129" t="s">
        <v>115</v>
      </c>
      <c r="C68" s="57">
        <v>1.5</v>
      </c>
      <c r="D68" s="15">
        <v>102</v>
      </c>
      <c r="E68" s="116">
        <f>'Festkosten-Depotwert'!P69+'Festkosten-Depotwert'!D69</f>
        <v>0</v>
      </c>
      <c r="F68" s="117">
        <f t="shared" si="21"/>
        <v>102</v>
      </c>
      <c r="G68" s="119">
        <f t="shared" si="1"/>
        <v>153</v>
      </c>
      <c r="H68" s="49">
        <f t="shared" si="2"/>
        <v>153</v>
      </c>
      <c r="M68" s="120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6">
        <f>'Festkosten-Depotwert'!P70+'Festkosten-Depotwert'!D70</f>
        <v>0</v>
      </c>
      <c r="F69" s="117">
        <f t="shared" si="21"/>
        <v>0</v>
      </c>
      <c r="G69" s="118">
        <f t="shared" si="1"/>
        <v>0</v>
      </c>
      <c r="H69" s="49">
        <f t="shared" si="2"/>
        <v>0</v>
      </c>
      <c r="M69" s="120"/>
    </row>
    <row r="70" spans="1:13" x14ac:dyDescent="0.25">
      <c r="A70" s="129" t="s">
        <v>107</v>
      </c>
      <c r="B70" s="129" t="s">
        <v>108</v>
      </c>
      <c r="C70" s="57">
        <v>25</v>
      </c>
      <c r="D70" s="15">
        <v>5</v>
      </c>
      <c r="E70" s="116">
        <f>'Festkosten-Depotwert'!P71+'Festkosten-Depotwert'!D71</f>
        <v>0</v>
      </c>
      <c r="F70" s="117">
        <f t="shared" si="21"/>
        <v>5</v>
      </c>
      <c r="G70" s="119">
        <f t="shared" si="1"/>
        <v>125</v>
      </c>
      <c r="H70" s="49">
        <f t="shared" si="2"/>
        <v>125</v>
      </c>
      <c r="M70" s="120"/>
    </row>
    <row r="71" spans="1:13" x14ac:dyDescent="0.25">
      <c r="A71" s="129" t="s">
        <v>107</v>
      </c>
      <c r="B71" s="129" t="s">
        <v>108</v>
      </c>
      <c r="C71" s="57">
        <v>50</v>
      </c>
      <c r="D71" s="15">
        <v>17</v>
      </c>
      <c r="E71" s="116">
        <f>'Festkosten-Depotwert'!P72+'Festkosten-Depotwert'!D72</f>
        <v>0</v>
      </c>
      <c r="F71" s="117">
        <f t="shared" si="21"/>
        <v>17</v>
      </c>
      <c r="G71" s="119">
        <f t="shared" si="1"/>
        <v>850</v>
      </c>
      <c r="H71" s="49">
        <f t="shared" si="2"/>
        <v>850</v>
      </c>
      <c r="M71" s="120"/>
    </row>
    <row r="72" spans="1:13" x14ac:dyDescent="0.25">
      <c r="A72" s="129" t="s">
        <v>110</v>
      </c>
      <c r="B72" s="129" t="s">
        <v>109</v>
      </c>
      <c r="C72" s="57">
        <v>0.5</v>
      </c>
      <c r="D72" s="15">
        <v>20</v>
      </c>
      <c r="E72" s="116">
        <f>'Festkosten-Depotwert'!P73+'Festkosten-Depotwert'!D73</f>
        <v>0</v>
      </c>
      <c r="F72" s="117">
        <f t="shared" si="21"/>
        <v>20</v>
      </c>
      <c r="G72" s="119">
        <f t="shared" si="1"/>
        <v>10</v>
      </c>
      <c r="H72" s="49">
        <f t="shared" si="2"/>
        <v>10</v>
      </c>
      <c r="I72" s="28" t="s">
        <v>161</v>
      </c>
      <c r="M72" s="120"/>
    </row>
    <row r="73" spans="1:13" x14ac:dyDescent="0.25">
      <c r="A73" s="128" t="s">
        <v>111</v>
      </c>
      <c r="B73" s="128" t="s">
        <v>120</v>
      </c>
      <c r="C73" s="57">
        <v>1</v>
      </c>
      <c r="D73" s="15">
        <v>20</v>
      </c>
      <c r="E73" s="116">
        <f>'Festkosten-Depotwert'!P74+'Festkosten-Depotwert'!D74</f>
        <v>0</v>
      </c>
      <c r="F73" s="117">
        <f t="shared" si="21"/>
        <v>20</v>
      </c>
      <c r="G73" s="118">
        <f t="shared" si="1"/>
        <v>20</v>
      </c>
      <c r="H73" s="49">
        <f t="shared" si="2"/>
        <v>20</v>
      </c>
      <c r="M73" s="120"/>
    </row>
    <row r="74" spans="1:13" x14ac:dyDescent="0.25">
      <c r="A74" s="128" t="s">
        <v>112</v>
      </c>
      <c r="B74" s="128" t="s">
        <v>120</v>
      </c>
      <c r="C74" s="57">
        <v>1</v>
      </c>
      <c r="D74" s="15">
        <v>110</v>
      </c>
      <c r="E74" s="116">
        <f>'Festkosten-Depotwert'!P75+'Festkosten-Depotwert'!D75</f>
        <v>0</v>
      </c>
      <c r="F74" s="117">
        <f t="shared" si="21"/>
        <v>110</v>
      </c>
      <c r="G74" s="119">
        <f t="shared" si="1"/>
        <v>110</v>
      </c>
      <c r="H74" s="49">
        <f t="shared" si="2"/>
        <v>110</v>
      </c>
      <c r="M74" s="120"/>
    </row>
    <row r="75" spans="1:13" x14ac:dyDescent="0.25">
      <c r="A75" s="128" t="s">
        <v>112</v>
      </c>
      <c r="B75" s="128" t="s">
        <v>120</v>
      </c>
      <c r="C75" s="50">
        <v>2</v>
      </c>
      <c r="D75" s="15"/>
      <c r="E75" s="116">
        <f>'Festkosten-Depotwert'!P76+'Festkosten-Depotwert'!D76</f>
        <v>0</v>
      </c>
      <c r="F75" s="117">
        <f t="shared" si="21"/>
        <v>0</v>
      </c>
      <c r="G75" s="119">
        <f t="shared" si="1"/>
        <v>0</v>
      </c>
      <c r="H75" s="49">
        <f t="shared" si="2"/>
        <v>0</v>
      </c>
      <c r="M75" s="120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6">
        <f>'Festkosten-Depotwert'!P77+'Festkosten-Depotwert'!D77</f>
        <v>0</v>
      </c>
      <c r="F76" s="117">
        <f t="shared" si="21"/>
        <v>0</v>
      </c>
      <c r="G76" s="119">
        <f t="shared" si="1"/>
        <v>0</v>
      </c>
      <c r="H76" s="49">
        <f t="shared" si="2"/>
        <v>0</v>
      </c>
      <c r="M76" s="120"/>
    </row>
    <row r="77" spans="1:13" x14ac:dyDescent="0.25">
      <c r="M77" s="120"/>
    </row>
    <row r="78" spans="1:13" x14ac:dyDescent="0.25">
      <c r="A78" s="139"/>
      <c r="B78" s="137" t="s">
        <v>171</v>
      </c>
    </row>
    <row r="79" spans="1:13" x14ac:dyDescent="0.25">
      <c r="A79" s="136"/>
      <c r="B79" s="137" t="s">
        <v>170</v>
      </c>
      <c r="M79" s="120"/>
    </row>
    <row r="80" spans="1:13" x14ac:dyDescent="0.25">
      <c r="A80" s="130"/>
      <c r="B80" s="28" t="s">
        <v>158</v>
      </c>
      <c r="D80" s="28" t="s">
        <v>95</v>
      </c>
      <c r="F80" s="121" t="s">
        <v>151</v>
      </c>
    </row>
    <row r="81" spans="1:2" x14ac:dyDescent="0.25">
      <c r="A81" s="131"/>
      <c r="B81" s="28" t="s">
        <v>159</v>
      </c>
    </row>
    <row r="82" spans="1:2" x14ac:dyDescent="0.25">
      <c r="B82" s="28" t="s">
        <v>160</v>
      </c>
    </row>
  </sheetData>
  <pageMargins left="0.25" right="0.25" top="0.75" bottom="0.75" header="0.3" footer="0.3"/>
  <pageSetup paperSize="9" scale="6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s="126" t="s">
        <v>156</v>
      </c>
    </row>
    <row r="3" spans="1:2" x14ac:dyDescent="0.25">
      <c r="A3" t="s">
        <v>135</v>
      </c>
      <c r="B3" t="s">
        <v>166</v>
      </c>
    </row>
    <row r="4" spans="1:2" x14ac:dyDescent="0.25">
      <c r="A4" t="s">
        <v>167</v>
      </c>
      <c r="B4" t="s">
        <v>169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2015-07-09T11:54:04Z</dcterms:modified>
</cp:coreProperties>
</file>