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225" windowWidth="15120" windowHeight="789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52511"/>
</workbook>
</file>

<file path=xl/calcChain.xml><?xml version="1.0" encoding="utf-8"?>
<calcChain xmlns="http://schemas.openxmlformats.org/spreadsheetml/2006/main">
  <c r="E43" i="5" l="1"/>
  <c r="F43" i="5"/>
  <c r="G43" i="5" s="1"/>
  <c r="H43" i="5"/>
  <c r="R44" i="3"/>
  <c r="S44" i="3"/>
  <c r="N44" i="3"/>
  <c r="O44" i="3" s="1"/>
  <c r="I44" i="3" s="1"/>
  <c r="F44" i="3"/>
  <c r="G44" i="3"/>
  <c r="H44" i="3"/>
  <c r="E39" i="5"/>
  <c r="F39" i="5" s="1"/>
  <c r="G39" i="5" s="1"/>
  <c r="H39" i="5"/>
  <c r="R40" i="3"/>
  <c r="S40" i="3"/>
  <c r="N40" i="3"/>
  <c r="O40" i="3" s="1"/>
  <c r="I40" i="3" s="1"/>
  <c r="F40" i="3"/>
  <c r="G40" i="3"/>
  <c r="H40" i="3"/>
  <c r="E38" i="5"/>
  <c r="F38" i="5" s="1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F49" i="5" s="1"/>
  <c r="G49" i="5" s="1"/>
  <c r="H49" i="5"/>
  <c r="H13" i="5"/>
  <c r="E13" i="5"/>
  <c r="F13" i="5" s="1"/>
  <c r="G13" i="5" s="1"/>
  <c r="H3" i="5"/>
  <c r="E3" i="5"/>
  <c r="F3" i="5" s="1"/>
  <c r="G3" i="5" s="1"/>
  <c r="V44" i="3" l="1"/>
  <c r="Z44" i="3" s="1"/>
  <c r="W44" i="3"/>
  <c r="J44" i="3"/>
  <c r="K44" i="3"/>
  <c r="L44" i="3" s="1"/>
  <c r="V40" i="3"/>
  <c r="W40" i="3" s="1"/>
  <c r="Z40" i="3"/>
  <c r="J40" i="3"/>
  <c r="K40" i="3"/>
  <c r="L40" i="3" s="1"/>
  <c r="V39" i="3"/>
  <c r="Z39" i="3" s="1"/>
  <c r="J39" i="3"/>
  <c r="K39" i="3"/>
  <c r="L39" i="3" s="1"/>
  <c r="E48" i="5"/>
  <c r="F48" i="5" s="1"/>
  <c r="G48" i="5" s="1"/>
  <c r="H48" i="5"/>
  <c r="T44" i="3" l="1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F47" i="5" s="1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AB4" i="3" s="1"/>
  <c r="W4" i="3"/>
  <c r="T4" i="3"/>
  <c r="U4" i="3" s="1"/>
  <c r="J4" i="3"/>
  <c r="K4" i="3"/>
  <c r="L4" i="3" s="1"/>
  <c r="Y50" i="3"/>
  <c r="AA50" i="3" s="1"/>
  <c r="Z50" i="3"/>
  <c r="AB50" i="3" s="1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F63" i="5" s="1"/>
  <c r="G63" i="5" s="1"/>
  <c r="H63" i="5"/>
  <c r="N64" i="3"/>
  <c r="O64" i="3" s="1"/>
  <c r="V64" i="3" s="1"/>
  <c r="S64" i="3"/>
  <c r="R64" i="3"/>
  <c r="F64" i="3"/>
  <c r="G64" i="3"/>
  <c r="H64" i="3"/>
  <c r="E62" i="5"/>
  <c r="F62" i="5" s="1"/>
  <c r="G62" i="5" s="1"/>
  <c r="H62" i="5"/>
  <c r="R63" i="3"/>
  <c r="S63" i="3"/>
  <c r="N63" i="3"/>
  <c r="O63" i="3" s="1"/>
  <c r="F63" i="3"/>
  <c r="G63" i="3"/>
  <c r="H63" i="3"/>
  <c r="E57" i="5"/>
  <c r="F57" i="5" s="1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E29" i="5"/>
  <c r="F29" i="5" s="1"/>
  <c r="G29" i="5" s="1"/>
  <c r="E30" i="5"/>
  <c r="F30" i="5" s="1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40" i="5"/>
  <c r="F40" i="5" s="1"/>
  <c r="G40" i="5" s="1"/>
  <c r="E41" i="5"/>
  <c r="F41" i="5" s="1"/>
  <c r="G41" i="5" s="1"/>
  <c r="E42" i="5"/>
  <c r="F42" i="5" s="1"/>
  <c r="G42" i="5" s="1"/>
  <c r="E44" i="5"/>
  <c r="F44" i="5" s="1"/>
  <c r="G44" i="5" s="1"/>
  <c r="E45" i="5"/>
  <c r="F45" i="5" s="1"/>
  <c r="G45" i="5" s="1"/>
  <c r="E46" i="5"/>
  <c r="F46" i="5" s="1"/>
  <c r="G46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4" i="5"/>
  <c r="F64" i="5" s="1"/>
  <c r="G64" i="5" s="1"/>
  <c r="E65" i="5"/>
  <c r="F65" i="5" s="1"/>
  <c r="G65" i="5" s="1"/>
  <c r="E66" i="5"/>
  <c r="F66" i="5" s="1"/>
  <c r="G66" i="5" s="1"/>
  <c r="E67" i="5"/>
  <c r="F67" i="5" s="1"/>
  <c r="G67" i="5" s="1"/>
  <c r="E68" i="5"/>
  <c r="F68" i="5" s="1"/>
  <c r="G68" i="5" s="1"/>
  <c r="E69" i="5"/>
  <c r="F69" i="5" s="1"/>
  <c r="G69" i="5" s="1"/>
  <c r="E70" i="5"/>
  <c r="F70" i="5" s="1"/>
  <c r="G70" i="5" s="1"/>
  <c r="E71" i="5"/>
  <c r="F71" i="5" s="1"/>
  <c r="G71" i="5" s="1"/>
  <c r="E72" i="5"/>
  <c r="F72" i="5" s="1"/>
  <c r="G72" i="5" s="1"/>
  <c r="F73" i="5"/>
  <c r="G73" i="5" s="1"/>
  <c r="F74" i="5"/>
  <c r="G74" i="5" s="1"/>
  <c r="E75" i="5"/>
  <c r="F75" i="5" s="1"/>
  <c r="G75" i="5" s="1"/>
  <c r="E76" i="5"/>
  <c r="F76" i="5" s="1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O69" i="3" s="1"/>
  <c r="V69" i="3" s="1"/>
  <c r="W69" i="3" s="1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O61" i="3" s="1"/>
  <c r="I61" i="3" s="1"/>
  <c r="N62" i="3"/>
  <c r="O62" i="3" s="1"/>
  <c r="V62" i="3" s="1"/>
  <c r="W62" i="3" s="1"/>
  <c r="G62" i="3"/>
  <c r="F62" i="3"/>
  <c r="H62" i="3"/>
  <c r="G57" i="3"/>
  <c r="F57" i="3"/>
  <c r="H57" i="3"/>
  <c r="K88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N53" i="3"/>
  <c r="O53" i="3" s="1"/>
  <c r="N55" i="3"/>
  <c r="O55" i="3" s="1"/>
  <c r="I55" i="3" s="1"/>
  <c r="N56" i="3"/>
  <c r="O56" i="3" s="1"/>
  <c r="N65" i="3"/>
  <c r="O65" i="3" s="1"/>
  <c r="V65" i="3" s="1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I33" i="3"/>
  <c r="Z33" i="3" s="1"/>
  <c r="O47" i="3"/>
  <c r="I47" i="3" s="1"/>
  <c r="O21" i="3"/>
  <c r="I21" i="3" s="1"/>
  <c r="J21" i="3" s="1"/>
  <c r="I31" i="3"/>
  <c r="Z31" i="3" s="1"/>
  <c r="O52" i="3"/>
  <c r="V52" i="3" s="1"/>
  <c r="O19" i="3"/>
  <c r="I19" i="3" s="1"/>
  <c r="V57" i="3"/>
  <c r="Z57" i="3" s="1"/>
  <c r="R3" i="3"/>
  <c r="F3" i="3"/>
  <c r="G3" i="3"/>
  <c r="H3" i="3"/>
  <c r="K75" i="3"/>
  <c r="L75" i="3" s="1"/>
  <c r="T41" i="3" l="1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T57" i="3"/>
  <c r="U57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Y7" i="3" s="1"/>
  <c r="AA7" i="3" s="1"/>
  <c r="V36" i="3"/>
  <c r="W36" i="3" s="1"/>
  <c r="K28" i="3"/>
  <c r="L28" i="3" s="1"/>
  <c r="J7" i="3"/>
  <c r="K7" i="3"/>
  <c r="L7" i="3" s="1"/>
  <c r="K66" i="3"/>
  <c r="L66" i="3" s="1"/>
  <c r="J66" i="3"/>
  <c r="V53" i="3"/>
  <c r="I53" i="3"/>
  <c r="I71" i="3"/>
  <c r="V71" i="3"/>
  <c r="Z7" i="3"/>
  <c r="K13" i="3"/>
  <c r="L13" i="3" s="1"/>
  <c r="I45" i="3"/>
  <c r="J45" i="3" s="1"/>
  <c r="V61" i="3"/>
  <c r="W61" i="3" s="1"/>
  <c r="V75" i="3"/>
  <c r="T75" i="3" s="1"/>
  <c r="U75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Y65" i="3"/>
  <c r="AA65" i="3" s="1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V8" i="3"/>
  <c r="Y8" i="3" s="1"/>
  <c r="AA8" i="3" s="1"/>
  <c r="V55" i="3"/>
  <c r="S78" i="3"/>
  <c r="I41" i="3"/>
  <c r="K41" i="3" s="1"/>
  <c r="L41" i="3" s="1"/>
  <c r="W57" i="3"/>
  <c r="I69" i="3"/>
  <c r="K69" i="3" s="1"/>
  <c r="L69" i="3" s="1"/>
  <c r="K33" i="3"/>
  <c r="L33" i="3" s="1"/>
  <c r="V73" i="3"/>
  <c r="Y57" i="3"/>
  <c r="AB57" i="3" s="1"/>
  <c r="I52" i="3"/>
  <c r="Z52" i="3" s="1"/>
  <c r="V21" i="3"/>
  <c r="Z21" i="3" s="1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W29" i="3" s="1"/>
  <c r="I25" i="3"/>
  <c r="K25" i="3" s="1"/>
  <c r="L25" i="3" s="1"/>
  <c r="V25" i="3"/>
  <c r="W25" i="3" s="1"/>
  <c r="T45" i="3"/>
  <c r="U45" i="3" s="1"/>
  <c r="Z45" i="3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Y38" i="3"/>
  <c r="V13" i="3"/>
  <c r="K45" i="3"/>
  <c r="L45" i="3" s="1"/>
  <c r="K61" i="3"/>
  <c r="L61" i="3" s="1"/>
  <c r="J33" i="3"/>
  <c r="K38" i="3"/>
  <c r="L38" i="3" s="1"/>
  <c r="V15" i="3"/>
  <c r="V47" i="3"/>
  <c r="Y35" i="3"/>
  <c r="Z55" i="3"/>
  <c r="K55" i="3"/>
  <c r="L55" i="3" s="1"/>
  <c r="V9" i="3"/>
  <c r="J61" i="3"/>
  <c r="K73" i="3"/>
  <c r="L73" i="3" s="1"/>
  <c r="Z76" i="3"/>
  <c r="AB76" i="3" s="1"/>
  <c r="I24" i="3"/>
  <c r="Z24" i="3" s="1"/>
  <c r="Z17" i="3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W52" i="3"/>
  <c r="T52" i="3"/>
  <c r="U52" i="3" s="1"/>
  <c r="Y52" i="3"/>
  <c r="I34" i="3"/>
  <c r="V34" i="3"/>
  <c r="Z70" i="3"/>
  <c r="W31" i="3"/>
  <c r="T31" i="3"/>
  <c r="U31" i="3" s="1"/>
  <c r="Y31" i="3"/>
  <c r="W74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J29" i="3"/>
  <c r="V77" i="3"/>
  <c r="V72" i="3"/>
  <c r="K60" i="3"/>
  <c r="L60" i="3" s="1"/>
  <c r="W7" i="3"/>
  <c r="I37" i="3"/>
  <c r="V37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Y60" i="3" l="1"/>
  <c r="Z75" i="3"/>
  <c r="J62" i="3"/>
  <c r="T7" i="3"/>
  <c r="U7" i="3" s="1"/>
  <c r="Z62" i="3"/>
  <c r="W26" i="3"/>
  <c r="Z41" i="3"/>
  <c r="Y41" i="3"/>
  <c r="K65" i="3"/>
  <c r="L65" i="3" s="1"/>
  <c r="Z67" i="3"/>
  <c r="AB67" i="3" s="1"/>
  <c r="Z51" i="3"/>
  <c r="J26" i="3"/>
  <c r="Y25" i="3"/>
  <c r="Z60" i="3"/>
  <c r="AB60" i="3" s="1"/>
  <c r="K70" i="3"/>
  <c r="L70" i="3" s="1"/>
  <c r="W68" i="3"/>
  <c r="T38" i="3"/>
  <c r="U38" i="3" s="1"/>
  <c r="T76" i="3"/>
  <c r="U76" i="3" s="1"/>
  <c r="J20" i="3"/>
  <c r="Z69" i="3"/>
  <c r="AB69" i="3" s="1"/>
  <c r="Z65" i="3"/>
  <c r="AB65" i="3" s="1"/>
  <c r="Z8" i="3"/>
  <c r="AB8" i="3" s="1"/>
  <c r="T8" i="3"/>
  <c r="U8" i="3" s="1"/>
  <c r="AB7" i="3"/>
  <c r="Y69" i="3"/>
  <c r="Y62" i="3"/>
  <c r="AB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AB45" i="3" s="1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Y17" i="3"/>
  <c r="AB17" i="3" s="1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AB38" i="3" s="1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AA45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AA38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AA69" i="3"/>
  <c r="T20" i="3"/>
  <c r="U20" i="3" s="1"/>
  <c r="W20" i="3"/>
  <c r="Y20" i="3"/>
  <c r="T18" i="3"/>
  <c r="U18" i="3" s="1"/>
  <c r="W18" i="3"/>
  <c r="Y18" i="3"/>
  <c r="AA18" i="3" s="1"/>
  <c r="Z18" i="3"/>
  <c r="K89" i="3"/>
  <c r="C6" i="4"/>
  <c r="B20" i="4" s="1"/>
  <c r="AA52" i="3"/>
  <c r="AB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A1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AA25" i="3"/>
  <c r="AB25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AA54" i="3"/>
  <c r="AB70" i="3"/>
  <c r="J34" i="3"/>
  <c r="K34" i="3"/>
  <c r="L34" i="3" s="1"/>
  <c r="AA62" i="3" l="1"/>
  <c r="AB20" i="3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W78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D6" i="4" l="1"/>
  <c r="B13" i="4" s="1"/>
  <c r="K90" i="3"/>
  <c r="K91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14 Fl., da 1 Fl nicht verzeichneter Altbestand da war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Insgesamt 8 Fl. Vorhanden. Davon 1,5 Fl nicht verzeichneter Altbestand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 Fl., noch 1,5 Flaschen nicht verzeichneter Altbestand vorhanden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Zusätzlich eine 1/2 Flasche nicht verzeichneter Altbestand vorhanden</t>
        </r>
      </text>
    </comment>
    <comment ref="D4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Dazu wurden 3x250ml Schlagobers in der Sprühdose verbraucht</t>
        </r>
      </text>
    </comment>
    <comment ref="O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12 Fässer bezahlt, aber 13 verbraucht, da 2x25l Sponsoring (Lagerhaus und Brau Union)</t>
        </r>
      </text>
    </comment>
  </commentList>
</comments>
</file>

<file path=xl/sharedStrings.xml><?xml version="1.0" encoding="utf-8"?>
<sst xmlns="http://schemas.openxmlformats.org/spreadsheetml/2006/main" count="467" uniqueCount="176">
  <si>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</si>
  <si>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</si>
  <si>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</si>
  <si>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</si>
  <si>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</si>
  <si>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</si>
  <si>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</si>
  <si>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</si>
  <si>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</si>
  <si>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</si>
  <si>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</si>
  <si>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</si>
  <si>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</si>
  <si>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</si>
  <si>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</si>
  <si>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</si>
  <si>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</si>
  <si>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</si>
  <si>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</si>
  <si>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</si>
  <si>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</si>
  <si>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</si>
  <si>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</si>
  <si>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</si>
  <si>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</si>
  <si>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</si>
  <si>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</si>
  <si>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</si>
  <si>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</si>
  <si>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</si>
  <si>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</si>
  <si>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</si>
  <si>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</si>
  <si>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</si>
  <si>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</si>
  <si>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</si>
  <si>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</si>
  <si>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</si>
  <si>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</si>
  <si>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</si>
  <si>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</si>
  <si>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</si>
  <si>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</si>
  <si>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</si>
  <si>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</si>
  <si>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</si>
  <si>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</si>
  <si>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</si>
  <si>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</si>
  <si>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</si>
  <si>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</si>
  <si>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</si>
  <si>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</si>
  <si>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</si>
  <si>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</si>
  <si>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</si>
  <si>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</si>
  <si>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</si>
  <si>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</si>
  <si>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</si>
  <si>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</si>
  <si>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</si>
  <si>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</si>
  <si>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</si>
  <si>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</si>
  <si>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</si>
  <si>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</si>
  <si>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</si>
  <si>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</si>
  <si>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</si>
  <si>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</si>
  <si>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</si>
  <si>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</si>
  <si>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</si>
  <si>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</si>
  <si>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</si>
  <si>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</si>
  <si>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</si>
  <si>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</si>
  <si>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</si>
  <si>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</si>
  <si>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</si>
  <si>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</si>
  <si>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</si>
  <si>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</si>
  <si>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</si>
  <si>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</si>
  <si>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</si>
  <si>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</si>
  <si>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</si>
  <si>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</si>
  <si>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</si>
  <si>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</si>
  <si>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</si>
  <si>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</si>
  <si>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</si>
  <si>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</si>
  <si>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</si>
  <si>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</si>
  <si>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</si>
  <si>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</si>
  <si>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</si>
  <si>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</si>
  <si>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</si>
  <si>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</si>
  <si>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</si>
  <si>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</si>
  <si>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</si>
  <si>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</si>
  <si>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</si>
  <si>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</si>
  <si>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</si>
  <si>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</si>
  <si>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</si>
  <si>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</si>
  <si>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</si>
  <si>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</si>
  <si>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</si>
  <si>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</si>
  <si>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</si>
  <si>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</si>
  <si>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</si>
  <si>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</si>
  <si>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</si>
  <si>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</si>
  <si>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</si>
  <si>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</si>
  <si>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</si>
  <si>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</si>
  <si>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</si>
  <si>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</si>
  <si>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</si>
  <si>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</si>
  <si>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</si>
  <si>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</si>
  <si>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</si>
  <si>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</si>
  <si>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</si>
  <si>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</si>
  <si>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</si>
  <si>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</si>
  <si>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</si>
  <si>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</si>
  <si>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</si>
  <si>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</si>
  <si>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</si>
  <si>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</si>
  <si>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</si>
  <si>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</si>
  <si>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</si>
  <si>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</si>
  <si>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</si>
  <si>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</si>
  <si>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</si>
  <si>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</si>
  <si>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0,25 Fl. 1l Haselnussschnaps</t>
  </si>
  <si>
    <t>5 Fl. 0,7l Eierlikör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</si>
  <si>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</si>
  <si>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</si>
  <si>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</si>
  <si>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</si>
  <si>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</si>
  <si>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</si>
  <si>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</si>
  <si>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</si>
  <si>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</si>
  <si>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</si>
  <si>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</si>
  <si>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</si>
  <si>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</si>
  <si>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</si>
  <si>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</si>
  <si>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</si>
  <si>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</si>
  <si>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Triple Sec Orange</t>
  </si>
  <si>
    <t>1,5 Fl. 0,7l Malibu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</si>
</sst>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tabSelected="1" zoomScaleNormal="100" workbookViewId="0">
      <pane xSplit="3" ySplit="2" topLeftCell="L3" activePane="bottomRight" state="frozen"/>
      <selection pane="topRight" activeCell="D1" sqref="D1"/>
      <selection pane="bottomLeft" activeCell="A2" sqref="A2"/>
      <selection pane="bottomRight" activeCell="O10" sqref="O10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160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>
        <v>8.25</v>
      </c>
      <c r="N3" s="55">
        <f>P3+D3</f>
        <v>16</v>
      </c>
      <c r="O3" s="55">
        <f>N3-M3</f>
        <v>7.75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7.75</v>
      </c>
      <c r="U3" s="58">
        <f>T3*Q3</f>
        <v>58.0647205</v>
      </c>
      <c r="V3" s="24">
        <f>IF(O3&lt;P3,P3-O3,0)</f>
        <v>8.25</v>
      </c>
      <c r="W3" s="50">
        <f>V3*Q3</f>
        <v>61.810831499999999</v>
      </c>
      <c r="Y3" s="25">
        <f>V3+I3</f>
        <v>8.25</v>
      </c>
      <c r="Z3" s="26">
        <f>IF(ISERROR(((V3*Q3)+(I3*E3))/(I3+V3)),0,((V3*Q3)+(I3*E3))/(I3+V3))</f>
        <v>7.4922219999999999</v>
      </c>
      <c r="AA3" s="10">
        <f>Y3*C3</f>
        <v>5.7749999999999995</v>
      </c>
      <c r="AB3" s="19">
        <f>Y3*Z3</f>
        <v>61.810831499999999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7" si="6">E5/C5</f>
        <v>6.625</v>
      </c>
      <c r="G5" s="52">
        <f t="shared" ref="G5:G77" si="7">E5*D5</f>
        <v>79.5</v>
      </c>
      <c r="H5" s="50">
        <f t="shared" ref="H5:H77" si="8">C5*D5</f>
        <v>12</v>
      </c>
      <c r="I5" s="24">
        <f t="shared" ref="I5:I77" si="9">IF(O5&gt;P5,D5-O5+P5,D5)</f>
        <v>4.5</v>
      </c>
      <c r="J5" s="53">
        <f t="shared" ref="J5:J66" si="10">I5*E5</f>
        <v>29.8125</v>
      </c>
      <c r="K5" s="54">
        <f t="shared" ref="K5:K66" si="11">D5-I5</f>
        <v>7.5</v>
      </c>
      <c r="L5" s="125">
        <f t="shared" ref="L5:L66" si="12">K5*E5</f>
        <v>49.6875</v>
      </c>
      <c r="M5" s="20">
        <v>4.5</v>
      </c>
      <c r="N5" s="55">
        <f t="shared" ref="N5:N42" si="13">P5+D5</f>
        <v>17.5</v>
      </c>
      <c r="O5" s="55">
        <f t="shared" ref="O5:O42" si="14">N5-M5</f>
        <v>13</v>
      </c>
      <c r="P5" s="17">
        <v>5.5</v>
      </c>
      <c r="Q5" s="16">
        <v>6.7149999999999999</v>
      </c>
      <c r="R5" s="56">
        <f t="shared" ref="R5:R73" si="15">Q5/C5</f>
        <v>6.7149999999999999</v>
      </c>
      <c r="S5" s="56">
        <f t="shared" ref="S5:S73" si="16">Q5*P5</f>
        <v>36.932499999999997</v>
      </c>
      <c r="T5" s="57">
        <f t="shared" ref="T5:T73" si="17">P5-V5</f>
        <v>5.5</v>
      </c>
      <c r="U5" s="58">
        <f t="shared" ref="U5:U73" si="18">T5*Q5</f>
        <v>36.932499999999997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4.5</v>
      </c>
      <c r="Z5" s="26">
        <f t="shared" ref="Z5:Z77" si="22">IF(ISERROR(((V5*Q5)+(I5*E5))/(I5+V5)),0,((V5*Q5)+(I5*E5))/(I5+V5))</f>
        <v>6.625</v>
      </c>
      <c r="AA5" s="10">
        <f t="shared" ref="AA5:AA77" si="23">Y5*C5</f>
        <v>4.5</v>
      </c>
      <c r="AB5" s="19">
        <f t="shared" ref="AB5:AB77" si="24">Y5*Z5</f>
        <v>29.8125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2</v>
      </c>
      <c r="J8" s="53">
        <f t="shared" si="10"/>
        <v>24.52</v>
      </c>
      <c r="K8" s="54">
        <f t="shared" si="11"/>
        <v>6</v>
      </c>
      <c r="L8" s="125">
        <f>K8*E8</f>
        <v>73.56</v>
      </c>
      <c r="M8" s="20">
        <v>2</v>
      </c>
      <c r="N8" s="55">
        <f t="shared" si="13"/>
        <v>25.5</v>
      </c>
      <c r="O8" s="55">
        <f t="shared" si="14"/>
        <v>23.5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2</v>
      </c>
      <c r="Z8" s="26">
        <f t="shared" si="22"/>
        <v>12.26</v>
      </c>
      <c r="AA8" s="10">
        <f t="shared" si="23"/>
        <v>1.4</v>
      </c>
      <c r="AB8" s="19">
        <f t="shared" si="24"/>
        <v>24.52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>
        <v>8</v>
      </c>
      <c r="N9" s="55">
        <f t="shared" si="13"/>
        <v>10.5</v>
      </c>
      <c r="O9" s="55">
        <f t="shared" si="14"/>
        <v>2.5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2.5</v>
      </c>
      <c r="U9" s="58">
        <f t="shared" si="18"/>
        <v>26.19857142857143</v>
      </c>
      <c r="V9" s="24">
        <f t="shared" si="19"/>
        <v>8</v>
      </c>
      <c r="W9" s="50">
        <f t="shared" si="20"/>
        <v>83.835428571428579</v>
      </c>
      <c r="Y9" s="25">
        <f t="shared" si="21"/>
        <v>8</v>
      </c>
      <c r="Z9" s="26">
        <f t="shared" si="22"/>
        <v>10.479428571428572</v>
      </c>
      <c r="AA9" s="10">
        <f t="shared" si="23"/>
        <v>5.6</v>
      </c>
      <c r="AB9" s="19">
        <f t="shared" si="24"/>
        <v>83.835428571428579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>
        <v>6.5</v>
      </c>
      <c r="N10" s="55">
        <f t="shared" si="13"/>
        <v>6.5</v>
      </c>
      <c r="O10" s="55">
        <f t="shared" si="14"/>
        <v>0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0</v>
      </c>
      <c r="U10" s="58">
        <f t="shared" si="18"/>
        <v>0</v>
      </c>
      <c r="V10" s="24">
        <f t="shared" si="19"/>
        <v>6.5</v>
      </c>
      <c r="W10" s="50">
        <f t="shared" si="20"/>
        <v>80.316249999999997</v>
      </c>
      <c r="Y10" s="25">
        <f t="shared" si="21"/>
        <v>6.5</v>
      </c>
      <c r="Z10" s="26">
        <f t="shared" si="22"/>
        <v>12.356346153846154</v>
      </c>
      <c r="AA10" s="10">
        <f t="shared" si="23"/>
        <v>4.55</v>
      </c>
      <c r="AB10" s="19">
        <f t="shared" si="24"/>
        <v>80.316249999999997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6</v>
      </c>
      <c r="J11" s="53">
        <f t="shared" si="10"/>
        <v>73.767600000000002</v>
      </c>
      <c r="K11" s="54">
        <f t="shared" si="11"/>
        <v>6</v>
      </c>
      <c r="L11" s="125">
        <f t="shared" si="12"/>
        <v>73.767600000000002</v>
      </c>
      <c r="M11" s="20">
        <v>6</v>
      </c>
      <c r="N11" s="55">
        <f t="shared" si="13"/>
        <v>15.25</v>
      </c>
      <c r="O11" s="55">
        <f t="shared" si="14"/>
        <v>9.25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6</v>
      </c>
      <c r="Z11" s="26">
        <f t="shared" si="22"/>
        <v>12.294600000000001</v>
      </c>
      <c r="AA11" s="10">
        <f t="shared" si="23"/>
        <v>4.1999999999999993</v>
      </c>
      <c r="AB11" s="19">
        <f t="shared" si="24"/>
        <v>73.767600000000002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13.5</v>
      </c>
      <c r="J13" s="53">
        <f t="shared" si="10"/>
        <v>131.55925500000001</v>
      </c>
      <c r="K13" s="54">
        <f t="shared" si="11"/>
        <v>5.5</v>
      </c>
      <c r="L13" s="125">
        <f t="shared" si="12"/>
        <v>53.598214999999996</v>
      </c>
      <c r="M13" s="20">
        <v>13.5</v>
      </c>
      <c r="N13" s="55">
        <f t="shared" si="13"/>
        <v>25.5</v>
      </c>
      <c r="O13" s="55">
        <f t="shared" si="14"/>
        <v>12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13.5</v>
      </c>
      <c r="Z13" s="26">
        <f t="shared" si="22"/>
        <v>9.7451300000000014</v>
      </c>
      <c r="AA13" s="10">
        <f t="shared" si="23"/>
        <v>9.4499999999999993</v>
      </c>
      <c r="AB13" s="19">
        <f t="shared" si="24"/>
        <v>131.55925500000001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1</v>
      </c>
      <c r="J16" s="53">
        <f t="shared" si="10"/>
        <v>9.4934999999999992</v>
      </c>
      <c r="K16" s="54">
        <f t="shared" si="11"/>
        <v>0</v>
      </c>
      <c r="L16" s="125">
        <f t="shared" si="12"/>
        <v>0</v>
      </c>
      <c r="M16" s="20">
        <v>4.25</v>
      </c>
      <c r="N16" s="55">
        <f t="shared" si="13"/>
        <v>6</v>
      </c>
      <c r="O16" s="55">
        <f t="shared" si="14"/>
        <v>1.75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1.75</v>
      </c>
      <c r="U16" s="58">
        <f t="shared" si="18"/>
        <v>17.7499</v>
      </c>
      <c r="V16" s="24">
        <f t="shared" si="19"/>
        <v>3.25</v>
      </c>
      <c r="W16" s="50">
        <f t="shared" si="20"/>
        <v>32.964099999999995</v>
      </c>
      <c r="Y16" s="25">
        <f t="shared" si="21"/>
        <v>4.25</v>
      </c>
      <c r="Z16" s="26">
        <f t="shared" si="22"/>
        <v>9.9900235294117632</v>
      </c>
      <c r="AA16" s="10">
        <f t="shared" si="23"/>
        <v>2.9749999999999996</v>
      </c>
      <c r="AB16" s="19">
        <f t="shared" si="24"/>
        <v>42.457599999999992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>
        <v>5.5</v>
      </c>
      <c r="N17" s="55">
        <f t="shared" ref="N17" si="102">P17+D17</f>
        <v>6</v>
      </c>
      <c r="O17" s="55">
        <f t="shared" ref="O17" si="103">N17-M17</f>
        <v>0.5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0.5</v>
      </c>
      <c r="U17" s="58">
        <f t="shared" ref="U17" si="107">T17*Q17</f>
        <v>5.2883333333333331</v>
      </c>
      <c r="V17" s="24">
        <f t="shared" ref="V17" si="108">IF(O17&lt;P17,P17-O17,0)</f>
        <v>5.5</v>
      </c>
      <c r="W17" s="50">
        <f t="shared" ref="W17" si="109">V17*Q17</f>
        <v>58.171666666666667</v>
      </c>
      <c r="Y17" s="25">
        <f t="shared" ref="Y17" si="110">V17+I17</f>
        <v>5.5</v>
      </c>
      <c r="Z17" s="26">
        <f t="shared" ref="Z17" si="111">IF(ISERROR(((V17*Q17)+(I17*E17))/(I17+V17)),0,((V17*Q17)+(I17*E17))/(I17+V17))</f>
        <v>10.576666666666666</v>
      </c>
      <c r="AA17" s="10">
        <f t="shared" ref="AA17" si="112">Y17*C17</f>
        <v>3.8499999999999996</v>
      </c>
      <c r="AB17" s="19">
        <f t="shared" ref="AB17" si="113">Y17*Z17</f>
        <v>58.171666666666667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24</v>
      </c>
      <c r="J18" s="53">
        <f t="shared" si="10"/>
        <v>37.200000000000003</v>
      </c>
      <c r="K18" s="54">
        <f t="shared" si="11"/>
        <v>0</v>
      </c>
      <c r="L18" s="125">
        <f t="shared" si="12"/>
        <v>0</v>
      </c>
      <c r="M18" s="20">
        <v>48</v>
      </c>
      <c r="N18" s="55">
        <f t="shared" si="13"/>
        <v>204</v>
      </c>
      <c r="O18" s="55">
        <f t="shared" si="14"/>
        <v>156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156</v>
      </c>
      <c r="U18" s="58">
        <f t="shared" si="18"/>
        <v>138.99600000000001</v>
      </c>
      <c r="V18" s="24">
        <f t="shared" si="19"/>
        <v>24</v>
      </c>
      <c r="W18" s="50">
        <f t="shared" si="20"/>
        <v>21.384</v>
      </c>
      <c r="Y18" s="25">
        <f t="shared" si="21"/>
        <v>48</v>
      </c>
      <c r="Z18" s="26">
        <f t="shared" si="22"/>
        <v>1.2205000000000001</v>
      </c>
      <c r="AA18" s="10">
        <f t="shared" si="23"/>
        <v>13.200000000000001</v>
      </c>
      <c r="AB18" s="19">
        <f t="shared" si="24"/>
        <v>58.584000000000003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>
        <v>48</v>
      </c>
      <c r="N19" s="55">
        <f t="shared" ref="N19:N21" si="120">P19+D19</f>
        <v>60</v>
      </c>
      <c r="O19" s="55">
        <f t="shared" ref="O19:O35" si="121">N19-M19</f>
        <v>12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12</v>
      </c>
      <c r="U19" s="58">
        <f t="shared" si="18"/>
        <v>10.692</v>
      </c>
      <c r="V19" s="24">
        <f t="shared" si="19"/>
        <v>48</v>
      </c>
      <c r="W19" s="50">
        <f t="shared" si="20"/>
        <v>42.768000000000001</v>
      </c>
      <c r="Y19" s="25">
        <f t="shared" si="21"/>
        <v>48</v>
      </c>
      <c r="Z19" s="26">
        <f t="shared" si="22"/>
        <v>0.89100000000000001</v>
      </c>
      <c r="AA19" s="10">
        <f t="shared" si="23"/>
        <v>13.200000000000001</v>
      </c>
      <c r="AB19" s="19">
        <f t="shared" si="24"/>
        <v>42.768000000000001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>
        <v>27</v>
      </c>
      <c r="N20" s="55">
        <f t="shared" ref="N20" si="129">P20+D20</f>
        <v>60</v>
      </c>
      <c r="O20" s="55">
        <f t="shared" ref="O20" si="130">N20-M20</f>
        <v>33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33</v>
      </c>
      <c r="U20" s="58">
        <f t="shared" ref="U20" si="134">T20*Q20</f>
        <v>29.402999999999999</v>
      </c>
      <c r="V20" s="24">
        <f t="shared" ref="V20" si="135">IF(O20&lt;P20,P20-O20,0)</f>
        <v>27</v>
      </c>
      <c r="W20" s="50">
        <f t="shared" ref="W20" si="136">V20*Q20</f>
        <v>24.057000000000002</v>
      </c>
      <c r="Y20" s="25">
        <f t="shared" ref="Y20" si="137">V20+I20</f>
        <v>27</v>
      </c>
      <c r="Z20" s="26">
        <f t="shared" ref="Z20" si="138">IF(ISERROR(((V20*Q20)+(I20*E20))/(I20+V20)),0,((V20*Q20)+(I20*E20))/(I20+V20))</f>
        <v>0.89100000000000013</v>
      </c>
      <c r="AA20" s="10">
        <f t="shared" ref="AA20" si="139">Y20*C20</f>
        <v>7.4250000000000007</v>
      </c>
      <c r="AB20" s="19">
        <f t="shared" ref="AB20" si="140">Y20*Z20</f>
        <v>24.057000000000002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1.5</v>
      </c>
      <c r="J21" s="53">
        <f t="shared" si="117"/>
        <v>19.89</v>
      </c>
      <c r="K21" s="54">
        <f t="shared" si="118"/>
        <v>2.5</v>
      </c>
      <c r="L21" s="125">
        <f t="shared" si="119"/>
        <v>33.15</v>
      </c>
      <c r="M21" s="20">
        <v>1.5</v>
      </c>
      <c r="N21" s="55">
        <f t="shared" si="120"/>
        <v>4</v>
      </c>
      <c r="O21" s="55">
        <f t="shared" si="121"/>
        <v>2.5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1.5</v>
      </c>
      <c r="Z21" s="26">
        <f t="shared" si="22"/>
        <v>13.26</v>
      </c>
      <c r="AA21" s="10">
        <f t="shared" si="23"/>
        <v>1.0499999999999998</v>
      </c>
      <c r="AB21" s="19">
        <f t="shared" si="24"/>
        <v>19.89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>
        <v>30</v>
      </c>
      <c r="N23" s="55">
        <f t="shared" si="13"/>
        <v>360</v>
      </c>
      <c r="O23" s="55">
        <f t="shared" si="121"/>
        <v>330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330</v>
      </c>
      <c r="U23" s="58">
        <f t="shared" si="18"/>
        <v>190.07999999999998</v>
      </c>
      <c r="V23" s="24">
        <f t="shared" si="19"/>
        <v>30</v>
      </c>
      <c r="W23" s="50">
        <f t="shared" si="20"/>
        <v>17.279999999999998</v>
      </c>
      <c r="Y23" s="25">
        <f t="shared" si="21"/>
        <v>30</v>
      </c>
      <c r="Z23" s="26">
        <f t="shared" si="22"/>
        <v>0.57599999999999996</v>
      </c>
      <c r="AA23" s="10">
        <f t="shared" si="23"/>
        <v>0.6</v>
      </c>
      <c r="AB23" s="19">
        <f t="shared" si="24"/>
        <v>17.279999999999998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>
        <v>0.25</v>
      </c>
      <c r="N26" s="55">
        <f t="shared" si="13"/>
        <v>0.5</v>
      </c>
      <c r="O26" s="55">
        <f t="shared" si="14"/>
        <v>0.25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0.25</v>
      </c>
      <c r="U26" s="58">
        <f t="shared" si="18"/>
        <v>7.2869999999999999</v>
      </c>
      <c r="V26" s="24">
        <f t="shared" si="19"/>
        <v>0.25</v>
      </c>
      <c r="W26" s="50">
        <f t="shared" si="20"/>
        <v>7.2869999999999999</v>
      </c>
      <c r="Y26" s="25">
        <f t="shared" si="21"/>
        <v>0.25</v>
      </c>
      <c r="Z26" s="26">
        <f t="shared" si="22"/>
        <v>29.148</v>
      </c>
      <c r="AA26" s="10">
        <f t="shared" si="23"/>
        <v>0.5</v>
      </c>
      <c r="AB26" s="19">
        <f t="shared" si="24"/>
        <v>7.2869999999999999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>
        <v>0.75</v>
      </c>
      <c r="N27" s="55">
        <f t="shared" si="13"/>
        <v>1</v>
      </c>
      <c r="O27" s="55">
        <f t="shared" si="121"/>
        <v>0.25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0.25</v>
      </c>
      <c r="U27" s="58">
        <f t="shared" si="18"/>
        <v>3.7</v>
      </c>
      <c r="V27" s="24">
        <f t="shared" si="19"/>
        <v>0.75</v>
      </c>
      <c r="W27" s="50">
        <f t="shared" si="20"/>
        <v>11.100000000000001</v>
      </c>
      <c r="Y27" s="25">
        <f t="shared" si="21"/>
        <v>0.75</v>
      </c>
      <c r="Z27" s="26">
        <f t="shared" si="22"/>
        <v>14.800000000000002</v>
      </c>
      <c r="AA27" s="10">
        <f t="shared" si="23"/>
        <v>0.375</v>
      </c>
      <c r="AB27" s="19">
        <f t="shared" si="24"/>
        <v>11.100000000000001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>
        <v>1.5</v>
      </c>
      <c r="N30" s="55">
        <f t="shared" si="13"/>
        <v>2</v>
      </c>
      <c r="O30" s="55">
        <f t="shared" si="14"/>
        <v>0.5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0.5</v>
      </c>
      <c r="U30" s="58">
        <f t="shared" si="18"/>
        <v>6.45</v>
      </c>
      <c r="V30" s="24">
        <f t="shared" si="19"/>
        <v>1.5</v>
      </c>
      <c r="W30" s="50">
        <f t="shared" si="20"/>
        <v>19.350000000000001</v>
      </c>
      <c r="Y30" s="25">
        <f t="shared" si="21"/>
        <v>1.5</v>
      </c>
      <c r="Z30" s="26">
        <f t="shared" si="22"/>
        <v>12.9</v>
      </c>
      <c r="AA30" s="10">
        <f t="shared" si="23"/>
        <v>1.5</v>
      </c>
      <c r="AB30" s="19">
        <f t="shared" si="24"/>
        <v>19.350000000000001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>
        <v>8</v>
      </c>
      <c r="N31" s="55">
        <f t="shared" si="13"/>
        <v>9</v>
      </c>
      <c r="O31" s="55">
        <f t="shared" si="121"/>
        <v>1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1</v>
      </c>
      <c r="U31" s="58">
        <f t="shared" si="18"/>
        <v>3.5900555555555531</v>
      </c>
      <c r="V31" s="24">
        <f t="shared" si="19"/>
        <v>8</v>
      </c>
      <c r="W31" s="50">
        <f t="shared" si="20"/>
        <v>28.720444444444425</v>
      </c>
      <c r="Y31" s="25">
        <f t="shared" si="21"/>
        <v>8</v>
      </c>
      <c r="Z31" s="26">
        <f t="shared" si="22"/>
        <v>3.5900555555555531</v>
      </c>
      <c r="AA31" s="10">
        <f t="shared" si="23"/>
        <v>6</v>
      </c>
      <c r="AB31" s="19">
        <f t="shared" si="24"/>
        <v>28.720444444444425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>
        <v>0.25</v>
      </c>
      <c r="N33" s="55">
        <f t="shared" si="13"/>
        <v>1</v>
      </c>
      <c r="O33" s="55">
        <f t="shared" si="121"/>
        <v>0.75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0.75</v>
      </c>
      <c r="U33" s="58">
        <f t="shared" si="18"/>
        <v>16.100999999999999</v>
      </c>
      <c r="V33" s="24">
        <f t="shared" si="19"/>
        <v>0.25</v>
      </c>
      <c r="W33" s="50">
        <f t="shared" si="20"/>
        <v>5.367</v>
      </c>
      <c r="Y33" s="25">
        <f t="shared" si="21"/>
        <v>0.25</v>
      </c>
      <c r="Z33" s="26">
        <f t="shared" si="22"/>
        <v>21.468</v>
      </c>
      <c r="AA33" s="10">
        <f t="shared" si="23"/>
        <v>0.25</v>
      </c>
      <c r="AB33" s="19">
        <f t="shared" si="24"/>
        <v>5.367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>
        <v>1</v>
      </c>
      <c r="N35" s="55">
        <f t="shared" ref="N35" si="153">P35+D35</f>
        <v>1</v>
      </c>
      <c r="O35" s="55">
        <f t="shared" si="121"/>
        <v>0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0</v>
      </c>
      <c r="U35" s="58">
        <f t="shared" ref="U35" si="157">T35*Q35</f>
        <v>0</v>
      </c>
      <c r="V35" s="24">
        <f t="shared" si="19"/>
        <v>1</v>
      </c>
      <c r="W35" s="50">
        <f t="shared" si="20"/>
        <v>14.404</v>
      </c>
      <c r="Y35" s="25">
        <f t="shared" si="21"/>
        <v>1</v>
      </c>
      <c r="Z35" s="26">
        <f t="shared" si="22"/>
        <v>14.404</v>
      </c>
      <c r="AA35" s="10">
        <f t="shared" ref="AA35" si="158">Y35*C35</f>
        <v>0.7</v>
      </c>
      <c r="AB35" s="19">
        <f t="shared" ref="AB35" si="159">Y35*Z35</f>
        <v>14.404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>
        <v>1</v>
      </c>
      <c r="N36" s="55">
        <f t="shared" ref="N36" si="166">P36+D36</f>
        <v>1</v>
      </c>
      <c r="O36" s="55">
        <f t="shared" ref="O36" si="167">N36-M36</f>
        <v>0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0</v>
      </c>
      <c r="U36" s="58">
        <f t="shared" ref="U36" si="171">T36*Q36</f>
        <v>0</v>
      </c>
      <c r="V36" s="24">
        <f t="shared" si="19"/>
        <v>1</v>
      </c>
      <c r="W36" s="50">
        <f t="shared" si="20"/>
        <v>15.587999999999999</v>
      </c>
      <c r="Y36" s="25">
        <f t="shared" si="21"/>
        <v>1</v>
      </c>
      <c r="Z36" s="26">
        <f t="shared" si="22"/>
        <v>15.587999999999999</v>
      </c>
      <c r="AA36" s="10">
        <f t="shared" ref="AA36" si="172">Y36*C36</f>
        <v>1</v>
      </c>
      <c r="AB36" s="19">
        <f t="shared" ref="AB36" si="173">Y36*Z36</f>
        <v>15.587999999999999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170</v>
      </c>
      <c r="B39" s="49" t="s">
        <v>171</v>
      </c>
      <c r="C39" s="57">
        <v>1.5</v>
      </c>
      <c r="D39" s="15">
        <v>66</v>
      </c>
      <c r="E39" s="16">
        <v>2.4900000000000002</v>
      </c>
      <c r="F39" s="51">
        <f t="shared" ref="F39" si="189">E39/C39</f>
        <v>1.6600000000000001</v>
      </c>
      <c r="G39" s="52">
        <f t="shared" ref="G39" si="190">E39*D39</f>
        <v>164.34</v>
      </c>
      <c r="H39" s="50">
        <f t="shared" ref="H39" si="191">C39*D39</f>
        <v>99</v>
      </c>
      <c r="I39" s="24">
        <f t="shared" ref="I39" si="192">IF(O39&gt;P39,D39-O39+P39,D39)</f>
        <v>4</v>
      </c>
      <c r="J39" s="53">
        <f t="shared" ref="J39" si="193">I39*E39</f>
        <v>9.9600000000000009</v>
      </c>
      <c r="K39" s="54">
        <f t="shared" ref="K39" si="194">D39-I39</f>
        <v>62</v>
      </c>
      <c r="L39" s="125">
        <f t="shared" ref="L39" si="195">K39*E39</f>
        <v>154.38000000000002</v>
      </c>
      <c r="M39" s="20">
        <v>4</v>
      </c>
      <c r="N39" s="55">
        <f t="shared" ref="N39" si="196">P39+D39</f>
        <v>66</v>
      </c>
      <c r="O39" s="55">
        <f t="shared" ref="O39" si="197">N39-M39</f>
        <v>62</v>
      </c>
      <c r="P39" s="17">
        <v>0</v>
      </c>
      <c r="Q39" s="16">
        <v>0</v>
      </c>
      <c r="R39" s="56">
        <f t="shared" ref="R39:R41" si="198">Q39/C39</f>
        <v>0</v>
      </c>
      <c r="S39" s="56">
        <f t="shared" ref="S39:S41" si="199">Q39*P39</f>
        <v>0</v>
      </c>
      <c r="T39" s="57">
        <f t="shared" ref="T39:T41" si="200">P39-V39</f>
        <v>0</v>
      </c>
      <c r="U39" s="58">
        <f t="shared" ref="U39:U41" si="201">T39*Q39</f>
        <v>0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4</v>
      </c>
      <c r="Z39" s="26">
        <f t="shared" ref="Z39:Z41" si="205">IF(ISERROR(((V39*Q39)+(I39*E39))/(I39+V39)),0,((V39*Q39)+(I39*E39))/(I39+V39))</f>
        <v>2.4900000000000002</v>
      </c>
      <c r="AA39" s="10">
        <f t="shared" ref="AA39:AA41" si="206">Y39*C39</f>
        <v>6</v>
      </c>
      <c r="AB39" s="19">
        <f t="shared" ref="AB39:AB41" si="207">Y39*Z39</f>
        <v>9.9600000000000009</v>
      </c>
    </row>
    <row r="40" spans="1:28" x14ac:dyDescent="0.25">
      <c r="A40" s="49" t="s">
        <v>172</v>
      </c>
      <c r="B40" s="49" t="s">
        <v>173</v>
      </c>
      <c r="C40" s="57">
        <v>1</v>
      </c>
      <c r="D40" s="15">
        <v>11</v>
      </c>
      <c r="E40" s="16">
        <v>1.29</v>
      </c>
      <c r="F40" s="51">
        <f t="shared" ref="F40" si="208">E40/C40</f>
        <v>1.29</v>
      </c>
      <c r="G40" s="52">
        <f t="shared" ref="G40" si="209">E40*D40</f>
        <v>14.190000000000001</v>
      </c>
      <c r="H40" s="50">
        <f t="shared" ref="H40" si="210">C40*D40</f>
        <v>11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11</v>
      </c>
      <c r="L40" s="125">
        <f t="shared" ref="L40" si="214">K40*E40</f>
        <v>14.190000000000001</v>
      </c>
      <c r="M40" s="20"/>
      <c r="N40" s="55">
        <f t="shared" ref="N40" si="215">P40+D40</f>
        <v>11</v>
      </c>
      <c r="O40" s="55">
        <f t="shared" ref="O40" si="216">N40-M40</f>
        <v>11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6.1050000000000004</v>
      </c>
      <c r="F41" s="51">
        <f>E41/C41</f>
        <v>8.14</v>
      </c>
      <c r="G41" s="52">
        <f>E41*D41</f>
        <v>6.1050000000000004</v>
      </c>
      <c r="H41" s="50">
        <f>C41*D41</f>
        <v>0.75</v>
      </c>
      <c r="I41" s="24">
        <f>IF(O41&gt;P41,D41-O41+P41,D41)</f>
        <v>1</v>
      </c>
      <c r="J41" s="53">
        <f>I41*E41</f>
        <v>6.1050000000000004</v>
      </c>
      <c r="K41" s="54">
        <f>D41-I41</f>
        <v>0</v>
      </c>
      <c r="L41" s="125">
        <f>K41*E41</f>
        <v>0</v>
      </c>
      <c r="M41" s="20">
        <v>2</v>
      </c>
      <c r="N41" s="55">
        <f>P41+D41</f>
        <v>3</v>
      </c>
      <c r="O41" s="55">
        <f t="shared" si="14"/>
        <v>1</v>
      </c>
      <c r="P41" s="17">
        <v>2</v>
      </c>
      <c r="Q41" s="16">
        <v>6.1050000000000004</v>
      </c>
      <c r="R41" s="56">
        <f t="shared" si="198"/>
        <v>8.14</v>
      </c>
      <c r="S41" s="56">
        <f t="shared" si="199"/>
        <v>12.21</v>
      </c>
      <c r="T41" s="57">
        <f t="shared" si="200"/>
        <v>1</v>
      </c>
      <c r="U41" s="58">
        <f t="shared" si="201"/>
        <v>6.1050000000000004</v>
      </c>
      <c r="V41" s="24">
        <f t="shared" si="202"/>
        <v>1</v>
      </c>
      <c r="W41" s="50">
        <f t="shared" si="203"/>
        <v>6.1050000000000004</v>
      </c>
      <c r="Y41" s="25">
        <f t="shared" si="204"/>
        <v>2</v>
      </c>
      <c r="Z41" s="26">
        <f t="shared" si="205"/>
        <v>6.1050000000000004</v>
      </c>
      <c r="AA41" s="10">
        <f t="shared" si="206"/>
        <v>1.5</v>
      </c>
      <c r="AB41" s="19">
        <f t="shared" si="207"/>
        <v>12.21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8</v>
      </c>
      <c r="E42" s="16">
        <v>6.9135</v>
      </c>
      <c r="F42" s="51">
        <f t="shared" si="6"/>
        <v>9.8764285714285727</v>
      </c>
      <c r="G42" s="52">
        <f t="shared" si="7"/>
        <v>55.308</v>
      </c>
      <c r="H42" s="50">
        <f t="shared" si="8"/>
        <v>5.6</v>
      </c>
      <c r="I42" s="24">
        <f t="shared" si="9"/>
        <v>1.75</v>
      </c>
      <c r="J42" s="53">
        <f t="shared" si="10"/>
        <v>12.098625</v>
      </c>
      <c r="K42" s="54">
        <f t="shared" si="11"/>
        <v>6.25</v>
      </c>
      <c r="L42" s="125">
        <f t="shared" si="12"/>
        <v>43.209375000000001</v>
      </c>
      <c r="M42" s="20">
        <v>1.75</v>
      </c>
      <c r="N42" s="55">
        <f t="shared" si="13"/>
        <v>8</v>
      </c>
      <c r="O42" s="55">
        <f t="shared" si="14"/>
        <v>6.25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1.75</v>
      </c>
      <c r="Z42" s="26">
        <f t="shared" si="22"/>
        <v>6.9135</v>
      </c>
      <c r="AA42" s="10">
        <f t="shared" si="23"/>
        <v>1.2249999999999999</v>
      </c>
      <c r="AB42" s="19">
        <f t="shared" si="24"/>
        <v>12.098625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2</v>
      </c>
      <c r="E43" s="16">
        <v>8.6280000000000001</v>
      </c>
      <c r="F43" s="51">
        <f>E43/C43</f>
        <v>12.325714285714287</v>
      </c>
      <c r="G43" s="52">
        <f>E43*D43</f>
        <v>17.256</v>
      </c>
      <c r="H43" s="50">
        <f>C43*D43</f>
        <v>1.4</v>
      </c>
      <c r="I43" s="24">
        <f>IF(O43&gt;P43,D43-O43+P43,D43)</f>
        <v>0.75</v>
      </c>
      <c r="J43" s="53">
        <f>I43*E43</f>
        <v>6.4710000000000001</v>
      </c>
      <c r="K43" s="54">
        <f>D43-I43</f>
        <v>1.25</v>
      </c>
      <c r="L43" s="125">
        <f>K43*E43</f>
        <v>10.785</v>
      </c>
      <c r="M43" s="20">
        <v>0.75</v>
      </c>
      <c r="N43" s="55">
        <f>P43+D43</f>
        <v>3.25</v>
      </c>
      <c r="O43" s="55">
        <f t="shared" ref="O43:O51" si="227">N43-M43</f>
        <v>2.5</v>
      </c>
      <c r="P43" s="17">
        <v>1.25</v>
      </c>
      <c r="Q43" s="16">
        <v>9.7100000000000009</v>
      </c>
      <c r="R43" s="56">
        <f t="shared" si="15"/>
        <v>13.871428571428574</v>
      </c>
      <c r="S43" s="56">
        <f t="shared" si="16"/>
        <v>12.137500000000001</v>
      </c>
      <c r="T43" s="57">
        <f t="shared" si="17"/>
        <v>1.25</v>
      </c>
      <c r="U43" s="58">
        <f t="shared" si="18"/>
        <v>12.137500000000001</v>
      </c>
      <c r="V43" s="24">
        <f t="shared" si="19"/>
        <v>0</v>
      </c>
      <c r="W43" s="50">
        <f t="shared" si="20"/>
        <v>0</v>
      </c>
      <c r="Y43" s="25">
        <f t="shared" si="21"/>
        <v>0.75</v>
      </c>
      <c r="Z43" s="26">
        <f>IF(ISERROR(((V43*Q43)+(I43*E43))/(I43+V43)),0,((V43*Q43)+(I43*E43))/(I43+V43))</f>
        <v>8.6280000000000001</v>
      </c>
      <c r="AA43" s="10">
        <f t="shared" si="23"/>
        <v>0.52499999999999991</v>
      </c>
      <c r="AB43" s="19">
        <f t="shared" si="24"/>
        <v>6.4710000000000001</v>
      </c>
    </row>
    <row r="44" spans="1:28" x14ac:dyDescent="0.25">
      <c r="A44" s="49" t="s">
        <v>97</v>
      </c>
      <c r="B44" s="49" t="s">
        <v>174</v>
      </c>
      <c r="C44" s="57">
        <v>0.7</v>
      </c>
      <c r="D44" s="15">
        <v>5</v>
      </c>
      <c r="E44" s="16">
        <v>9.99</v>
      </c>
      <c r="F44" s="51">
        <f>E44/C44</f>
        <v>14.271428571428572</v>
      </c>
      <c r="G44" s="52">
        <f>E44*D44</f>
        <v>49.95</v>
      </c>
      <c r="H44" s="50">
        <f>C44*D44</f>
        <v>3.5</v>
      </c>
      <c r="I44" s="24">
        <f>IF(O44&gt;P44,D44-O44+P44,D44)</f>
        <v>3</v>
      </c>
      <c r="J44" s="53">
        <f>I44*E44</f>
        <v>29.97</v>
      </c>
      <c r="K44" s="54">
        <f>D44-I44</f>
        <v>2</v>
      </c>
      <c r="L44" s="125">
        <f>K44*E44</f>
        <v>19.98</v>
      </c>
      <c r="M44" s="20">
        <v>3</v>
      </c>
      <c r="N44" s="55">
        <f>P44+D44</f>
        <v>5</v>
      </c>
      <c r="O44" s="55">
        <f t="shared" ref="O44" si="228">N44-M44</f>
        <v>2</v>
      </c>
      <c r="P44" s="17">
        <v>0</v>
      </c>
      <c r="Q44" s="16">
        <v>0</v>
      </c>
      <c r="R44" s="56">
        <f t="shared" ref="R44" si="229">Q44/C44</f>
        <v>0</v>
      </c>
      <c r="S44" s="56">
        <f t="shared" ref="S44" si="230">Q44*P44</f>
        <v>0</v>
      </c>
      <c r="T44" s="57">
        <f t="shared" ref="T44" si="231">P44-V44</f>
        <v>0</v>
      </c>
      <c r="U44" s="58">
        <f t="shared" ref="U44" si="232">T44*Q44</f>
        <v>0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3</v>
      </c>
      <c r="Z44" s="26">
        <f>IF(ISERROR(((V44*Q44)+(I44*E44))/(I44+V44)),0,((V44*Q44)+(I44*E44))/(I44+V44))</f>
        <v>9.99</v>
      </c>
      <c r="AA44" s="10">
        <f t="shared" ref="AA44" si="236">Y44*C44</f>
        <v>2.0999999999999996</v>
      </c>
      <c r="AB44" s="19">
        <f t="shared" ref="AB44" si="237">Y44*Z44</f>
        <v>29.97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5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4</v>
      </c>
      <c r="E46" s="16">
        <v>4.6539999999999999</v>
      </c>
      <c r="F46" s="51">
        <f t="shared" si="6"/>
        <v>9.3079999999999998</v>
      </c>
      <c r="G46" s="52">
        <f t="shared" ref="G46" si="239">E46*D46</f>
        <v>18.616</v>
      </c>
      <c r="H46" s="50">
        <f t="shared" ref="H46" si="240">C46*D46</f>
        <v>2</v>
      </c>
      <c r="I46" s="24">
        <f t="shared" ref="I46" si="241">IF(O46&gt;P46,D46-O46+P46,D46)</f>
        <v>3.75</v>
      </c>
      <c r="J46" s="53">
        <f t="shared" ref="J46" si="242">I46*E46</f>
        <v>17.452500000000001</v>
      </c>
      <c r="K46" s="54">
        <f t="shared" ref="K46" si="243">D46-I46</f>
        <v>0.25</v>
      </c>
      <c r="L46" s="125">
        <f t="shared" ref="L46" si="244">K46*E46</f>
        <v>1.1635</v>
      </c>
      <c r="M46" s="20">
        <v>3.75</v>
      </c>
      <c r="N46" s="55">
        <f t="shared" ref="N46" si="245">P46+D46</f>
        <v>5</v>
      </c>
      <c r="O46" s="55">
        <f t="shared" ref="O46" si="246">N46-M46</f>
        <v>1.25</v>
      </c>
      <c r="P46" s="17">
        <v>1</v>
      </c>
      <c r="Q46" s="16">
        <v>4.4279999999999999</v>
      </c>
      <c r="R46" s="56">
        <f t="shared" ref="R46" si="247">Q46/C46</f>
        <v>8.8559999999999999</v>
      </c>
      <c r="S46" s="56">
        <f t="shared" ref="S46" si="248">Q46*P46</f>
        <v>4.4279999999999999</v>
      </c>
      <c r="T46" s="57">
        <f t="shared" ref="T46" si="249">P46-V46</f>
        <v>1</v>
      </c>
      <c r="U46" s="58">
        <f t="shared" ref="U46" si="250">T46*Q46</f>
        <v>4.4279999999999999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3.75</v>
      </c>
      <c r="Z46" s="26">
        <f t="shared" ref="Z46" si="254">IF(ISERROR(((V46*Q46)+(I46*E46))/(I46+V46)),0,((V46*Q46)+(I46*E46))/(I46+V46))</f>
        <v>4.6539999999999999</v>
      </c>
      <c r="AA46" s="10">
        <f t="shared" ref="AA46" si="255">Y46*C46</f>
        <v>1.875</v>
      </c>
      <c r="AB46" s="19">
        <f t="shared" ref="AB46" si="256">Y46*Z46</f>
        <v>17.452500000000001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1</v>
      </c>
      <c r="E47" s="16">
        <v>7.2489999999999997</v>
      </c>
      <c r="F47" s="51">
        <f t="shared" si="6"/>
        <v>10.355714285714287</v>
      </c>
      <c r="G47" s="52">
        <f t="shared" si="7"/>
        <v>7.2489999999999997</v>
      </c>
      <c r="H47" s="50">
        <f t="shared" si="8"/>
        <v>0.7</v>
      </c>
      <c r="I47" s="24">
        <f t="shared" si="9"/>
        <v>0.5</v>
      </c>
      <c r="J47" s="53">
        <f t="shared" si="10"/>
        <v>3.6244999999999998</v>
      </c>
      <c r="K47" s="54">
        <f t="shared" si="11"/>
        <v>0.5</v>
      </c>
      <c r="L47" s="125">
        <f t="shared" si="12"/>
        <v>3.6244999999999998</v>
      </c>
      <c r="M47" s="20">
        <v>0.5</v>
      </c>
      <c r="N47" s="55">
        <f t="shared" si="238"/>
        <v>1</v>
      </c>
      <c r="O47" s="55">
        <f t="shared" si="227"/>
        <v>0.5</v>
      </c>
      <c r="P47" s="17">
        <v>0</v>
      </c>
      <c r="Q47" s="16">
        <v>0</v>
      </c>
      <c r="R47" s="56">
        <f t="shared" si="15"/>
        <v>0</v>
      </c>
      <c r="S47" s="56">
        <f t="shared" si="16"/>
        <v>0</v>
      </c>
      <c r="T47" s="57">
        <f t="shared" si="17"/>
        <v>0</v>
      </c>
      <c r="U47" s="58">
        <f t="shared" si="18"/>
        <v>0</v>
      </c>
      <c r="V47" s="24">
        <f t="shared" si="19"/>
        <v>0</v>
      </c>
      <c r="W47" s="50">
        <f t="shared" si="20"/>
        <v>0</v>
      </c>
      <c r="Y47" s="25">
        <f t="shared" si="21"/>
        <v>0.5</v>
      </c>
      <c r="Z47" s="26">
        <f t="shared" si="22"/>
        <v>7.2489999999999997</v>
      </c>
      <c r="AA47" s="10">
        <f t="shared" si="23"/>
        <v>0.35</v>
      </c>
      <c r="AB47" s="19">
        <f t="shared" si="24"/>
        <v>3.6244999999999998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5">
        <f t="shared" ref="L48" si="262">K48*E48</f>
        <v>0</v>
      </c>
      <c r="M48" s="20"/>
      <c r="N48" s="55">
        <f t="shared" ref="N48" si="263">P48+D48</f>
        <v>1</v>
      </c>
      <c r="O48" s="55">
        <f t="shared" ref="O48" si="264">N48-M48</f>
        <v>1</v>
      </c>
      <c r="P48" s="17">
        <v>1</v>
      </c>
      <c r="Q48" s="16">
        <v>2.1890000000000001</v>
      </c>
      <c r="R48" s="56">
        <f t="shared" si="15"/>
        <v>2.1890000000000001</v>
      </c>
      <c r="S48" s="56">
        <f t="shared" si="16"/>
        <v>2.1890000000000001</v>
      </c>
      <c r="T48" s="57">
        <f t="shared" si="17"/>
        <v>1</v>
      </c>
      <c r="U48" s="58">
        <f t="shared" si="18"/>
        <v>2.1890000000000001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3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3.5640000000000001</v>
      </c>
      <c r="H49" s="50">
        <f t="shared" ref="H49" si="267">C49*D49</f>
        <v>2.25</v>
      </c>
      <c r="I49" s="24">
        <f t="shared" ref="I49" si="268">IF(O49&gt;P49,D49-O49+P49,D49)</f>
        <v>2</v>
      </c>
      <c r="J49" s="53">
        <f t="shared" ref="J49" si="269">I49*E49</f>
        <v>2.3759999999999999</v>
      </c>
      <c r="K49" s="54">
        <f t="shared" ref="K49" si="270">D49-I49</f>
        <v>1</v>
      </c>
      <c r="L49" s="125">
        <f t="shared" ref="L49" si="271">K49*E49</f>
        <v>1.1879999999999999</v>
      </c>
      <c r="M49" s="20">
        <v>2</v>
      </c>
      <c r="N49" s="55">
        <f t="shared" ref="N49" si="272">P49+D49</f>
        <v>3</v>
      </c>
      <c r="O49" s="55">
        <f t="shared" ref="O49" si="273">N49-M49</f>
        <v>1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2</v>
      </c>
      <c r="Z49" s="26">
        <f t="shared" ref="Z49" si="281">IF(ISERROR(((V49*Q49)+(I49*E49))/(I49+V49)),0,((V49*Q49)+(I49*E49))/(I49+V49))</f>
        <v>1.1879999999999999</v>
      </c>
      <c r="AA49" s="10">
        <f t="shared" ref="AA49" si="282">Y49*C49</f>
        <v>1.5</v>
      </c>
      <c r="AB49" s="19">
        <f t="shared" ref="AB49" si="283">Y49*Z49</f>
        <v>2.3759999999999999</v>
      </c>
    </row>
    <row r="50" spans="1:28" x14ac:dyDescent="0.25">
      <c r="A50" s="49" t="s">
        <v>159</v>
      </c>
      <c r="B50" s="49" t="s">
        <v>159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5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18</v>
      </c>
      <c r="E51" s="16">
        <v>1.98</v>
      </c>
      <c r="F51" s="51">
        <f t="shared" si="6"/>
        <v>1.32</v>
      </c>
      <c r="G51" s="52">
        <f t="shared" si="7"/>
        <v>35.64</v>
      </c>
      <c r="H51" s="50">
        <f t="shared" si="8"/>
        <v>27</v>
      </c>
      <c r="I51" s="24">
        <f t="shared" si="9"/>
        <v>18</v>
      </c>
      <c r="J51" s="53">
        <f t="shared" si="10"/>
        <v>35.64</v>
      </c>
      <c r="K51" s="54">
        <f t="shared" si="11"/>
        <v>0</v>
      </c>
      <c r="L51" s="125">
        <f t="shared" si="12"/>
        <v>0</v>
      </c>
      <c r="M51" s="20">
        <v>19</v>
      </c>
      <c r="N51" s="55">
        <f t="shared" si="238"/>
        <v>44</v>
      </c>
      <c r="O51" s="55">
        <f t="shared" si="227"/>
        <v>25</v>
      </c>
      <c r="P51" s="17">
        <v>26</v>
      </c>
      <c r="Q51" s="16">
        <v>1.98</v>
      </c>
      <c r="R51" s="56">
        <f t="shared" si="15"/>
        <v>1.32</v>
      </c>
      <c r="S51" s="56">
        <f t="shared" si="16"/>
        <v>51.48</v>
      </c>
      <c r="T51" s="57">
        <f t="shared" si="17"/>
        <v>25</v>
      </c>
      <c r="U51" s="58">
        <f t="shared" si="18"/>
        <v>49.5</v>
      </c>
      <c r="V51" s="24">
        <f t="shared" si="19"/>
        <v>1</v>
      </c>
      <c r="W51" s="50">
        <f t="shared" si="20"/>
        <v>1.98</v>
      </c>
      <c r="Y51" s="25">
        <f t="shared" si="21"/>
        <v>19</v>
      </c>
      <c r="Z51" s="26">
        <f t="shared" si="22"/>
        <v>1.9799999999999998</v>
      </c>
      <c r="AA51" s="10">
        <f t="shared" si="23"/>
        <v>28.5</v>
      </c>
      <c r="AB51" s="19">
        <f t="shared" si="24"/>
        <v>37.619999999999997</v>
      </c>
    </row>
    <row r="52" spans="1:28" x14ac:dyDescent="0.25">
      <c r="A52" s="49" t="s">
        <v>30</v>
      </c>
      <c r="B52" s="49" t="s">
        <v>31</v>
      </c>
      <c r="C52" s="57">
        <v>0.25</v>
      </c>
      <c r="D52" s="15">
        <v>72</v>
      </c>
      <c r="E52" s="16">
        <v>1.0900000000000001</v>
      </c>
      <c r="F52" s="51">
        <f t="shared" si="6"/>
        <v>4.3600000000000003</v>
      </c>
      <c r="G52" s="52">
        <f t="shared" si="7"/>
        <v>78.48</v>
      </c>
      <c r="H52" s="50">
        <f t="shared" si="8"/>
        <v>18</v>
      </c>
      <c r="I52" s="24">
        <f t="shared" si="9"/>
        <v>17</v>
      </c>
      <c r="J52" s="53">
        <f t="shared" si="10"/>
        <v>18.53</v>
      </c>
      <c r="K52" s="54">
        <f t="shared" si="11"/>
        <v>55</v>
      </c>
      <c r="L52" s="125">
        <f t="shared" si="12"/>
        <v>59.95</v>
      </c>
      <c r="M52" s="20">
        <v>17</v>
      </c>
      <c r="N52" s="55">
        <f t="shared" ref="N52:N77" si="303">P52+D52</f>
        <v>72</v>
      </c>
      <c r="O52" s="55">
        <f t="shared" ref="O52:O77" si="304">N52-M52</f>
        <v>55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17</v>
      </c>
      <c r="Z52" s="26">
        <f t="shared" si="22"/>
        <v>1.0900000000000001</v>
      </c>
      <c r="AA52" s="10">
        <f t="shared" si="23"/>
        <v>4.25</v>
      </c>
      <c r="AB52" s="19">
        <f t="shared" si="24"/>
        <v>18.53</v>
      </c>
    </row>
    <row r="53" spans="1:28" x14ac:dyDescent="0.25">
      <c r="A53" s="49" t="s">
        <v>32</v>
      </c>
      <c r="B53" s="49" t="s">
        <v>33</v>
      </c>
      <c r="C53" s="57">
        <v>1</v>
      </c>
      <c r="D53" s="15">
        <v>44</v>
      </c>
      <c r="E53" s="16">
        <v>0.89</v>
      </c>
      <c r="F53" s="51">
        <f t="shared" si="6"/>
        <v>0.89</v>
      </c>
      <c r="G53" s="52">
        <f t="shared" si="7"/>
        <v>39.160000000000004</v>
      </c>
      <c r="H53" s="50">
        <f t="shared" si="8"/>
        <v>44</v>
      </c>
      <c r="I53" s="24">
        <f t="shared" si="9"/>
        <v>0</v>
      </c>
      <c r="J53" s="53">
        <f t="shared" si="10"/>
        <v>0</v>
      </c>
      <c r="K53" s="54">
        <f t="shared" si="11"/>
        <v>44</v>
      </c>
      <c r="L53" s="125">
        <f t="shared" si="12"/>
        <v>39.160000000000004</v>
      </c>
      <c r="M53" s="20"/>
      <c r="N53" s="55">
        <f t="shared" si="303"/>
        <v>44</v>
      </c>
      <c r="O53" s="55">
        <f t="shared" si="304"/>
        <v>44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5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5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>
        <v>113</v>
      </c>
      <c r="E56" s="16">
        <v>1.49</v>
      </c>
      <c r="F56" s="51">
        <f t="shared" si="6"/>
        <v>0.745</v>
      </c>
      <c r="G56" s="52">
        <f t="shared" si="7"/>
        <v>168.37</v>
      </c>
      <c r="H56" s="50">
        <f t="shared" si="8"/>
        <v>226</v>
      </c>
      <c r="I56" s="24">
        <f t="shared" si="9"/>
        <v>0</v>
      </c>
      <c r="J56" s="53">
        <f t="shared" si="10"/>
        <v>0</v>
      </c>
      <c r="K56" s="54">
        <f t="shared" si="11"/>
        <v>113</v>
      </c>
      <c r="L56" s="125">
        <f t="shared" si="12"/>
        <v>168.37</v>
      </c>
      <c r="M56" s="20"/>
      <c r="N56" s="55">
        <f t="shared" si="303"/>
        <v>113</v>
      </c>
      <c r="O56" s="55">
        <f t="shared" si="304"/>
        <v>113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5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5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>
        <v>8</v>
      </c>
      <c r="E59" s="16">
        <v>0.79</v>
      </c>
      <c r="F59" s="51">
        <f t="shared" ref="F59:F60" si="330">E59/C59</f>
        <v>0.79</v>
      </c>
      <c r="G59" s="52">
        <f t="shared" ref="G59" si="331">E59*D59</f>
        <v>6.32</v>
      </c>
      <c r="H59" s="50">
        <f t="shared" ref="H59" si="332">C59*D59</f>
        <v>8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8</v>
      </c>
      <c r="L59" s="125">
        <f t="shared" ref="L59" si="335">K59*E59</f>
        <v>6.32</v>
      </c>
      <c r="M59" s="20"/>
      <c r="N59" s="55">
        <f>P59+D59</f>
        <v>8</v>
      </c>
      <c r="O59" s="55">
        <f>N59-M59</f>
        <v>8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5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>
        <v>27</v>
      </c>
      <c r="E61" s="16">
        <v>1.39</v>
      </c>
      <c r="F61" s="51">
        <f t="shared" si="6"/>
        <v>0.69499999999999995</v>
      </c>
      <c r="G61" s="52">
        <f t="shared" si="7"/>
        <v>37.529999999999994</v>
      </c>
      <c r="H61" s="50">
        <f t="shared" si="8"/>
        <v>54</v>
      </c>
      <c r="I61" s="24">
        <f t="shared" si="9"/>
        <v>0</v>
      </c>
      <c r="J61" s="53">
        <f t="shared" si="10"/>
        <v>0</v>
      </c>
      <c r="K61" s="54">
        <f t="shared" si="11"/>
        <v>27</v>
      </c>
      <c r="L61" s="125">
        <f t="shared" si="12"/>
        <v>37.529999999999994</v>
      </c>
      <c r="M61" s="20"/>
      <c r="N61" s="55">
        <f t="shared" si="316"/>
        <v>27</v>
      </c>
      <c r="O61" s="55">
        <f t="shared" si="317"/>
        <v>27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5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5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5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1</v>
      </c>
      <c r="E65" s="16">
        <v>2.2200000000000002</v>
      </c>
      <c r="F65" s="51">
        <f t="shared" si="6"/>
        <v>2.2200000000000002</v>
      </c>
      <c r="G65" s="52">
        <f t="shared" si="7"/>
        <v>2.2200000000000002</v>
      </c>
      <c r="H65" s="50">
        <f t="shared" si="8"/>
        <v>1</v>
      </c>
      <c r="I65" s="24">
        <f t="shared" si="9"/>
        <v>0</v>
      </c>
      <c r="J65" s="53">
        <f t="shared" si="10"/>
        <v>0</v>
      </c>
      <c r="K65" s="54">
        <f t="shared" si="11"/>
        <v>1</v>
      </c>
      <c r="L65" s="125">
        <f t="shared" si="12"/>
        <v>2.2200000000000002</v>
      </c>
      <c r="M65" s="20"/>
      <c r="N65" s="55">
        <f t="shared" si="303"/>
        <v>3</v>
      </c>
      <c r="O65" s="55">
        <f t="shared" si="304"/>
        <v>3</v>
      </c>
      <c r="P65" s="17">
        <v>2</v>
      </c>
      <c r="Q65" s="16">
        <v>2.2200000000000002</v>
      </c>
      <c r="R65" s="56">
        <f t="shared" si="15"/>
        <v>2.2200000000000002</v>
      </c>
      <c r="S65" s="56">
        <f t="shared" si="16"/>
        <v>4.4400000000000004</v>
      </c>
      <c r="T65" s="57">
        <f t="shared" si="17"/>
        <v>2</v>
      </c>
      <c r="U65" s="58">
        <f t="shared" si="18"/>
        <v>4.4400000000000004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36</v>
      </c>
      <c r="E66" s="16">
        <v>1.38</v>
      </c>
      <c r="F66" s="51">
        <f t="shared" si="6"/>
        <v>1.38</v>
      </c>
      <c r="G66" s="52">
        <f t="shared" si="7"/>
        <v>49.679999999999993</v>
      </c>
      <c r="H66" s="50">
        <f t="shared" si="8"/>
        <v>36</v>
      </c>
      <c r="I66" s="24">
        <f t="shared" si="9"/>
        <v>15</v>
      </c>
      <c r="J66" s="53">
        <f t="shared" si="10"/>
        <v>20.7</v>
      </c>
      <c r="K66" s="54">
        <f t="shared" si="11"/>
        <v>21</v>
      </c>
      <c r="L66" s="125">
        <f t="shared" si="12"/>
        <v>28.979999999999997</v>
      </c>
      <c r="M66" s="20">
        <v>15</v>
      </c>
      <c r="N66" s="55">
        <f t="shared" si="303"/>
        <v>36</v>
      </c>
      <c r="O66" s="55">
        <f t="shared" si="304"/>
        <v>21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15</v>
      </c>
      <c r="Z66" s="26">
        <f t="shared" si="318"/>
        <v>1.38</v>
      </c>
      <c r="AA66" s="10">
        <f t="shared" si="319"/>
        <v>15</v>
      </c>
      <c r="AB66" s="19">
        <f t="shared" si="320"/>
        <v>20.7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6">
        <v>1.89</v>
      </c>
      <c r="F67" s="51">
        <f t="shared" ref="F67:F76" si="371">E67/C67</f>
        <v>1.512</v>
      </c>
      <c r="G67" s="52">
        <f t="shared" ref="G67:G76" si="372">E67*D67</f>
        <v>11.34</v>
      </c>
      <c r="H67" s="50">
        <f t="shared" ref="H67:H76" si="373">C67*D67</f>
        <v>7.5</v>
      </c>
      <c r="I67" s="24">
        <f t="shared" si="9"/>
        <v>5.5</v>
      </c>
      <c r="J67" s="53">
        <f t="shared" ref="J67:J76" si="374">I67*E67</f>
        <v>10.395</v>
      </c>
      <c r="K67" s="54">
        <f t="shared" ref="K67:K76" si="375">D67-I67</f>
        <v>0.5</v>
      </c>
      <c r="L67" s="125">
        <f t="shared" ref="L67:L76" si="376">K67*E67</f>
        <v>0.94499999999999995</v>
      </c>
      <c r="M67" s="20">
        <v>5.5</v>
      </c>
      <c r="N67" s="55">
        <f t="shared" ref="N67:N76" si="377">P67+D67</f>
        <v>6</v>
      </c>
      <c r="O67" s="55">
        <f t="shared" ref="O67:O76" si="378">N67-M67</f>
        <v>0.5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5.5</v>
      </c>
      <c r="Z67" s="26">
        <f t="shared" si="318"/>
        <v>1.89</v>
      </c>
      <c r="AA67" s="10">
        <f t="shared" si="319"/>
        <v>6.875</v>
      </c>
      <c r="AB67" s="19">
        <f t="shared" si="320"/>
        <v>10.395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5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>
        <v>63</v>
      </c>
      <c r="E69" s="16">
        <v>0.28999999999999998</v>
      </c>
      <c r="F69" s="51">
        <f t="shared" si="371"/>
        <v>0.19333333333333333</v>
      </c>
      <c r="G69" s="52">
        <f t="shared" si="372"/>
        <v>18.27</v>
      </c>
      <c r="H69" s="50">
        <f t="shared" si="373"/>
        <v>94.5</v>
      </c>
      <c r="I69" s="24">
        <f t="shared" si="9"/>
        <v>0</v>
      </c>
      <c r="J69" s="53">
        <f t="shared" si="374"/>
        <v>0</v>
      </c>
      <c r="K69" s="54">
        <f t="shared" si="375"/>
        <v>63</v>
      </c>
      <c r="L69" s="125">
        <f t="shared" si="376"/>
        <v>18.27</v>
      </c>
      <c r="M69" s="20"/>
      <c r="N69" s="55">
        <f t="shared" si="379"/>
        <v>63</v>
      </c>
      <c r="O69" s="55">
        <f t="shared" si="380"/>
        <v>63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5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5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>
        <v>12</v>
      </c>
      <c r="E72" s="16">
        <v>108</v>
      </c>
      <c r="F72" s="51">
        <f t="shared" si="371"/>
        <v>2.16</v>
      </c>
      <c r="G72" s="52">
        <f t="shared" si="372"/>
        <v>1296</v>
      </c>
      <c r="H72" s="50">
        <f t="shared" si="373"/>
        <v>600</v>
      </c>
      <c r="I72" s="24">
        <f>IF(O72&gt;P72,D72-O72+P72,D72)</f>
        <v>0</v>
      </c>
      <c r="J72" s="53">
        <f t="shared" si="374"/>
        <v>0</v>
      </c>
      <c r="K72" s="54">
        <f t="shared" si="375"/>
        <v>12</v>
      </c>
      <c r="L72" s="125">
        <f t="shared" si="376"/>
        <v>1296</v>
      </c>
      <c r="M72" s="20"/>
      <c r="N72" s="55">
        <f t="shared" si="379"/>
        <v>12</v>
      </c>
      <c r="O72" s="55">
        <f t="shared" si="380"/>
        <v>12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>
        <v>20</v>
      </c>
      <c r="E73" s="16">
        <v>0.79</v>
      </c>
      <c r="F73" s="51">
        <f t="shared" si="371"/>
        <v>1.58</v>
      </c>
      <c r="G73" s="52">
        <f t="shared" si="372"/>
        <v>15.8</v>
      </c>
      <c r="H73" s="50">
        <f t="shared" si="373"/>
        <v>10</v>
      </c>
      <c r="I73" s="24">
        <f t="shared" si="9"/>
        <v>0</v>
      </c>
      <c r="J73" s="53">
        <f t="shared" si="374"/>
        <v>0</v>
      </c>
      <c r="K73" s="54">
        <f t="shared" si="375"/>
        <v>20</v>
      </c>
      <c r="L73" s="125">
        <f t="shared" si="376"/>
        <v>15.8</v>
      </c>
      <c r="M73" s="20"/>
      <c r="N73" s="55">
        <f t="shared" si="379"/>
        <v>20</v>
      </c>
      <c r="O73" s="55">
        <f t="shared" si="380"/>
        <v>20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>
        <v>2</v>
      </c>
      <c r="E74" s="16">
        <v>2.2999999999999998</v>
      </c>
      <c r="F74" s="51">
        <f t="shared" si="371"/>
        <v>2.2999999999999998</v>
      </c>
      <c r="G74" s="52">
        <f t="shared" si="372"/>
        <v>4.5999999999999996</v>
      </c>
      <c r="H74" s="50">
        <f t="shared" si="373"/>
        <v>2</v>
      </c>
      <c r="I74" s="24">
        <f t="shared" si="9"/>
        <v>0</v>
      </c>
      <c r="J74" s="53">
        <f t="shared" si="374"/>
        <v>0</v>
      </c>
      <c r="K74" s="54">
        <f t="shared" si="375"/>
        <v>2</v>
      </c>
      <c r="L74" s="125">
        <f t="shared" si="376"/>
        <v>4.5999999999999996</v>
      </c>
      <c r="M74" s="20"/>
      <c r="N74" s="55">
        <f t="shared" si="379"/>
        <v>2</v>
      </c>
      <c r="O74" s="55">
        <f t="shared" si="380"/>
        <v>2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>
        <v>68</v>
      </c>
      <c r="E75" s="16">
        <v>2.2999999999999998</v>
      </c>
      <c r="F75" s="51">
        <f t="shared" si="371"/>
        <v>2.2999999999999998</v>
      </c>
      <c r="G75" s="52">
        <f t="shared" si="372"/>
        <v>156.39999999999998</v>
      </c>
      <c r="H75" s="50">
        <f t="shared" si="373"/>
        <v>68</v>
      </c>
      <c r="I75" s="24">
        <f t="shared" si="9"/>
        <v>0</v>
      </c>
      <c r="J75" s="53">
        <f t="shared" si="374"/>
        <v>0</v>
      </c>
      <c r="K75" s="54">
        <f t="shared" si="375"/>
        <v>68</v>
      </c>
      <c r="L75" s="125">
        <f t="shared" si="376"/>
        <v>156.39999999999998</v>
      </c>
      <c r="M75" s="20"/>
      <c r="N75" s="55">
        <f t="shared" si="379"/>
        <v>68</v>
      </c>
      <c r="O75" s="55">
        <f t="shared" si="380"/>
        <v>68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5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5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2976.1581700000006</v>
      </c>
      <c r="H78" s="50"/>
      <c r="I78" s="61"/>
      <c r="J78" s="62">
        <f>SUM(J3:J77)</f>
        <v>499.56547999999992</v>
      </c>
      <c r="K78" s="63"/>
      <c r="L78" s="64">
        <f>SUM(L3:L77)</f>
        <v>2476.5926900000004</v>
      </c>
      <c r="M78" s="65"/>
      <c r="N78" s="66"/>
      <c r="O78" s="66"/>
      <c r="P78" s="67"/>
      <c r="Q78" s="59"/>
      <c r="R78" s="56"/>
      <c r="S78" s="68">
        <f>SUM(S3:S77)</f>
        <v>1489.8148020000003</v>
      </c>
      <c r="T78" s="57"/>
      <c r="U78" s="69">
        <f>SUM(U3:U77)</f>
        <v>957.32608081746059</v>
      </c>
      <c r="V78" s="50"/>
      <c r="W78" s="70">
        <f>SUM(W3:W77)</f>
        <v>532.48872118253973</v>
      </c>
      <c r="Y78" s="8"/>
      <c r="Z78" s="19"/>
      <c r="AA78" s="19"/>
      <c r="AB78" s="23">
        <f>SUM(AB3:AB77)</f>
        <v>1032.0542011825398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1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4"/>
      <c r="F81" s="133"/>
      <c r="G81" s="28"/>
      <c r="H81" s="28"/>
      <c r="I81" s="29"/>
      <c r="J81" s="28"/>
      <c r="K81" s="31"/>
      <c r="L81" s="32"/>
      <c r="M81" s="72"/>
      <c r="N81" s="72"/>
      <c r="O81" s="72"/>
      <c r="P81" s="73"/>
      <c r="Q81" s="29"/>
    </row>
    <row r="82" spans="1:25" ht="18.75" x14ac:dyDescent="0.3">
      <c r="C82" s="28"/>
      <c r="D82" s="29"/>
      <c r="E82" s="29"/>
      <c r="F82" s="30"/>
      <c r="G82" s="28"/>
      <c r="H82" s="28"/>
      <c r="I82" s="29"/>
      <c r="J82" s="74" t="s">
        <v>57</v>
      </c>
      <c r="K82" s="72" t="s">
        <v>54</v>
      </c>
      <c r="L82" s="72" t="s">
        <v>49</v>
      </c>
      <c r="M82" s="72"/>
      <c r="N82" s="72"/>
      <c r="O82" s="72"/>
      <c r="P82" s="73"/>
      <c r="Q82" s="29"/>
      <c r="U82" s="6"/>
    </row>
    <row r="83" spans="1:25" ht="18.75" x14ac:dyDescent="0.3">
      <c r="C83" s="28"/>
      <c r="D83" s="29"/>
      <c r="E83" s="29"/>
      <c r="F83" s="30"/>
      <c r="G83" s="128"/>
      <c r="H83" s="28"/>
      <c r="I83" s="29"/>
      <c r="J83" s="74" t="s">
        <v>58</v>
      </c>
      <c r="K83" s="72" t="s">
        <v>59</v>
      </c>
      <c r="L83" s="72" t="s">
        <v>48</v>
      </c>
      <c r="M83" s="75"/>
      <c r="N83" s="75"/>
      <c r="O83" s="75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1489.81</v>
      </c>
      <c r="K84" s="75">
        <f>J78+W78</f>
        <v>1032.0542011825396</v>
      </c>
      <c r="L84" s="75">
        <f>L78+U78</f>
        <v>3433.9187708174609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6" t="s">
        <v>85</v>
      </c>
      <c r="N86" s="32"/>
      <c r="O86" s="32"/>
      <c r="P86" s="77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28"/>
      <c r="H87" s="28"/>
      <c r="I87" s="29"/>
      <c r="J87" s="78"/>
      <c r="K87" s="79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60</v>
      </c>
      <c r="K88" s="81">
        <f>J84</f>
        <v>1489.81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80" t="s">
        <v>61</v>
      </c>
      <c r="K89" s="81">
        <f>+G78</f>
        <v>2976.1581700000006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2" t="s">
        <v>62</v>
      </c>
      <c r="K90" s="83">
        <f>-L84</f>
        <v>-3433.9187708174609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80" t="s">
        <v>63</v>
      </c>
      <c r="K91" s="81">
        <f>K88+K89+K90</f>
        <v>1032.0493991825392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4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4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4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D11" sqref="D11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'Festkosten-Depotwert'!J84</f>
        <v>1489.81</v>
      </c>
      <c r="C6" s="98">
        <f>'Festkosten-Depotwert'!G78</f>
        <v>2976.1581700000006</v>
      </c>
      <c r="D6" s="99">
        <f>'Festkosten-Depotwert'!L84</f>
        <v>3433.9187708174609</v>
      </c>
      <c r="E6" s="100">
        <f>'Festkosten-Depotwert'!K84</f>
        <v>1032.0542011825396</v>
      </c>
    </row>
    <row r="10" spans="2:5" ht="27" thickBot="1" x14ac:dyDescent="0.45">
      <c r="B10" s="101" t="s">
        <v>157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-457.76060081746027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2976.1581700000006</v>
      </c>
      <c r="C20" s="99">
        <f>'Festkosten-Depotwert'!L78</f>
        <v>2476.5926900000004</v>
      </c>
      <c r="D20" s="108">
        <f>B20-C20</f>
        <v>499.56548000000021</v>
      </c>
      <c r="E20" s="109">
        <f>'Festkosten-Depotwert'!U78</f>
        <v>957.32608081746059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2" customWidth="1"/>
    <col min="7" max="7" width="19" style="123" customWidth="1"/>
    <col min="8" max="8" width="16.28515625" style="28" customWidth="1"/>
    <col min="9" max="16384" width="11.42578125" style="28"/>
  </cols>
  <sheetData>
    <row r="1" spans="1:13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  <c r="M2" s="121"/>
    </row>
    <row r="3" spans="1:13" x14ac:dyDescent="0.25">
      <c r="A3" s="49" t="s">
        <v>6</v>
      </c>
      <c r="B3" s="49" t="s">
        <v>3</v>
      </c>
      <c r="C3" s="50">
        <v>1</v>
      </c>
      <c r="D3" s="124"/>
      <c r="E3" s="117">
        <f>'Festkosten-Depotwert'!P4+'Festkosten-Depotwert'!D4</f>
        <v>0</v>
      </c>
      <c r="F3" s="118">
        <f>IF(E3&lt;D3,D3-E3,0)</f>
        <v>0</v>
      </c>
      <c r="G3" s="119">
        <f>F3*C3</f>
        <v>0</v>
      </c>
      <c r="H3" s="49">
        <f>D3*C3</f>
        <v>0</v>
      </c>
      <c r="M3" s="121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7">
        <f>'Festkosten-Depotwert'!P5+'Festkosten-Depotwert'!D5</f>
        <v>17.5</v>
      </c>
      <c r="F4" s="118">
        <f t="shared" ref="F4:F76" si="0">IF(E4&lt;D4,D4-E4,0)</f>
        <v>0</v>
      </c>
      <c r="G4" s="120">
        <f t="shared" ref="G4:G76" si="1">F4*C4</f>
        <v>0</v>
      </c>
      <c r="H4" s="49">
        <f t="shared" ref="H4:H76" si="2">D4*C4</f>
        <v>17</v>
      </c>
      <c r="M4" s="121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  <c r="M5" s="121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7">
        <f>'Festkosten-Depotwert'!P7+'Festkosten-Depotwert'!D7</f>
        <v>0</v>
      </c>
      <c r="F6" s="118">
        <f t="shared" si="0"/>
        <v>0</v>
      </c>
      <c r="G6" s="120">
        <f t="shared" si="1"/>
        <v>0</v>
      </c>
      <c r="H6" s="49">
        <f t="shared" si="2"/>
        <v>0</v>
      </c>
      <c r="M6" s="121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7">
        <f>'Festkosten-Depotwert'!P8+'Festkosten-Depotwert'!D8</f>
        <v>25.5</v>
      </c>
      <c r="F7" s="118">
        <f t="shared" si="0"/>
        <v>0</v>
      </c>
      <c r="G7" s="119">
        <f t="shared" si="1"/>
        <v>0</v>
      </c>
      <c r="H7" s="49">
        <f t="shared" si="2"/>
        <v>17.5</v>
      </c>
      <c r="M7" s="121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7">
        <f>'Festkosten-Depotwert'!P9+'Festkosten-Depotwert'!D9</f>
        <v>10.5</v>
      </c>
      <c r="F8" s="118">
        <f t="shared" si="0"/>
        <v>0</v>
      </c>
      <c r="G8" s="120">
        <f t="shared" si="1"/>
        <v>0</v>
      </c>
      <c r="H8" s="49">
        <f t="shared" si="2"/>
        <v>4.8999999999999995</v>
      </c>
      <c r="M8" s="121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7">
        <f>'Festkosten-Depotwert'!P10+'Festkosten-Depotwert'!D10</f>
        <v>6.5</v>
      </c>
      <c r="F9" s="118">
        <f t="shared" si="0"/>
        <v>0</v>
      </c>
      <c r="G9" s="120">
        <f t="shared" si="1"/>
        <v>0</v>
      </c>
      <c r="H9" s="49">
        <f t="shared" si="2"/>
        <v>2.0999999999999996</v>
      </c>
      <c r="M9" s="121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7">
        <f>'Festkosten-Depotwert'!P11+'Festkosten-Depotwert'!D11</f>
        <v>15.25</v>
      </c>
      <c r="F10" s="118">
        <f t="shared" si="0"/>
        <v>0</v>
      </c>
      <c r="G10" s="120">
        <f t="shared" si="1"/>
        <v>0</v>
      </c>
      <c r="H10" s="49">
        <f t="shared" si="2"/>
        <v>10.5</v>
      </c>
      <c r="M10" s="121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7">
        <f>'Festkosten-Depotwert'!P12+'Festkosten-Depotwert'!D12</f>
        <v>0</v>
      </c>
      <c r="F11" s="118">
        <f t="shared" si="0"/>
        <v>0</v>
      </c>
      <c r="G11" s="119">
        <f t="shared" si="1"/>
        <v>0</v>
      </c>
      <c r="H11" s="49">
        <f t="shared" si="2"/>
        <v>0</v>
      </c>
      <c r="M11" s="121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7">
        <f>'Festkosten-Depotwert'!P13+'Festkosten-Depotwert'!D13</f>
        <v>25.5</v>
      </c>
      <c r="F12" s="118">
        <f>IF(E12&lt;D12,D12-E12,0)</f>
        <v>0</v>
      </c>
      <c r="G12" s="120">
        <f>F12*C12</f>
        <v>0</v>
      </c>
      <c r="H12" s="49">
        <f t="shared" si="2"/>
        <v>17.5</v>
      </c>
      <c r="M12" s="121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7">
        <f>'Festkosten-Depotwert'!P14+'Festkosten-Depotwert'!D14</f>
        <v>0.5</v>
      </c>
      <c r="F13" s="118">
        <f>IF(E13&lt;D13,D13-E13,0)</f>
        <v>0</v>
      </c>
      <c r="G13" s="120">
        <f>F13*C13</f>
        <v>0</v>
      </c>
      <c r="H13" s="49">
        <f t="shared" si="2"/>
        <v>0</v>
      </c>
      <c r="M13" s="121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7">
        <f>'Festkosten-Depotwert'!P15+'Festkosten-Depotwert'!D15</f>
        <v>0</v>
      </c>
      <c r="F14" s="118">
        <f t="shared" si="0"/>
        <v>0</v>
      </c>
      <c r="G14" s="120">
        <f t="shared" si="1"/>
        <v>0</v>
      </c>
      <c r="H14" s="49">
        <f t="shared" si="2"/>
        <v>0</v>
      </c>
      <c r="M14" s="121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7">
        <f>'Festkosten-Depotwert'!P16+'Festkosten-Depotwert'!D16</f>
        <v>6</v>
      </c>
      <c r="F15" s="118">
        <f t="shared" si="0"/>
        <v>0</v>
      </c>
      <c r="G15" s="120">
        <f t="shared" si="1"/>
        <v>0</v>
      </c>
      <c r="H15" s="49">
        <f t="shared" si="2"/>
        <v>4.1999999999999993</v>
      </c>
      <c r="M15" s="121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7">
        <f>'Festkosten-Depotwert'!P17+'Festkosten-Depotwert'!D17</f>
        <v>6</v>
      </c>
      <c r="F16" s="118">
        <f t="shared" si="0"/>
        <v>0</v>
      </c>
      <c r="G16" s="119">
        <f t="shared" si="1"/>
        <v>0</v>
      </c>
      <c r="H16" s="49">
        <f t="shared" si="2"/>
        <v>2.8</v>
      </c>
      <c r="M16" s="121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204</v>
      </c>
      <c r="E17" s="117">
        <f>'Festkosten-Depotwert'!P18+'Festkosten-Depotwert'!D18</f>
        <v>204</v>
      </c>
      <c r="F17" s="118">
        <f t="shared" si="0"/>
        <v>0</v>
      </c>
      <c r="G17" s="120">
        <f t="shared" si="1"/>
        <v>0</v>
      </c>
      <c r="H17" s="49">
        <f t="shared" si="2"/>
        <v>56.1</v>
      </c>
      <c r="M17" s="121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60</v>
      </c>
      <c r="E18" s="117">
        <f>'Festkosten-Depotwert'!P19+'Festkosten-Depotwert'!D19</f>
        <v>60</v>
      </c>
      <c r="F18" s="118">
        <f t="shared" si="0"/>
        <v>0</v>
      </c>
      <c r="G18" s="120">
        <f t="shared" si="1"/>
        <v>0</v>
      </c>
      <c r="H18" s="49">
        <f t="shared" si="2"/>
        <v>16.5</v>
      </c>
      <c r="M18" s="121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60</v>
      </c>
      <c r="E19" s="117">
        <f>'Festkosten-Depotwert'!P20+'Festkosten-Depotwert'!D20</f>
        <v>60</v>
      </c>
      <c r="F19" s="118">
        <f t="shared" si="0"/>
        <v>0</v>
      </c>
      <c r="G19" s="120">
        <f t="shared" si="1"/>
        <v>0</v>
      </c>
      <c r="H19" s="49">
        <f t="shared" si="2"/>
        <v>16.5</v>
      </c>
      <c r="M19" s="121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7">
        <f>'Festkosten-Depotwert'!P21+'Festkosten-Depotwert'!D21</f>
        <v>4</v>
      </c>
      <c r="F20" s="118">
        <f t="shared" si="0"/>
        <v>0</v>
      </c>
      <c r="G20" s="119">
        <f t="shared" si="1"/>
        <v>0</v>
      </c>
      <c r="H20" s="49">
        <f t="shared" si="2"/>
        <v>2.8</v>
      </c>
      <c r="M20" s="121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7">
        <f>'Festkosten-Depotwert'!P22+'Festkosten-Depotwert'!D22</f>
        <v>0.25</v>
      </c>
      <c r="F21" s="118">
        <f t="shared" si="0"/>
        <v>0</v>
      </c>
      <c r="G21" s="120">
        <f t="shared" si="1"/>
        <v>0</v>
      </c>
      <c r="H21" s="49">
        <f t="shared" si="2"/>
        <v>0</v>
      </c>
      <c r="M21" s="121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7">
        <f>'Festkosten-Depotwert'!P23+'Festkosten-Depotwert'!D23</f>
        <v>360</v>
      </c>
      <c r="F22" s="118">
        <f t="shared" si="0"/>
        <v>0</v>
      </c>
      <c r="G22" s="119">
        <f t="shared" si="1"/>
        <v>0</v>
      </c>
      <c r="H22" s="49">
        <f t="shared" si="2"/>
        <v>6</v>
      </c>
      <c r="M22" s="121"/>
    </row>
    <row r="23" spans="1:13" x14ac:dyDescent="0.25">
      <c r="A23" s="49" t="s">
        <v>74</v>
      </c>
      <c r="B23" s="49" t="s">
        <v>75</v>
      </c>
      <c r="C23" s="50">
        <v>0.7</v>
      </c>
      <c r="D23" s="15">
        <v>1</v>
      </c>
      <c r="E23" s="117">
        <f>'Festkosten-Depotwert'!P24+'Festkosten-Depotwert'!D24</f>
        <v>1</v>
      </c>
      <c r="F23" s="118">
        <f t="shared" si="0"/>
        <v>0</v>
      </c>
      <c r="G23" s="120">
        <f t="shared" si="1"/>
        <v>0</v>
      </c>
      <c r="H23" s="49">
        <f t="shared" si="2"/>
        <v>0.7</v>
      </c>
      <c r="M23" s="121"/>
    </row>
    <row r="24" spans="1:13" x14ac:dyDescent="0.25">
      <c r="A24" s="49" t="s">
        <v>74</v>
      </c>
      <c r="B24" s="49" t="s">
        <v>75</v>
      </c>
      <c r="C24" s="50">
        <v>0.5</v>
      </c>
      <c r="D24" s="15">
        <v>1</v>
      </c>
      <c r="E24" s="117">
        <f>'Festkosten-Depotwert'!P25+'Festkosten-Depotwert'!D25</f>
        <v>1</v>
      </c>
      <c r="F24" s="118">
        <f t="shared" si="0"/>
        <v>0</v>
      </c>
      <c r="G24" s="120">
        <f t="shared" si="1"/>
        <v>0</v>
      </c>
      <c r="H24" s="49">
        <f t="shared" si="2"/>
        <v>0.5</v>
      </c>
      <c r="M24" s="121"/>
    </row>
    <row r="25" spans="1:13" x14ac:dyDescent="0.25">
      <c r="A25" s="49" t="s">
        <v>74</v>
      </c>
      <c r="B25" s="49" t="s">
        <v>128</v>
      </c>
      <c r="C25" s="50">
        <v>2</v>
      </c>
      <c r="D25" s="15">
        <v>0.5</v>
      </c>
      <c r="E25" s="117">
        <f>'Festkosten-Depotwert'!P26+'Festkosten-Depotwert'!D26</f>
        <v>0.5</v>
      </c>
      <c r="F25" s="118">
        <f t="shared" si="0"/>
        <v>0</v>
      </c>
      <c r="G25" s="120">
        <f t="shared" si="1"/>
        <v>0</v>
      </c>
      <c r="H25" s="49">
        <f t="shared" si="2"/>
        <v>1</v>
      </c>
      <c r="M25" s="121"/>
    </row>
    <row r="26" spans="1:13" x14ac:dyDescent="0.25">
      <c r="A26" s="49" t="s">
        <v>74</v>
      </c>
      <c r="B26" s="49" t="s">
        <v>139</v>
      </c>
      <c r="C26" s="50">
        <v>0.5</v>
      </c>
      <c r="D26" s="15"/>
      <c r="E26" s="117">
        <f>'Festkosten-Depotwert'!P27+'Festkosten-Depotwert'!D27</f>
        <v>1</v>
      </c>
      <c r="F26" s="118">
        <f t="shared" si="0"/>
        <v>0</v>
      </c>
      <c r="G26" s="119">
        <f t="shared" si="1"/>
        <v>0</v>
      </c>
      <c r="H26" s="49">
        <f t="shared" si="2"/>
        <v>0</v>
      </c>
      <c r="M26" s="121"/>
    </row>
    <row r="27" spans="1:13" x14ac:dyDescent="0.25">
      <c r="A27" s="49" t="s">
        <v>74</v>
      </c>
      <c r="B27" s="49" t="s">
        <v>140</v>
      </c>
      <c r="C27" s="50">
        <v>0.5</v>
      </c>
      <c r="D27" s="15"/>
      <c r="E27" s="117">
        <f>'Festkosten-Depotwert'!P28+'Festkosten-Depotwert'!D28</f>
        <v>1</v>
      </c>
      <c r="F27" s="118">
        <f t="shared" si="0"/>
        <v>0</v>
      </c>
      <c r="G27" s="120">
        <f t="shared" si="1"/>
        <v>0</v>
      </c>
      <c r="H27" s="49">
        <f t="shared" si="2"/>
        <v>0</v>
      </c>
      <c r="M27" s="121"/>
    </row>
    <row r="28" spans="1:13" x14ac:dyDescent="0.25">
      <c r="A28" s="49" t="s">
        <v>74</v>
      </c>
      <c r="B28" s="49" t="s">
        <v>141</v>
      </c>
      <c r="C28" s="50">
        <v>0.5</v>
      </c>
      <c r="D28" s="15">
        <v>1</v>
      </c>
      <c r="E28" s="117">
        <f>'Festkosten-Depotwert'!P29+'Festkosten-Depotwert'!D29</f>
        <v>1</v>
      </c>
      <c r="F28" s="118">
        <f t="shared" si="0"/>
        <v>0</v>
      </c>
      <c r="G28" s="119">
        <f t="shared" si="1"/>
        <v>0</v>
      </c>
      <c r="H28" s="49">
        <f t="shared" si="2"/>
        <v>0.5</v>
      </c>
      <c r="M28" s="121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7">
        <f>'Festkosten-Depotwert'!P30+'Festkosten-Depotwert'!D30</f>
        <v>2</v>
      </c>
      <c r="F29" s="118">
        <f t="shared" si="0"/>
        <v>0</v>
      </c>
      <c r="G29" s="120">
        <f t="shared" si="1"/>
        <v>0</v>
      </c>
      <c r="H29" s="49">
        <f t="shared" si="2"/>
        <v>0</v>
      </c>
      <c r="M29" s="121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6</v>
      </c>
      <c r="E30" s="117">
        <f>'Festkosten-Depotwert'!P31+'Festkosten-Depotwert'!D31</f>
        <v>9</v>
      </c>
      <c r="F30" s="118">
        <f t="shared" si="0"/>
        <v>0</v>
      </c>
      <c r="G30" s="120">
        <f t="shared" si="1"/>
        <v>0</v>
      </c>
      <c r="H30" s="49">
        <f t="shared" si="2"/>
        <v>4.5</v>
      </c>
      <c r="M30" s="121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7">
        <f>'Festkosten-Depotwert'!P32+'Festkosten-Depotwert'!D32</f>
        <v>4</v>
      </c>
      <c r="F31" s="118">
        <f t="shared" si="0"/>
        <v>0</v>
      </c>
      <c r="G31" s="120">
        <f t="shared" si="1"/>
        <v>0</v>
      </c>
      <c r="H31" s="49">
        <f t="shared" si="2"/>
        <v>2.8</v>
      </c>
      <c r="M31" s="121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7">
        <f>'Festkosten-Depotwert'!P33+'Festkosten-Depotwert'!D33</f>
        <v>1</v>
      </c>
      <c r="F32" s="118">
        <f t="shared" si="0"/>
        <v>0</v>
      </c>
      <c r="G32" s="119">
        <f t="shared" si="1"/>
        <v>0</v>
      </c>
      <c r="H32" s="49">
        <f t="shared" si="2"/>
        <v>0</v>
      </c>
      <c r="M32" s="121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7">
        <f>'Festkosten-Depotwert'!P34+'Festkosten-Depotwert'!D34</f>
        <v>0</v>
      </c>
      <c r="F33" s="118">
        <f t="shared" si="0"/>
        <v>0</v>
      </c>
      <c r="G33" s="120">
        <f t="shared" si="1"/>
        <v>0</v>
      </c>
      <c r="H33" s="49">
        <f t="shared" si="2"/>
        <v>0</v>
      </c>
      <c r="M33" s="121"/>
    </row>
    <row r="34" spans="1:13" x14ac:dyDescent="0.25">
      <c r="A34" s="49" t="s">
        <v>137</v>
      </c>
      <c r="B34" s="49" t="s">
        <v>137</v>
      </c>
      <c r="C34" s="50">
        <v>0.7</v>
      </c>
      <c r="D34" s="15"/>
      <c r="E34" s="117">
        <f>'Festkosten-Depotwert'!P35+'Festkosten-Depotwert'!D35</f>
        <v>1</v>
      </c>
      <c r="F34" s="118">
        <f t="shared" si="0"/>
        <v>0</v>
      </c>
      <c r="G34" s="120">
        <f t="shared" si="1"/>
        <v>0</v>
      </c>
      <c r="H34" s="49">
        <f t="shared" si="2"/>
        <v>0</v>
      </c>
      <c r="M34" s="121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7">
        <f>'Festkosten-Depotwert'!P36+'Festkosten-Depotwert'!D36</f>
        <v>1</v>
      </c>
      <c r="F35" s="118">
        <f t="shared" si="0"/>
        <v>0</v>
      </c>
      <c r="G35" s="120">
        <f t="shared" si="1"/>
        <v>0</v>
      </c>
      <c r="H35" s="49">
        <f t="shared" si="2"/>
        <v>0</v>
      </c>
      <c r="M35" s="121"/>
    </row>
    <row r="36" spans="1:13" x14ac:dyDescent="0.25">
      <c r="A36" s="49" t="s">
        <v>132</v>
      </c>
      <c r="B36" s="49" t="s">
        <v>132</v>
      </c>
      <c r="C36" s="50">
        <v>0.02</v>
      </c>
      <c r="D36" s="15">
        <v>150</v>
      </c>
      <c r="E36" s="117">
        <f>'Festkosten-Depotwert'!P37+'Festkosten-Depotwert'!D37</f>
        <v>150</v>
      </c>
      <c r="F36" s="118">
        <f t="shared" si="0"/>
        <v>0</v>
      </c>
      <c r="G36" s="119">
        <f t="shared" si="1"/>
        <v>0</v>
      </c>
      <c r="H36" s="49">
        <f t="shared" si="2"/>
        <v>3</v>
      </c>
      <c r="M36" s="121"/>
    </row>
    <row r="37" spans="1:13" x14ac:dyDescent="0.25">
      <c r="A37" s="49" t="s">
        <v>25</v>
      </c>
      <c r="B37" s="49" t="s">
        <v>25</v>
      </c>
      <c r="C37" s="50">
        <v>0.02</v>
      </c>
      <c r="D37" s="15"/>
      <c r="E37" s="117">
        <f>'Festkosten-Depotwert'!P38+'Festkosten-Depotwert'!D38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  <c r="M37" s="121"/>
    </row>
    <row r="38" spans="1:13" x14ac:dyDescent="0.25">
      <c r="A38" s="49" t="s">
        <v>170</v>
      </c>
      <c r="B38" s="49" t="s">
        <v>171</v>
      </c>
      <c r="C38" s="57">
        <v>1.5</v>
      </c>
      <c r="D38" s="15">
        <v>66</v>
      </c>
      <c r="E38" s="117">
        <f>'Festkosten-Depotwert'!P39+'Festkosten-Depotwert'!D39</f>
        <v>66</v>
      </c>
      <c r="F38" s="118">
        <f t="shared" ref="F38" si="3">IF(E38&lt;D38,D38-E38,0)</f>
        <v>0</v>
      </c>
      <c r="G38" s="120">
        <f t="shared" ref="G38" si="4">F38*C38</f>
        <v>0</v>
      </c>
      <c r="H38" s="49">
        <f t="shared" ref="H38" si="5">D38*C38</f>
        <v>99</v>
      </c>
      <c r="M38" s="121"/>
    </row>
    <row r="39" spans="1:13" x14ac:dyDescent="0.25">
      <c r="A39" s="49" t="s">
        <v>172</v>
      </c>
      <c r="B39" s="49" t="s">
        <v>173</v>
      </c>
      <c r="C39" s="57">
        <v>1</v>
      </c>
      <c r="D39" s="15"/>
      <c r="E39" s="117">
        <f>'Festkosten-Depotwert'!P40+'Festkosten-Depotwert'!D40</f>
        <v>11</v>
      </c>
      <c r="F39" s="118">
        <f t="shared" ref="F39" si="6">IF(E39&lt;D39,D39-E39,0)</f>
        <v>0</v>
      </c>
      <c r="G39" s="120">
        <f t="shared" ref="G39" si="7">F39*C39</f>
        <v>0</v>
      </c>
      <c r="H39" s="49">
        <f t="shared" ref="H39" si="8">D39*C39</f>
        <v>0</v>
      </c>
      <c r="M39" s="121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7">
        <f>'Festkosten-Depotwert'!P41+'Festkosten-Depotwert'!D41</f>
        <v>3</v>
      </c>
      <c r="F40" s="118">
        <f t="shared" si="0"/>
        <v>0</v>
      </c>
      <c r="G40" s="120">
        <f t="shared" si="1"/>
        <v>0</v>
      </c>
      <c r="H40" s="49">
        <f t="shared" si="2"/>
        <v>2.25</v>
      </c>
      <c r="M40" s="121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7">
        <f>'Festkosten-Depotwert'!P42+'Festkosten-Depotwert'!D42</f>
        <v>8</v>
      </c>
      <c r="F41" s="118">
        <f t="shared" si="0"/>
        <v>0</v>
      </c>
      <c r="G41" s="120">
        <f t="shared" si="1"/>
        <v>0</v>
      </c>
      <c r="H41" s="49">
        <f t="shared" si="2"/>
        <v>5.6</v>
      </c>
      <c r="M41" s="121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7">
        <f>'Festkosten-Depotwert'!P43+'Festkosten-Depotwert'!D43</f>
        <v>3.25</v>
      </c>
      <c r="F42" s="118">
        <f t="shared" si="0"/>
        <v>0</v>
      </c>
      <c r="G42" s="119">
        <f t="shared" si="1"/>
        <v>0</v>
      </c>
      <c r="H42" s="49">
        <f t="shared" si="2"/>
        <v>2.0999999999999996</v>
      </c>
      <c r="M42" s="121"/>
    </row>
    <row r="43" spans="1:13" x14ac:dyDescent="0.25">
      <c r="A43" s="49" t="s">
        <v>97</v>
      </c>
      <c r="B43" s="49" t="s">
        <v>174</v>
      </c>
      <c r="C43" s="50">
        <v>0.7</v>
      </c>
      <c r="D43" s="15"/>
      <c r="E43" s="117">
        <f>'Festkosten-Depotwert'!P44+'Festkosten-Depotwert'!D44</f>
        <v>5</v>
      </c>
      <c r="F43" s="118">
        <f t="shared" ref="F43" si="9">IF(E43&lt;D43,D43-E43,0)</f>
        <v>0</v>
      </c>
      <c r="G43" s="119">
        <f t="shared" ref="G43" si="10">F43*C43</f>
        <v>0</v>
      </c>
      <c r="H43" s="49">
        <f t="shared" ref="H43" si="11">D43*C43</f>
        <v>0</v>
      </c>
      <c r="M43" s="121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7">
        <f>'Festkosten-Depotwert'!P45+'Festkosten-Depotwert'!D45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  <c r="M44" s="121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7">
        <f>'Festkosten-Depotwert'!P46+'Festkosten-Depotwert'!D46</f>
        <v>5</v>
      </c>
      <c r="F45" s="118">
        <f t="shared" si="0"/>
        <v>0</v>
      </c>
      <c r="G45" s="120">
        <f t="shared" si="1"/>
        <v>0</v>
      </c>
      <c r="H45" s="49">
        <f t="shared" si="2"/>
        <v>2.5</v>
      </c>
      <c r="M45" s="121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1</v>
      </c>
      <c r="E46" s="117">
        <f>'Festkosten-Depotwert'!P47+'Festkosten-Depotwert'!D47</f>
        <v>1</v>
      </c>
      <c r="F46" s="118">
        <f t="shared" si="0"/>
        <v>0</v>
      </c>
      <c r="G46" s="120">
        <f t="shared" si="1"/>
        <v>0</v>
      </c>
      <c r="H46" s="49">
        <f t="shared" si="2"/>
        <v>0.7</v>
      </c>
      <c r="M46" s="121"/>
    </row>
    <row r="47" spans="1:13" x14ac:dyDescent="0.25">
      <c r="A47" s="49" t="s">
        <v>154</v>
      </c>
      <c r="B47" s="49" t="s">
        <v>154</v>
      </c>
      <c r="C47" s="50">
        <v>1</v>
      </c>
      <c r="D47" s="15">
        <v>1</v>
      </c>
      <c r="E47" s="117">
        <f>'Festkosten-Depotwert'!P48+'Festkosten-Depotwert'!D48</f>
        <v>1</v>
      </c>
      <c r="F47" s="118">
        <f t="shared" ref="F47" si="12">IF(E47&lt;D47,D47-E47,0)</f>
        <v>0</v>
      </c>
      <c r="G47" s="120">
        <f t="shared" ref="G47" si="13">F47*C47</f>
        <v>0</v>
      </c>
      <c r="H47" s="49">
        <f t="shared" ref="H47" si="14">D47*C47</f>
        <v>1</v>
      </c>
      <c r="M47" s="121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3</v>
      </c>
      <c r="E48" s="117">
        <f>'Festkosten-Depotwert'!P49+'Festkosten-Depotwert'!D49</f>
        <v>3</v>
      </c>
      <c r="F48" s="118">
        <f t="shared" ref="F48" si="15">IF(E48&lt;D48,D48-E48,0)</f>
        <v>0</v>
      </c>
      <c r="G48" s="120">
        <f t="shared" ref="G48" si="16">F48*C48</f>
        <v>0</v>
      </c>
      <c r="H48" s="49">
        <f t="shared" ref="H48" si="17">D48*C48</f>
        <v>2.25</v>
      </c>
      <c r="M48" s="121"/>
    </row>
    <row r="49" spans="1:13" x14ac:dyDescent="0.25">
      <c r="A49" s="49" t="s">
        <v>159</v>
      </c>
      <c r="B49" s="49" t="s">
        <v>159</v>
      </c>
      <c r="C49" s="50">
        <v>1</v>
      </c>
      <c r="D49" s="15"/>
      <c r="E49" s="117">
        <f>'Festkosten-Depotwert'!P50+'Festkosten-Depotwert'!D50</f>
        <v>0</v>
      </c>
      <c r="F49" s="118">
        <f t="shared" ref="F49" si="18">IF(E49&lt;D49,D49-E49,0)</f>
        <v>0</v>
      </c>
      <c r="G49" s="120">
        <f t="shared" ref="G49" si="19">F49*C49</f>
        <v>0</v>
      </c>
      <c r="H49" s="49">
        <f t="shared" ref="H49" si="20">D49*C49</f>
        <v>0</v>
      </c>
      <c r="M49" s="121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7">
        <f>'Festkosten-Depotwert'!P51+'Festkosten-Depotwert'!D51</f>
        <v>44</v>
      </c>
      <c r="F50" s="118">
        <f t="shared" si="0"/>
        <v>0</v>
      </c>
      <c r="G50" s="119">
        <f t="shared" si="1"/>
        <v>0</v>
      </c>
      <c r="H50" s="49">
        <f t="shared" si="2"/>
        <v>66</v>
      </c>
      <c r="J50" s="28" t="s">
        <v>165</v>
      </c>
      <c r="M50" s="121"/>
    </row>
    <row r="51" spans="1:13" x14ac:dyDescent="0.25">
      <c r="A51" s="130" t="s">
        <v>30</v>
      </c>
      <c r="B51" s="130" t="s">
        <v>31</v>
      </c>
      <c r="C51" s="50">
        <v>0.25</v>
      </c>
      <c r="D51" s="15">
        <v>96</v>
      </c>
      <c r="E51" s="117">
        <f>'Festkosten-Depotwert'!P52+'Festkosten-Depotwert'!D52</f>
        <v>72</v>
      </c>
      <c r="F51" s="118">
        <f t="shared" si="0"/>
        <v>24</v>
      </c>
      <c r="G51" s="120">
        <f t="shared" si="1"/>
        <v>6</v>
      </c>
      <c r="H51" s="49">
        <f t="shared" si="2"/>
        <v>24</v>
      </c>
      <c r="J51" s="28" t="s">
        <v>164</v>
      </c>
      <c r="M51" s="121"/>
    </row>
    <row r="52" spans="1:13" s="121" customFormat="1" x14ac:dyDescent="0.25">
      <c r="A52" s="130" t="s">
        <v>32</v>
      </c>
      <c r="B52" s="130" t="s">
        <v>33</v>
      </c>
      <c r="C52" s="50">
        <v>1</v>
      </c>
      <c r="D52" s="15">
        <v>84</v>
      </c>
      <c r="E52" s="117">
        <f>'Festkosten-Depotwert'!P53+'Festkosten-Depotwert'!D53</f>
        <v>44</v>
      </c>
      <c r="F52" s="118">
        <f t="shared" si="0"/>
        <v>40</v>
      </c>
      <c r="G52" s="120">
        <f t="shared" si="1"/>
        <v>40</v>
      </c>
      <c r="H52" s="49">
        <f t="shared" si="2"/>
        <v>84</v>
      </c>
      <c r="J52" s="121" t="s">
        <v>162</v>
      </c>
    </row>
    <row r="53" spans="1:13" s="121" customFormat="1" x14ac:dyDescent="0.25">
      <c r="A53" s="49" t="s">
        <v>32</v>
      </c>
      <c r="B53" s="49" t="s">
        <v>33</v>
      </c>
      <c r="C53" s="50">
        <v>2</v>
      </c>
      <c r="D53" s="15"/>
      <c r="E53" s="117">
        <f>'Festkosten-Depotwert'!P54+'Festkosten-Depotwert'!D54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7">
        <f>'Festkosten-Depotwert'!P55+'Festkosten-Depotwert'!D55</f>
        <v>0</v>
      </c>
      <c r="F54" s="118">
        <f t="shared" si="0"/>
        <v>0</v>
      </c>
      <c r="G54" s="119">
        <f t="shared" si="1"/>
        <v>0</v>
      </c>
      <c r="H54" s="49">
        <f t="shared" si="2"/>
        <v>0</v>
      </c>
      <c r="I54" s="121"/>
      <c r="M54" s="121"/>
    </row>
    <row r="55" spans="1:13" x14ac:dyDescent="0.25">
      <c r="A55" s="130" t="s">
        <v>34</v>
      </c>
      <c r="B55" s="130" t="s">
        <v>35</v>
      </c>
      <c r="C55" s="50">
        <v>2</v>
      </c>
      <c r="D55" s="15">
        <v>128</v>
      </c>
      <c r="E55" s="117">
        <f>'Festkosten-Depotwert'!P56+'Festkosten-Depotwert'!D56</f>
        <v>113</v>
      </c>
      <c r="F55" s="118">
        <f t="shared" si="0"/>
        <v>15</v>
      </c>
      <c r="G55" s="120">
        <f t="shared" si="1"/>
        <v>30</v>
      </c>
      <c r="H55" s="49">
        <f t="shared" si="2"/>
        <v>256</v>
      </c>
      <c r="I55" s="126"/>
      <c r="M55" s="121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7">
        <f>'Festkosten-Depotwert'!P57+'Festkosten-Depotwert'!D57</f>
        <v>0</v>
      </c>
      <c r="F56" s="118">
        <f t="shared" si="0"/>
        <v>0</v>
      </c>
      <c r="G56" s="120">
        <f t="shared" si="1"/>
        <v>0</v>
      </c>
      <c r="H56" s="49">
        <f t="shared" si="2"/>
        <v>0</v>
      </c>
      <c r="I56" s="121"/>
      <c r="J56" s="28" t="s">
        <v>161</v>
      </c>
      <c r="M56" s="121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7">
        <f>'Festkosten-Depotwert'!P58+'Festkosten-Depotwert'!D58</f>
        <v>0</v>
      </c>
      <c r="F57" s="118">
        <f t="shared" ref="F57" si="21">IF(E57&lt;D57,D57-E57,0)</f>
        <v>0</v>
      </c>
      <c r="G57" s="120">
        <f t="shared" ref="G57" si="22">F57*C57</f>
        <v>0</v>
      </c>
      <c r="H57" s="49">
        <f t="shared" ref="H57" si="23">D57*C57</f>
        <v>0</v>
      </c>
      <c r="I57" s="121"/>
      <c r="M57" s="121"/>
    </row>
    <row r="58" spans="1:13" x14ac:dyDescent="0.25">
      <c r="A58" s="130" t="s">
        <v>116</v>
      </c>
      <c r="B58" s="130" t="s">
        <v>116</v>
      </c>
      <c r="C58" s="50">
        <v>1</v>
      </c>
      <c r="D58" s="15">
        <v>36</v>
      </c>
      <c r="E58" s="117">
        <f>'Festkosten-Depotwert'!P59+'Festkosten-Depotwert'!D59</f>
        <v>8</v>
      </c>
      <c r="F58" s="118">
        <f t="shared" si="0"/>
        <v>28</v>
      </c>
      <c r="G58" s="120">
        <f t="shared" si="1"/>
        <v>28</v>
      </c>
      <c r="H58" s="49">
        <f t="shared" si="2"/>
        <v>36</v>
      </c>
      <c r="I58" s="121"/>
      <c r="M58" s="121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7">
        <f>'Festkosten-Depotwert'!P60+'Festkosten-Depotwert'!D60</f>
        <v>0</v>
      </c>
      <c r="F59" s="118">
        <f t="shared" si="0"/>
        <v>0</v>
      </c>
      <c r="G59" s="119">
        <f t="shared" si="1"/>
        <v>0</v>
      </c>
      <c r="H59" s="49">
        <f t="shared" si="2"/>
        <v>0</v>
      </c>
      <c r="I59" s="121"/>
      <c r="M59" s="121"/>
    </row>
    <row r="60" spans="1:13" x14ac:dyDescent="0.25">
      <c r="A60" s="130" t="s">
        <v>71</v>
      </c>
      <c r="B60" s="130" t="s">
        <v>70</v>
      </c>
      <c r="C60" s="50">
        <v>2</v>
      </c>
      <c r="D60" s="15">
        <v>52</v>
      </c>
      <c r="E60" s="117">
        <f>'Festkosten-Depotwert'!P61+'Festkosten-Depotwert'!D61</f>
        <v>27</v>
      </c>
      <c r="F60" s="118">
        <f t="shared" si="0"/>
        <v>25</v>
      </c>
      <c r="G60" s="120">
        <f t="shared" si="1"/>
        <v>50</v>
      </c>
      <c r="H60" s="49">
        <f t="shared" si="2"/>
        <v>104</v>
      </c>
      <c r="I60" s="121"/>
      <c r="J60" s="28" t="s">
        <v>163</v>
      </c>
      <c r="M60" s="121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7">
        <f>'Festkosten-Depotwert'!P62+'Festkosten-Depotwert'!D62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  <c r="I61" s="126"/>
      <c r="M61" s="121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7">
        <f>'Festkosten-Depotwert'!P63+'Festkosten-Depotwert'!D63</f>
        <v>0</v>
      </c>
      <c r="F62" s="118">
        <f t="shared" ref="F62" si="24">IF(E62&lt;D62,D62-E62,0)</f>
        <v>0</v>
      </c>
      <c r="G62" s="120">
        <f t="shared" ref="G62" si="25">F62*C62</f>
        <v>0</v>
      </c>
      <c r="H62" s="49">
        <f t="shared" ref="H62" si="26">D62*C62</f>
        <v>0</v>
      </c>
      <c r="I62" s="121"/>
      <c r="M62" s="121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7">
        <f>'Festkosten-Depotwert'!P64+'Festkosten-Depotwert'!D64</f>
        <v>0</v>
      </c>
      <c r="F63" s="118">
        <f t="shared" ref="F63" si="27">IF(E63&lt;D63,D63-E63,0)</f>
        <v>0</v>
      </c>
      <c r="G63" s="120">
        <f t="shared" ref="G63" si="28">F63*C63</f>
        <v>0</v>
      </c>
      <c r="H63" s="49">
        <f t="shared" ref="H63" si="29">D63*C63</f>
        <v>0</v>
      </c>
      <c r="M63" s="121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7">
        <f>'Festkosten-Depotwert'!P65+'Festkosten-Depotwert'!D65</f>
        <v>3</v>
      </c>
      <c r="F64" s="118">
        <f t="shared" si="0"/>
        <v>0</v>
      </c>
      <c r="G64" s="120">
        <f t="shared" si="1"/>
        <v>0</v>
      </c>
      <c r="H64" s="49">
        <f t="shared" si="2"/>
        <v>3</v>
      </c>
      <c r="M64" s="121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7">
        <f>'Festkosten-Depotwert'!P66+'Festkosten-Depotwert'!D66</f>
        <v>36</v>
      </c>
      <c r="F65" s="118">
        <f t="shared" si="0"/>
        <v>0</v>
      </c>
      <c r="G65" s="119">
        <f t="shared" si="1"/>
        <v>0</v>
      </c>
      <c r="H65" s="49">
        <f t="shared" si="2"/>
        <v>30</v>
      </c>
      <c r="M65" s="121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7">
        <f>'Festkosten-Depotwert'!P67+'Festkosten-Depotwert'!D67</f>
        <v>6</v>
      </c>
      <c r="F66" s="118">
        <f t="shared" si="0"/>
        <v>0</v>
      </c>
      <c r="G66" s="120">
        <f t="shared" si="1"/>
        <v>0</v>
      </c>
      <c r="H66" s="49">
        <f t="shared" si="2"/>
        <v>7.5</v>
      </c>
      <c r="M66" s="121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7">
        <f>'Festkosten-Depotwert'!P68+'Festkosten-Depotwert'!D68</f>
        <v>0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M67" s="121"/>
    </row>
    <row r="68" spans="1:13" x14ac:dyDescent="0.25">
      <c r="A68" s="130" t="s">
        <v>115</v>
      </c>
      <c r="B68" s="130" t="s">
        <v>115</v>
      </c>
      <c r="C68" s="57">
        <v>1.5</v>
      </c>
      <c r="D68" s="15">
        <v>102</v>
      </c>
      <c r="E68" s="117">
        <f>'Festkosten-Depotwert'!P69+'Festkosten-Depotwert'!D69</f>
        <v>63</v>
      </c>
      <c r="F68" s="118">
        <f t="shared" si="0"/>
        <v>39</v>
      </c>
      <c r="G68" s="120">
        <f t="shared" si="1"/>
        <v>58.5</v>
      </c>
      <c r="H68" s="49">
        <f t="shared" si="2"/>
        <v>153</v>
      </c>
      <c r="M68" s="121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7">
        <f>'Festkosten-Depotwert'!P70+'Festkosten-Depotwert'!D70</f>
        <v>0</v>
      </c>
      <c r="F69" s="118">
        <f t="shared" si="0"/>
        <v>0</v>
      </c>
      <c r="G69" s="119">
        <f t="shared" si="1"/>
        <v>0</v>
      </c>
      <c r="H69" s="49">
        <f t="shared" si="2"/>
        <v>0</v>
      </c>
      <c r="M69" s="121"/>
    </row>
    <row r="70" spans="1:13" x14ac:dyDescent="0.25">
      <c r="A70" s="130" t="s">
        <v>107</v>
      </c>
      <c r="B70" s="130" t="s">
        <v>108</v>
      </c>
      <c r="C70" s="57">
        <v>25</v>
      </c>
      <c r="D70" s="15">
        <v>5</v>
      </c>
      <c r="E70" s="117">
        <f>'Festkosten-Depotwert'!P71+'Festkosten-Depotwert'!D71</f>
        <v>0</v>
      </c>
      <c r="F70" s="118">
        <f t="shared" si="0"/>
        <v>5</v>
      </c>
      <c r="G70" s="120">
        <f t="shared" si="1"/>
        <v>125</v>
      </c>
      <c r="H70" s="49">
        <f t="shared" si="2"/>
        <v>125</v>
      </c>
      <c r="M70" s="121"/>
    </row>
    <row r="71" spans="1:13" x14ac:dyDescent="0.25">
      <c r="A71" s="130" t="s">
        <v>107</v>
      </c>
      <c r="B71" s="130" t="s">
        <v>108</v>
      </c>
      <c r="C71" s="57">
        <v>50</v>
      </c>
      <c r="D71" s="15">
        <v>15</v>
      </c>
      <c r="E71" s="117">
        <f>'Festkosten-Depotwert'!P72+'Festkosten-Depotwert'!D72</f>
        <v>12</v>
      </c>
      <c r="F71" s="118">
        <f t="shared" si="0"/>
        <v>3</v>
      </c>
      <c r="G71" s="120">
        <f t="shared" si="1"/>
        <v>150</v>
      </c>
      <c r="H71" s="49">
        <f t="shared" si="2"/>
        <v>750</v>
      </c>
      <c r="M71" s="121"/>
    </row>
    <row r="72" spans="1:13" x14ac:dyDescent="0.25">
      <c r="A72" s="130" t="s">
        <v>110</v>
      </c>
      <c r="B72" s="130" t="s">
        <v>109</v>
      </c>
      <c r="C72" s="57">
        <v>0.5</v>
      </c>
      <c r="D72" s="15">
        <v>20</v>
      </c>
      <c r="E72" s="117">
        <f>'Festkosten-Depotwert'!P73+'Festkosten-Depotwert'!D73</f>
        <v>20</v>
      </c>
      <c r="F72" s="118">
        <f t="shared" si="0"/>
        <v>0</v>
      </c>
      <c r="G72" s="120">
        <f t="shared" si="1"/>
        <v>0</v>
      </c>
      <c r="H72" s="49">
        <f t="shared" si="2"/>
        <v>10</v>
      </c>
      <c r="I72" s="28" t="s">
        <v>169</v>
      </c>
      <c r="M72" s="121"/>
    </row>
    <row r="73" spans="1:13" x14ac:dyDescent="0.25">
      <c r="A73" s="129" t="s">
        <v>111</v>
      </c>
      <c r="B73" s="49" t="s">
        <v>120</v>
      </c>
      <c r="C73" s="57">
        <v>1</v>
      </c>
      <c r="D73" s="15">
        <v>30</v>
      </c>
      <c r="E73" s="117">
        <f>'Festkosten-Depotwert'!P74+'Festkosten-Depotwert'!D74</f>
        <v>2</v>
      </c>
      <c r="F73" s="118">
        <f t="shared" si="0"/>
        <v>28</v>
      </c>
      <c r="G73" s="119">
        <f t="shared" si="1"/>
        <v>28</v>
      </c>
      <c r="H73" s="49">
        <f t="shared" si="2"/>
        <v>30</v>
      </c>
      <c r="M73" s="121"/>
    </row>
    <row r="74" spans="1:13" x14ac:dyDescent="0.25">
      <c r="A74" s="129" t="s">
        <v>112</v>
      </c>
      <c r="B74" s="61" t="s">
        <v>120</v>
      </c>
      <c r="C74" s="57">
        <v>1</v>
      </c>
      <c r="D74" s="15">
        <v>110</v>
      </c>
      <c r="E74" s="117">
        <f>'Festkosten-Depotwert'!P75+'Festkosten-Depotwert'!D75</f>
        <v>68</v>
      </c>
      <c r="F74" s="118">
        <f t="shared" si="0"/>
        <v>42</v>
      </c>
      <c r="G74" s="120">
        <f t="shared" si="1"/>
        <v>42</v>
      </c>
      <c r="H74" s="49">
        <f t="shared" si="2"/>
        <v>110</v>
      </c>
      <c r="M74" s="121"/>
    </row>
    <row r="75" spans="1:13" x14ac:dyDescent="0.25">
      <c r="A75" s="129" t="s">
        <v>112</v>
      </c>
      <c r="B75" s="49" t="s">
        <v>120</v>
      </c>
      <c r="C75" s="50">
        <v>2</v>
      </c>
      <c r="D75" s="15"/>
      <c r="E75" s="117">
        <f>'Festkosten-Depotwert'!P76+'Festkosten-Depotwert'!D76</f>
        <v>0</v>
      </c>
      <c r="F75" s="118">
        <f t="shared" si="0"/>
        <v>0</v>
      </c>
      <c r="G75" s="120">
        <f t="shared" si="1"/>
        <v>0</v>
      </c>
      <c r="H75" s="49">
        <f t="shared" si="2"/>
        <v>0</v>
      </c>
      <c r="M75" s="121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7">
        <f>'Festkosten-Depotwert'!P77+'Festkosten-Depotwert'!D77</f>
        <v>0</v>
      </c>
      <c r="F76" s="118">
        <f t="shared" si="0"/>
        <v>0</v>
      </c>
      <c r="G76" s="120">
        <f t="shared" si="1"/>
        <v>0</v>
      </c>
      <c r="H76" s="49">
        <f t="shared" si="2"/>
        <v>0</v>
      </c>
      <c r="M76" s="121"/>
    </row>
    <row r="77" spans="1:13" x14ac:dyDescent="0.25">
      <c r="M77" s="121"/>
    </row>
    <row r="79" spans="1:13" x14ac:dyDescent="0.25">
      <c r="M79" s="121"/>
    </row>
    <row r="80" spans="1:13" x14ac:dyDescent="0.25">
      <c r="A80" s="131"/>
      <c r="B80" s="28" t="s">
        <v>166</v>
      </c>
      <c r="D80" s="28" t="s">
        <v>95</v>
      </c>
      <c r="F80" s="122" t="s">
        <v>151</v>
      </c>
    </row>
    <row r="81" spans="1:2" x14ac:dyDescent="0.25">
      <c r="A81" s="132"/>
      <c r="B81" s="28" t="s">
        <v>167</v>
      </c>
    </row>
    <row r="82" spans="1:2" x14ac:dyDescent="0.25">
      <c r="B82" s="28" t="s">
        <v>168</v>
      </c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127" t="s">
        <v>158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2015-06-08T20:09:27Z</dcterms:modified>
</cp:coreProperties>
</file>