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ummary" sheetId="1" r:id="rId1"/>
    <sheet name="Data" sheetId="2" r:id="rId2"/>
    <sheet name="Notes" sheetId="3" r:id="rId3"/>
  </sheets>
</workbook>
</file>

<file path=xl/sharedStrings.xml><?xml version="1.0" encoding="utf-8"?>
<sst xmlns="http://schemas.openxmlformats.org/spreadsheetml/2006/main" uniqueCount="46" count="46">
  <si>
    <t>THG Geophysics — Apparent Resistivity Summary</t>
  </si>
  <si>
    <t>Project</t>
  </si>
  <si>
    <t>Site</t>
  </si>
  <si>
    <t>Date</t>
  </si>
  <si>
    <t>Operator</t>
  </si>
  <si>
    <t>Array Type</t>
  </si>
  <si>
    <t>Units</t>
  </si>
  <si>
    <t>Latitude</t>
  </si>
  <si>
    <t>Longitude</t>
  </si>
  <si>
    <t>Sample Project – Clay to Bedrock Transition</t>
  </si>
  <si>
    <t>ERT-1 (Clayey topsoil)</t>
  </si>
  <si>
    <t>2025-10-20</t>
  </si>
  <si>
    <t/>
  </si>
  <si>
    <t>Wenner</t>
  </si>
  <si>
    <t>ft / Ω·m</t>
  </si>
  <si>
    <t>σρ good ≤</t>
  </si>
  <si>
    <t>σρ caution &lt;</t>
  </si>
  <si>
    <t>Row</t>
  </si>
  <si>
    <t>a_m</t>
  </si>
  <si>
    <t>a_ft</t>
  </si>
  <si>
    <t>L_m (Schlumb)</t>
  </si>
  <si>
    <t>R_ohm</t>
  </si>
  <si>
    <t>V_V</t>
  </si>
  <si>
    <t>I_A</t>
  </si>
  <si>
    <t>rho_app_ohm_m</t>
  </si>
  <si>
    <t>sigma_rhoa_ohm_m</t>
  </si>
  <si>
    <t>direction</t>
  </si>
  <si>
    <t>timestamp_iso</t>
  </si>
  <si>
    <t>notes</t>
  </si>
  <si>
    <t>warnings</t>
  </si>
  <si>
    <t>ns</t>
  </si>
  <si>
    <t>2024-03-01T12:00:00.000Z</t>
  </si>
  <si>
    <t>we</t>
  </si>
  <si>
    <t>2024-03-01T12:00:30.000Z</t>
  </si>
  <si>
    <t>2024-03-01T12:02:00.000Z</t>
  </si>
  <si>
    <t>2024-03-01T12:02:30.000Z</t>
  </si>
  <si>
    <t>2024-03-01T12:04:00.000Z</t>
  </si>
  <si>
    <t>2024-03-01T12:04:30.000Z</t>
  </si>
  <si>
    <t>2024-03-01T12:06:00.000Z</t>
  </si>
  <si>
    <t>2024-03-01T12:06:30.000Z</t>
  </si>
  <si>
    <t>2024-03-01T12:08:00.000Z</t>
  </si>
  <si>
    <t>2024-03-01T12:08:30.000Z</t>
  </si>
  <si>
    <t>2024-03-01T12:10:00.000Z</t>
  </si>
  <si>
    <t>2024-03-01T12:10:30.000Z</t>
  </si>
  <si>
    <t>Notes</t>
  </si>
  <si>
    <t>• Summary rows 3–10 store metadata and QA thresholds (σρ &lt;= 0.03 green, &lt; 0.10 amber).
• Data sheet headers remain in row 1; long notes and warnings wrap automatically.
• Direction codes use ns / we / other.
• ρₐ and σρ formulas remain visible for transparency.
• Export generated 2025-10-20 with 12 data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</si>
</sst>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1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b/>
      <sz val="14.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FFFFFF"/>
      </patternFill>
    </fill>
    <fill>
      <patternFill patternType="solid">
        <fgColor rgb="FFFFEB9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>
      <alignment horizontal="general" vertical="bottom" wrapText="0"/>
    </xf>
    <xf numFmtId="0" fontId="1" fillId="0" borderId="0" xfId="0">
      <alignment horizontal="center" vertical="center" wrapText="0"/>
    </xf>
    <xf numFmtId="0" fontId="2" fillId="0" borderId="0" xfId="0">
      <alignment horizontal="left" vertical="center" wrapText="0"/>
    </xf>
    <xf numFmtId="0" fontId="0" fillId="0" borderId="0" xfId="0">
      <alignment horizontal="left" vertical="center" wrapText="0"/>
    </xf>
    <xf numFmtId="164" fontId="0" fillId="0" borderId="0" xfId="0">
      <alignment horizontal="right" vertical="center" wrapText="0"/>
    </xf>
    <xf numFmtId="0" fontId="3" fillId="2" borderId="0" xfId="0">
      <alignment horizontal="center" vertical="center" wrapText="1"/>
    </xf>
    <xf numFmtId="1" fontId="0" fillId="0" borderId="0" xfId="0">
      <alignment horizontal="right" vertical="center" wrapText="0"/>
    </xf>
    <xf numFmtId="0" fontId="0" fillId="0" borderId="0" xfId="0">
      <alignment horizontal="right" vertical="center" wrapText="0"/>
    </xf>
    <xf numFmtId="0" fontId="0" fillId="3" borderId="0" xfId="0">
      <alignment horizontal="right" vertical="center" wrapText="0"/>
    </xf>
    <xf numFmtId="0" fontId="0" fillId="0" borderId="0" xfId="0">
      <alignment horizontal="center" vertical="center" wrapText="0"/>
    </xf>
    <xf numFmtId="0" fontId="0" fillId="0" borderId="0" xfId="0">
      <alignment horizontal="left" vertical="top" wrapText="1"/>
    </xf>
    <xf numFmtId="0" fontId="0" fillId="0" borderId="0" xfId="0">
      <alignment horizontal="left" vertical="center" wrapText="1"/>
    </xf>
    <xf numFmtId="0" fontId="4" fillId="0" borderId="0" xfId="0">
      <alignment horizontal="left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_rels/sheet3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1.424285714285713" customWidth="1"/>
    <col min="2" max="2" width="34.284285714285716" customWidth="1"/>
  </cols>
  <sheetData>
    <row r="1" ht="24.0" customHeight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</row>
    <row r="3">
      <c r="A3" t="s" s="2">
        <v>1</v>
      </c>
      <c r="B3" t="s" s="3">
        <v>9</v>
      </c>
    </row>
    <row r="4">
      <c r="A4" t="s" s="2">
        <v>2</v>
      </c>
      <c r="B4" t="s" s="3">
        <v>10</v>
      </c>
    </row>
    <row r="5">
      <c r="A5" t="s" s="2">
        <v>3</v>
      </c>
      <c r="B5" t="s" s="3">
        <v>11</v>
      </c>
    </row>
    <row r="6">
      <c r="A6" t="s" s="2">
        <v>4</v>
      </c>
      <c r="B6" t="s" s="3">
        <v>12</v>
      </c>
    </row>
    <row r="7">
      <c r="A7" t="s" s="2">
        <v>5</v>
      </c>
      <c r="B7" t="s" s="3">
        <v>13</v>
      </c>
    </row>
    <row r="8">
      <c r="A8" t="s" s="2">
        <v>6</v>
      </c>
      <c r="B8" t="s" s="3">
        <v>14</v>
      </c>
    </row>
    <row r="9">
      <c r="A9" t="s" s="2">
        <v>7</v>
      </c>
    </row>
    <row r="10">
      <c r="A10" t="s" s="2">
        <v>8</v>
      </c>
    </row>
    <row r="12">
      <c r="A12" t="s" s="3">
        <v>15</v>
      </c>
      <c r="B12" t="n" s="4">
        <v>0.03</v>
      </c>
    </row>
    <row r="13">
      <c r="A13" t="s" s="3">
        <v>16</v>
      </c>
      <c r="B13" t="n" s="4">
        <v>0.1</v>
      </c>
    </row>
  </sheetData>
  <mergeCells count="1">
    <mergeCell ref="A1:H1"/>
  </mergeCells>
  <pageMargins left="0.75" right="0.75" top="1.0" bottom="1.0" header="0.5" footer="0.5"/>
  <headerFooter scaleWithDoc="1" alignWithMargins="0" differentFirst="0" differentOddEven="0"/>
  <extLst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>
    <pageSetUpPr fitToPage="1"/>
  </sheetPr>
  <sheetViews>
    <sheetView workbookViewId="0">
      <pane ySplit="1" topLeftCell="A2" activePane="bottomLeft" state="frozen"/>
    </sheetView>
  </sheetViews>
  <sheetFormatPr defaultRowHeight="15.0"/>
  <cols>
    <col min="1" max="1" width="6.854285714285714" customWidth="1"/>
    <col min="2" max="3" width="11.424285714285714" customWidth="1"/>
    <col min="4" max="4" width="15.714285714285714" customWidth="1"/>
    <col min="5" max="5" width="11.424285714285714" customWidth="1"/>
    <col min="6" max="7" width="10.004285714285714" customWidth="1"/>
    <col min="8" max="8" width="17.14428571428571" customWidth="1"/>
    <col min="9" max="9" width="20.714285714285715" customWidth="1"/>
    <col min="10" max="10" width="12.854285714285714" customWidth="1"/>
    <col min="11" max="11" width="28.57428571428571" customWidth="1"/>
    <col min="12" max="12" width="45.714285714285715" customWidth="1"/>
    <col min="13" max="13" width="34.284285714285716" customWidth="1"/>
  </cols>
  <sheetData>
    <row r="1">
      <c r="A1" t="s" s="5">
        <v>17</v>
      </c>
      <c r="B1" t="s" s="5">
        <v>18</v>
      </c>
      <c r="C1" t="s" s="5">
        <v>19</v>
      </c>
      <c r="D1" t="s" s="5">
        <v>20</v>
      </c>
      <c r="E1" t="s" s="5">
        <v>21</v>
      </c>
      <c r="F1" t="s" s="5">
        <v>22</v>
      </c>
      <c r="G1" t="s" s="5">
        <v>23</v>
      </c>
      <c r="H1" t="s" s="5">
        <v>24</v>
      </c>
      <c r="I1" t="s" s="5">
        <v>25</v>
      </c>
      <c r="J1" t="s" s="5">
        <v>26</v>
      </c>
      <c r="K1" t="s" s="5">
        <v>27</v>
      </c>
      <c r="L1" t="s" s="5">
        <v>28</v>
      </c>
      <c r="M1" t="s" s="5">
        <v>29</v>
      </c>
    </row>
    <row r="2">
      <c r="A2" t="n" s="6">
        <v>1.0</v>
      </c>
      <c r="B2" t="n" s="7">
        <v>0.762</v>
      </c>
      <c r="C2" t="n" s="7">
        <v>2.5</v>
      </c>
      <c r="D2" t="s" s="7">
        <v>12</v>
      </c>
      <c r="E2" t="n" s="7">
        <v>8.8</v>
      </c>
      <c r="H2" s="7">
        <f>=IF(LOWER(Summary!B7)="wenner",IF(OR(B2="",E2=""),"",2*PI()*B2*E2),IF(LOWER(Summary!B7)="schlumberger",IF(OR(D2="",B2="",E2=""),"",PI()*(((D2^2)-(B2^2))/(2*B2))*E2),""))</f>
      </c>
      <c r="I2" s="8">
        <f>=IF(H2="","",H2*4.200/100)</f>
      </c>
      <c r="J2" t="s" s="9">
        <v>30</v>
      </c>
      <c r="K2" t="s" s="3">
        <v>31</v>
      </c>
      <c r="L2" t="s" s="10">
        <v>12</v>
      </c>
      <c r="M2" t="s" s="11">
        <v>12</v>
      </c>
    </row>
    <row r="3">
      <c r="A3" t="n" s="6">
        <v>2.0</v>
      </c>
      <c r="B3" t="n" s="7">
        <v>0.762</v>
      </c>
      <c r="C3" t="n" s="7">
        <v>2.5</v>
      </c>
      <c r="D3" t="s" s="7">
        <v>12</v>
      </c>
      <c r="E3" t="n" s="7">
        <v>7.7</v>
      </c>
      <c r="H3" s="7">
        <f>=IF(LOWER(Summary!B7)="wenner",IF(OR(B3="",E3=""),"",2*PI()*B3*E3),IF(LOWER(Summary!B7)="schlumberger",IF(OR(D3="",B3="",E3=""),"",PI()*(((D3^2)-(B3^2))/(2*B3))*E3),""))</f>
      </c>
      <c r="I3" s="8">
        <f>=IF(H3="","",H3*4.500/100)</f>
      </c>
      <c r="J3" t="s" s="9">
        <v>32</v>
      </c>
      <c r="K3" t="s" s="3">
        <v>33</v>
      </c>
      <c r="L3" t="s" s="10">
        <v>12</v>
      </c>
      <c r="M3" t="s" s="11">
        <v>12</v>
      </c>
    </row>
    <row r="4">
      <c r="A4" t="n" s="6">
        <v>3.0</v>
      </c>
      <c r="B4" t="n" s="7">
        <v>1.524</v>
      </c>
      <c r="C4" t="n" s="7">
        <v>5.0</v>
      </c>
      <c r="D4" t="s" s="7">
        <v>12</v>
      </c>
      <c r="E4" t="n" s="7">
        <v>4.6</v>
      </c>
      <c r="H4" s="7">
        <f>=IF(LOWER(Summary!B7)="wenner",IF(OR(B4="",E4=""),"",2*PI()*B4*E4),IF(LOWER(Summary!B7)="schlumberger",IF(OR(D4="",B4="",E4=""),"",PI()*(((D4^2)-(B4^2))/(2*B4))*E4),""))</f>
      </c>
      <c r="I4" s="8">
        <f>=IF(H4="","",H4*4.000/100)</f>
      </c>
      <c r="J4" t="s" s="9">
        <v>30</v>
      </c>
      <c r="K4" t="s" s="3">
        <v>34</v>
      </c>
      <c r="L4" t="s" s="10">
        <v>12</v>
      </c>
      <c r="M4" t="s" s="11">
        <v>12</v>
      </c>
    </row>
    <row r="5">
      <c r="A5" t="n" s="6">
        <v>4.0</v>
      </c>
      <c r="B5" t="n" s="7">
        <v>1.524</v>
      </c>
      <c r="C5" t="n" s="7">
        <v>5.0</v>
      </c>
      <c r="D5" t="s" s="7">
        <v>12</v>
      </c>
      <c r="E5" t="n" s="7">
        <v>5.1</v>
      </c>
      <c r="H5" s="7">
        <f>=IF(LOWER(Summary!B7)="wenner",IF(OR(B5="",E5=""),"",2*PI()*B5*E5),IF(LOWER(Summary!B7)="schlumberger",IF(OR(D5="",B5="",E5=""),"",PI()*(((D5^2)-(B5^2))/(2*B5))*E5),""))</f>
      </c>
      <c r="I5" s="8">
        <f>=IF(H5="","",H5*3.900/100)</f>
      </c>
      <c r="J5" t="s" s="9">
        <v>32</v>
      </c>
      <c r="K5" t="s" s="3">
        <v>35</v>
      </c>
      <c r="L5" t="s" s="10">
        <v>12</v>
      </c>
      <c r="M5" t="s" s="11">
        <v>12</v>
      </c>
    </row>
    <row r="6">
      <c r="A6" t="n" s="6">
        <v>5.0</v>
      </c>
      <c r="B6" t="n" s="7">
        <v>3.048</v>
      </c>
      <c r="C6" t="n" s="7">
        <v>10.0</v>
      </c>
      <c r="D6" t="s" s="7">
        <v>12</v>
      </c>
      <c r="E6" t="n" s="7">
        <v>2.5</v>
      </c>
      <c r="H6" s="7">
        <f>=IF(LOWER(Summary!B7)="wenner",IF(OR(B6="",E6=""),"",2*PI()*B6*E6),IF(LOWER(Summary!B7)="schlumberger",IF(OR(D6="",B6="",E6=""),"",PI()*(((D6^2)-(B6^2))/(2*B6))*E6),""))</f>
      </c>
      <c r="I6" s="8">
        <f>=IF(H6="","",H6*3.600/100)</f>
      </c>
      <c r="J6" t="s" s="9">
        <v>30</v>
      </c>
      <c r="K6" t="s" s="3">
        <v>36</v>
      </c>
      <c r="L6" t="s" s="10">
        <v>12</v>
      </c>
      <c r="M6" t="s" s="11">
        <v>12</v>
      </c>
    </row>
    <row r="7">
      <c r="A7" t="n" s="6">
        <v>6.0</v>
      </c>
      <c r="B7" t="n" s="7">
        <v>3.048</v>
      </c>
      <c r="C7" t="n" s="7">
        <v>10.0</v>
      </c>
      <c r="D7" t="s" s="7">
        <v>12</v>
      </c>
      <c r="E7" t="n" s="7">
        <v>2.2</v>
      </c>
      <c r="H7" s="7">
        <f>=IF(LOWER(Summary!B7)="wenner",IF(OR(B7="",E7=""),"",2*PI()*B7*E7),IF(LOWER(Summary!B7)="schlumberger",IF(OR(D7="",B7="",E7=""),"",PI()*(((D7^2)-(B7^2))/(2*B7))*E7),""))</f>
      </c>
      <c r="I7" s="8">
        <f>=IF(H7="","",H7*3.800/100)</f>
      </c>
      <c r="J7" t="s" s="9">
        <v>32</v>
      </c>
      <c r="K7" t="s" s="3">
        <v>37</v>
      </c>
      <c r="L7" t="s" s="10">
        <v>12</v>
      </c>
      <c r="M7" t="s" s="11">
        <v>12</v>
      </c>
    </row>
    <row r="8">
      <c r="A8" t="n" s="6">
        <v>7.0</v>
      </c>
      <c r="B8" t="n" s="7">
        <v>6.096</v>
      </c>
      <c r="C8" t="n" s="7">
        <v>20.0</v>
      </c>
      <c r="D8" t="s" s="7">
        <v>12</v>
      </c>
      <c r="E8" t="n" s="7">
        <v>1.5</v>
      </c>
      <c r="H8" s="7">
        <f>=IF(LOWER(Summary!B7)="wenner",IF(OR(B8="",E8=""),"",2*PI()*B8*E8),IF(LOWER(Summary!B7)="schlumberger",IF(OR(D8="",B8="",E8=""),"",PI()*(((D8^2)-(B8^2))/(2*B8))*E8),""))</f>
      </c>
      <c r="I8" s="8">
        <f>=IF(H8="","",H8*3.500/100)</f>
      </c>
      <c r="J8" t="s" s="9">
        <v>30</v>
      </c>
      <c r="K8" t="s" s="3">
        <v>38</v>
      </c>
      <c r="L8" t="s" s="10">
        <v>12</v>
      </c>
      <c r="M8" t="s" s="11">
        <v>12</v>
      </c>
    </row>
    <row r="9">
      <c r="A9" t="n" s="6">
        <v>8.0</v>
      </c>
      <c r="B9" t="n" s="7">
        <v>6.096</v>
      </c>
      <c r="C9" t="n" s="7">
        <v>20.0</v>
      </c>
      <c r="D9" t="s" s="7">
        <v>12</v>
      </c>
      <c r="E9" t="n" s="7">
        <v>2.1</v>
      </c>
      <c r="H9" s="7">
        <f>=IF(LOWER(Summary!B7)="wenner",IF(OR(B9="",E9=""),"",2*PI()*B9*E9),IF(LOWER(Summary!B7)="schlumberger",IF(OR(D9="",B9="",E9=""),"",PI()*(((D9^2)-(B9^2))/(2*B9))*E9),""))</f>
      </c>
      <c r="I9" s="8">
        <f>=IF(H9="","",H9*3.700/100)</f>
      </c>
      <c r="J9" t="s" s="9">
        <v>32</v>
      </c>
      <c r="K9" t="s" s="3">
        <v>39</v>
      </c>
      <c r="L9" t="s" s="10">
        <v>12</v>
      </c>
      <c r="M9" t="s" s="11">
        <v>12</v>
      </c>
    </row>
    <row r="10">
      <c r="A10" t="n" s="6">
        <v>9.0</v>
      </c>
      <c r="B10" t="n" s="7">
        <v>12.192</v>
      </c>
      <c r="C10" t="n" s="7">
        <v>40.0</v>
      </c>
      <c r="D10" t="s" s="7">
        <v>12</v>
      </c>
      <c r="E10" t="n" s="7">
        <v>2.3</v>
      </c>
      <c r="H10" s="7">
        <f>=IF(LOWER(Summary!B7)="wenner",IF(OR(B10="",E10=""),"",2*PI()*B10*E10),IF(LOWER(Summary!B7)="schlumberger",IF(OR(D10="",B10="",E10=""),"",PI()*(((D10^2)-(B10^2))/(2*B10))*E10),""))</f>
      </c>
      <c r="I10" s="8">
        <f>=IF(H10="","",H10*4.100/100)</f>
      </c>
      <c r="J10" t="s" s="9">
        <v>30</v>
      </c>
      <c r="K10" t="s" s="3">
        <v>40</v>
      </c>
      <c r="L10" t="s" s="10">
        <v>12</v>
      </c>
      <c r="M10" t="s" s="11">
        <v>12</v>
      </c>
    </row>
    <row r="11">
      <c r="A11" t="n" s="6">
        <v>10.0</v>
      </c>
      <c r="B11" t="n" s="7">
        <v>12.192</v>
      </c>
      <c r="C11" t="n" s="7">
        <v>40.0</v>
      </c>
      <c r="D11" t="s" s="7">
        <v>12</v>
      </c>
      <c r="E11" t="n" s="7">
        <v>1.5</v>
      </c>
      <c r="H11" s="7">
        <f>=IF(LOWER(Summary!B7)="wenner",IF(OR(B11="",E11=""),"",2*PI()*B11*E11),IF(LOWER(Summary!B7)="schlumberger",IF(OR(D11="",B11="",E11=""),"",PI()*(((D11^2)-(B11^2))/(2*B11))*E11),""))</f>
      </c>
      <c r="I11" s="8">
        <f>=IF(H11="","",H11*4.000/100)</f>
      </c>
      <c r="J11" t="s" s="9">
        <v>32</v>
      </c>
      <c r="K11" t="s" s="3">
        <v>41</v>
      </c>
      <c r="L11" t="s" s="10">
        <v>12</v>
      </c>
      <c r="M11" t="s" s="11">
        <v>12</v>
      </c>
    </row>
    <row r="12">
      <c r="A12" t="n" s="6">
        <v>11.0</v>
      </c>
      <c r="B12" t="n" s="7">
        <v>18.288</v>
      </c>
      <c r="C12" t="n" s="7">
        <v>60.0</v>
      </c>
      <c r="D12" t="s" s="7">
        <v>12</v>
      </c>
      <c r="E12" t="n" s="7">
        <v>0.7</v>
      </c>
      <c r="H12" s="7">
        <f>=IF(LOWER(Summary!B7)="wenner",IF(OR(B12="",E12=""),"",2*PI()*B12*E12),IF(LOWER(Summary!B7)="schlumberger",IF(OR(D12="",B12="",E12=""),"",PI()*(((D12^2)-(B12^2))/(2*B12))*E12),""))</f>
      </c>
      <c r="I12" s="8">
        <f>=IF(H12="","",H12*4.800/100)</f>
      </c>
      <c r="J12" t="s" s="9">
        <v>30</v>
      </c>
      <c r="K12" t="s" s="3">
        <v>42</v>
      </c>
      <c r="L12" t="s" s="10">
        <v>12</v>
      </c>
      <c r="M12" t="s" s="11">
        <v>12</v>
      </c>
    </row>
    <row r="13">
      <c r="A13" t="n" s="6">
        <v>12.0</v>
      </c>
      <c r="B13" t="n" s="7">
        <v>18.288</v>
      </c>
      <c r="C13" t="n" s="7">
        <v>60.0</v>
      </c>
      <c r="D13" t="s" s="7">
        <v>12</v>
      </c>
      <c r="E13" t="n" s="7">
        <v>0.7</v>
      </c>
      <c r="H13" s="7">
        <f>=IF(LOWER(Summary!B7)="wenner",IF(OR(B13="",E13=""),"",2*PI()*B13*E13),IF(LOWER(Summary!B7)="schlumberger",IF(OR(D13="",B13="",E13=""),"",PI()*(((D13^2)-(B13^2))/(2*B13))*E13),""))</f>
      </c>
      <c r="I13" s="8">
        <f>=IF(H13="","",H13*4.900/100)</f>
      </c>
      <c r="J13" t="s" s="9">
        <v>32</v>
      </c>
      <c r="K13" t="s" s="3">
        <v>43</v>
      </c>
      <c r="L13" t="s" s="10">
        <v>12</v>
      </c>
      <c r="M13" t="s" s="11">
        <v>12</v>
      </c>
    </row>
  </sheetData>
  <pageMargins left="0.75" right="0.75" top="1.0" bottom="1.0" header="0.5" footer="0.5"/>
  <headerFooter scaleWithDoc="1" alignWithMargins="0" differentFirst="0" differentOddEven="0"/>
  <extLst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74.28428571428572" customWidth="1"/>
  </cols>
  <sheetData>
    <row r="1">
      <c r="A1" t="s" s="12">
        <v>44</v>
      </c>
    </row>
    <row r="2" ht="90.0" customHeight="1">
      <c r="A2" t="s" s="10">
        <v>45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2025-10-20T09:53:37.155938</dcterms:created>
  <dcterms:modified xsi:type="dcterms:W3CDTF">2025-10-20T09:53:37.155939</dcterms:modified>
</cp:coreProperties>
</file>