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</sheets>
</workbook>
</file>

<file path=xl/sharedStrings.xml><?xml version="1.0" encoding="utf-8"?>
<sst xmlns="http://schemas.openxmlformats.org/spreadsheetml/2006/main" uniqueCount="57">
  <si>
    <t>№</t>
  </si>
  <si>
    <t>I</t>
  </si>
  <si>
    <t>U</t>
  </si>
  <si>
    <t>I*U (x*y)</t>
  </si>
  <si>
    <t>I^2 (x^2)</t>
  </si>
  <si>
    <t>Pr (UI)</t>
  </si>
  <si>
    <t>R (EI)</t>
  </si>
  <si>
    <t>R(I2r)</t>
  </si>
  <si>
    <t>Для графика (тут прост фильтр для DEF столбцов)</t>
  </si>
  <si>
    <t>МНК для первого графика</t>
  </si>
  <si>
    <t>КПД</t>
  </si>
  <si>
    <t>Среднее X</t>
  </si>
  <si>
    <t>Среднее Y</t>
  </si>
  <si>
    <t>Сумма</t>
  </si>
  <si>
    <t>Погрешность</t>
  </si>
  <si>
    <t>Xi - Avg X</t>
  </si>
  <si>
    <t>Yi - Avg Y</t>
  </si>
  <si>
    <t>Перемножение</t>
  </si>
  <si>
    <t>(Xi - Avg X)^2</t>
  </si>
  <si>
    <t>d</t>
  </si>
  <si>
    <t>D</t>
  </si>
  <si>
    <t>S b</t>
  </si>
  <si>
    <t>S a</t>
  </si>
  <si>
    <t>delta y</t>
  </si>
  <si>
    <t>в методе</t>
  </si>
  <si>
    <t>b</t>
  </si>
  <si>
    <t>ceff a</t>
  </si>
  <si>
    <t>r</t>
  </si>
  <si>
    <t>сумма -&gt;</t>
  </si>
  <si>
    <t>a</t>
  </si>
  <si>
    <t>ceff b</t>
  </si>
  <si>
    <t>E</t>
  </si>
  <si>
    <t>МНК для второго графика</t>
  </si>
  <si>
    <t>График 3</t>
  </si>
  <si>
    <t>I - x</t>
  </si>
  <si>
    <t>Pr (UI) - y</t>
  </si>
  <si>
    <t>x2</t>
  </si>
  <si>
    <t>x3</t>
  </si>
  <si>
    <t>x4</t>
  </si>
  <si>
    <t>xy</t>
  </si>
  <si>
    <t>x2y</t>
  </si>
  <si>
    <t>I*</t>
  </si>
  <si>
    <t>Суммы</t>
  </si>
  <si>
    <t>Уравнения</t>
  </si>
  <si>
    <t>Результаты</t>
  </si>
  <si>
    <t>Pr {max}</t>
  </si>
  <si>
    <t>R</t>
  </si>
  <si>
    <t>1113,793a +140,15b + 20c = 498,293</t>
  </si>
  <si>
    <t>R совпадает с r</t>
  </si>
  <si>
    <t>9972,592a + 1113,793b + 140,15c = 3202,384</t>
  </si>
  <si>
    <t>98652,961a + 9972,592b + 1113,793c = 22352,687</t>
  </si>
  <si>
    <t>c</t>
  </si>
  <si>
    <t>МНК для 3 графика (КПД)</t>
  </si>
  <si>
    <t>coeff a</t>
  </si>
  <si>
    <t>coeff b</t>
  </si>
  <si>
    <t>y</t>
  </si>
  <si>
    <t>x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</si>
</sst>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0"/>
      <color indexed="17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2" fontId="0" borderId="5" applyNumberFormat="1" applyFont="1" applyFill="0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2" fontId="0" borderId="8" applyNumberFormat="1" applyFont="1" applyFill="0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0" borderId="10" applyNumberFormat="1" applyFont="1" applyFill="0" applyBorder="1" applyAlignment="1" applyProtection="0">
      <alignment vertical="bottom"/>
    </xf>
    <xf numFmtId="2" fontId="0" borderId="10" applyNumberFormat="1" applyFont="1" applyFill="0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49" fontId="0" fillId="4" borderId="19" applyNumberFormat="1" applyFont="1" applyFill="1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4" fontId="0" borderId="5" applyNumberFormat="1" applyFont="1" applyFill="0" applyBorder="1" applyAlignment="1" applyProtection="0">
      <alignment vertical="bottom"/>
    </xf>
    <xf numFmtId="2" fontId="0" borderId="1" applyNumberFormat="1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4" fontId="0" borderId="8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49" fontId="0" borderId="22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0" fillId="5" borderId="6" applyNumberFormat="1" applyFont="1" applyFill="1" applyBorder="1" applyAlignment="1" applyProtection="0">
      <alignment vertical="bottom"/>
    </xf>
    <xf numFmtId="49" fontId="0" borderId="26" applyNumberFormat="1" applyFont="1" applyFill="0" applyBorder="1" applyAlignment="1" applyProtection="0">
      <alignment vertical="bottom"/>
    </xf>
    <xf numFmtId="2" fontId="0" fillId="5" borderId="27" applyNumberFormat="1" applyFont="1" applyFill="1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59" fontId="0" borderId="10" applyNumberFormat="1" applyFont="1" applyFill="0" applyBorder="1" applyAlignment="1" applyProtection="0">
      <alignment vertical="bottom"/>
    </xf>
    <xf numFmtId="49" fontId="0" fillId="5" borderId="11" applyNumberFormat="1" applyFont="1" applyFill="1" applyBorder="1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0" fontId="0" borderId="30" applyNumberFormat="1" applyFont="1" applyFill="0" applyBorder="1" applyAlignment="1" applyProtection="0">
      <alignment vertical="bottom"/>
    </xf>
    <xf numFmtId="0" fontId="0" fillId="6" borderId="7" applyNumberFormat="1" applyFont="1" applyFill="1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0" fontId="0" borderId="31" applyNumberFormat="1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20" applyNumberFormat="1" applyFont="1" applyFill="0" applyBorder="1" applyAlignment="1" applyProtection="0">
      <alignment vertical="bottom"/>
    </xf>
    <xf numFmtId="4" fontId="0" borderId="1" applyNumberFormat="1" applyFont="1" applyFill="0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49" fontId="0" fillId="4" borderId="29" applyNumberFormat="1" applyFont="1" applyFill="1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0" fontId="0" borderId="32" applyNumberFormat="1" applyFont="1" applyFill="0" applyBorder="1" applyAlignment="1" applyProtection="0">
      <alignment vertical="bottom"/>
    </xf>
    <xf numFmtId="59" fontId="0" borderId="20" applyNumberFormat="1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59" fontId="0" borderId="8" applyNumberFormat="1" applyFont="1" applyFill="0" applyBorder="1" applyAlignment="1" applyProtection="0">
      <alignment vertical="bottom"/>
    </xf>
    <xf numFmtId="0" fontId="0" borderId="33" applyNumberFormat="0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0" fontId="0" borderId="34" applyNumberFormat="0" applyFont="1" applyFill="0" applyBorder="1" applyAlignment="1" applyProtection="0">
      <alignment vertical="bottom"/>
    </xf>
    <xf numFmtId="0" fontId="0" borderId="35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fefef"/>
      <rgbColor rgb="ffaaaaaa"/>
      <rgbColor rgb="ffea9999"/>
      <rgbColor rgb="ffffe599"/>
      <rgbColor rgb="ffcfe2f3"/>
      <rgbColor rgb="fff4cccc"/>
      <rgbColor rgb="ffffffff"/>
      <rgbColor rgb="ff878787"/>
      <rgbColor rgb="ff1a1a1a"/>
      <rgbColor rgb="00cccccc"/>
      <rgbColor rgb="ffb7b7b7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43311"/>
          <c:y val="0.0246852"/>
          <c:w val="0.814695"/>
          <c:h val="0.891651"/>
        </c:manualLayout>
      </c:layout>
      <c:lineChart>
        <c:grouping val="standard"/>
        <c:varyColors val="0"/>
        <c:ser>
          <c:idx val="0"/>
          <c:order val="0"/>
          <c:tx>
            <c:v>PR(I)</c:v>
          </c:tx>
          <c:spPr>
            <a:solidFill>
              <a:schemeClr val="accent1"/>
            </a:solidFill>
            <a:ln w="190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19050" cap="flat">
                <a:solidFill>
                  <a:srgbClr val="000000"/>
                </a:solidFill>
                <a:prstDash val="solid"/>
                <a:miter lim="8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0"/>
            <c:dispEq val="0"/>
          </c:trendline>
          <c:cat>
            <c:strRef>
              <c:f>'Лист1'!$A$25:$A$44</c:f>
              <c:strCache>
                <c:ptCount val="20"/>
                <c:pt idx="0">
                  <c:v>13.2</c:v>
                </c:pt>
                <c:pt idx="1">
                  <c:v>12.09</c:v>
                </c:pt>
                <c:pt idx="2">
                  <c:v>10.4</c:v>
                </c:pt>
                <c:pt idx="3">
                  <c:v>9.55</c:v>
                </c:pt>
                <c:pt idx="4">
                  <c:v>8.81</c:v>
                </c:pt>
                <c:pt idx="5">
                  <c:v>7.95</c:v>
                </c:pt>
                <c:pt idx="6">
                  <c:v>7.43</c:v>
                </c:pt>
                <c:pt idx="7">
                  <c:v>7.24</c:v>
                </c:pt>
                <c:pt idx="8">
                  <c:v>6.87</c:v>
                </c:pt>
                <c:pt idx="9">
                  <c:v>6.48</c:v>
                </c:pt>
                <c:pt idx="10">
                  <c:v>6.2</c:v>
                </c:pt>
                <c:pt idx="11">
                  <c:v>5.98</c:v>
                </c:pt>
                <c:pt idx="12">
                  <c:v>5.59</c:v>
                </c:pt>
                <c:pt idx="13">
                  <c:v>5.29</c:v>
                </c:pt>
                <c:pt idx="14">
                  <c:v>5.18</c:v>
                </c:pt>
                <c:pt idx="15">
                  <c:v>4.74</c:v>
                </c:pt>
                <c:pt idx="16">
                  <c:v>4.56</c:v>
                </c:pt>
                <c:pt idx="17">
                  <c:v>4.33</c:v>
                </c:pt>
                <c:pt idx="18">
                  <c:v>4.18</c:v>
                </c:pt>
                <c:pt idx="19">
                  <c:v>4.08</c:v>
                </c:pt>
              </c:strCache>
            </c:strRef>
          </c:cat>
          <c:val>
            <c:numRef>
              <c:f>'Лист1'!$B$25:$B$44</c:f>
              <c:numCache>
                <c:ptCount val="20"/>
                <c:pt idx="0">
                  <c:v>0.132000</c:v>
                </c:pt>
                <c:pt idx="1">
                  <c:v>9.309000</c:v>
                </c:pt>
                <c:pt idx="2">
                  <c:v>19.552000</c:v>
                </c:pt>
                <c:pt idx="3">
                  <c:v>23.589000</c:v>
                </c:pt>
                <c:pt idx="4">
                  <c:v>26.166000</c:v>
                </c:pt>
                <c:pt idx="5">
                  <c:v>28.223000</c:v>
                </c:pt>
                <c:pt idx="6">
                  <c:v>28.977000</c:v>
                </c:pt>
                <c:pt idx="7">
                  <c:v>29.177000</c:v>
                </c:pt>
                <c:pt idx="8">
                  <c:v>29.404000</c:v>
                </c:pt>
                <c:pt idx="9">
                  <c:v>29.419000</c:v>
                </c:pt>
                <c:pt idx="10">
                  <c:v>29.388000</c:v>
                </c:pt>
                <c:pt idx="11">
                  <c:v>29.003000</c:v>
                </c:pt>
                <c:pt idx="12">
                  <c:v>28.789000</c:v>
                </c:pt>
                <c:pt idx="13">
                  <c:v>28.302000</c:v>
                </c:pt>
                <c:pt idx="14">
                  <c:v>28.386000</c:v>
                </c:pt>
                <c:pt idx="15">
                  <c:v>27.113000</c:v>
                </c:pt>
                <c:pt idx="16">
                  <c:v>26.630000</c:v>
                </c:pt>
                <c:pt idx="17">
                  <c:v>25.980000</c:v>
                </c:pt>
                <c:pt idx="18">
                  <c:v>25.540000</c:v>
                </c:pt>
                <c:pt idx="19">
                  <c:v>25.214000</c:v>
                </c:pt>
              </c:numCache>
            </c:numRef>
          </c:val>
          <c:smooth val="0"/>
        </c:ser>
        <c:ser>
          <c:idx val="1"/>
          <c:order val="1"/>
          <c:tx>
            <c:v>P(I)</c:v>
          </c:tx>
          <c:spPr>
            <a:solidFill>
              <a:schemeClr val="accent2"/>
            </a:solidFill>
            <a:ln w="190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19050" cap="flat">
                <a:solidFill>
                  <a:srgbClr val="000000"/>
                </a:solidFill>
                <a:prstDash val="solid"/>
                <a:miter lim="8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'Лист1'!$A$25:$A$44</c:f>
              <c:strCache>
                <c:ptCount val="20"/>
                <c:pt idx="0">
                  <c:v>13.2</c:v>
                </c:pt>
                <c:pt idx="1">
                  <c:v>12.09</c:v>
                </c:pt>
                <c:pt idx="2">
                  <c:v>10.4</c:v>
                </c:pt>
                <c:pt idx="3">
                  <c:v>9.55</c:v>
                </c:pt>
                <c:pt idx="4">
                  <c:v>8.81</c:v>
                </c:pt>
                <c:pt idx="5">
                  <c:v>7.95</c:v>
                </c:pt>
                <c:pt idx="6">
                  <c:v>7.43</c:v>
                </c:pt>
                <c:pt idx="7">
                  <c:v>7.24</c:v>
                </c:pt>
                <c:pt idx="8">
                  <c:v>6.87</c:v>
                </c:pt>
                <c:pt idx="9">
                  <c:v>6.48</c:v>
                </c:pt>
                <c:pt idx="10">
                  <c:v>6.2</c:v>
                </c:pt>
                <c:pt idx="11">
                  <c:v>5.98</c:v>
                </c:pt>
                <c:pt idx="12">
                  <c:v>5.59</c:v>
                </c:pt>
                <c:pt idx="13">
                  <c:v>5.29</c:v>
                </c:pt>
                <c:pt idx="14">
                  <c:v>5.18</c:v>
                </c:pt>
                <c:pt idx="15">
                  <c:v>4.74</c:v>
                </c:pt>
                <c:pt idx="16">
                  <c:v>4.56</c:v>
                </c:pt>
                <c:pt idx="17">
                  <c:v>4.33</c:v>
                </c:pt>
                <c:pt idx="18">
                  <c:v>4.18</c:v>
                </c:pt>
                <c:pt idx="19">
                  <c:v>4.08</c:v>
                </c:pt>
              </c:strCache>
            </c:strRef>
          </c:cat>
          <c:val>
            <c:numRef>
              <c:f>'Лист1'!$C$25:$C$44</c:f>
              <c:numCache>
                <c:ptCount val="20"/>
                <c:pt idx="0">
                  <c:v>117.850000</c:v>
                </c:pt>
                <c:pt idx="1">
                  <c:v>107.940000</c:v>
                </c:pt>
                <c:pt idx="2">
                  <c:v>92.851000</c:v>
                </c:pt>
                <c:pt idx="3">
                  <c:v>85.262000</c:v>
                </c:pt>
                <c:pt idx="4">
                  <c:v>78.656000</c:v>
                </c:pt>
                <c:pt idx="5">
                  <c:v>70.978000</c:v>
                </c:pt>
                <c:pt idx="6">
                  <c:v>66.335000</c:v>
                </c:pt>
                <c:pt idx="7">
                  <c:v>64.639000</c:v>
                </c:pt>
                <c:pt idx="8">
                  <c:v>61.335000</c:v>
                </c:pt>
                <c:pt idx="9">
                  <c:v>57.853000</c:v>
                </c:pt>
                <c:pt idx="10">
                  <c:v>55.354000</c:v>
                </c:pt>
                <c:pt idx="11">
                  <c:v>53.389000</c:v>
                </c:pt>
                <c:pt idx="12">
                  <c:v>49.908000</c:v>
                </c:pt>
                <c:pt idx="13">
                  <c:v>47.229000</c:v>
                </c:pt>
                <c:pt idx="14">
                  <c:v>46.247000</c:v>
                </c:pt>
                <c:pt idx="15">
                  <c:v>42.319000</c:v>
                </c:pt>
                <c:pt idx="16">
                  <c:v>40.712000</c:v>
                </c:pt>
                <c:pt idx="17">
                  <c:v>38.658000</c:v>
                </c:pt>
                <c:pt idx="18">
                  <c:v>37.319000</c:v>
                </c:pt>
                <c:pt idx="19">
                  <c:v>36.426000</c:v>
                </c:pt>
              </c:numCache>
            </c:numRef>
          </c:val>
          <c:smooth val="0"/>
        </c:ser>
        <c:ser>
          <c:idx val="2"/>
          <c:order val="2"/>
          <c:tx>
            <c:v>PS(I)</c:v>
          </c:tx>
          <c:spPr>
            <a:solidFill>
              <a:schemeClr val="accent3"/>
            </a:solidFill>
            <a:ln w="190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19050" cap="flat">
                <a:solidFill>
                  <a:srgbClr val="000000"/>
                </a:solidFill>
                <a:prstDash val="solid"/>
                <a:miter lim="8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0"/>
            <c:dispEq val="0"/>
          </c:trendline>
          <c:cat>
            <c:strRef>
              <c:f>'Лист1'!$A$25:$A$44</c:f>
              <c:strCache>
                <c:ptCount val="20"/>
                <c:pt idx="0">
                  <c:v>13.2</c:v>
                </c:pt>
                <c:pt idx="1">
                  <c:v>12.09</c:v>
                </c:pt>
                <c:pt idx="2">
                  <c:v>10.4</c:v>
                </c:pt>
                <c:pt idx="3">
                  <c:v>9.55</c:v>
                </c:pt>
                <c:pt idx="4">
                  <c:v>8.81</c:v>
                </c:pt>
                <c:pt idx="5">
                  <c:v>7.95</c:v>
                </c:pt>
                <c:pt idx="6">
                  <c:v>7.43</c:v>
                </c:pt>
                <c:pt idx="7">
                  <c:v>7.24</c:v>
                </c:pt>
                <c:pt idx="8">
                  <c:v>6.87</c:v>
                </c:pt>
                <c:pt idx="9">
                  <c:v>6.48</c:v>
                </c:pt>
                <c:pt idx="10">
                  <c:v>6.2</c:v>
                </c:pt>
                <c:pt idx="11">
                  <c:v>5.98</c:v>
                </c:pt>
                <c:pt idx="12">
                  <c:v>5.59</c:v>
                </c:pt>
                <c:pt idx="13">
                  <c:v>5.29</c:v>
                </c:pt>
                <c:pt idx="14">
                  <c:v>5.18</c:v>
                </c:pt>
                <c:pt idx="15">
                  <c:v>4.74</c:v>
                </c:pt>
                <c:pt idx="16">
                  <c:v>4.56</c:v>
                </c:pt>
                <c:pt idx="17">
                  <c:v>4.33</c:v>
                </c:pt>
                <c:pt idx="18">
                  <c:v>4.18</c:v>
                </c:pt>
                <c:pt idx="19">
                  <c:v>4.08</c:v>
                </c:pt>
              </c:strCache>
            </c:strRef>
          </c:cat>
          <c:val>
            <c:numRef>
              <c:f>'Лист1'!$D$25:$D$44</c:f>
              <c:numCache>
                <c:ptCount val="20"/>
                <c:pt idx="0">
                  <c:v>117.786000</c:v>
                </c:pt>
                <c:pt idx="1">
                  <c:v>98.810000</c:v>
                </c:pt>
                <c:pt idx="2">
                  <c:v>73.116000</c:v>
                </c:pt>
                <c:pt idx="3">
                  <c:v>61.653000</c:v>
                </c:pt>
                <c:pt idx="4">
                  <c:v>52.468000</c:v>
                </c:pt>
                <c:pt idx="5">
                  <c:v>42.725000</c:v>
                </c:pt>
                <c:pt idx="6">
                  <c:v>37.319000</c:v>
                </c:pt>
                <c:pt idx="7">
                  <c:v>35.434000</c:v>
                </c:pt>
                <c:pt idx="8">
                  <c:v>31.905000</c:v>
                </c:pt>
                <c:pt idx="9">
                  <c:v>28.386000</c:v>
                </c:pt>
                <c:pt idx="10">
                  <c:v>25.985000</c:v>
                </c:pt>
                <c:pt idx="11">
                  <c:v>24.174000</c:v>
                </c:pt>
                <c:pt idx="12">
                  <c:v>21.124000</c:v>
                </c:pt>
                <c:pt idx="13">
                  <c:v>18.917000</c:v>
                </c:pt>
                <c:pt idx="14">
                  <c:v>18.139000</c:v>
                </c:pt>
                <c:pt idx="15">
                  <c:v>15.188000</c:v>
                </c:pt>
                <c:pt idx="16">
                  <c:v>14.056000</c:v>
                </c:pt>
                <c:pt idx="17">
                  <c:v>12.674000</c:v>
                </c:pt>
                <c:pt idx="18">
                  <c:v>11.811000</c:v>
                </c:pt>
                <c:pt idx="19">
                  <c:v>11.253000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I (мА)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P (мВт)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30"/>
        <c:minorUnit val="1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917869"/>
          <c:y val="0.453935"/>
          <c:w val="0.0821312"/>
          <c:h val="0.099055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1A1A1A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6165"/>
          <c:y val="0.0902306"/>
          <c:w val="0.926383"/>
          <c:h val="0.82516"/>
        </c:manualLayout>
      </c:layout>
      <c:lineChart>
        <c:grouping val="standard"/>
        <c:varyColors val="0"/>
        <c:ser>
          <c:idx val="0"/>
          <c:order val="0"/>
          <c:tx>
            <c:v>Экспериментальные данные</c:v>
          </c:tx>
          <c:spPr>
            <a:solidFill>
              <a:schemeClr val="accent1"/>
            </a:solidFill>
            <a:ln w="190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'Лист1'!$I$53:$I$72</c:f>
              <c:strCache>
                <c:ptCount val="20"/>
                <c:pt idx="0">
                  <c:v>13.2</c:v>
                </c:pt>
                <c:pt idx="1">
                  <c:v>12.09</c:v>
                </c:pt>
                <c:pt idx="2">
                  <c:v>10.4</c:v>
                </c:pt>
                <c:pt idx="3">
                  <c:v>9.55</c:v>
                </c:pt>
                <c:pt idx="4">
                  <c:v>8.81</c:v>
                </c:pt>
                <c:pt idx="5">
                  <c:v>7.95</c:v>
                </c:pt>
                <c:pt idx="6">
                  <c:v>7.43</c:v>
                </c:pt>
                <c:pt idx="7">
                  <c:v>7.24</c:v>
                </c:pt>
                <c:pt idx="8">
                  <c:v>6.87</c:v>
                </c:pt>
                <c:pt idx="9">
                  <c:v>6.48</c:v>
                </c:pt>
                <c:pt idx="10">
                  <c:v>6.2</c:v>
                </c:pt>
                <c:pt idx="11">
                  <c:v>5.98</c:v>
                </c:pt>
                <c:pt idx="12">
                  <c:v>5.59</c:v>
                </c:pt>
                <c:pt idx="13">
                  <c:v>5.29</c:v>
                </c:pt>
                <c:pt idx="14">
                  <c:v>5.18</c:v>
                </c:pt>
                <c:pt idx="15">
                  <c:v>4.74</c:v>
                </c:pt>
                <c:pt idx="16">
                  <c:v>4.56</c:v>
                </c:pt>
                <c:pt idx="17">
                  <c:v>4.33</c:v>
                </c:pt>
                <c:pt idx="18">
                  <c:v>4.18</c:v>
                </c:pt>
                <c:pt idx="19">
                  <c:v>4.08</c:v>
                </c:pt>
              </c:strCache>
            </c:strRef>
          </c:cat>
          <c:val>
            <c:numRef>
              <c:f>'Лист1'!$J$53:$J$72</c:f>
              <c:numCache>
                <c:ptCount val="20"/>
                <c:pt idx="0">
                  <c:v>0.001000</c:v>
                </c:pt>
                <c:pt idx="1">
                  <c:v>0.086000</c:v>
                </c:pt>
                <c:pt idx="2">
                  <c:v>0.211000</c:v>
                </c:pt>
                <c:pt idx="3">
                  <c:v>0.277000</c:v>
                </c:pt>
                <c:pt idx="4">
                  <c:v>0.333000</c:v>
                </c:pt>
                <c:pt idx="5">
                  <c:v>0.398000</c:v>
                </c:pt>
                <c:pt idx="6">
                  <c:v>0.437000</c:v>
                </c:pt>
                <c:pt idx="7">
                  <c:v>0.451000</c:v>
                </c:pt>
                <c:pt idx="8">
                  <c:v>0.479000</c:v>
                </c:pt>
                <c:pt idx="9">
                  <c:v>0.509000</c:v>
                </c:pt>
                <c:pt idx="10">
                  <c:v>0.531000</c:v>
                </c:pt>
                <c:pt idx="11">
                  <c:v>0.543000</c:v>
                </c:pt>
                <c:pt idx="12">
                  <c:v>0.577000</c:v>
                </c:pt>
                <c:pt idx="13">
                  <c:v>0.599000</c:v>
                </c:pt>
                <c:pt idx="14">
                  <c:v>0.614000</c:v>
                </c:pt>
                <c:pt idx="15">
                  <c:v>0.641000</c:v>
                </c:pt>
                <c:pt idx="16">
                  <c:v>0.654000</c:v>
                </c:pt>
                <c:pt idx="17">
                  <c:v>0.672000</c:v>
                </c:pt>
                <c:pt idx="18">
                  <c:v>0.684000</c:v>
                </c:pt>
                <c:pt idx="19">
                  <c:v>0.692000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I, мА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.2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КПД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0.3"/>
        <c:minorUnit val="0.1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368908"/>
          <c:y val="0"/>
          <c:w val="0.237779"/>
          <c:h val="0.050013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1A1A1A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6165"/>
          <c:y val="0.0902306"/>
          <c:w val="0.926383"/>
          <c:h val="0.82516"/>
        </c:manualLayout>
      </c:layout>
      <c:lineChart>
        <c:grouping val="standard"/>
        <c:varyColors val="0"/>
        <c:ser>
          <c:idx val="0"/>
          <c:order val="0"/>
          <c:tx>
            <c:v>Экспериментальные данные</c:v>
          </c:tx>
          <c:spPr>
            <a:solidFill>
              <a:schemeClr val="accent1"/>
            </a:solidFill>
            <a:ln w="190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'Лист1'!$B$2:$B$21</c:f>
              <c:strCache>
                <c:ptCount val="20"/>
                <c:pt idx="0">
                  <c:v>13.20</c:v>
                </c:pt>
                <c:pt idx="1">
                  <c:v>12.09</c:v>
                </c:pt>
                <c:pt idx="2">
                  <c:v>10.40</c:v>
                </c:pt>
                <c:pt idx="3">
                  <c:v>9.55</c:v>
                </c:pt>
                <c:pt idx="4">
                  <c:v>8.81</c:v>
                </c:pt>
                <c:pt idx="5">
                  <c:v>7.95</c:v>
                </c:pt>
                <c:pt idx="6">
                  <c:v>7.43</c:v>
                </c:pt>
                <c:pt idx="7">
                  <c:v>7.24</c:v>
                </c:pt>
                <c:pt idx="8">
                  <c:v>6.87</c:v>
                </c:pt>
                <c:pt idx="9">
                  <c:v>6.48</c:v>
                </c:pt>
                <c:pt idx="10">
                  <c:v>6.20</c:v>
                </c:pt>
                <c:pt idx="11">
                  <c:v>5.98</c:v>
                </c:pt>
                <c:pt idx="12">
                  <c:v>5.59</c:v>
                </c:pt>
                <c:pt idx="13">
                  <c:v>5.29</c:v>
                </c:pt>
                <c:pt idx="14">
                  <c:v>5.18</c:v>
                </c:pt>
                <c:pt idx="15">
                  <c:v>4.74</c:v>
                </c:pt>
                <c:pt idx="16">
                  <c:v>4.56</c:v>
                </c:pt>
                <c:pt idx="17">
                  <c:v>4.33</c:v>
                </c:pt>
                <c:pt idx="18">
                  <c:v>4.18</c:v>
                </c:pt>
                <c:pt idx="19">
                  <c:v>4.08</c:v>
                </c:pt>
              </c:strCache>
            </c:strRef>
          </c:cat>
          <c:val>
            <c:numRef>
              <c:f>'Лист1'!$C$2:$C$21</c:f>
              <c:numCache>
                <c:ptCount val="20"/>
                <c:pt idx="0">
                  <c:v>0.010000</c:v>
                </c:pt>
                <c:pt idx="1">
                  <c:v>0.770000</c:v>
                </c:pt>
                <c:pt idx="2">
                  <c:v>1.880000</c:v>
                </c:pt>
                <c:pt idx="3">
                  <c:v>2.470000</c:v>
                </c:pt>
                <c:pt idx="4">
                  <c:v>2.970000</c:v>
                </c:pt>
                <c:pt idx="5">
                  <c:v>3.550000</c:v>
                </c:pt>
                <c:pt idx="6">
                  <c:v>3.900000</c:v>
                </c:pt>
                <c:pt idx="7">
                  <c:v>4.030000</c:v>
                </c:pt>
                <c:pt idx="8">
                  <c:v>4.280000</c:v>
                </c:pt>
                <c:pt idx="9">
                  <c:v>4.540000</c:v>
                </c:pt>
                <c:pt idx="10">
                  <c:v>4.740000</c:v>
                </c:pt>
                <c:pt idx="11">
                  <c:v>4.850000</c:v>
                </c:pt>
                <c:pt idx="12">
                  <c:v>5.150000</c:v>
                </c:pt>
                <c:pt idx="13">
                  <c:v>5.350000</c:v>
                </c:pt>
                <c:pt idx="14">
                  <c:v>5.480000</c:v>
                </c:pt>
                <c:pt idx="15">
                  <c:v>5.720000</c:v>
                </c:pt>
                <c:pt idx="16">
                  <c:v>5.840000</c:v>
                </c:pt>
                <c:pt idx="17">
                  <c:v>6.000000</c:v>
                </c:pt>
                <c:pt idx="18">
                  <c:v>6.110000</c:v>
                </c:pt>
                <c:pt idx="19">
                  <c:v>6.180000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I(мА)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9.1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U(в)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2.275"/>
        <c:minorUnit val="1.13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368908"/>
          <c:y val="0"/>
          <c:w val="0.237779"/>
          <c:h val="0.050013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1A1A1A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47625</xdr:colOff>
      <xdr:row>77</xdr:row>
      <xdr:rowOff>104775</xdr:rowOff>
    </xdr:from>
    <xdr:to>
      <xdr:col>3</xdr:col>
      <xdr:colOff>219075</xdr:colOff>
      <xdr:row>83</xdr:row>
      <xdr:rowOff>9525</xdr:rowOff>
    </xdr:to>
    <xdr:pic>
      <xdr:nvPicPr>
        <xdr:cNvPr id="2" name="Изображениеimage1.png" descr="Изображение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47625" y="15506700"/>
          <a:ext cx="3486150" cy="11049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16</xdr:col>
      <xdr:colOff>471001</xdr:colOff>
      <xdr:row>30</xdr:row>
      <xdr:rowOff>979</xdr:rowOff>
    </xdr:from>
    <xdr:to>
      <xdr:col>24</xdr:col>
      <xdr:colOff>393700</xdr:colOff>
      <xdr:row>57</xdr:row>
      <xdr:rowOff>91246</xdr:rowOff>
    </xdr:to>
    <xdr:graphicFrame>
      <xdr:nvGraphicFramePr>
        <xdr:cNvPr id="3" name="ДиаграммаChart 1"/>
        <xdr:cNvGraphicFramePr/>
      </xdr:nvGraphicFramePr>
      <xdr:xfrm>
        <a:off x="18149401" y="6001729"/>
        <a:ext cx="8761900" cy="549094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16</xdr:col>
      <xdr:colOff>471001</xdr:colOff>
      <xdr:row>59</xdr:row>
      <xdr:rowOff>92075</xdr:rowOff>
    </xdr:from>
    <xdr:to>
      <xdr:col>24</xdr:col>
      <xdr:colOff>341629</xdr:colOff>
      <xdr:row>86</xdr:row>
      <xdr:rowOff>110296</xdr:rowOff>
    </xdr:to>
    <xdr:graphicFrame>
      <xdr:nvGraphicFramePr>
        <xdr:cNvPr id="4" name="ДиаграммаChart 2"/>
        <xdr:cNvGraphicFramePr/>
      </xdr:nvGraphicFramePr>
      <xdr:xfrm>
        <a:off x="18149401" y="11893550"/>
        <a:ext cx="8709829" cy="541889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16</xdr:col>
      <xdr:colOff>461476</xdr:colOff>
      <xdr:row>1</xdr:row>
      <xdr:rowOff>53975</xdr:rowOff>
    </xdr:from>
    <xdr:to>
      <xdr:col>24</xdr:col>
      <xdr:colOff>332104</xdr:colOff>
      <xdr:row>28</xdr:row>
      <xdr:rowOff>72196</xdr:rowOff>
    </xdr:to>
    <xdr:graphicFrame>
      <xdr:nvGraphicFramePr>
        <xdr:cNvPr id="5" name="ДиаграммаChart 3"/>
        <xdr:cNvGraphicFramePr/>
      </xdr:nvGraphicFramePr>
      <xdr:xfrm>
        <a:off x="18139876" y="254000"/>
        <a:ext cx="8709829" cy="541889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105"/>
  <sheetViews>
    <sheetView workbookViewId="0" showGridLines="0" defaultGridColor="1"/>
  </sheetViews>
  <sheetFormatPr defaultColWidth="14.5" defaultRowHeight="15.75" customHeight="1" outlineLevelRow="0" outlineLevelCol="0"/>
  <cols>
    <col min="1" max="15" width="14.5" style="1" customWidth="1"/>
    <col min="16" max="16384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s="3"/>
      <c r="J1" s="4"/>
      <c r="K1" s="5"/>
      <c r="L1" s="5"/>
      <c r="M1" s="5"/>
      <c r="N1" s="5"/>
      <c r="O1" s="5"/>
    </row>
    <row r="2" ht="15.75" customHeight="1">
      <c r="A2" s="6">
        <v>1</v>
      </c>
      <c r="B2" s="7">
        <v>13.2</v>
      </c>
      <c r="C2" s="7">
        <v>0.01</v>
      </c>
      <c r="D2" s="8">
        <f>ROUND(C2*B2,3)</f>
        <v>0.132</v>
      </c>
      <c r="E2" s="8">
        <f>ROUND(B2*B2,3)</f>
        <v>174.24</v>
      </c>
      <c r="F2" s="7">
        <f>ROUND($B2*$C2,3)</f>
        <v>0.132</v>
      </c>
      <c r="G2" s="6">
        <f>ROUND($B2*H$48,3)</f>
        <v>117.85</v>
      </c>
      <c r="H2" s="7">
        <f>ROUND($B2*$B2*(-H$47),3)</f>
        <v>117.786</v>
      </c>
      <c r="I2" s="9"/>
      <c r="J2" s="10">
        <v>9.1</v>
      </c>
      <c r="K2" s="11"/>
      <c r="L2" s="5"/>
      <c r="M2" s="5"/>
      <c r="N2" s="5"/>
      <c r="O2" s="5"/>
    </row>
    <row r="3" ht="15.75" customHeight="1">
      <c r="A3" s="10">
        <v>2</v>
      </c>
      <c r="B3" s="12">
        <v>12.09</v>
      </c>
      <c r="C3" s="12">
        <v>0.77</v>
      </c>
      <c r="D3" s="13">
        <f>ROUND(C3*B3,3)</f>
        <v>9.308999999999999</v>
      </c>
      <c r="E3" s="13">
        <f>ROUND(B3*B3,3)</f>
        <v>146.168</v>
      </c>
      <c r="F3" s="12">
        <f>ROUND($B3*$C3,3)</f>
        <v>9.308999999999999</v>
      </c>
      <c r="G3" s="10">
        <f>ROUND($B3*H$48,3)</f>
        <v>107.94</v>
      </c>
      <c r="H3" s="12">
        <f>ROUND($B3*$B3*(-H$47),3)</f>
        <v>98.81</v>
      </c>
      <c r="I3" s="9"/>
      <c r="J3" s="10">
        <v>8.869999999999999</v>
      </c>
      <c r="K3" s="11"/>
      <c r="L3" s="5"/>
      <c r="M3" s="5"/>
      <c r="N3" s="5"/>
      <c r="O3" s="5"/>
    </row>
    <row r="4" ht="15.75" customHeight="1">
      <c r="A4" s="10">
        <v>3</v>
      </c>
      <c r="B4" s="12">
        <v>10.4</v>
      </c>
      <c r="C4" s="12">
        <v>1.88</v>
      </c>
      <c r="D4" s="13">
        <f>ROUND(C4*B4,3)</f>
        <v>19.552</v>
      </c>
      <c r="E4" s="13">
        <f>ROUND(B4*B4,3)</f>
        <v>108.16</v>
      </c>
      <c r="F4" s="12">
        <f>ROUND($B4*$C4,3)</f>
        <v>19.552</v>
      </c>
      <c r="G4" s="10">
        <f>ROUND($B4*H$48,3)</f>
        <v>92.851</v>
      </c>
      <c r="H4" s="12">
        <f>ROUND($B4*$B4*(-H$47),3)</f>
        <v>73.116</v>
      </c>
      <c r="I4" s="9"/>
      <c r="J4" s="10">
        <v>8.619999999999999</v>
      </c>
      <c r="K4" s="11"/>
      <c r="L4" s="5"/>
      <c r="M4" s="5"/>
      <c r="N4" s="5"/>
      <c r="O4" s="5"/>
    </row>
    <row r="5" ht="15.75" customHeight="1">
      <c r="A5" s="10">
        <v>4</v>
      </c>
      <c r="B5" s="12">
        <v>9.550000000000001</v>
      </c>
      <c r="C5" s="12">
        <v>2.47</v>
      </c>
      <c r="D5" s="13">
        <f>ROUND(C5*B5,3)</f>
        <v>23.589</v>
      </c>
      <c r="E5" s="13">
        <f>ROUND(B5*B5,3)</f>
        <v>91.203</v>
      </c>
      <c r="F5" s="12">
        <f>ROUND($B5*$C5,3)</f>
        <v>23.589</v>
      </c>
      <c r="G5" s="10">
        <f>ROUND($B5*H$48,3)</f>
        <v>85.262</v>
      </c>
      <c r="H5" s="12">
        <f>ROUND($B5*$B5*(-H$47),3)</f>
        <v>61.653</v>
      </c>
      <c r="I5" s="9"/>
      <c r="J5" s="10">
        <v>8.4</v>
      </c>
      <c r="K5" s="11"/>
      <c r="L5" s="5"/>
      <c r="M5" s="5"/>
      <c r="N5" s="5"/>
      <c r="O5" s="5"/>
    </row>
    <row r="6" ht="15.75" customHeight="1">
      <c r="A6" s="10">
        <v>5</v>
      </c>
      <c r="B6" s="12">
        <v>8.81</v>
      </c>
      <c r="C6" s="12">
        <v>2.97</v>
      </c>
      <c r="D6" s="13">
        <f>ROUND(C6*B6,3)</f>
        <v>26.166</v>
      </c>
      <c r="E6" s="13">
        <f>ROUND(B6*B6,3)</f>
        <v>77.616</v>
      </c>
      <c r="F6" s="12">
        <f>ROUND($B6*$C6,3)</f>
        <v>26.166</v>
      </c>
      <c r="G6" s="10">
        <f>ROUND($B6*H$48,3)</f>
        <v>78.65600000000001</v>
      </c>
      <c r="H6" s="12">
        <f>ROUND($B6*$B6*(-H$47),3)</f>
        <v>52.468</v>
      </c>
      <c r="I6" s="9"/>
      <c r="J6" s="10">
        <v>8.1</v>
      </c>
      <c r="K6" s="11"/>
      <c r="L6" s="5"/>
      <c r="M6" s="5"/>
      <c r="N6" s="5"/>
      <c r="O6" s="5"/>
    </row>
    <row r="7" ht="15.75" customHeight="1">
      <c r="A7" s="10">
        <v>6</v>
      </c>
      <c r="B7" s="12">
        <v>7.95</v>
      </c>
      <c r="C7" s="12">
        <v>3.55</v>
      </c>
      <c r="D7" s="13">
        <f>ROUND(C7*B7,3)</f>
        <v>28.223</v>
      </c>
      <c r="E7" s="13">
        <f>ROUND(B7*B7,3)</f>
        <v>63.203</v>
      </c>
      <c r="F7" s="12">
        <f>ROUND($B7*$C7,3)</f>
        <v>28.223</v>
      </c>
      <c r="G7" s="10">
        <f>ROUND($B7*H$48,3)</f>
        <v>70.97799999999999</v>
      </c>
      <c r="H7" s="12">
        <f>ROUND($B7*$B7*(-H$47),3)</f>
        <v>42.725</v>
      </c>
      <c r="I7" s="9"/>
      <c r="J7" s="10">
        <v>7.95</v>
      </c>
      <c r="K7" s="11"/>
      <c r="L7" s="5"/>
      <c r="M7" s="5"/>
      <c r="N7" s="5"/>
      <c r="O7" s="5"/>
    </row>
    <row r="8" ht="15.75" customHeight="1">
      <c r="A8" s="10">
        <v>7</v>
      </c>
      <c r="B8" s="12">
        <v>7.43</v>
      </c>
      <c r="C8" s="12">
        <v>3.9</v>
      </c>
      <c r="D8" s="13">
        <f>ROUND(C8*B8,3)</f>
        <v>28.977</v>
      </c>
      <c r="E8" s="13">
        <f>ROUND(B8*B8,3)</f>
        <v>55.205</v>
      </c>
      <c r="F8" s="12">
        <f>ROUND($B8*$C8,3)</f>
        <v>28.977</v>
      </c>
      <c r="G8" s="10">
        <f>ROUND($B8*H$48,3)</f>
        <v>66.33499999999999</v>
      </c>
      <c r="H8" s="12">
        <f>ROUND($B8*$B8*(-H$47),3)</f>
        <v>37.319</v>
      </c>
      <c r="I8" s="9"/>
      <c r="J8" s="10">
        <v>7.83</v>
      </c>
      <c r="K8" s="11"/>
      <c r="L8" s="5"/>
      <c r="M8" s="5"/>
      <c r="N8" s="5"/>
      <c r="O8" s="5"/>
    </row>
    <row r="9" ht="15.75" customHeight="1">
      <c r="A9" s="10">
        <v>8</v>
      </c>
      <c r="B9" s="12">
        <v>7.24</v>
      </c>
      <c r="C9" s="12">
        <v>4.03</v>
      </c>
      <c r="D9" s="13">
        <f>ROUND(C9*B9,3)</f>
        <v>29.177</v>
      </c>
      <c r="E9" s="13">
        <f>ROUND(B9*B9,3)</f>
        <v>52.418</v>
      </c>
      <c r="F9" s="12">
        <f>ROUND($B9*$C9,3)</f>
        <v>29.177</v>
      </c>
      <c r="G9" s="10">
        <f>ROUND($B9*H$48,3)</f>
        <v>64.639</v>
      </c>
      <c r="H9" s="12">
        <f>ROUND($B9*$B9*(-H$47),3)</f>
        <v>35.434</v>
      </c>
      <c r="I9" s="9"/>
      <c r="J9" s="10">
        <v>7.47</v>
      </c>
      <c r="K9" s="11"/>
      <c r="L9" s="5"/>
      <c r="M9" s="5"/>
      <c r="N9" s="5"/>
      <c r="O9" s="5"/>
    </row>
    <row r="10" ht="15.75" customHeight="1">
      <c r="A10" s="10">
        <v>9</v>
      </c>
      <c r="B10" s="12">
        <v>6.87</v>
      </c>
      <c r="C10" s="12">
        <v>4.28</v>
      </c>
      <c r="D10" s="13">
        <f>ROUND(C10*B10,3)</f>
        <v>29.404</v>
      </c>
      <c r="E10" s="13">
        <f>ROUND(B10*B10,3)</f>
        <v>47.197</v>
      </c>
      <c r="F10" s="12">
        <f>ROUND($B10*$C10,3)</f>
        <v>29.404</v>
      </c>
      <c r="G10" s="10">
        <f>ROUND($B10*H$48,3)</f>
        <v>61.335</v>
      </c>
      <c r="H10" s="12">
        <f>ROUND($B10*$B10*(-H$47),3)</f>
        <v>31.905</v>
      </c>
      <c r="I10" s="9"/>
      <c r="J10" s="10">
        <v>7.09</v>
      </c>
      <c r="K10" s="11"/>
      <c r="L10" s="5"/>
      <c r="M10" s="5"/>
      <c r="N10" s="5"/>
      <c r="O10" s="5"/>
    </row>
    <row r="11" ht="15.75" customHeight="1">
      <c r="A11" s="10">
        <v>10</v>
      </c>
      <c r="B11" s="12">
        <v>6.48</v>
      </c>
      <c r="C11" s="12">
        <v>4.54</v>
      </c>
      <c r="D11" s="13">
        <f>ROUND(C11*B11,3)</f>
        <v>29.419</v>
      </c>
      <c r="E11" s="13">
        <f>ROUND(B11*B11,3)</f>
        <v>41.99</v>
      </c>
      <c r="F11" s="12">
        <f>ROUND($B11*$C11,3)</f>
        <v>29.419</v>
      </c>
      <c r="G11" s="10">
        <f>ROUND($B11*H$48,3)</f>
        <v>57.853</v>
      </c>
      <c r="H11" s="12">
        <f>ROUND($B11*$B11*(-H$47),3)</f>
        <v>28.386</v>
      </c>
      <c r="I11" s="9"/>
      <c r="J11" s="10">
        <v>6.6</v>
      </c>
      <c r="K11" s="11"/>
      <c r="L11" s="5"/>
      <c r="M11" s="5"/>
      <c r="N11" s="5"/>
      <c r="O11" s="5"/>
    </row>
    <row r="12" ht="15.75" customHeight="1">
      <c r="A12" s="10">
        <v>11</v>
      </c>
      <c r="B12" s="12">
        <v>6.2</v>
      </c>
      <c r="C12" s="12">
        <v>4.74</v>
      </c>
      <c r="D12" s="13">
        <f>ROUND(C12*B12,3)</f>
        <v>29.388</v>
      </c>
      <c r="E12" s="13">
        <f>ROUND(B12*B12,3)</f>
        <v>38.44</v>
      </c>
      <c r="F12" s="12">
        <f>ROUND($B12*$C12,3)</f>
        <v>29.388</v>
      </c>
      <c r="G12" s="10">
        <f>ROUND($B12*H$48,3)</f>
        <v>55.354</v>
      </c>
      <c r="H12" s="12">
        <f>ROUND($B12*$B12*(-H$47),3)</f>
        <v>25.985</v>
      </c>
      <c r="I12" s="9"/>
      <c r="J12" s="10">
        <v>5.98</v>
      </c>
      <c r="K12" s="11"/>
      <c r="L12" s="5"/>
      <c r="M12" s="5"/>
      <c r="N12" s="5"/>
      <c r="O12" s="5"/>
    </row>
    <row r="13" ht="15.75" customHeight="1">
      <c r="A13" s="10">
        <v>12</v>
      </c>
      <c r="B13" s="12">
        <v>5.98</v>
      </c>
      <c r="C13" s="12">
        <v>4.85</v>
      </c>
      <c r="D13" s="13">
        <f>ROUND(C13*B13,3)</f>
        <v>29.003</v>
      </c>
      <c r="E13" s="13">
        <f>ROUND(B13*B13,3)</f>
        <v>35.76</v>
      </c>
      <c r="F13" s="12">
        <f>ROUND($B13*$C13,3)</f>
        <v>29.003</v>
      </c>
      <c r="G13" s="10">
        <f>ROUND($B13*H$48,3)</f>
        <v>53.389</v>
      </c>
      <c r="H13" s="12">
        <f>ROUND($B13*$B13*(-H$47),3)</f>
        <v>24.174</v>
      </c>
      <c r="I13" s="9"/>
      <c r="J13" s="10">
        <v>5.63</v>
      </c>
      <c r="K13" s="11"/>
      <c r="L13" s="5"/>
      <c r="M13" s="5"/>
      <c r="N13" s="5"/>
      <c r="O13" s="5"/>
    </row>
    <row r="14" ht="15.75" customHeight="1">
      <c r="A14" s="10">
        <v>13</v>
      </c>
      <c r="B14" s="12">
        <v>5.59</v>
      </c>
      <c r="C14" s="12">
        <v>5.15</v>
      </c>
      <c r="D14" s="13">
        <f>ROUND(C14*B14,3)</f>
        <v>28.789</v>
      </c>
      <c r="E14" s="13">
        <f>ROUND(B14*B14,3)</f>
        <v>31.248</v>
      </c>
      <c r="F14" s="12">
        <f>ROUND($B14*$C14,3)</f>
        <v>28.789</v>
      </c>
      <c r="G14" s="10">
        <f>ROUND($B14*H$48,3)</f>
        <v>49.908</v>
      </c>
      <c r="H14" s="12">
        <f>ROUND($B14*$B14*(-H$47),3)</f>
        <v>21.124</v>
      </c>
      <c r="I14" s="9"/>
      <c r="J14" s="10">
        <v>5.41</v>
      </c>
      <c r="K14" s="11"/>
      <c r="L14" s="5"/>
      <c r="M14" s="5"/>
      <c r="N14" s="5"/>
      <c r="O14" s="5"/>
    </row>
    <row r="15" ht="15.75" customHeight="1">
      <c r="A15" s="10">
        <v>14</v>
      </c>
      <c r="B15" s="12">
        <v>5.29</v>
      </c>
      <c r="C15" s="12">
        <v>5.35</v>
      </c>
      <c r="D15" s="13">
        <f>ROUND(C15*B15,3)</f>
        <v>28.302</v>
      </c>
      <c r="E15" s="13">
        <f>ROUND(B15*B15,3)</f>
        <v>27.984</v>
      </c>
      <c r="F15" s="12">
        <f>ROUND($B15*$C15,3)</f>
        <v>28.302</v>
      </c>
      <c r="G15" s="10">
        <f>ROUND($B15*H$48,3)</f>
        <v>47.229</v>
      </c>
      <c r="H15" s="12">
        <f>ROUND($B15*$B15*(-H$47),3)</f>
        <v>18.917</v>
      </c>
      <c r="I15" s="9"/>
      <c r="J15" s="10">
        <v>4.7</v>
      </c>
      <c r="K15" s="11"/>
      <c r="L15" s="5"/>
      <c r="M15" s="5"/>
      <c r="N15" s="5"/>
      <c r="O15" s="5"/>
    </row>
    <row r="16" ht="15.75" customHeight="1">
      <c r="A16" s="10">
        <v>15</v>
      </c>
      <c r="B16" s="12">
        <v>5.18</v>
      </c>
      <c r="C16" s="12">
        <v>5.48</v>
      </c>
      <c r="D16" s="13">
        <f>ROUND(C16*B16,3)</f>
        <v>28.386</v>
      </c>
      <c r="E16" s="13">
        <f>ROUND(B16*B16,3)</f>
        <v>26.832</v>
      </c>
      <c r="F16" s="12">
        <f>ROUND($B16*$C16,3)</f>
        <v>28.386</v>
      </c>
      <c r="G16" s="10">
        <f>ROUND($B16*H$48,3)</f>
        <v>46.247</v>
      </c>
      <c r="H16" s="12">
        <f>ROUND($B16*$B16*(-H$47),3)</f>
        <v>18.139</v>
      </c>
      <c r="I16" s="9"/>
      <c r="J16" s="10">
        <v>4.59</v>
      </c>
      <c r="K16" s="11"/>
      <c r="L16" s="5"/>
      <c r="M16" s="5"/>
      <c r="N16" s="5"/>
      <c r="O16" s="5"/>
    </row>
    <row r="17" ht="15.75" customHeight="1">
      <c r="A17" s="10">
        <v>16</v>
      </c>
      <c r="B17" s="12">
        <v>4.74</v>
      </c>
      <c r="C17" s="12">
        <v>5.72</v>
      </c>
      <c r="D17" s="13">
        <f>ROUND(C17*B17,3)</f>
        <v>27.113</v>
      </c>
      <c r="E17" s="13">
        <f>ROUND(B17*B17,3)</f>
        <v>22.468</v>
      </c>
      <c r="F17" s="12">
        <f>ROUND($B17*$C17,3)</f>
        <v>27.113</v>
      </c>
      <c r="G17" s="10">
        <f>ROUND($B17*H$48,3)</f>
        <v>42.319</v>
      </c>
      <c r="H17" s="12">
        <f>ROUND($B17*$B17*(-H$47),3)</f>
        <v>15.188</v>
      </c>
      <c r="I17" s="9"/>
      <c r="J17" s="10">
        <v>3.5</v>
      </c>
      <c r="K17" s="11"/>
      <c r="L17" s="5"/>
      <c r="M17" s="5"/>
      <c r="N17" s="5"/>
      <c r="O17" s="5"/>
    </row>
    <row r="18" ht="15.75" customHeight="1">
      <c r="A18" s="10">
        <v>17</v>
      </c>
      <c r="B18" s="12">
        <v>4.56</v>
      </c>
      <c r="C18" s="12">
        <v>5.84</v>
      </c>
      <c r="D18" s="13">
        <f>ROUND(C18*B18,3)</f>
        <v>26.63</v>
      </c>
      <c r="E18" s="13">
        <f>ROUND(B18*B18,3)</f>
        <v>20.794</v>
      </c>
      <c r="F18" s="12">
        <f>ROUND($B18*$C18,3)</f>
        <v>26.63</v>
      </c>
      <c r="G18" s="10">
        <f>ROUND($B18*H$48,3)</f>
        <v>40.712</v>
      </c>
      <c r="H18" s="12">
        <f>ROUND($B18*$B18*(-H$47),3)</f>
        <v>14.056</v>
      </c>
      <c r="I18" s="9"/>
      <c r="J18" s="10">
        <v>2.77</v>
      </c>
      <c r="K18" s="11"/>
      <c r="L18" s="5"/>
      <c r="M18" s="5"/>
      <c r="N18" s="5"/>
      <c r="O18" s="5"/>
    </row>
    <row r="19" ht="15.75" customHeight="1">
      <c r="A19" s="10">
        <v>18</v>
      </c>
      <c r="B19" s="12">
        <v>4.33</v>
      </c>
      <c r="C19" s="12">
        <v>6</v>
      </c>
      <c r="D19" s="13">
        <f>ROUND(C19*B19,3)</f>
        <v>25.98</v>
      </c>
      <c r="E19" s="13">
        <f>ROUND(B19*B19,3)</f>
        <v>18.749</v>
      </c>
      <c r="F19" s="12">
        <f>ROUND($B19*$C19,3)</f>
        <v>25.98</v>
      </c>
      <c r="G19" s="10">
        <f>ROUND($B19*H$48,3)</f>
        <v>38.658</v>
      </c>
      <c r="H19" s="12">
        <f>ROUND($B19*$B19*(-H$47),3)</f>
        <v>12.674</v>
      </c>
      <c r="I19" s="9"/>
      <c r="J19" s="10">
        <v>2.02</v>
      </c>
      <c r="K19" s="11"/>
      <c r="L19" s="5"/>
      <c r="M19" s="5"/>
      <c r="N19" s="5"/>
      <c r="O19" s="5"/>
    </row>
    <row r="20" ht="15.75" customHeight="1">
      <c r="A20" s="10">
        <v>19</v>
      </c>
      <c r="B20" s="12">
        <v>4.18</v>
      </c>
      <c r="C20" s="12">
        <v>6.11</v>
      </c>
      <c r="D20" s="13">
        <f>ROUND(C20*B20,3)</f>
        <v>25.54</v>
      </c>
      <c r="E20" s="13">
        <f>ROUND(B20*B20,3)</f>
        <v>17.472</v>
      </c>
      <c r="F20" s="12">
        <f>ROUND($B20*$C20,3)</f>
        <v>25.54</v>
      </c>
      <c r="G20" s="10">
        <f>ROUND($B20*H$48,3)</f>
        <v>37.319</v>
      </c>
      <c r="H20" s="12">
        <f>ROUND($B20*$B20*(-H$47),3)</f>
        <v>11.811</v>
      </c>
      <c r="I20" s="9"/>
      <c r="J20" s="10">
        <v>1.24</v>
      </c>
      <c r="K20" s="11"/>
      <c r="L20" s="5"/>
      <c r="M20" s="5"/>
      <c r="N20" s="5"/>
      <c r="O20" s="5"/>
    </row>
    <row r="21" ht="15.75" customHeight="1">
      <c r="A21" s="14">
        <v>20</v>
      </c>
      <c r="B21" s="15">
        <v>4.08</v>
      </c>
      <c r="C21" s="15">
        <v>6.18</v>
      </c>
      <c r="D21" s="16">
        <f>ROUND(C21*B21,3)</f>
        <v>25.214</v>
      </c>
      <c r="E21" s="16">
        <f>ROUND(B21*B21,3)</f>
        <v>16.646</v>
      </c>
      <c r="F21" s="12">
        <f>ROUND($B21*$C21,3)</f>
        <v>25.214</v>
      </c>
      <c r="G21" s="10">
        <f>ROUND($B21*H$48,3)</f>
        <v>36.426</v>
      </c>
      <c r="H21" s="12">
        <f>ROUND($B21*$B21*(-H$47),3)</f>
        <v>11.253</v>
      </c>
      <c r="I21" s="9"/>
      <c r="J21" s="14">
        <v>0</v>
      </c>
      <c r="K21" s="11"/>
      <c r="L21" s="5"/>
      <c r="M21" s="5"/>
      <c r="N21" s="5"/>
      <c r="O21" s="5"/>
    </row>
    <row r="22" ht="15.75" customHeight="1">
      <c r="A22" s="17"/>
      <c r="B22" s="17"/>
      <c r="C22" s="17"/>
      <c r="D22" s="17"/>
      <c r="E22" s="18"/>
      <c r="F22" s="5"/>
      <c r="G22" s="19"/>
      <c r="H22" s="20"/>
      <c r="I22" s="21"/>
      <c r="J22" s="22"/>
      <c r="K22" s="23"/>
      <c r="L22" s="5"/>
      <c r="M22" s="5"/>
      <c r="N22" s="5"/>
      <c r="O22" s="5"/>
    </row>
    <row r="23" ht="15.75" customHeight="1">
      <c r="A23" t="s" s="24">
        <v>8</v>
      </c>
      <c r="B23" s="22"/>
      <c r="C23" s="17"/>
      <c r="D23" s="25"/>
      <c r="E23" s="26"/>
      <c r="F23" s="27"/>
      <c r="G23" t="s" s="28">
        <v>9</v>
      </c>
      <c r="H23" s="22"/>
      <c r="I23" s="17"/>
      <c r="J23" s="25"/>
      <c r="K23" s="29"/>
      <c r="L23" s="4"/>
      <c r="M23" s="5"/>
      <c r="N23" s="5"/>
      <c r="O23" s="5"/>
    </row>
    <row r="24" ht="15.75" customHeight="1">
      <c r="A24" t="s" s="2">
        <v>1</v>
      </c>
      <c r="B24" t="s" s="2">
        <v>5</v>
      </c>
      <c r="C24" t="s" s="2">
        <v>6</v>
      </c>
      <c r="D24" t="s" s="2">
        <v>7</v>
      </c>
      <c r="E24" t="s" s="30">
        <v>10</v>
      </c>
      <c r="F24" s="31"/>
      <c r="G24" t="s" s="2">
        <v>11</v>
      </c>
      <c r="H24" t="s" s="2">
        <v>12</v>
      </c>
      <c r="I24" t="s" s="2">
        <v>13</v>
      </c>
      <c r="J24" t="s" s="2">
        <v>13</v>
      </c>
      <c r="K24" s="29"/>
      <c r="L24" s="32"/>
      <c r="M24" s="19"/>
      <c r="N24" s="19"/>
      <c r="O24" s="19"/>
    </row>
    <row r="25" ht="15.75" customHeight="1">
      <c r="A25" s="6">
        <v>13.2</v>
      </c>
      <c r="B25" s="33">
        <f>ROUND($B2*$C2,3)</f>
        <v>0.132</v>
      </c>
      <c r="C25" s="33">
        <f>ROUND($B2*H$48,3)</f>
        <v>117.85</v>
      </c>
      <c r="D25" s="33">
        <f>ROUND($B2*$B2*(-H$47),3)</f>
        <v>117.786</v>
      </c>
      <c r="E25" s="33">
        <f>ROUND(B25/C25,3)</f>
        <v>0.001</v>
      </c>
      <c r="F25" s="31"/>
      <c r="G25" s="34">
        <f>ROUND(AVERAGE(B2:B21),3)</f>
        <v>7.008</v>
      </c>
      <c r="H25" s="34">
        <f>ROUND(AVERAGE(C2:C21),3)</f>
        <v>4.191</v>
      </c>
      <c r="I25" s="34">
        <f>SUM(I27:I46)</f>
        <v>-89.07684999999999</v>
      </c>
      <c r="J25" s="34">
        <f>SUM(J27:J46)</f>
        <v>131.69178</v>
      </c>
      <c r="K25" s="35"/>
      <c r="L25" t="s" s="28">
        <v>14</v>
      </c>
      <c r="M25" s="22"/>
      <c r="N25" s="17"/>
      <c r="O25" s="25"/>
    </row>
    <row r="26" ht="15.75" customHeight="1">
      <c r="A26" s="10">
        <v>12.09</v>
      </c>
      <c r="B26" s="36">
        <f>ROUND($B3*$C3,3)</f>
        <v>9.308999999999999</v>
      </c>
      <c r="C26" s="36">
        <f>ROUND($B3*H$48,3)</f>
        <v>107.94</v>
      </c>
      <c r="D26" s="36">
        <f>ROUND($B3*$B3*(-H$47),3)</f>
        <v>98.81</v>
      </c>
      <c r="E26" s="36">
        <f>ROUND(B26/C26,3)</f>
        <v>0.08599999999999999</v>
      </c>
      <c r="F26" s="31"/>
      <c r="G26" t="s" s="2">
        <v>15</v>
      </c>
      <c r="H26" t="s" s="2">
        <v>16</v>
      </c>
      <c r="I26" t="s" s="2">
        <v>17</v>
      </c>
      <c r="J26" t="s" s="2">
        <v>18</v>
      </c>
      <c r="K26" t="s" s="2">
        <v>19</v>
      </c>
      <c r="L26" t="s" s="2">
        <v>20</v>
      </c>
      <c r="M26" t="s" s="2">
        <v>21</v>
      </c>
      <c r="N26" t="s" s="2">
        <v>22</v>
      </c>
      <c r="O26" t="s" s="2">
        <v>23</v>
      </c>
    </row>
    <row r="27" ht="15.75" customHeight="1">
      <c r="A27" s="10">
        <v>10.4</v>
      </c>
      <c r="B27" s="36">
        <f>ROUND($B4*$C4,3)</f>
        <v>19.552</v>
      </c>
      <c r="C27" s="36">
        <f>ROUND($B4*H$48,3)</f>
        <v>92.851</v>
      </c>
      <c r="D27" s="36">
        <f>ROUND($B4*$B4*(-H$47),3)</f>
        <v>73.116</v>
      </c>
      <c r="E27" s="36">
        <f>ROUND(B27/C27,3)</f>
        <v>0.211</v>
      </c>
      <c r="F27" s="31"/>
      <c r="G27" s="7">
        <f>B2-G$25</f>
        <v>6.192</v>
      </c>
      <c r="H27" s="7">
        <f>C2-H$25</f>
        <v>-4.181</v>
      </c>
      <c r="I27" s="7">
        <f>G27*H27</f>
        <v>-25.888752</v>
      </c>
      <c r="J27" s="7">
        <f>G27*G27</f>
        <v>38.340864</v>
      </c>
      <c r="K27" s="7">
        <f>ROUND(C2-(H$48+H$47*B2),3)</f>
        <v>0.005</v>
      </c>
      <c r="L27" s="7">
        <f>ROUND((G27-G$25)^2,3)</f>
        <v>0.666</v>
      </c>
      <c r="M27" s="37">
        <v>0.001</v>
      </c>
      <c r="N27" s="37">
        <v>0.005</v>
      </c>
      <c r="O27" s="37">
        <f>SQRT((2*N27)^2+(2*M27)^2)</f>
        <v>0.0101980390271856</v>
      </c>
    </row>
    <row r="28" ht="15.75" customHeight="1">
      <c r="A28" s="10">
        <v>9.550000000000001</v>
      </c>
      <c r="B28" s="36">
        <f>ROUND($B5*$C5,3)</f>
        <v>23.589</v>
      </c>
      <c r="C28" s="36">
        <f>ROUND($B5*H$48,3)</f>
        <v>85.262</v>
      </c>
      <c r="D28" s="36">
        <f>ROUND($B5*$B5*(-H$47),3)</f>
        <v>61.653</v>
      </c>
      <c r="E28" s="36">
        <f>ROUND(B28/C28,3)</f>
        <v>0.277</v>
      </c>
      <c r="F28" s="31"/>
      <c r="G28" s="12">
        <f>B3-G$25</f>
        <v>5.082</v>
      </c>
      <c r="H28" s="12">
        <f>C3-H$25</f>
        <v>-3.421</v>
      </c>
      <c r="I28" s="12">
        <f>G28*H28</f>
        <v>-17.385522</v>
      </c>
      <c r="J28" s="12">
        <f>G28*G28</f>
        <v>25.826724</v>
      </c>
      <c r="K28" s="12">
        <f>ROUND(C3-(H$48+H$47*B3),3)</f>
        <v>0.015</v>
      </c>
      <c r="L28" s="12">
        <f>ROUND((G28-G$25)^2,3)</f>
        <v>3.709</v>
      </c>
      <c r="M28" s="38"/>
      <c r="N28" s="18"/>
      <c r="O28" s="18"/>
    </row>
    <row r="29" ht="15.75" customHeight="1">
      <c r="A29" s="10">
        <v>8.81</v>
      </c>
      <c r="B29" s="36">
        <f>ROUND($B6*$C6,3)</f>
        <v>26.166</v>
      </c>
      <c r="C29" s="36">
        <f>ROUND($B6*H$48,3)</f>
        <v>78.65600000000001</v>
      </c>
      <c r="D29" s="36">
        <f>ROUND($B6*$B6*(-H$47),3)</f>
        <v>52.468</v>
      </c>
      <c r="E29" s="36">
        <f>ROUND(B29/C29,3)</f>
        <v>0.333</v>
      </c>
      <c r="F29" s="31"/>
      <c r="G29" s="12">
        <f>B4-G$25</f>
        <v>3.392</v>
      </c>
      <c r="H29" s="12">
        <f>C4-H$25</f>
        <v>-2.311</v>
      </c>
      <c r="I29" s="12">
        <f>G29*H29</f>
        <v>-7.838912</v>
      </c>
      <c r="J29" s="12">
        <f>G29*G29</f>
        <v>11.505664</v>
      </c>
      <c r="K29" s="12">
        <f>ROUND(C4-(H$48+H$47*B4),3)</f>
        <v>-0.018</v>
      </c>
      <c r="L29" s="12">
        <f>ROUND((G29-G$25)^2,3)</f>
        <v>13.075</v>
      </c>
      <c r="M29" s="11"/>
      <c r="N29" s="5"/>
      <c r="O29" s="5"/>
    </row>
    <row r="30" ht="15.75" customHeight="1">
      <c r="A30" s="10">
        <v>7.95</v>
      </c>
      <c r="B30" s="36">
        <f>ROUND($B7*$C7,3)</f>
        <v>28.223</v>
      </c>
      <c r="C30" s="36">
        <f>ROUND($B7*H$48,3)</f>
        <v>70.97799999999999</v>
      </c>
      <c r="D30" s="36">
        <f>ROUND($B7*$B7*(-H$47),3)</f>
        <v>42.725</v>
      </c>
      <c r="E30" s="36">
        <f>ROUND(B30/C30,3)</f>
        <v>0.398</v>
      </c>
      <c r="F30" s="31"/>
      <c r="G30" s="12">
        <f>B5-G$25</f>
        <v>2.542</v>
      </c>
      <c r="H30" s="12">
        <f>C5-H$25</f>
        <v>-1.721</v>
      </c>
      <c r="I30" s="12">
        <f>G30*H30</f>
        <v>-4.374782</v>
      </c>
      <c r="J30" s="12">
        <f>G30*G30</f>
        <v>6.461764</v>
      </c>
      <c r="K30" s="12">
        <f>ROUND(C5-(H$48+H$47*B5),3)</f>
        <v>-0.002</v>
      </c>
      <c r="L30" s="12">
        <f>ROUND((G30-G$25)^2,3)</f>
        <v>19.945</v>
      </c>
      <c r="M30" s="11"/>
      <c r="N30" s="5"/>
      <c r="O30" s="5"/>
    </row>
    <row r="31" ht="15.75" customHeight="1">
      <c r="A31" s="10">
        <v>7.43</v>
      </c>
      <c r="B31" s="36">
        <f>ROUND($B8*$C8,3)</f>
        <v>28.977</v>
      </c>
      <c r="C31" s="36">
        <f>ROUND($B8*H$48,3)</f>
        <v>66.33499999999999</v>
      </c>
      <c r="D31" s="36">
        <f>ROUND($B8*$B8*(-H$47),3)</f>
        <v>37.319</v>
      </c>
      <c r="E31" s="36">
        <f>ROUND(B31/C31,3)</f>
        <v>0.437</v>
      </c>
      <c r="F31" s="31"/>
      <c r="G31" s="12">
        <f>B6-G$25</f>
        <v>1.802</v>
      </c>
      <c r="H31" s="12">
        <f>C6-H$25</f>
        <v>-1.221</v>
      </c>
      <c r="I31" s="12">
        <f>G31*H31</f>
        <v>-2.200242</v>
      </c>
      <c r="J31" s="12">
        <f>G31*G31</f>
        <v>3.247204</v>
      </c>
      <c r="K31" s="12">
        <f>ROUND(C6-(H$48+H$47*B6),3)</f>
        <v>-0.002</v>
      </c>
      <c r="L31" s="12">
        <f>ROUND((G31-G$25)^2,3)</f>
        <v>27.102</v>
      </c>
      <c r="M31" s="11"/>
      <c r="N31" s="5"/>
      <c r="O31" s="5"/>
    </row>
    <row r="32" ht="15.75" customHeight="1">
      <c r="A32" s="10">
        <v>7.24</v>
      </c>
      <c r="B32" s="36">
        <f>ROUND($B9*$C9,3)</f>
        <v>29.177</v>
      </c>
      <c r="C32" s="36">
        <f>ROUND($B9*H$48,3)</f>
        <v>64.639</v>
      </c>
      <c r="D32" s="36">
        <f>ROUND($B9*$B9*(-H$47),3)</f>
        <v>35.434</v>
      </c>
      <c r="E32" s="36">
        <f>ROUND(B32/C32,3)</f>
        <v>0.451</v>
      </c>
      <c r="F32" s="31"/>
      <c r="G32" s="12">
        <f>B7-G$25</f>
        <v>0.9419999999999999</v>
      </c>
      <c r="H32" s="12">
        <f>C7-H$25</f>
        <v>-0.641</v>
      </c>
      <c r="I32" s="12">
        <f>G32*H32</f>
        <v>-0.603822</v>
      </c>
      <c r="J32" s="12">
        <f>G32*G32</f>
        <v>0.887364</v>
      </c>
      <c r="K32" s="12">
        <f>ROUND(C7-(H$48+H$47*B7),3)</f>
        <v>-0.004</v>
      </c>
      <c r="L32" s="12">
        <f>ROUND((G32-G$25)^2,3)</f>
        <v>36.796</v>
      </c>
      <c r="M32" s="11"/>
      <c r="N32" s="5"/>
      <c r="O32" s="5"/>
    </row>
    <row r="33" ht="15.75" customHeight="1">
      <c r="A33" s="10">
        <v>6.87</v>
      </c>
      <c r="B33" s="36">
        <f>ROUND($B10*$C10,3)</f>
        <v>29.404</v>
      </c>
      <c r="C33" s="36">
        <f>ROUND($B10*H$48,3)</f>
        <v>61.335</v>
      </c>
      <c r="D33" s="36">
        <f>ROUND($B10*$B10*(-H$47),3)</f>
        <v>31.905</v>
      </c>
      <c r="E33" s="36">
        <f>ROUND(B33/C33,3)</f>
        <v>0.479</v>
      </c>
      <c r="F33" s="31"/>
      <c r="G33" s="12">
        <f>B8-G$25</f>
        <v>0.422</v>
      </c>
      <c r="H33" s="12">
        <f>C8-H$25</f>
        <v>-0.291</v>
      </c>
      <c r="I33" s="12">
        <f>G33*H33</f>
        <v>-0.122802</v>
      </c>
      <c r="J33" s="12">
        <f>G33*G33</f>
        <v>0.178084</v>
      </c>
      <c r="K33" s="12">
        <f>ROUND(C8-(H$48+H$47*B8),3)</f>
        <v>-0.005</v>
      </c>
      <c r="L33" s="12">
        <f>ROUND((G33-G$25)^2,3)</f>
        <v>43.375</v>
      </c>
      <c r="M33" s="11"/>
      <c r="N33" s="5"/>
      <c r="O33" s="5"/>
    </row>
    <row r="34" ht="15.75" customHeight="1">
      <c r="A34" s="10">
        <v>6.48</v>
      </c>
      <c r="B34" s="36">
        <f>ROUND($B11*$C11,3)</f>
        <v>29.419</v>
      </c>
      <c r="C34" s="36">
        <f>ROUND($B11*H$48,3)</f>
        <v>57.853</v>
      </c>
      <c r="D34" s="36">
        <f>ROUND($B11*$B11*(-H$47),3)</f>
        <v>28.386</v>
      </c>
      <c r="E34" s="36">
        <f>ROUND(B34/C34,3)</f>
        <v>0.509</v>
      </c>
      <c r="F34" s="31"/>
      <c r="G34" s="12">
        <f>B9-G$25</f>
        <v>0.232</v>
      </c>
      <c r="H34" s="12">
        <f>C9-H$25</f>
        <v>-0.161</v>
      </c>
      <c r="I34" s="12">
        <f>G34*H34</f>
        <v>-0.037352</v>
      </c>
      <c r="J34" s="12">
        <f>G34*G34</f>
        <v>0.053824</v>
      </c>
      <c r="K34" s="12">
        <f>ROUND(C9-(H$48+H$47*B9),3)</f>
        <v>-0.004</v>
      </c>
      <c r="L34" s="12">
        <f>ROUND((G34-G$25)^2,3)</f>
        <v>45.914</v>
      </c>
      <c r="M34" s="11"/>
      <c r="N34" s="5"/>
      <c r="O34" s="5"/>
    </row>
    <row r="35" ht="15.75" customHeight="1">
      <c r="A35" s="10">
        <v>6.2</v>
      </c>
      <c r="B35" s="36">
        <f>ROUND($B12*$C12,3)</f>
        <v>29.388</v>
      </c>
      <c r="C35" s="36">
        <f>ROUND($B12*H$48,3)</f>
        <v>55.354</v>
      </c>
      <c r="D35" s="36">
        <f>ROUND($B12*$B12*(-H$47),3)</f>
        <v>25.985</v>
      </c>
      <c r="E35" s="36">
        <f>ROUND(B35/C35,3)</f>
        <v>0.531</v>
      </c>
      <c r="F35" s="31"/>
      <c r="G35" s="12">
        <f>B10-G$25</f>
        <v>-0.138</v>
      </c>
      <c r="H35" s="12">
        <f>C10-H$25</f>
        <v>0.089</v>
      </c>
      <c r="I35" s="12">
        <f>G35*H35</f>
        <v>-0.012282</v>
      </c>
      <c r="J35" s="12">
        <f>G35*G35</f>
        <v>0.019044</v>
      </c>
      <c r="K35" s="12">
        <f>ROUND(C10-(H$48+H$47*B10),3)</f>
        <v>-0.004</v>
      </c>
      <c r="L35" s="12">
        <f>ROUND((G35-G$25)^2,3)</f>
        <v>51.065</v>
      </c>
      <c r="M35" s="11"/>
      <c r="N35" s="5"/>
      <c r="O35" s="5"/>
    </row>
    <row r="36" ht="15.75" customHeight="1">
      <c r="A36" s="10">
        <v>5.98</v>
      </c>
      <c r="B36" s="36">
        <f>ROUND($B13*$C13,3)</f>
        <v>29.003</v>
      </c>
      <c r="C36" s="36">
        <f>ROUND($B13*H$48,3)</f>
        <v>53.389</v>
      </c>
      <c r="D36" s="36">
        <f>ROUND($B13*$B13*(-H$47),3)</f>
        <v>24.174</v>
      </c>
      <c r="E36" s="36">
        <f>ROUND(B36/C36,3)</f>
        <v>0.543</v>
      </c>
      <c r="F36" s="31"/>
      <c r="G36" s="12">
        <f>B11-G$25</f>
        <v>-0.528</v>
      </c>
      <c r="H36" s="12">
        <f>C11-H$25</f>
        <v>0.349</v>
      </c>
      <c r="I36" s="12">
        <f>G36*H36</f>
        <v>-0.184272</v>
      </c>
      <c r="J36" s="12">
        <f>G36*G36</f>
        <v>0.278784</v>
      </c>
      <c r="K36" s="12">
        <f>ROUND(C11-(H$48+H$47*B11),3)</f>
        <v>-0.008</v>
      </c>
      <c r="L36" s="12">
        <f>ROUND((G36-G$25)^2,3)</f>
        <v>56.791</v>
      </c>
      <c r="M36" s="11"/>
      <c r="N36" s="5"/>
      <c r="O36" s="5"/>
    </row>
    <row r="37" ht="15.75" customHeight="1">
      <c r="A37" s="10">
        <v>5.59</v>
      </c>
      <c r="B37" s="36">
        <f>ROUND($B14*$C14,3)</f>
        <v>28.789</v>
      </c>
      <c r="C37" s="36">
        <f>ROUND($B14*H$48,3)</f>
        <v>49.908</v>
      </c>
      <c r="D37" s="36">
        <f>ROUND($B14*$B14*(-H$47),3)</f>
        <v>21.124</v>
      </c>
      <c r="E37" s="36">
        <f>ROUND(B37/C37,3)</f>
        <v>0.577</v>
      </c>
      <c r="F37" s="31"/>
      <c r="G37" s="12">
        <f>B12-G$25</f>
        <v>-0.8080000000000001</v>
      </c>
      <c r="H37" s="12">
        <f>C12-H$25</f>
        <v>0.549</v>
      </c>
      <c r="I37" s="12">
        <f>G37*H37</f>
        <v>-0.443592</v>
      </c>
      <c r="J37" s="12">
        <f>G37*G37</f>
        <v>0.652864</v>
      </c>
      <c r="K37" s="12">
        <f>ROUND(C12-(H$48+H$47*B12),3)</f>
        <v>0.003</v>
      </c>
      <c r="L37" s="12">
        <f>ROUND((G37-G$25)^2,3)</f>
        <v>61.09</v>
      </c>
      <c r="M37" s="11"/>
      <c r="N37" s="5"/>
      <c r="O37" s="5"/>
    </row>
    <row r="38" ht="15.75" customHeight="1">
      <c r="A38" s="10">
        <v>5.29</v>
      </c>
      <c r="B38" s="36">
        <f>ROUND($B15*$C15,3)</f>
        <v>28.302</v>
      </c>
      <c r="C38" s="36">
        <f>ROUND($B15*H$48,3)</f>
        <v>47.229</v>
      </c>
      <c r="D38" s="36">
        <f>ROUND($B15*$B15*(-H$47),3)</f>
        <v>18.917</v>
      </c>
      <c r="E38" s="36">
        <f>ROUND(B38/C38,3)</f>
        <v>0.599</v>
      </c>
      <c r="F38" s="31"/>
      <c r="G38" s="12">
        <f>B13-G$25</f>
        <v>-1.028</v>
      </c>
      <c r="H38" s="12">
        <f>C13-H$25</f>
        <v>0.659</v>
      </c>
      <c r="I38" s="12">
        <f>G38*H38</f>
        <v>-0.6774520000000001</v>
      </c>
      <c r="J38" s="12">
        <f>G38*G38</f>
        <v>1.056784</v>
      </c>
      <c r="K38" s="12">
        <f>ROUND(C13-(H$48+H$47*B13),3)</f>
        <v>-0.036</v>
      </c>
      <c r="L38" s="12">
        <f>ROUND((G38-G$25)^2,3)</f>
        <v>64.577</v>
      </c>
      <c r="M38" s="11"/>
      <c r="N38" s="5"/>
      <c r="O38" s="5"/>
    </row>
    <row r="39" ht="15.75" customHeight="1">
      <c r="A39" s="10">
        <v>5.18</v>
      </c>
      <c r="B39" s="36">
        <f>ROUND($B16*$C16,3)</f>
        <v>28.386</v>
      </c>
      <c r="C39" s="36">
        <f>ROUND($B16*H$48,3)</f>
        <v>46.247</v>
      </c>
      <c r="D39" s="36">
        <f>ROUND($B16*$B16*(-H$47),3)</f>
        <v>18.139</v>
      </c>
      <c r="E39" s="36">
        <f>ROUND(B39/C39,3)</f>
        <v>0.614</v>
      </c>
      <c r="F39" s="31"/>
      <c r="G39" s="12">
        <f>B14-G$25</f>
        <v>-1.418</v>
      </c>
      <c r="H39" s="12">
        <f>C14-H$25</f>
        <v>0.959</v>
      </c>
      <c r="I39" s="12">
        <f>G39*H39</f>
        <v>-1.359862</v>
      </c>
      <c r="J39" s="12">
        <f>G39*G39</f>
        <v>2.010724</v>
      </c>
      <c r="K39" s="12">
        <f>ROUND(C14-(H$48+H$47*B14),3)</f>
        <v>0.001</v>
      </c>
      <c r="L39" s="12">
        <f>ROUND((G39-G$25)^2,3)</f>
        <v>70.997</v>
      </c>
      <c r="M39" s="11"/>
      <c r="N39" s="5"/>
      <c r="O39" s="5"/>
    </row>
    <row r="40" ht="15.75" customHeight="1">
      <c r="A40" s="10">
        <v>4.74</v>
      </c>
      <c r="B40" s="36">
        <f>ROUND($B17*$C17,3)</f>
        <v>27.113</v>
      </c>
      <c r="C40" s="36">
        <f>ROUND($B17*H$48,3)</f>
        <v>42.319</v>
      </c>
      <c r="D40" s="36">
        <f>ROUND($B17*$B17*(-H$47),3)</f>
        <v>15.188</v>
      </c>
      <c r="E40" s="36">
        <f>ROUND(B40/C40,3)</f>
        <v>0.641</v>
      </c>
      <c r="F40" s="31"/>
      <c r="G40" s="12">
        <f>B15-G$25</f>
        <v>-1.718</v>
      </c>
      <c r="H40" s="12">
        <f>C15-H$25</f>
        <v>1.159</v>
      </c>
      <c r="I40" s="12">
        <f>G40*H40</f>
        <v>-1.991162</v>
      </c>
      <c r="J40" s="12">
        <f>G40*G40</f>
        <v>2.951524</v>
      </c>
      <c r="K40" s="12">
        <f>ROUND(C15-(H$48+H$47*B15),3)</f>
        <v>-0.002</v>
      </c>
      <c r="L40" s="12">
        <f>ROUND((G40-G$25)^2,3)</f>
        <v>76.143</v>
      </c>
      <c r="M40" s="11"/>
      <c r="N40" s="5"/>
      <c r="O40" s="5"/>
    </row>
    <row r="41" ht="15.75" customHeight="1">
      <c r="A41" s="10">
        <v>4.56</v>
      </c>
      <c r="B41" s="36">
        <f>ROUND($B18*$C18,3)</f>
        <v>26.63</v>
      </c>
      <c r="C41" s="36">
        <f>ROUND($B18*H$48,3)</f>
        <v>40.712</v>
      </c>
      <c r="D41" s="36">
        <f>ROUND($B18*$B18*(-H$47),3)</f>
        <v>14.056</v>
      </c>
      <c r="E41" s="36">
        <f>ROUND(B41/C41,3)</f>
        <v>0.654</v>
      </c>
      <c r="F41" s="31"/>
      <c r="G41" s="12">
        <f>B16-G$25</f>
        <v>-1.828</v>
      </c>
      <c r="H41" s="12">
        <f>C16-H$25</f>
        <v>1.289</v>
      </c>
      <c r="I41" s="12">
        <f>G41*H41</f>
        <v>-2.356292</v>
      </c>
      <c r="J41" s="12">
        <f>G41*G41</f>
        <v>3.341584</v>
      </c>
      <c r="K41" s="12">
        <f>ROUND(C16-(H$48+H$47*B16),3)</f>
        <v>0.054</v>
      </c>
      <c r="L41" s="12">
        <f>ROUND((G41-G$25)^2,3)</f>
        <v>78.075</v>
      </c>
      <c r="M41" s="11"/>
      <c r="N41" s="5"/>
      <c r="O41" s="5"/>
    </row>
    <row r="42" ht="15.75" customHeight="1">
      <c r="A42" s="10">
        <v>4.33</v>
      </c>
      <c r="B42" s="36">
        <f>ROUND($B19*$C19,3)</f>
        <v>25.98</v>
      </c>
      <c r="C42" s="36">
        <f>ROUND($B19*H$48,3)</f>
        <v>38.658</v>
      </c>
      <c r="D42" s="36">
        <f>ROUND($B19*$B19*(-H$47),3)</f>
        <v>12.674</v>
      </c>
      <c r="E42" s="36">
        <f>ROUND(B42/C42,3)</f>
        <v>0.672</v>
      </c>
      <c r="F42" s="31"/>
      <c r="G42" s="12">
        <f>B17-G$25</f>
        <v>-2.268</v>
      </c>
      <c r="H42" s="12">
        <f>C17-H$25</f>
        <v>1.529</v>
      </c>
      <c r="I42" s="12">
        <f>G42*H42</f>
        <v>-3.467772</v>
      </c>
      <c r="J42" s="12">
        <f>G42*G42</f>
        <v>5.143824</v>
      </c>
      <c r="K42" s="12">
        <f>ROUND(C17-(H$48+H$47*B17),3)</f>
        <v>-0.004</v>
      </c>
      <c r="L42" s="12">
        <f>ROUND((G42-G$25)^2,3)</f>
        <v>86.044</v>
      </c>
      <c r="M42" s="11"/>
      <c r="N42" s="5"/>
      <c r="O42" s="5"/>
    </row>
    <row r="43" ht="15.75" customHeight="1">
      <c r="A43" s="10">
        <v>4.18</v>
      </c>
      <c r="B43" s="36">
        <f>ROUND($B20*$C20,3)</f>
        <v>25.54</v>
      </c>
      <c r="C43" s="36">
        <f>ROUND($B20*H$48,3)</f>
        <v>37.319</v>
      </c>
      <c r="D43" s="36">
        <f>ROUND($B20*$B20*(-H$47),3)</f>
        <v>11.811</v>
      </c>
      <c r="E43" s="36">
        <f>ROUND(B43/C43,3)</f>
        <v>0.6840000000000001</v>
      </c>
      <c r="F43" s="31"/>
      <c r="G43" s="12">
        <f>B18-G$25</f>
        <v>-2.448</v>
      </c>
      <c r="H43" s="12">
        <f>C18-H$25</f>
        <v>1.649</v>
      </c>
      <c r="I43" s="12">
        <f>G43*H43</f>
        <v>-4.036752</v>
      </c>
      <c r="J43" s="12">
        <f>G43*G43</f>
        <v>5.992704</v>
      </c>
      <c r="K43" s="12">
        <f>ROUND(C18-(H$48+H$47*B18),3)</f>
        <v>-0.005</v>
      </c>
      <c r="L43" s="12">
        <f>ROUND((G43-G$25)^2,3)</f>
        <v>89.416</v>
      </c>
      <c r="M43" s="11"/>
      <c r="N43" s="5"/>
      <c r="O43" s="5"/>
    </row>
    <row r="44" ht="15.75" customHeight="1">
      <c r="A44" s="14">
        <v>4.08</v>
      </c>
      <c r="B44" s="36">
        <f>ROUND($B21*$C21,3)</f>
        <v>25.214</v>
      </c>
      <c r="C44" s="36">
        <f>ROUND($B21*H$48,3)</f>
        <v>36.426</v>
      </c>
      <c r="D44" s="36">
        <f>ROUND($B21*$B21*(-H$47),3)</f>
        <v>11.253</v>
      </c>
      <c r="E44" s="14">
        <f>ROUND(B44/C44,3)</f>
        <v>0.6919999999999999</v>
      </c>
      <c r="F44" s="31"/>
      <c r="G44" s="12">
        <f>B19-G$25</f>
        <v>-2.678</v>
      </c>
      <c r="H44" s="12">
        <f>C19-H$25</f>
        <v>1.809</v>
      </c>
      <c r="I44" s="12">
        <f>G44*H44</f>
        <v>-4.844502</v>
      </c>
      <c r="J44" s="12">
        <f>G44*G44</f>
        <v>7.171684</v>
      </c>
      <c r="K44" s="12">
        <f>ROUND(C19-(H$48+H$47*B19),3)</f>
        <v>-0.001</v>
      </c>
      <c r="L44" s="12">
        <f>ROUND((G44-G$25)^2,3)</f>
        <v>93.819</v>
      </c>
      <c r="M44" s="11"/>
      <c r="N44" s="5"/>
      <c r="O44" s="5"/>
    </row>
    <row r="45" ht="15.75" customHeight="1">
      <c r="A45" s="18"/>
      <c r="B45" s="5"/>
      <c r="C45" s="5"/>
      <c r="D45" s="5"/>
      <c r="E45" s="18"/>
      <c r="F45" s="27"/>
      <c r="G45" s="12">
        <f>B20-G$25</f>
        <v>-2.828</v>
      </c>
      <c r="H45" s="12">
        <f>C20-H$25</f>
        <v>1.919</v>
      </c>
      <c r="I45" s="12">
        <f>G45*H45</f>
        <v>-5.426932</v>
      </c>
      <c r="J45" s="12">
        <f>G45*G45</f>
        <v>7.997584</v>
      </c>
      <c r="K45" s="12">
        <f>ROUND(C20-(H$48+H$47*B20),3)</f>
        <v>0.008</v>
      </c>
      <c r="L45" s="12">
        <f>ROUND((G45-G$25)^2,3)</f>
        <v>96.747</v>
      </c>
      <c r="M45" s="11"/>
      <c r="N45" s="5"/>
      <c r="O45" s="5"/>
    </row>
    <row r="46" ht="15.75" customHeight="1">
      <c r="A46" s="5"/>
      <c r="B46" s="5"/>
      <c r="C46" s="5"/>
      <c r="D46" s="5"/>
      <c r="E46" s="5"/>
      <c r="F46" t="s" s="39">
        <v>24</v>
      </c>
      <c r="G46" s="15">
        <f>B21-G$25</f>
        <v>-2.928</v>
      </c>
      <c r="H46" s="15">
        <f>C21-H$25</f>
        <v>1.989</v>
      </c>
      <c r="I46" s="15">
        <f>G46*H46</f>
        <v>-5.823792</v>
      </c>
      <c r="J46" s="15">
        <f>G46*G46</f>
        <v>8.573183999999999</v>
      </c>
      <c r="K46" s="15">
        <f>ROUND(C21-(H$48+H$47*B21),3)</f>
        <v>0.01</v>
      </c>
      <c r="L46" s="15">
        <f>ROUND((G46-G$25)^2,3)</f>
        <v>98.724</v>
      </c>
      <c r="M46" s="11"/>
      <c r="N46" s="5"/>
      <c r="O46" s="5"/>
    </row>
    <row r="47" ht="15.75" customHeight="1">
      <c r="A47" s="5"/>
      <c r="B47" s="5"/>
      <c r="C47" s="5"/>
      <c r="D47" s="5"/>
      <c r="E47" s="5"/>
      <c r="F47" t="s" s="39">
        <v>25</v>
      </c>
      <c r="G47" t="s" s="40">
        <v>26</v>
      </c>
      <c r="H47" s="7">
        <f>ROUND(I25/J25,3)</f>
        <v>-0.676</v>
      </c>
      <c r="I47" t="s" s="41">
        <v>27</v>
      </c>
      <c r="J47" s="38"/>
      <c r="K47" t="s" s="42">
        <v>28</v>
      </c>
      <c r="L47" s="43">
        <f>SUM(L27:L46)</f>
        <v>1114.07</v>
      </c>
      <c r="M47" s="4"/>
      <c r="N47" s="5"/>
      <c r="O47" s="5"/>
    </row>
    <row r="48" ht="15.75" customHeight="1">
      <c r="A48" s="5"/>
      <c r="B48" s="5"/>
      <c r="C48" s="5"/>
      <c r="D48" s="5"/>
      <c r="E48" s="5"/>
      <c r="F48" t="s" s="39">
        <v>29</v>
      </c>
      <c r="G48" t="s" s="44">
        <v>30</v>
      </c>
      <c r="H48" s="45">
        <f>ROUND(H25-H47*G25,3)</f>
        <v>8.928000000000001</v>
      </c>
      <c r="I48" t="s" s="46">
        <v>31</v>
      </c>
      <c r="J48" s="11"/>
      <c r="K48" s="5"/>
      <c r="L48" s="47"/>
      <c r="M48" s="5"/>
      <c r="N48" s="5"/>
      <c r="O48" s="5"/>
    </row>
    <row r="49" ht="15.75" customHeight="1">
      <c r="A49" s="5"/>
      <c r="B49" s="5"/>
      <c r="C49" s="5"/>
      <c r="D49" s="5"/>
      <c r="E49" s="5"/>
      <c r="F49" s="5"/>
      <c r="G49" s="18"/>
      <c r="H49" s="18"/>
      <c r="I49" s="18"/>
      <c r="J49" s="5"/>
      <c r="K49" s="5"/>
      <c r="L49" s="5"/>
      <c r="M49" s="5"/>
      <c r="N49" s="5"/>
      <c r="O49" s="5"/>
    </row>
    <row r="50" ht="15.75" customHeight="1">
      <c r="A50" s="19"/>
      <c r="B50" s="19"/>
      <c r="C50" s="19"/>
      <c r="D50" s="19"/>
      <c r="E50" s="19"/>
      <c r="F50" s="19"/>
      <c r="G50" s="19"/>
      <c r="H50" s="5"/>
      <c r="I50" s="19"/>
      <c r="J50" s="19"/>
      <c r="K50" s="5"/>
      <c r="L50" s="5"/>
      <c r="M50" s="5"/>
      <c r="N50" s="5"/>
      <c r="O50" s="5"/>
    </row>
    <row r="51" ht="15.75" customHeight="1">
      <c r="A51" t="s" s="28">
        <v>32</v>
      </c>
      <c r="B51" s="22"/>
      <c r="C51" s="17"/>
      <c r="D51" s="17"/>
      <c r="E51" s="17"/>
      <c r="F51" s="17"/>
      <c r="G51" s="25"/>
      <c r="H51" s="31"/>
      <c r="I51" t="s" s="24">
        <v>33</v>
      </c>
      <c r="J51" s="48"/>
      <c r="K51" s="11"/>
      <c r="L51" s="5"/>
      <c r="M51" s="5"/>
      <c r="N51" s="5"/>
      <c r="O51" s="5"/>
    </row>
    <row r="52" ht="15.75" customHeight="1">
      <c r="A52" t="s" s="2">
        <v>34</v>
      </c>
      <c r="B52" t="s" s="2">
        <v>35</v>
      </c>
      <c r="C52" t="s" s="2">
        <v>36</v>
      </c>
      <c r="D52" t="s" s="2">
        <v>37</v>
      </c>
      <c r="E52" t="s" s="2">
        <v>38</v>
      </c>
      <c r="F52" t="s" s="2">
        <v>39</v>
      </c>
      <c r="G52" t="s" s="2">
        <v>40</v>
      </c>
      <c r="H52" s="31"/>
      <c r="I52" t="s" s="2">
        <v>1</v>
      </c>
      <c r="J52" t="s" s="2">
        <v>10</v>
      </c>
      <c r="K52" s="11"/>
      <c r="L52" s="5"/>
      <c r="M52" s="5"/>
      <c r="N52" s="5"/>
      <c r="O52" s="5"/>
    </row>
    <row r="53" ht="15.75" customHeight="1">
      <c r="A53" s="6">
        <f>A25</f>
        <v>13.2</v>
      </c>
      <c r="B53" s="33">
        <f>B25</f>
        <v>0.132</v>
      </c>
      <c r="C53" s="6">
        <f>A53*A53</f>
        <v>174.24</v>
      </c>
      <c r="D53" s="6">
        <f>C53*A53</f>
        <v>2299.968</v>
      </c>
      <c r="E53" s="6">
        <f>D53*A53</f>
        <v>30359.5776</v>
      </c>
      <c r="F53" s="33">
        <f>A53*B53</f>
        <v>1.7424</v>
      </c>
      <c r="G53" s="33">
        <f>C53*B53</f>
        <v>22.99968</v>
      </c>
      <c r="H53" s="31"/>
      <c r="I53" s="6">
        <f>A25</f>
        <v>13.2</v>
      </c>
      <c r="J53" s="33">
        <f>E25</f>
        <v>0.001</v>
      </c>
      <c r="K53" s="11"/>
      <c r="L53" s="5"/>
      <c r="M53" s="5"/>
      <c r="N53" s="5"/>
      <c r="O53" s="5"/>
    </row>
    <row r="54" ht="15.75" customHeight="1">
      <c r="A54" s="10">
        <f>A26</f>
        <v>12.09</v>
      </c>
      <c r="B54" s="36">
        <f>B26</f>
        <v>9.308999999999999</v>
      </c>
      <c r="C54" s="10">
        <f>A54*A54</f>
        <v>146.1681</v>
      </c>
      <c r="D54" s="10">
        <f>C54*A54</f>
        <v>1767.172329</v>
      </c>
      <c r="E54" s="10">
        <f>D54*A54</f>
        <v>21365.11345761</v>
      </c>
      <c r="F54" s="36">
        <f>A54*B54</f>
        <v>112.54581</v>
      </c>
      <c r="G54" s="36">
        <f>C54*B54</f>
        <v>1360.6788429</v>
      </c>
      <c r="H54" s="31"/>
      <c r="I54" s="10">
        <f>A26</f>
        <v>12.09</v>
      </c>
      <c r="J54" s="36">
        <f>E26</f>
        <v>0.08599999999999999</v>
      </c>
      <c r="K54" s="11"/>
      <c r="L54" s="5"/>
      <c r="M54" s="5"/>
      <c r="N54" s="5"/>
      <c r="O54" s="5"/>
    </row>
    <row r="55" ht="15.75" customHeight="1">
      <c r="A55" s="10">
        <f>A27</f>
        <v>10.4</v>
      </c>
      <c r="B55" s="36">
        <f>B27</f>
        <v>19.552</v>
      </c>
      <c r="C55" s="10">
        <f>A55*A55</f>
        <v>108.16</v>
      </c>
      <c r="D55" s="10">
        <f>C55*A55</f>
        <v>1124.864</v>
      </c>
      <c r="E55" s="10">
        <f>D55*A55</f>
        <v>11698.5856</v>
      </c>
      <c r="F55" s="36">
        <f>A55*B55</f>
        <v>203.3408</v>
      </c>
      <c r="G55" s="36">
        <f>C55*B55</f>
        <v>2114.74432</v>
      </c>
      <c r="H55" s="31"/>
      <c r="I55" s="10">
        <f>A27</f>
        <v>10.4</v>
      </c>
      <c r="J55" s="36">
        <f>E27</f>
        <v>0.211</v>
      </c>
      <c r="K55" s="11"/>
      <c r="L55" s="5"/>
      <c r="M55" s="5"/>
      <c r="N55" s="5"/>
      <c r="O55" s="5"/>
    </row>
    <row r="56" ht="15.75" customHeight="1">
      <c r="A56" s="10">
        <f>A28</f>
        <v>9.550000000000001</v>
      </c>
      <c r="B56" s="36">
        <f>B28</f>
        <v>23.589</v>
      </c>
      <c r="C56" s="10">
        <f>A56*A56</f>
        <v>91.2025</v>
      </c>
      <c r="D56" s="10">
        <f>C56*A56</f>
        <v>870.983875</v>
      </c>
      <c r="E56" s="10">
        <f>D56*A56</f>
        <v>8317.896006249999</v>
      </c>
      <c r="F56" s="36">
        <f>A56*B56</f>
        <v>225.27495</v>
      </c>
      <c r="G56" s="36">
        <f>C56*B56</f>
        <v>2151.3757725</v>
      </c>
      <c r="H56" s="31"/>
      <c r="I56" s="10">
        <f>A28</f>
        <v>9.550000000000001</v>
      </c>
      <c r="J56" s="36">
        <f>E28</f>
        <v>0.277</v>
      </c>
      <c r="K56" s="11"/>
      <c r="L56" s="5"/>
      <c r="M56" s="5"/>
      <c r="N56" s="5"/>
      <c r="O56" s="5"/>
    </row>
    <row r="57" ht="15.75" customHeight="1">
      <c r="A57" s="10">
        <f>A29</f>
        <v>8.81</v>
      </c>
      <c r="B57" s="36">
        <f>B29</f>
        <v>26.166</v>
      </c>
      <c r="C57" s="10">
        <f>A57*A57</f>
        <v>77.6161</v>
      </c>
      <c r="D57" s="10">
        <f>C57*A57</f>
        <v>683.7978409999999</v>
      </c>
      <c r="E57" s="10">
        <f>D57*A57</f>
        <v>6024.25897921</v>
      </c>
      <c r="F57" s="36">
        <f>A57*B57</f>
        <v>230.52246</v>
      </c>
      <c r="G57" s="36">
        <f>C57*B57</f>
        <v>2030.9028726</v>
      </c>
      <c r="H57" s="31"/>
      <c r="I57" s="10">
        <f>A29</f>
        <v>8.81</v>
      </c>
      <c r="J57" s="36">
        <f>E29</f>
        <v>0.333</v>
      </c>
      <c r="K57" s="11"/>
      <c r="L57" s="5"/>
      <c r="M57" s="5"/>
      <c r="N57" s="5"/>
      <c r="O57" s="5"/>
    </row>
    <row r="58" ht="15.75" customHeight="1">
      <c r="A58" s="10">
        <f>A30</f>
        <v>7.95</v>
      </c>
      <c r="B58" s="36">
        <f>B30</f>
        <v>28.223</v>
      </c>
      <c r="C58" s="10">
        <f>A58*A58</f>
        <v>63.2025</v>
      </c>
      <c r="D58" s="10">
        <f>C58*A58</f>
        <v>502.459875</v>
      </c>
      <c r="E58" s="10">
        <f>D58*A58</f>
        <v>3994.55600625</v>
      </c>
      <c r="F58" s="36">
        <f>A58*B58</f>
        <v>224.37285</v>
      </c>
      <c r="G58" s="36">
        <f>C58*B58</f>
        <v>1783.7641575</v>
      </c>
      <c r="H58" s="31"/>
      <c r="I58" s="10">
        <f>A30</f>
        <v>7.95</v>
      </c>
      <c r="J58" s="36">
        <f>E30</f>
        <v>0.398</v>
      </c>
      <c r="K58" s="11"/>
      <c r="L58" s="5"/>
      <c r="M58" s="5"/>
      <c r="N58" s="5"/>
      <c r="O58" s="5"/>
    </row>
    <row r="59" ht="15.75" customHeight="1">
      <c r="A59" s="10">
        <f>A31</f>
        <v>7.43</v>
      </c>
      <c r="B59" s="36">
        <f>B31</f>
        <v>28.977</v>
      </c>
      <c r="C59" s="10">
        <f>A59*A59</f>
        <v>55.2049</v>
      </c>
      <c r="D59" s="10">
        <f>C59*A59</f>
        <v>410.172407</v>
      </c>
      <c r="E59" s="10">
        <f>D59*A59</f>
        <v>3047.58098401</v>
      </c>
      <c r="F59" s="36">
        <f>A59*B59</f>
        <v>215.29911</v>
      </c>
      <c r="G59" s="36">
        <f>C59*B59</f>
        <v>1599.6723873</v>
      </c>
      <c r="H59" s="31"/>
      <c r="I59" s="10">
        <f>A31</f>
        <v>7.43</v>
      </c>
      <c r="J59" s="36">
        <f>E31</f>
        <v>0.437</v>
      </c>
      <c r="K59" s="11"/>
      <c r="L59" s="5"/>
      <c r="M59" s="5"/>
      <c r="N59" s="5"/>
      <c r="O59" s="5"/>
    </row>
    <row r="60" ht="15.75" customHeight="1">
      <c r="A60" s="10">
        <f>A32</f>
        <v>7.24</v>
      </c>
      <c r="B60" s="36">
        <f>B32</f>
        <v>29.177</v>
      </c>
      <c r="C60" s="10">
        <f>A60*A60</f>
        <v>52.4176</v>
      </c>
      <c r="D60" s="10">
        <f>C60*A60</f>
        <v>379.503424</v>
      </c>
      <c r="E60" s="10">
        <f>D60*A60</f>
        <v>2747.60478976</v>
      </c>
      <c r="F60" s="36">
        <f>A60*B60</f>
        <v>211.24148</v>
      </c>
      <c r="G60" s="36">
        <f>C60*B60</f>
        <v>1529.3883152</v>
      </c>
      <c r="H60" s="31"/>
      <c r="I60" s="10">
        <f>A32</f>
        <v>7.24</v>
      </c>
      <c r="J60" s="36">
        <f>E32</f>
        <v>0.451</v>
      </c>
      <c r="K60" s="11"/>
      <c r="L60" s="5"/>
      <c r="M60" s="5"/>
      <c r="N60" s="5"/>
      <c r="O60" s="5"/>
    </row>
    <row r="61" ht="15.75" customHeight="1">
      <c r="A61" s="10">
        <f>A33</f>
        <v>6.87</v>
      </c>
      <c r="B61" s="36">
        <f>B33</f>
        <v>29.404</v>
      </c>
      <c r="C61" s="10">
        <f>A61*A61</f>
        <v>47.1969</v>
      </c>
      <c r="D61" s="10">
        <f>C61*A61</f>
        <v>324.242703</v>
      </c>
      <c r="E61" s="10">
        <f>D61*A61</f>
        <v>2227.54736961</v>
      </c>
      <c r="F61" s="36">
        <f>A61*B61</f>
        <v>202.00548</v>
      </c>
      <c r="G61" s="36">
        <f>C61*B61</f>
        <v>1387.7776476</v>
      </c>
      <c r="H61" s="31"/>
      <c r="I61" s="49">
        <f>A33</f>
        <v>6.87</v>
      </c>
      <c r="J61" s="49">
        <f>E33</f>
        <v>0.479</v>
      </c>
      <c r="K61" s="11"/>
      <c r="L61" s="5"/>
      <c r="M61" s="5"/>
      <c r="N61" s="5"/>
      <c r="O61" s="5"/>
    </row>
    <row r="62" ht="15.75" customHeight="1">
      <c r="A62" s="10">
        <f>A34</f>
        <v>6.48</v>
      </c>
      <c r="B62" s="36">
        <f>B34</f>
        <v>29.419</v>
      </c>
      <c r="C62" s="10">
        <f>A62*A62</f>
        <v>41.9904</v>
      </c>
      <c r="D62" s="10">
        <f>C62*A62</f>
        <v>272.097792</v>
      </c>
      <c r="E62" s="10">
        <f>D62*A62</f>
        <v>1763.19369216</v>
      </c>
      <c r="F62" s="36">
        <f>A62*B62</f>
        <v>190.63512</v>
      </c>
      <c r="G62" s="36">
        <f>C62*B62</f>
        <v>1235.3155776</v>
      </c>
      <c r="H62" s="31"/>
      <c r="I62" s="50">
        <f>A34</f>
        <v>6.48</v>
      </c>
      <c r="J62" s="50">
        <f>E34</f>
        <v>0.509</v>
      </c>
      <c r="K62" t="s" s="51">
        <v>41</v>
      </c>
      <c r="L62" s="5"/>
      <c r="M62" s="5"/>
      <c r="N62" s="5"/>
      <c r="O62" s="5"/>
    </row>
    <row r="63" ht="15.75" customHeight="1">
      <c r="A63" s="10">
        <f>A35</f>
        <v>6.2</v>
      </c>
      <c r="B63" s="36">
        <f>B35</f>
        <v>29.388</v>
      </c>
      <c r="C63" s="10">
        <f>A63*A63</f>
        <v>38.44</v>
      </c>
      <c r="D63" s="10">
        <f>C63*A63</f>
        <v>238.328</v>
      </c>
      <c r="E63" s="10">
        <f>D63*A63</f>
        <v>1477.6336</v>
      </c>
      <c r="F63" s="36">
        <f>A63*B63</f>
        <v>182.2056</v>
      </c>
      <c r="G63" s="36">
        <f>C63*B63</f>
        <v>1129.67472</v>
      </c>
      <c r="H63" s="31"/>
      <c r="I63" s="52">
        <f>A35</f>
        <v>6.2</v>
      </c>
      <c r="J63" s="52">
        <f>E35</f>
        <v>0.531</v>
      </c>
      <c r="K63" s="11"/>
      <c r="L63" s="5"/>
      <c r="M63" s="5"/>
      <c r="N63" s="5"/>
      <c r="O63" s="5"/>
    </row>
    <row r="64" ht="15.75" customHeight="1">
      <c r="A64" s="10">
        <f>A36</f>
        <v>5.98</v>
      </c>
      <c r="B64" s="36">
        <f>B36</f>
        <v>29.003</v>
      </c>
      <c r="C64" s="10">
        <f>A64*A64</f>
        <v>35.7604</v>
      </c>
      <c r="D64" s="10">
        <f>C64*A64</f>
        <v>213.847192</v>
      </c>
      <c r="E64" s="10">
        <f>D64*A64</f>
        <v>1278.80620816</v>
      </c>
      <c r="F64" s="36">
        <f>A64*B64</f>
        <v>173.43794</v>
      </c>
      <c r="G64" s="36">
        <f>C64*B64</f>
        <v>1037.1588812</v>
      </c>
      <c r="H64" s="31"/>
      <c r="I64" s="10">
        <f>A36</f>
        <v>5.98</v>
      </c>
      <c r="J64" s="36">
        <f>E36</f>
        <v>0.543</v>
      </c>
      <c r="K64" s="11"/>
      <c r="L64" s="5"/>
      <c r="M64" s="5"/>
      <c r="N64" s="5"/>
      <c r="O64" s="5"/>
    </row>
    <row r="65" ht="15.75" customHeight="1">
      <c r="A65" s="10">
        <f>A37</f>
        <v>5.59</v>
      </c>
      <c r="B65" s="36">
        <f>B37</f>
        <v>28.789</v>
      </c>
      <c r="C65" s="10">
        <f>A65*A65</f>
        <v>31.2481</v>
      </c>
      <c r="D65" s="10">
        <f>C65*A65</f>
        <v>174.676879</v>
      </c>
      <c r="E65" s="10">
        <f>D65*A65</f>
        <v>976.44375361</v>
      </c>
      <c r="F65" s="36">
        <f>A65*B65</f>
        <v>160.93051</v>
      </c>
      <c r="G65" s="36">
        <f>C65*B65</f>
        <v>899.6015509</v>
      </c>
      <c r="H65" s="31"/>
      <c r="I65" s="10">
        <f>A37</f>
        <v>5.59</v>
      </c>
      <c r="J65" s="36">
        <f>E37</f>
        <v>0.577</v>
      </c>
      <c r="K65" s="11"/>
      <c r="L65" s="5"/>
      <c r="M65" s="5"/>
      <c r="N65" s="5"/>
      <c r="O65" s="5"/>
    </row>
    <row r="66" ht="15.75" customHeight="1">
      <c r="A66" s="10">
        <f>A38</f>
        <v>5.29</v>
      </c>
      <c r="B66" s="36">
        <f>B38</f>
        <v>28.302</v>
      </c>
      <c r="C66" s="10">
        <f>A66*A66</f>
        <v>27.9841</v>
      </c>
      <c r="D66" s="10">
        <f>C66*A66</f>
        <v>148.035889</v>
      </c>
      <c r="E66" s="10">
        <f>D66*A66</f>
        <v>783.10985281</v>
      </c>
      <c r="F66" s="36">
        <f>A66*B66</f>
        <v>149.71758</v>
      </c>
      <c r="G66" s="36">
        <f>C66*B66</f>
        <v>792.0059982</v>
      </c>
      <c r="H66" s="31"/>
      <c r="I66" s="10">
        <f>A38</f>
        <v>5.29</v>
      </c>
      <c r="J66" s="36">
        <f>E38</f>
        <v>0.599</v>
      </c>
      <c r="K66" s="11"/>
      <c r="L66" s="5"/>
      <c r="M66" s="5"/>
      <c r="N66" s="5"/>
      <c r="O66" s="5"/>
    </row>
    <row r="67" ht="15.75" customHeight="1">
      <c r="A67" s="10">
        <f>A39</f>
        <v>5.18</v>
      </c>
      <c r="B67" s="36">
        <f>B39</f>
        <v>28.386</v>
      </c>
      <c r="C67" s="10">
        <f>A67*A67</f>
        <v>26.8324</v>
      </c>
      <c r="D67" s="10">
        <f>C67*A67</f>
        <v>138.991832</v>
      </c>
      <c r="E67" s="10">
        <f>D67*A67</f>
        <v>719.97768976</v>
      </c>
      <c r="F67" s="36">
        <f>A67*B67</f>
        <v>147.03948</v>
      </c>
      <c r="G67" s="36">
        <f>C67*B67</f>
        <v>761.6645064000001</v>
      </c>
      <c r="H67" s="31"/>
      <c r="I67" s="10">
        <f>A39</f>
        <v>5.18</v>
      </c>
      <c r="J67" s="36">
        <f>E39</f>
        <v>0.614</v>
      </c>
      <c r="K67" s="11"/>
      <c r="L67" s="5"/>
      <c r="M67" s="5"/>
      <c r="N67" s="5"/>
      <c r="O67" s="5"/>
    </row>
    <row r="68" ht="15.75" customHeight="1">
      <c r="A68" s="10">
        <f>A40</f>
        <v>4.74</v>
      </c>
      <c r="B68" s="36">
        <f>B40</f>
        <v>27.113</v>
      </c>
      <c r="C68" s="10">
        <f>A68*A68</f>
        <v>22.4676</v>
      </c>
      <c r="D68" s="10">
        <f>C68*A68</f>
        <v>106.496424</v>
      </c>
      <c r="E68" s="10">
        <f>D68*A68</f>
        <v>504.79304976</v>
      </c>
      <c r="F68" s="36">
        <f>A68*B68</f>
        <v>128.51562</v>
      </c>
      <c r="G68" s="36">
        <f>C68*B68</f>
        <v>609.1640388</v>
      </c>
      <c r="H68" s="31"/>
      <c r="I68" s="10">
        <f>A40</f>
        <v>4.74</v>
      </c>
      <c r="J68" s="36">
        <f>E40</f>
        <v>0.641</v>
      </c>
      <c r="K68" s="11"/>
      <c r="L68" s="5"/>
      <c r="M68" s="5"/>
      <c r="N68" s="5"/>
      <c r="O68" s="5"/>
    </row>
    <row r="69" ht="15.75" customHeight="1">
      <c r="A69" s="10">
        <f>A41</f>
        <v>4.56</v>
      </c>
      <c r="B69" s="36">
        <f>B41</f>
        <v>26.63</v>
      </c>
      <c r="C69" s="10">
        <f>A69*A69</f>
        <v>20.7936</v>
      </c>
      <c r="D69" s="10">
        <f>C69*A69</f>
        <v>94.818816</v>
      </c>
      <c r="E69" s="10">
        <f>D69*A69</f>
        <v>432.37380096</v>
      </c>
      <c r="F69" s="36">
        <f>A69*B69</f>
        <v>121.4328</v>
      </c>
      <c r="G69" s="36">
        <f>C69*B69</f>
        <v>553.733568</v>
      </c>
      <c r="H69" s="31"/>
      <c r="I69" s="10">
        <f>A41</f>
        <v>4.56</v>
      </c>
      <c r="J69" s="36">
        <f>E41</f>
        <v>0.654</v>
      </c>
      <c r="K69" s="11"/>
      <c r="L69" s="5"/>
      <c r="M69" s="5"/>
      <c r="N69" s="5"/>
      <c r="O69" s="5"/>
    </row>
    <row r="70" ht="15.75" customHeight="1">
      <c r="A70" s="10">
        <f>A42</f>
        <v>4.33</v>
      </c>
      <c r="B70" s="36">
        <f>B42</f>
        <v>25.98</v>
      </c>
      <c r="C70" s="10">
        <f>A70*A70</f>
        <v>18.7489</v>
      </c>
      <c r="D70" s="10">
        <f>C70*A70</f>
        <v>81.182737</v>
      </c>
      <c r="E70" s="10">
        <f>D70*A70</f>
        <v>351.52125121</v>
      </c>
      <c r="F70" s="36">
        <f>A70*B70</f>
        <v>112.4934</v>
      </c>
      <c r="G70" s="36">
        <f>C70*B70</f>
        <v>487.096422</v>
      </c>
      <c r="H70" s="31"/>
      <c r="I70" s="10">
        <f>A42</f>
        <v>4.33</v>
      </c>
      <c r="J70" s="36">
        <f>E42</f>
        <v>0.672</v>
      </c>
      <c r="K70" s="11"/>
      <c r="L70" s="5"/>
      <c r="M70" s="5"/>
      <c r="N70" s="5"/>
      <c r="O70" s="5"/>
    </row>
    <row r="71" ht="15.75" customHeight="1">
      <c r="A71" s="10">
        <f>A43</f>
        <v>4.18</v>
      </c>
      <c r="B71" s="36">
        <f>B43</f>
        <v>25.54</v>
      </c>
      <c r="C71" s="10">
        <f>A71*A71</f>
        <v>17.4724</v>
      </c>
      <c r="D71" s="10">
        <f>C71*A71</f>
        <v>73.034632</v>
      </c>
      <c r="E71" s="10">
        <f>D71*A71</f>
        <v>305.28476176</v>
      </c>
      <c r="F71" s="36">
        <f>A71*B71</f>
        <v>106.7572</v>
      </c>
      <c r="G71" s="36">
        <f>C71*B71</f>
        <v>446.245096</v>
      </c>
      <c r="H71" s="31"/>
      <c r="I71" s="10">
        <f>A43</f>
        <v>4.18</v>
      </c>
      <c r="J71" s="36">
        <f>E43</f>
        <v>0.6840000000000001</v>
      </c>
      <c r="K71" s="11"/>
      <c r="L71" s="5"/>
      <c r="M71" s="5"/>
      <c r="N71" s="5"/>
      <c r="O71" s="5"/>
    </row>
    <row r="72" ht="15.75" customHeight="1">
      <c r="A72" s="14">
        <f>A44</f>
        <v>4.08</v>
      </c>
      <c r="B72" s="14">
        <f>B44</f>
        <v>25.214</v>
      </c>
      <c r="C72" s="14">
        <f>A72*A72</f>
        <v>16.6464</v>
      </c>
      <c r="D72" s="14">
        <f>C72*A72</f>
        <v>67.917312</v>
      </c>
      <c r="E72" s="14">
        <f>D72*A72</f>
        <v>277.10263296</v>
      </c>
      <c r="F72" s="14">
        <f>A72*B72</f>
        <v>102.87312</v>
      </c>
      <c r="G72" s="14">
        <f>C72*B72</f>
        <v>419.7223296</v>
      </c>
      <c r="H72" s="53"/>
      <c r="I72" s="14">
        <f>A44</f>
        <v>4.08</v>
      </c>
      <c r="J72" s="14">
        <f>E44</f>
        <v>0.6919999999999999</v>
      </c>
      <c r="K72" s="11"/>
      <c r="L72" s="5"/>
      <c r="M72" s="5"/>
      <c r="N72" s="5"/>
      <c r="O72" s="5"/>
    </row>
    <row r="73" ht="15.75" customHeight="1">
      <c r="A73" s="54">
        <f>SUM(A53:A72)</f>
        <v>140.15</v>
      </c>
      <c r="B73" s="55">
        <f>SUM(B53:B72)</f>
        <v>498.293</v>
      </c>
      <c r="C73" s="37">
        <f>ROUND(SUM(C53:C72),3)</f>
        <v>1113.793</v>
      </c>
      <c r="D73" s="37">
        <f>ROUND(SUM(D53:D72),3)</f>
        <v>9972.592000000001</v>
      </c>
      <c r="E73" s="37">
        <f>ROUND(SUM(E53:E72),3)</f>
        <v>98652.961</v>
      </c>
      <c r="F73" s="55">
        <f>ROUND(SUM(F53:F72),3)</f>
        <v>3202.384</v>
      </c>
      <c r="G73" s="55">
        <f>ROUND(SUM(G53:G72),3)</f>
        <v>22352.687</v>
      </c>
      <c r="H73" t="s" s="56">
        <v>42</v>
      </c>
      <c r="I73" s="38"/>
      <c r="J73" s="18"/>
      <c r="K73" s="5"/>
      <c r="L73" s="5"/>
      <c r="M73" s="5"/>
      <c r="N73" s="5"/>
      <c r="O73" s="5"/>
    </row>
    <row r="74" ht="15.75" customHeight="1">
      <c r="A74" t="s" s="30">
        <v>43</v>
      </c>
      <c r="B74" t="s" s="28">
        <v>44</v>
      </c>
      <c r="C74" s="48"/>
      <c r="D74" t="s" s="28">
        <v>41</v>
      </c>
      <c r="E74" t="s" s="57">
        <v>45</v>
      </c>
      <c r="F74" t="s" s="30">
        <v>46</v>
      </c>
      <c r="G74" s="38"/>
      <c r="H74" s="18"/>
      <c r="I74" s="5"/>
      <c r="J74" s="5"/>
      <c r="K74" s="5"/>
      <c r="L74" s="5"/>
      <c r="M74" s="5"/>
      <c r="N74" s="5"/>
      <c r="O74" s="5"/>
    </row>
    <row r="75" ht="15.75" customHeight="1">
      <c r="A75" t="s" s="40">
        <v>47</v>
      </c>
      <c r="B75" t="s" s="40">
        <v>29</v>
      </c>
      <c r="C75" s="58">
        <v>-0.669952</v>
      </c>
      <c r="D75" s="59">
        <f>ROUND(((C76*(-1))/(2*C75)),3)</f>
        <v>6.59</v>
      </c>
      <c r="E75" s="60">
        <f>ROUND(D75*D75*C75+C76*D75+C77,3)</f>
        <v>29.443</v>
      </c>
      <c r="F75" s="37">
        <f>ROUND(E75/(D75*D75),3)</f>
        <v>0.678</v>
      </c>
      <c r="G75" t="s" s="51">
        <v>48</v>
      </c>
      <c r="H75" s="5"/>
      <c r="I75" s="5"/>
      <c r="J75" s="5"/>
      <c r="K75" s="5"/>
      <c r="L75" s="5"/>
      <c r="M75" s="5"/>
      <c r="N75" s="5"/>
      <c r="O75" s="5"/>
    </row>
    <row r="76" ht="15.75" customHeight="1">
      <c r="A76" t="s" s="61">
        <v>49</v>
      </c>
      <c r="B76" t="s" s="61">
        <v>25</v>
      </c>
      <c r="C76" s="62">
        <v>8.830030000000001</v>
      </c>
      <c r="D76" s="63"/>
      <c r="E76" s="64"/>
      <c r="F76" s="65"/>
      <c r="G76" s="5"/>
      <c r="H76" s="5"/>
      <c r="I76" s="5"/>
      <c r="J76" s="5"/>
      <c r="K76" s="5"/>
      <c r="L76" s="5"/>
      <c r="M76" s="5"/>
      <c r="N76" s="5"/>
      <c r="O76" s="5"/>
    </row>
    <row r="77" ht="15.75" customHeight="1">
      <c r="A77" t="s" s="44">
        <v>50</v>
      </c>
      <c r="B77" t="s" s="44">
        <v>51</v>
      </c>
      <c r="C77" s="45">
        <v>0.347625</v>
      </c>
      <c r="D77" s="66"/>
      <c r="E77" s="47"/>
      <c r="F77" s="5"/>
      <c r="G77" s="19"/>
      <c r="H77" s="19"/>
      <c r="I77" s="19"/>
      <c r="J77" s="19"/>
      <c r="K77" s="19"/>
      <c r="L77" s="5"/>
      <c r="M77" s="5"/>
      <c r="N77" s="5"/>
      <c r="O77" s="5"/>
    </row>
    <row r="78" ht="15.75" customHeight="1">
      <c r="A78" s="18"/>
      <c r="B78" s="18"/>
      <c r="C78" s="18"/>
      <c r="D78" s="5"/>
      <c r="E78" s="5"/>
      <c r="F78" s="27"/>
      <c r="G78" t="s" s="28">
        <v>52</v>
      </c>
      <c r="H78" s="22"/>
      <c r="I78" s="17"/>
      <c r="J78" s="17"/>
      <c r="K78" s="25"/>
      <c r="L78" s="11"/>
      <c r="M78" s="5"/>
      <c r="N78" s="5"/>
      <c r="O78" s="5"/>
    </row>
    <row r="79" ht="15.75" customHeight="1">
      <c r="A79" s="5"/>
      <c r="B79" s="5"/>
      <c r="C79" s="5"/>
      <c r="D79" s="5"/>
      <c r="E79" s="5"/>
      <c r="F79" s="27"/>
      <c r="G79" t="s" s="2">
        <v>11</v>
      </c>
      <c r="H79" t="s" s="2">
        <v>12</v>
      </c>
      <c r="I79" t="s" s="2">
        <v>13</v>
      </c>
      <c r="J79" t="s" s="2">
        <v>13</v>
      </c>
      <c r="K79" t="s" s="2">
        <v>14</v>
      </c>
      <c r="L79" s="11"/>
      <c r="M79" s="5"/>
      <c r="N79" s="5"/>
      <c r="O79" s="5"/>
    </row>
    <row r="80" ht="15.75" customHeight="1">
      <c r="A80" s="5"/>
      <c r="B80" s="5"/>
      <c r="C80" s="5"/>
      <c r="D80" s="5"/>
      <c r="E80" s="5"/>
      <c r="F80" s="27"/>
      <c r="G80" s="37">
        <f>ROUND(AVERAGE(I53:I72),3)</f>
        <v>7.008</v>
      </c>
      <c r="H80" s="55">
        <f>ROUND(AVERAGE(J53:J72),3)</f>
        <v>0.469</v>
      </c>
      <c r="I80" s="55">
        <f>SUM(I82:I101)</f>
        <v>-9.974</v>
      </c>
      <c r="J80" s="37">
        <f>SUM(J82:J101)</f>
        <v>131.695</v>
      </c>
      <c r="K80" s="67"/>
      <c r="L80" s="11"/>
      <c r="M80" s="5"/>
      <c r="N80" s="5"/>
      <c r="O80" s="5"/>
    </row>
    <row r="81" ht="15.75" customHeight="1">
      <c r="A81" s="5"/>
      <c r="B81" s="5"/>
      <c r="C81" s="5"/>
      <c r="D81" s="5"/>
      <c r="E81" s="5"/>
      <c r="F81" s="27"/>
      <c r="G81" t="s" s="2">
        <v>15</v>
      </c>
      <c r="H81" t="s" s="2">
        <v>16</v>
      </c>
      <c r="I81" t="s" s="2">
        <v>17</v>
      </c>
      <c r="J81" t="s" s="2">
        <v>18</v>
      </c>
      <c r="K81" s="31"/>
      <c r="L81" s="11"/>
      <c r="M81" s="5"/>
      <c r="N81" s="5"/>
      <c r="O81" s="5"/>
    </row>
    <row r="82" ht="15.75" customHeight="1">
      <c r="A82" s="5"/>
      <c r="B82" s="5"/>
      <c r="C82" s="5"/>
      <c r="D82" s="5"/>
      <c r="E82" s="5"/>
      <c r="F82" s="27"/>
      <c r="G82" s="6">
        <f>ROUND(I53-G$80,3)</f>
        <v>6.192</v>
      </c>
      <c r="H82" s="33">
        <f>ROUND(J53-H$80,3)</f>
        <v>-0.468</v>
      </c>
      <c r="I82" s="33">
        <f>ROUND(G82*H82,3)</f>
        <v>-2.898</v>
      </c>
      <c r="J82" s="6">
        <f>ROUND(G82*G82,3)</f>
        <v>38.341</v>
      </c>
      <c r="K82" s="31"/>
      <c r="L82" s="11"/>
      <c r="M82" s="5"/>
      <c r="N82" s="5"/>
      <c r="O82" s="5"/>
    </row>
    <row r="83" ht="15.75" customHeight="1">
      <c r="A83" s="5"/>
      <c r="B83" s="5"/>
      <c r="C83" s="5"/>
      <c r="D83" s="5"/>
      <c r="E83" s="5"/>
      <c r="F83" s="27"/>
      <c r="G83" s="10">
        <f>ROUND(I54-G$80,3)</f>
        <v>5.082</v>
      </c>
      <c r="H83" s="36">
        <f>ROUND(J54-H$80,3)</f>
        <v>-0.383</v>
      </c>
      <c r="I83" s="36">
        <f>ROUND(G83*H83,3)</f>
        <v>-1.946</v>
      </c>
      <c r="J83" s="10">
        <f>ROUND(G83*G83,3)</f>
        <v>25.827</v>
      </c>
      <c r="K83" s="31"/>
      <c r="L83" s="11"/>
      <c r="M83" s="5"/>
      <c r="N83" s="5"/>
      <c r="O83" s="5"/>
    </row>
    <row r="84" ht="15.75" customHeight="1">
      <c r="A84" s="5"/>
      <c r="B84" s="5"/>
      <c r="C84" s="5"/>
      <c r="D84" s="5"/>
      <c r="E84" s="5"/>
      <c r="F84" s="27"/>
      <c r="G84" s="10">
        <f>ROUND(I55-G$80,3)</f>
        <v>3.392</v>
      </c>
      <c r="H84" s="36">
        <f>ROUND(J55-H$80,3)</f>
        <v>-0.258</v>
      </c>
      <c r="I84" s="36">
        <f>ROUND(G84*H84,3)</f>
        <v>-0.875</v>
      </c>
      <c r="J84" s="10">
        <f>ROUND(G84*G84,3)</f>
        <v>11.506</v>
      </c>
      <c r="K84" s="31"/>
      <c r="L84" s="11"/>
      <c r="M84" s="5"/>
      <c r="N84" s="5"/>
      <c r="O84" s="5"/>
    </row>
    <row r="85" ht="15.75" customHeight="1">
      <c r="A85" s="5"/>
      <c r="B85" s="5"/>
      <c r="C85" s="5"/>
      <c r="D85" s="5"/>
      <c r="E85" s="5"/>
      <c r="F85" s="27"/>
      <c r="G85" s="10">
        <f>ROUND(I56-G$80,3)</f>
        <v>2.542</v>
      </c>
      <c r="H85" s="36">
        <f>ROUND(J56-H$80,3)</f>
        <v>-0.192</v>
      </c>
      <c r="I85" s="36">
        <f>ROUND(G85*H85,3)</f>
        <v>-0.488</v>
      </c>
      <c r="J85" s="10">
        <f>ROUND(G85*G85,3)</f>
        <v>6.462</v>
      </c>
      <c r="K85" s="31"/>
      <c r="L85" s="11"/>
      <c r="M85" s="5"/>
      <c r="N85" s="5"/>
      <c r="O85" s="5"/>
    </row>
    <row r="86" ht="15.75" customHeight="1">
      <c r="A86" s="5"/>
      <c r="B86" s="5"/>
      <c r="C86" s="5"/>
      <c r="D86" s="5"/>
      <c r="E86" s="5"/>
      <c r="F86" s="27"/>
      <c r="G86" s="10">
        <f>ROUND(I57-G$80,3)</f>
        <v>1.802</v>
      </c>
      <c r="H86" s="36">
        <f>ROUND(J57-H$80,3)</f>
        <v>-0.136</v>
      </c>
      <c r="I86" s="36">
        <f>ROUND(G86*H86,3)</f>
        <v>-0.245</v>
      </c>
      <c r="J86" s="10">
        <f>ROUND(G86*G86,3)</f>
        <v>3.247</v>
      </c>
      <c r="K86" s="31"/>
      <c r="L86" s="11"/>
      <c r="M86" s="5"/>
      <c r="N86" s="5"/>
      <c r="O86" s="5"/>
    </row>
    <row r="87" ht="15.75" customHeight="1">
      <c r="A87" s="5"/>
      <c r="B87" s="5"/>
      <c r="C87" s="5"/>
      <c r="D87" s="5"/>
      <c r="E87" s="5"/>
      <c r="F87" s="27"/>
      <c r="G87" s="10">
        <f>ROUND(I58-G$80,3)</f>
        <v>0.9419999999999999</v>
      </c>
      <c r="H87" s="36">
        <f>ROUND(J58-H$80,3)</f>
        <v>-0.07099999999999999</v>
      </c>
      <c r="I87" s="36">
        <f>ROUND(G87*H87,3)</f>
        <v>-0.067</v>
      </c>
      <c r="J87" s="10">
        <f>ROUND(G87*G87,3)</f>
        <v>0.887</v>
      </c>
      <c r="K87" s="31"/>
      <c r="L87" s="11"/>
      <c r="M87" s="5"/>
      <c r="N87" s="5"/>
      <c r="O87" s="5"/>
    </row>
    <row r="88" ht="15.75" customHeight="1">
      <c r="A88" s="5"/>
      <c r="B88" s="5"/>
      <c r="C88" s="5"/>
      <c r="D88" s="5"/>
      <c r="E88" s="5"/>
      <c r="F88" s="27"/>
      <c r="G88" s="10">
        <f>ROUND(I59-G$80,3)</f>
        <v>0.422</v>
      </c>
      <c r="H88" s="36">
        <f>ROUND(J59-H$80,3)</f>
        <v>-0.032</v>
      </c>
      <c r="I88" s="36">
        <f>ROUND(G88*H88,3)</f>
        <v>-0.014</v>
      </c>
      <c r="J88" s="10">
        <f>ROUND(G88*G88,3)</f>
        <v>0.178</v>
      </c>
      <c r="K88" s="31"/>
      <c r="L88" s="11"/>
      <c r="M88" s="5"/>
      <c r="N88" s="5"/>
      <c r="O88" s="5"/>
    </row>
    <row r="89" ht="15.75" customHeight="1">
      <c r="A89" s="5"/>
      <c r="B89" s="5"/>
      <c r="C89" s="5"/>
      <c r="D89" s="5"/>
      <c r="E89" s="5"/>
      <c r="F89" s="27"/>
      <c r="G89" s="10">
        <f>ROUND(I60-G$80,3)</f>
        <v>0.232</v>
      </c>
      <c r="H89" s="36">
        <f>ROUND(J60-H$80,3)</f>
        <v>-0.018</v>
      </c>
      <c r="I89" s="36">
        <f>ROUND(G89*H89,3)</f>
        <v>-0.004</v>
      </c>
      <c r="J89" s="10">
        <f>ROUND(G89*G89,3)</f>
        <v>0.054</v>
      </c>
      <c r="K89" s="31"/>
      <c r="L89" s="11"/>
      <c r="M89" s="5"/>
      <c r="N89" s="5"/>
      <c r="O89" s="5"/>
    </row>
    <row r="90" ht="15.75" customHeight="1">
      <c r="A90" s="5"/>
      <c r="B90" s="5"/>
      <c r="C90" s="5"/>
      <c r="D90" s="5"/>
      <c r="E90" s="5"/>
      <c r="F90" s="27"/>
      <c r="G90" s="10">
        <f>ROUND(I61-G$80,3)</f>
        <v>-0.138</v>
      </c>
      <c r="H90" s="36">
        <f>ROUND(J61-H$80,3)</f>
        <v>0.01</v>
      </c>
      <c r="I90" s="36">
        <f>ROUND(G90*H90,3)</f>
        <v>-0.001</v>
      </c>
      <c r="J90" s="10">
        <f>ROUND(G90*G90,3)</f>
        <v>0.019</v>
      </c>
      <c r="K90" s="31"/>
      <c r="L90" s="11"/>
      <c r="M90" s="5"/>
      <c r="N90" s="5"/>
      <c r="O90" s="5"/>
    </row>
    <row r="91" ht="15.75" customHeight="1">
      <c r="A91" s="5"/>
      <c r="B91" s="5"/>
      <c r="C91" s="5"/>
      <c r="D91" s="5"/>
      <c r="E91" s="5"/>
      <c r="F91" s="27"/>
      <c r="G91" s="10">
        <f>ROUND(I62-G$80,3)</f>
        <v>-0.528</v>
      </c>
      <c r="H91" s="36">
        <f>ROUND(J62-H$80,3)</f>
        <v>0.04</v>
      </c>
      <c r="I91" s="36">
        <f>ROUND(G91*H91,3)</f>
        <v>-0.021</v>
      </c>
      <c r="J91" s="10">
        <f>ROUND(G91*G91,3)</f>
        <v>0.279</v>
      </c>
      <c r="K91" s="31"/>
      <c r="L91" s="11"/>
      <c r="M91" s="5"/>
      <c r="N91" s="5"/>
      <c r="O91" s="5"/>
    </row>
    <row r="92" ht="15.75" customHeight="1">
      <c r="A92" s="5"/>
      <c r="B92" s="5"/>
      <c r="C92" s="5"/>
      <c r="D92" s="5"/>
      <c r="E92" s="5"/>
      <c r="F92" s="27"/>
      <c r="G92" s="10">
        <f>ROUND(I63-G$80,3)</f>
        <v>-0.8080000000000001</v>
      </c>
      <c r="H92" s="36">
        <f>ROUND(J63-H$80,3)</f>
        <v>0.062</v>
      </c>
      <c r="I92" s="36">
        <f>ROUND(G92*H92,3)</f>
        <v>-0.05</v>
      </c>
      <c r="J92" s="10">
        <f>ROUND(G92*G92,3)</f>
        <v>0.653</v>
      </c>
      <c r="K92" s="31"/>
      <c r="L92" s="11"/>
      <c r="M92" s="5"/>
      <c r="N92" s="5"/>
      <c r="O92" s="5"/>
    </row>
    <row r="93" ht="15.75" customHeight="1">
      <c r="A93" s="5"/>
      <c r="B93" s="5"/>
      <c r="C93" s="5"/>
      <c r="D93" s="5"/>
      <c r="E93" s="5"/>
      <c r="F93" s="27"/>
      <c r="G93" s="10">
        <f>ROUND(I64-G$80,3)</f>
        <v>-1.028</v>
      </c>
      <c r="H93" s="36">
        <f>ROUND(J64-H$80,3)</f>
        <v>0.074</v>
      </c>
      <c r="I93" s="36">
        <f>ROUND(G93*H93,3)</f>
        <v>-0.076</v>
      </c>
      <c r="J93" s="10">
        <f>ROUND(G93*G93,3)</f>
        <v>1.057</v>
      </c>
      <c r="K93" s="31"/>
      <c r="L93" s="11"/>
      <c r="M93" s="5"/>
      <c r="N93" s="5"/>
      <c r="O93" s="5"/>
    </row>
    <row r="94" ht="15.75" customHeight="1">
      <c r="A94" s="5"/>
      <c r="B94" s="5"/>
      <c r="C94" s="5"/>
      <c r="D94" s="5"/>
      <c r="E94" s="5"/>
      <c r="F94" s="27"/>
      <c r="G94" s="10">
        <f>ROUND(I65-G$80,3)</f>
        <v>-1.418</v>
      </c>
      <c r="H94" s="36">
        <f>ROUND(J65-H$80,3)</f>
        <v>0.108</v>
      </c>
      <c r="I94" s="36">
        <f>ROUND(G94*H94,3)</f>
        <v>-0.153</v>
      </c>
      <c r="J94" s="10">
        <f>ROUND(G94*G94,3)</f>
        <v>2.011</v>
      </c>
      <c r="K94" s="31"/>
      <c r="L94" s="11"/>
      <c r="M94" s="5"/>
      <c r="N94" s="5"/>
      <c r="O94" s="5"/>
    </row>
    <row r="95" ht="15.75" customHeight="1">
      <c r="A95" s="5"/>
      <c r="B95" s="5"/>
      <c r="C95" s="5"/>
      <c r="D95" s="5"/>
      <c r="E95" s="5"/>
      <c r="F95" s="27"/>
      <c r="G95" s="10">
        <f>ROUND(I66-G$80,3)</f>
        <v>-1.718</v>
      </c>
      <c r="H95" s="36">
        <f>ROUND(J66-H$80,3)</f>
        <v>0.13</v>
      </c>
      <c r="I95" s="36">
        <f>ROUND(G95*H95,3)</f>
        <v>-0.223</v>
      </c>
      <c r="J95" s="10">
        <f>ROUND(G95*G95,3)</f>
        <v>2.952</v>
      </c>
      <c r="K95" s="31"/>
      <c r="L95" s="11"/>
      <c r="M95" s="5"/>
      <c r="N95" s="5"/>
      <c r="O95" s="5"/>
    </row>
    <row r="96" ht="15.75" customHeight="1">
      <c r="A96" s="5"/>
      <c r="B96" s="5"/>
      <c r="C96" s="5"/>
      <c r="D96" s="5"/>
      <c r="E96" s="5"/>
      <c r="F96" s="27"/>
      <c r="G96" s="10">
        <f>ROUND(I67-G$80,3)</f>
        <v>-1.828</v>
      </c>
      <c r="H96" s="36">
        <f>ROUND(J67-H$80,3)</f>
        <v>0.145</v>
      </c>
      <c r="I96" s="36">
        <f>ROUND(G96*H96,3)</f>
        <v>-0.265</v>
      </c>
      <c r="J96" s="10">
        <f>ROUND(G96*G96,3)</f>
        <v>3.342</v>
      </c>
      <c r="K96" s="31"/>
      <c r="L96" s="11"/>
      <c r="M96" s="5"/>
      <c r="N96" s="5"/>
      <c r="O96" s="5"/>
    </row>
    <row r="97" ht="15.75" customHeight="1">
      <c r="A97" s="5"/>
      <c r="B97" s="5"/>
      <c r="C97" s="5"/>
      <c r="D97" s="5"/>
      <c r="E97" s="5"/>
      <c r="F97" s="27"/>
      <c r="G97" s="10">
        <f>ROUND(I68-G$80,3)</f>
        <v>-2.268</v>
      </c>
      <c r="H97" s="36">
        <f>ROUND(J68-H$80,3)</f>
        <v>0.172</v>
      </c>
      <c r="I97" s="36">
        <f>ROUND(G97*H97,3)</f>
        <v>-0.39</v>
      </c>
      <c r="J97" s="10">
        <f>ROUND(G97*G97,3)</f>
        <v>5.144</v>
      </c>
      <c r="K97" s="31"/>
      <c r="L97" s="11"/>
      <c r="M97" s="5"/>
      <c r="N97" s="5"/>
      <c r="O97" s="5"/>
    </row>
    <row r="98" ht="15.75" customHeight="1">
      <c r="A98" s="5"/>
      <c r="B98" s="5"/>
      <c r="C98" s="5"/>
      <c r="D98" s="5"/>
      <c r="E98" s="5"/>
      <c r="F98" s="27"/>
      <c r="G98" s="10">
        <f>ROUND(I69-G$80,3)</f>
        <v>-2.448</v>
      </c>
      <c r="H98" s="36">
        <f>ROUND(J69-H$80,3)</f>
        <v>0.185</v>
      </c>
      <c r="I98" s="36">
        <f>ROUND(G98*H98,3)</f>
        <v>-0.453</v>
      </c>
      <c r="J98" s="10">
        <f>ROUND(G98*G98,3)</f>
        <v>5.993</v>
      </c>
      <c r="K98" s="31"/>
      <c r="L98" s="11"/>
      <c r="M98" s="5"/>
      <c r="N98" s="5"/>
      <c r="O98" s="5"/>
    </row>
    <row r="99" ht="15.75" customHeight="1">
      <c r="A99" s="5"/>
      <c r="B99" s="5"/>
      <c r="C99" s="5"/>
      <c r="D99" s="5"/>
      <c r="E99" s="5"/>
      <c r="F99" s="27"/>
      <c r="G99" s="10">
        <f>ROUND(I70-G$80,3)</f>
        <v>-2.678</v>
      </c>
      <c r="H99" s="36">
        <f>ROUND(J70-H$80,3)</f>
        <v>0.203</v>
      </c>
      <c r="I99" s="36">
        <f>ROUND(G99*H99,3)</f>
        <v>-0.544</v>
      </c>
      <c r="J99" s="10">
        <f>ROUND(G99*G99,3)</f>
        <v>7.172</v>
      </c>
      <c r="K99" s="53"/>
      <c r="L99" s="11"/>
      <c r="M99" s="5"/>
      <c r="N99" s="5"/>
      <c r="O99" s="5"/>
    </row>
    <row r="100" ht="15.75" customHeight="1">
      <c r="A100" s="5"/>
      <c r="B100" s="5"/>
      <c r="C100" s="5"/>
      <c r="D100" s="5"/>
      <c r="E100" s="5"/>
      <c r="F100" s="27"/>
      <c r="G100" s="10">
        <f>ROUND(I71-G$80,3)</f>
        <v>-2.828</v>
      </c>
      <c r="H100" s="36">
        <f>ROUND(J71-H$80,3)</f>
        <v>0.215</v>
      </c>
      <c r="I100" s="36">
        <f>ROUND(G100*H100,3)</f>
        <v>-0.608</v>
      </c>
      <c r="J100" s="10">
        <f>ROUND(G100*G100,3)</f>
        <v>7.998</v>
      </c>
      <c r="K100" s="68"/>
      <c r="L100" s="11"/>
      <c r="M100" s="5"/>
      <c r="N100" s="5"/>
      <c r="O100" s="5"/>
    </row>
    <row r="101" ht="15.75" customHeight="1">
      <c r="A101" s="5"/>
      <c r="B101" s="5"/>
      <c r="C101" s="5"/>
      <c r="D101" s="5"/>
      <c r="E101" s="5"/>
      <c r="F101" s="27"/>
      <c r="G101" s="14">
        <f>ROUND(I72-G$80,3)</f>
        <v>-2.928</v>
      </c>
      <c r="H101" s="14">
        <f>ROUND(J72-H$80,3)</f>
        <v>0.223</v>
      </c>
      <c r="I101" s="14">
        <f>ROUND(G101*H101,3)</f>
        <v>-0.653</v>
      </c>
      <c r="J101" s="14">
        <f>ROUND(G101*G101,3)</f>
        <v>8.573</v>
      </c>
      <c r="K101" s="38"/>
      <c r="L101" s="5"/>
      <c r="M101" s="5"/>
      <c r="N101" s="5"/>
      <c r="O101" s="5"/>
    </row>
    <row r="102" ht="15.75" customHeight="1">
      <c r="A102" s="5"/>
      <c r="B102" s="5"/>
      <c r="C102" s="5"/>
      <c r="D102" s="5"/>
      <c r="E102" s="5"/>
      <c r="F102" s="27"/>
      <c r="G102" t="s" s="40">
        <v>53</v>
      </c>
      <c r="H102" s="33">
        <f>ROUND(I80/J80,3)</f>
        <v>-0.076</v>
      </c>
      <c r="I102" s="38"/>
      <c r="J102" s="18"/>
      <c r="K102" s="5"/>
      <c r="L102" s="5"/>
      <c r="M102" s="5"/>
      <c r="N102" s="5"/>
      <c r="O102" s="5"/>
    </row>
    <row r="103" ht="15.75" customHeight="1">
      <c r="A103" s="5"/>
      <c r="B103" s="5"/>
      <c r="C103" s="5"/>
      <c r="D103" s="5"/>
      <c r="E103" s="5"/>
      <c r="F103" s="27"/>
      <c r="G103" t="s" s="44">
        <v>54</v>
      </c>
      <c r="H103" s="14">
        <f>ROUND(H80-H102*G80,3)</f>
        <v>1.002</v>
      </c>
      <c r="I103" s="11"/>
      <c r="J103" s="5"/>
      <c r="K103" s="5"/>
      <c r="L103" s="5"/>
      <c r="M103" s="5"/>
      <c r="N103" s="5"/>
      <c r="O103" s="5"/>
    </row>
    <row r="104" ht="15.75" customHeight="1">
      <c r="A104" s="5"/>
      <c r="B104" s="5"/>
      <c r="C104" s="5"/>
      <c r="D104" s="5"/>
      <c r="E104" s="5"/>
      <c r="F104" s="27"/>
      <c r="G104" t="s" s="40">
        <v>55</v>
      </c>
      <c r="H104" s="6">
        <v>0.5</v>
      </c>
      <c r="I104" s="11"/>
      <c r="J104" s="5"/>
      <c r="K104" s="5"/>
      <c r="L104" s="5"/>
      <c r="M104" s="5"/>
      <c r="N104" s="5"/>
      <c r="O104" s="5"/>
    </row>
    <row r="105" ht="15.75" customHeight="1">
      <c r="A105" s="5"/>
      <c r="B105" s="5"/>
      <c r="C105" s="5"/>
      <c r="D105" s="5"/>
      <c r="E105" s="5"/>
      <c r="F105" s="27"/>
      <c r="G105" t="s" s="44">
        <v>56</v>
      </c>
      <c r="H105" s="53"/>
      <c r="I105" s="11"/>
      <c r="J105" s="5"/>
      <c r="K105" s="5"/>
      <c r="L105" s="5"/>
      <c r="M105" s="5"/>
      <c r="N105" s="5"/>
      <c r="O105" s="5"/>
    </row>
  </sheetData>
  <mergeCells count="7">
    <mergeCell ref="A23:D23"/>
    <mergeCell ref="G23:J23"/>
    <mergeCell ref="L25:O25"/>
    <mergeCell ref="A51:G51"/>
    <mergeCell ref="I51:J51"/>
    <mergeCell ref="B74:C74"/>
    <mergeCell ref="G78:K78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