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<sst xmlns="http://schemas.openxmlformats.org/spreadsheetml/2006/main" uniqueCount="28">
  <si>
    <t>Таблица 1</t>
  </si>
  <si>
    <t>Xc, дел</t>
  </si>
  <si>
    <t>Yr, дел</t>
  </si>
  <si>
    <t>Hc, А/м</t>
  </si>
  <si>
    <t>Br, Тл</t>
  </si>
  <si>
    <t>α</t>
  </si>
  <si>
    <t>β</t>
  </si>
  <si>
    <t>Таблица 2</t>
  </si>
  <si>
    <t>Xm, дел.</t>
  </si>
  <si>
    <t>Ym, дел.</t>
  </si>
  <si>
    <t>Hm, А/м.</t>
  </si>
  <si>
    <t>Bm, Тл</t>
  </si>
  <si>
    <r>
      <rPr>
        <sz val="11"/>
        <color indexed="8"/>
        <rFont val="Calibri"/>
      </rPr>
      <t>μm</t>
    </r>
  </si>
  <si>
    <r>
      <rPr>
        <sz val="11"/>
        <color indexed="8"/>
        <rFont val="Calibri"/>
      </rPr>
      <t>χ, В/м</t>
    </r>
    <r>
      <rPr>
        <vertAlign val="superscript"/>
        <sz val="11"/>
        <color indexed="8"/>
        <rFont val="Calibri"/>
      </rPr>
      <t>2</t>
    </r>
  </si>
  <si>
    <t>P, В</t>
  </si>
  <si>
    <t>∆χ</t>
  </si>
  <si>
    <t>∆P</t>
  </si>
  <si>
    <t>Таблица 3</t>
  </si>
  <si>
    <t>U, В</t>
  </si>
  <si>
    <t>X, дел.</t>
  </si>
  <si>
    <t>Kx, В/дел</t>
  </si>
  <si>
    <t>H, А/м</t>
  </si>
  <si>
    <t>Y, дел</t>
  </si>
  <si>
    <t>Ky, В/дел</t>
  </si>
  <si>
    <t>В, Тл</t>
  </si>
  <si>
    <t>μ</t>
  </si>
  <si>
    <r>
      <rPr>
        <sz val="11"/>
        <color indexed="8"/>
        <rFont val="Calibri"/>
      </rPr>
      <t>μmax</t>
    </r>
  </si>
  <si>
    <t>Hm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</si>
</sst>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vertAlign val="superscript"/>
      <sz val="11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3"/>
      <name val="Calibri"/>
    </font>
    <font>
      <sz val="14"/>
      <color indexed="13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bfbfb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График зависимости Bm=Bm(Hm)</a:t>
            </a:r>
          </a:p>
        </c:rich>
      </c:tx>
      <c:layout>
        <c:manualLayout>
          <c:xMode val="edge"/>
          <c:yMode val="edge"/>
          <c:x val="0.285572"/>
          <c:y val="0"/>
          <c:w val="0.428856"/>
          <c:h val="0.087733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4286"/>
          <c:y val="0.0877335"/>
          <c:w val="0.935694"/>
          <c:h val="0.85571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'Лист1'!$E$14:$E$28</c:f>
              <c:numCache>
                <c:ptCount val="15"/>
                <c:pt idx="0">
                  <c:v>194.626697</c:v>
                </c:pt>
                <c:pt idx="1">
                  <c:v>156.957014</c:v>
                </c:pt>
                <c:pt idx="2">
                  <c:v>138.122172</c:v>
                </c:pt>
                <c:pt idx="3">
                  <c:v>131.843891</c:v>
                </c:pt>
                <c:pt idx="4">
                  <c:v>109.869910</c:v>
                </c:pt>
                <c:pt idx="5">
                  <c:v>97.313348</c:v>
                </c:pt>
                <c:pt idx="6">
                  <c:v>84.756787</c:v>
                </c:pt>
                <c:pt idx="7">
                  <c:v>72.200226</c:v>
                </c:pt>
                <c:pt idx="8">
                  <c:v>62.782805</c:v>
                </c:pt>
                <c:pt idx="9">
                  <c:v>58.074095</c:v>
                </c:pt>
                <c:pt idx="10">
                  <c:v>48.656674</c:v>
                </c:pt>
                <c:pt idx="11">
                  <c:v>43.947964</c:v>
                </c:pt>
                <c:pt idx="12">
                  <c:v>39.239253</c:v>
                </c:pt>
                <c:pt idx="13">
                  <c:v>34.530543</c:v>
                </c:pt>
                <c:pt idx="14">
                  <c:v>29.821833</c:v>
                </c:pt>
              </c:numCache>
            </c:numRef>
          </c:xVal>
          <c:yVal>
            <c:numRef>
              <c:f>'Лист1'!$H$14:$H$28</c:f>
              <c:numCache>
                <c:ptCount val="15"/>
                <c:pt idx="0">
                  <c:v>0.711662</c:v>
                </c:pt>
                <c:pt idx="1">
                  <c:v>0.587121</c:v>
                </c:pt>
                <c:pt idx="2">
                  <c:v>0.533747</c:v>
                </c:pt>
                <c:pt idx="3">
                  <c:v>0.515955</c:v>
                </c:pt>
                <c:pt idx="4">
                  <c:v>0.462581</c:v>
                </c:pt>
                <c:pt idx="5">
                  <c:v>0.426997</c:v>
                </c:pt>
                <c:pt idx="6">
                  <c:v>0.391414</c:v>
                </c:pt>
                <c:pt idx="7">
                  <c:v>0.355831</c:v>
                </c:pt>
                <c:pt idx="8">
                  <c:v>0.320248</c:v>
                </c:pt>
                <c:pt idx="9">
                  <c:v>0.302457</c:v>
                </c:pt>
                <c:pt idx="10">
                  <c:v>0.249082</c:v>
                </c:pt>
                <c:pt idx="11">
                  <c:v>0.213499</c:v>
                </c:pt>
                <c:pt idx="12">
                  <c:v>0.177916</c:v>
                </c:pt>
                <c:pt idx="13">
                  <c:v>0.142332</c:v>
                </c:pt>
                <c:pt idx="14">
                  <c:v>0.113866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График зависимости μ=μ(Hm)</a:t>
            </a:r>
          </a:p>
        </c:rich>
      </c:tx>
      <c:layout>
        <c:manualLayout>
          <c:xMode val="edge"/>
          <c:yMode val="edge"/>
          <c:x val="0.302662"/>
          <c:y val="0"/>
          <c:w val="0.394676"/>
          <c:h val="0.10472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55411"/>
          <c:y val="0.104728"/>
          <c:w val="0.918005"/>
          <c:h val="0.830181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'Лист1'!$E$14:$E$28</c:f>
              <c:numCache>
                <c:ptCount val="15"/>
                <c:pt idx="0">
                  <c:v>194.626697</c:v>
                </c:pt>
                <c:pt idx="1">
                  <c:v>156.957014</c:v>
                </c:pt>
                <c:pt idx="2">
                  <c:v>138.122172</c:v>
                </c:pt>
                <c:pt idx="3">
                  <c:v>131.843891</c:v>
                </c:pt>
                <c:pt idx="4">
                  <c:v>109.869910</c:v>
                </c:pt>
                <c:pt idx="5">
                  <c:v>97.313348</c:v>
                </c:pt>
                <c:pt idx="6">
                  <c:v>84.756787</c:v>
                </c:pt>
                <c:pt idx="7">
                  <c:v>72.200226</c:v>
                </c:pt>
                <c:pt idx="8">
                  <c:v>62.782805</c:v>
                </c:pt>
                <c:pt idx="9">
                  <c:v>58.074095</c:v>
                </c:pt>
                <c:pt idx="10">
                  <c:v>48.656674</c:v>
                </c:pt>
                <c:pt idx="11">
                  <c:v>43.947964</c:v>
                </c:pt>
                <c:pt idx="12">
                  <c:v>39.239253</c:v>
                </c:pt>
                <c:pt idx="13">
                  <c:v>34.530543</c:v>
                </c:pt>
                <c:pt idx="14">
                  <c:v>29.821833</c:v>
                </c:pt>
              </c:numCache>
            </c:numRef>
          </c:xVal>
          <c:yVal>
            <c:numRef>
              <c:f>'Лист1'!$I$14:$I$28</c:f>
              <c:numCache>
                <c:ptCount val="15"/>
                <c:pt idx="0">
                  <c:v>3047.125526</c:v>
                </c:pt>
                <c:pt idx="1">
                  <c:v>3117.209413</c:v>
                </c:pt>
                <c:pt idx="2">
                  <c:v>3220.257658</c:v>
                </c:pt>
                <c:pt idx="3">
                  <c:v>3261.149819</c:v>
                </c:pt>
                <c:pt idx="4">
                  <c:v>3508.547391</c:v>
                </c:pt>
                <c:pt idx="5">
                  <c:v>3656.550631</c:v>
                </c:pt>
                <c:pt idx="6">
                  <c:v>3848.406683</c:v>
                </c:pt>
                <c:pt idx="7">
                  <c:v>4106.995274</c:v>
                </c:pt>
                <c:pt idx="8">
                  <c:v>4250.740109</c:v>
                </c:pt>
                <c:pt idx="9">
                  <c:v>4340.095006</c:v>
                </c:pt>
                <c:pt idx="10">
                  <c:v>4265.975736</c:v>
                </c:pt>
                <c:pt idx="11">
                  <c:v>4048.323913</c:v>
                </c:pt>
                <c:pt idx="12">
                  <c:v>3778.435652</c:v>
                </c:pt>
                <c:pt idx="13">
                  <c:v>3434.941502</c:v>
                </c:pt>
                <c:pt idx="14">
                  <c:v>3181.840549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100"/>
        <c:minorUnit val="5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19</xdr:col>
      <xdr:colOff>323865</xdr:colOff>
      <xdr:row>1</xdr:row>
      <xdr:rowOff>157147</xdr:rowOff>
    </xdr:from>
    <xdr:to>
      <xdr:col>24</xdr:col>
      <xdr:colOff>621867</xdr:colOff>
      <xdr:row>13</xdr:row>
      <xdr:rowOff>117998</xdr:rowOff>
    </xdr:to>
    <xdr:pic>
      <xdr:nvPicPr>
        <xdr:cNvPr id="2" name="Рисунок 3" descr="Рисунок 3"/>
        <xdr:cNvPicPr>
          <a:picLocks noChangeAspect="1"/>
        </xdr:cNvPicPr>
      </xdr:nvPicPr>
      <xdr:blipFill>
        <a:blip r:embed="rId1">
          <a:extLst/>
        </a:blip>
        <a:srcRect l="0" t="9705" r="5153" b="0"/>
        <a:stretch>
          <a:fillRect/>
        </a:stretch>
      </xdr:blipFill>
      <xdr:spPr>
        <a:xfrm>
          <a:off x="14497065" y="347647"/>
          <a:ext cx="3663503" cy="227542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292944</xdr:colOff>
      <xdr:row>1</xdr:row>
      <xdr:rowOff>50497</xdr:rowOff>
    </xdr:from>
    <xdr:to>
      <xdr:col>18</xdr:col>
      <xdr:colOff>107949</xdr:colOff>
      <xdr:row>19</xdr:row>
      <xdr:rowOff>56053</xdr:rowOff>
    </xdr:to>
    <xdr:graphicFrame>
      <xdr:nvGraphicFramePr>
        <xdr:cNvPr id="3" name="Диаграмма 1"/>
        <xdr:cNvGraphicFramePr/>
      </xdr:nvGraphicFramePr>
      <xdr:xfrm>
        <a:off x="7735144" y="240997"/>
        <a:ext cx="5872906" cy="34631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365441</xdr:colOff>
      <xdr:row>21</xdr:row>
      <xdr:rowOff>12397</xdr:rowOff>
    </xdr:from>
    <xdr:to>
      <xdr:col>17</xdr:col>
      <xdr:colOff>647699</xdr:colOff>
      <xdr:row>36</xdr:row>
      <xdr:rowOff>56053</xdr:rowOff>
    </xdr:to>
    <xdr:graphicFrame>
      <xdr:nvGraphicFramePr>
        <xdr:cNvPr id="4" name="Диаграмма 2"/>
        <xdr:cNvGraphicFramePr/>
      </xdr:nvGraphicFramePr>
      <xdr:xfrm>
        <a:off x="7807641" y="4041472"/>
        <a:ext cx="5667059" cy="290115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37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" customWidth="1"/>
    <col min="3" max="3" width="11" style="1" customWidth="1"/>
    <col min="4" max="4" width="12.1719" style="1" customWidth="1"/>
    <col min="5" max="6" width="12" style="1" customWidth="1"/>
    <col min="7" max="7" width="8.85156" style="1" customWidth="1"/>
    <col min="8" max="9" width="12" style="1" customWidth="1"/>
    <col min="10" max="26" width="8.85156" style="1" customWidth="1"/>
    <col min="27" max="16384" width="8.85156" style="1" customWidth="1"/>
  </cols>
  <sheetData>
    <row r="1" ht="15" customHeight="1">
      <c r="A1" s="2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" customHeight="1">
      <c r="A2" s="4"/>
      <c r="B2" t="s" s="5">
        <v>0</v>
      </c>
      <c r="C2" s="6"/>
      <c r="D2" s="7"/>
      <c r="E2" s="3"/>
      <c r="F2" s="2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" customHeight="1">
      <c r="A3" s="4"/>
      <c r="B3" t="s" s="8">
        <v>1</v>
      </c>
      <c r="C3" t="s" s="8">
        <v>2</v>
      </c>
      <c r="D3" t="s" s="8">
        <v>3</v>
      </c>
      <c r="E3" t="s" s="8">
        <v>4</v>
      </c>
      <c r="F3" s="9"/>
      <c r="G3" t="s" s="8">
        <v>5</v>
      </c>
      <c r="H3" t="s" s="8">
        <v>6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" customHeight="1">
      <c r="A4" s="4"/>
      <c r="B4" s="11">
        <v>0.6</v>
      </c>
      <c r="C4" s="11">
        <v>1.6</v>
      </c>
      <c r="D4" s="11">
        <f>B4*G4*200*10^-3</f>
        <v>37.6696832579185</v>
      </c>
      <c r="E4" s="11">
        <f>C4*H4*50*10^-3</f>
        <v>0.284664948453608</v>
      </c>
      <c r="F4" s="9"/>
      <c r="G4" s="11">
        <f>(1665)/(7.8*(10^(-2))*68)</f>
        <v>313.914027149321</v>
      </c>
      <c r="H4" s="11">
        <f>((10^-3)*470*0.47)/(970*0.64*(10^-4))</f>
        <v>3.5583118556701</v>
      </c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" customHeight="1">
      <c r="A5" s="2"/>
      <c r="B5" s="12"/>
      <c r="C5" s="12"/>
      <c r="D5" s="12"/>
      <c r="E5" s="12"/>
      <c r="F5" s="2"/>
      <c r="G5" s="12"/>
      <c r="H5" s="1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" customHeight="1">
      <c r="A6" s="2"/>
      <c r="B6" s="3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" customHeight="1">
      <c r="A7" s="4"/>
      <c r="B7" t="s" s="5">
        <v>7</v>
      </c>
      <c r="C7" s="6"/>
      <c r="D7" s="7"/>
      <c r="E7" s="3"/>
      <c r="F7" s="3"/>
      <c r="G7" s="2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7.25" customHeight="1">
      <c r="A8" s="4"/>
      <c r="B8" t="s" s="8">
        <v>8</v>
      </c>
      <c r="C8" t="s" s="8">
        <v>9</v>
      </c>
      <c r="D8" t="s" s="8">
        <v>10</v>
      </c>
      <c r="E8" t="s" s="8">
        <v>11</v>
      </c>
      <c r="F8" t="s" s="8">
        <v>12</v>
      </c>
      <c r="G8" s="9"/>
      <c r="H8" t="s" s="8">
        <v>13</v>
      </c>
      <c r="I8" t="s" s="8">
        <v>14</v>
      </c>
      <c r="J8" s="1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" customHeight="1">
      <c r="A9" s="4"/>
      <c r="B9" s="11">
        <v>2.7</v>
      </c>
      <c r="C9" s="11">
        <v>3.5</v>
      </c>
      <c r="D9" s="11">
        <f>B9*G4*200*10^-3</f>
        <v>169.513574660633</v>
      </c>
      <c r="E9" s="11">
        <f>C9*H4*50*10^-3</f>
        <v>0.622704574742268</v>
      </c>
      <c r="F9" s="11">
        <f>E9/(D9*1.2*10^-6)</f>
        <v>3061.232588545030</v>
      </c>
      <c r="G9" s="9"/>
      <c r="H9" s="11">
        <f>200*50*(10^-6)*(1665*470*0.47*10^-12)*20/(970*68)</f>
        <v>1.11521679805943e-12</v>
      </c>
      <c r="I9" s="11">
        <f>(4.75*10^-4)*H9</f>
        <v>5.29727979078229e-16</v>
      </c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" customHeight="1">
      <c r="A10" s="2"/>
      <c r="B10" s="12"/>
      <c r="C10" s="12"/>
      <c r="D10" s="12"/>
      <c r="E10" s="12"/>
      <c r="F10" s="12"/>
      <c r="G10" s="4"/>
      <c r="H10" t="s" s="8">
        <v>15</v>
      </c>
      <c r="I10" t="s" s="8">
        <v>16</v>
      </c>
      <c r="J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" customHeight="1">
      <c r="A11" s="2"/>
      <c r="B11" s="3"/>
      <c r="C11" s="3"/>
      <c r="D11" s="2"/>
      <c r="E11" s="2"/>
      <c r="F11" s="2"/>
      <c r="G11" s="4"/>
      <c r="H11" s="11">
        <f>F33</f>
        <v>1.93161215569321e-13</v>
      </c>
      <c r="I11" s="11">
        <f>(4.75*10^-4)*H11</f>
        <v>9.17515773954275e-17</v>
      </c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" customHeight="1">
      <c r="A12" s="4"/>
      <c r="B12" t="s" s="5">
        <v>17</v>
      </c>
      <c r="C12" s="6"/>
      <c r="D12" s="7"/>
      <c r="E12" s="3"/>
      <c r="F12" s="3"/>
      <c r="G12" s="3"/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" customHeight="1">
      <c r="A13" s="4"/>
      <c r="B13" t="s" s="8">
        <v>18</v>
      </c>
      <c r="C13" t="s" s="8">
        <v>19</v>
      </c>
      <c r="D13" t="s" s="8">
        <v>20</v>
      </c>
      <c r="E13" t="s" s="8">
        <v>21</v>
      </c>
      <c r="F13" t="s" s="8">
        <v>22</v>
      </c>
      <c r="G13" t="s" s="8">
        <v>23</v>
      </c>
      <c r="H13" t="s" s="8">
        <v>24</v>
      </c>
      <c r="I13" t="s" s="8">
        <v>25</v>
      </c>
      <c r="J13" s="1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" customHeight="1">
      <c r="A14" s="4"/>
      <c r="B14" s="11">
        <v>18</v>
      </c>
      <c r="C14" s="11">
        <v>3.1</v>
      </c>
      <c r="D14" s="11">
        <f>200*10^(-3)</f>
        <v>0.2</v>
      </c>
      <c r="E14" s="11">
        <f>C14*D14*$G$4</f>
        <v>194.626696832579</v>
      </c>
      <c r="F14" s="11">
        <v>4</v>
      </c>
      <c r="G14" s="11">
        <f t="shared" si="13" ref="G14:G24">50*10^-3</f>
        <v>0.05</v>
      </c>
      <c r="H14" s="11">
        <f>F14*G14*$H$4</f>
        <v>0.71166237113402</v>
      </c>
      <c r="I14" s="11">
        <f>H14/(E14*1.2*10^-6)</f>
        <v>3047.125525924990</v>
      </c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" customHeight="1">
      <c r="A15" s="4"/>
      <c r="B15" s="11">
        <v>16</v>
      </c>
      <c r="C15" s="11">
        <v>2.5</v>
      </c>
      <c r="D15" s="11">
        <f t="shared" si="16" ref="D15:D16">200*10^-3</f>
        <v>0.2</v>
      </c>
      <c r="E15" s="11">
        <f>C15*D15*$G$4</f>
        <v>156.957013574661</v>
      </c>
      <c r="F15" s="11">
        <v>3.3</v>
      </c>
      <c r="G15" s="11">
        <f t="shared" si="13"/>
        <v>0.05</v>
      </c>
      <c r="H15" s="11">
        <f>F15*G15*$H$4</f>
        <v>0.587121456185567</v>
      </c>
      <c r="I15" s="11">
        <f>H15/(E15*1.2*10^-6)</f>
        <v>3117.209413021260</v>
      </c>
      <c r="J15" s="1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" customHeight="1">
      <c r="A16" s="4"/>
      <c r="B16" s="11">
        <v>15</v>
      </c>
      <c r="C16" s="11">
        <v>2.2</v>
      </c>
      <c r="D16" s="11">
        <f t="shared" si="16"/>
        <v>0.2</v>
      </c>
      <c r="E16" s="11">
        <f>C16*D16*$G$4</f>
        <v>138.122171945701</v>
      </c>
      <c r="F16" s="11">
        <v>3</v>
      </c>
      <c r="G16" s="11">
        <f t="shared" si="13"/>
        <v>0.05</v>
      </c>
      <c r="H16" s="11">
        <f>F16*G16*$H$4</f>
        <v>0.533746778350515</v>
      </c>
      <c r="I16" s="11">
        <f>H16/(E16*1.2*10^-6)</f>
        <v>3220.257658079830</v>
      </c>
      <c r="J16" s="1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" customHeight="1">
      <c r="A17" s="4"/>
      <c r="B17" s="11">
        <v>14</v>
      </c>
      <c r="C17" s="11">
        <v>4.2</v>
      </c>
      <c r="D17" s="11">
        <f t="shared" si="26" ref="D17:D22">100*10^-3</f>
        <v>0.1</v>
      </c>
      <c r="E17" s="11">
        <f>C17*D17*$G$4</f>
        <v>131.843891402715</v>
      </c>
      <c r="F17" s="11">
        <v>2.9</v>
      </c>
      <c r="G17" s="11">
        <f t="shared" si="13"/>
        <v>0.05</v>
      </c>
      <c r="H17" s="11">
        <f>F17*G17*$H$4</f>
        <v>0.515955219072165</v>
      </c>
      <c r="I17" s="11">
        <f>H17/(E17*1.2*10^-6)</f>
        <v>3261.149818817340</v>
      </c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" customHeight="1">
      <c r="A18" s="4"/>
      <c r="B18" s="11">
        <v>13</v>
      </c>
      <c r="C18" s="11">
        <v>3.5</v>
      </c>
      <c r="D18" s="11">
        <f t="shared" si="26"/>
        <v>0.1</v>
      </c>
      <c r="E18" s="11">
        <f>C18*D18*$G$4</f>
        <v>109.869909502262</v>
      </c>
      <c r="F18" s="11">
        <v>2.6</v>
      </c>
      <c r="G18" s="11">
        <f t="shared" si="13"/>
        <v>0.05</v>
      </c>
      <c r="H18" s="11">
        <f>F18*G18*$H$4</f>
        <v>0.462580541237113</v>
      </c>
      <c r="I18" s="11">
        <f>H18/(E18*1.2*10^-6)</f>
        <v>3508.547391279360</v>
      </c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" customHeight="1">
      <c r="A19" s="4"/>
      <c r="B19" s="11">
        <v>12</v>
      </c>
      <c r="C19" s="11">
        <v>3.1</v>
      </c>
      <c r="D19" s="11">
        <f t="shared" si="26"/>
        <v>0.1</v>
      </c>
      <c r="E19" s="11">
        <f>C19*D19*$G$4</f>
        <v>97.3133484162895</v>
      </c>
      <c r="F19" s="11">
        <v>2.4</v>
      </c>
      <c r="G19" s="11">
        <f t="shared" si="13"/>
        <v>0.05</v>
      </c>
      <c r="H19" s="11">
        <f>F19*G19*$H$4</f>
        <v>0.426997422680412</v>
      </c>
      <c r="I19" s="11">
        <f>H19/(E19*1.2*10^-6)</f>
        <v>3656.550631109990</v>
      </c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" customHeight="1">
      <c r="A20" s="4"/>
      <c r="B20" s="11">
        <v>11</v>
      </c>
      <c r="C20" s="11">
        <v>2.7</v>
      </c>
      <c r="D20" s="11">
        <f t="shared" si="26"/>
        <v>0.1</v>
      </c>
      <c r="E20" s="11">
        <f>C20*D20*$G$4</f>
        <v>84.7567873303167</v>
      </c>
      <c r="F20" s="11">
        <v>2.2</v>
      </c>
      <c r="G20" s="11">
        <f t="shared" si="13"/>
        <v>0.05</v>
      </c>
      <c r="H20" s="11">
        <f>F20*G20*$H$4</f>
        <v>0.391414304123711</v>
      </c>
      <c r="I20" s="11">
        <f>H20/(E20*1.2*10^-6)</f>
        <v>3848.406682742310</v>
      </c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" customHeight="1">
      <c r="A21" s="4"/>
      <c r="B21" s="11">
        <v>10</v>
      </c>
      <c r="C21" s="11">
        <v>2.3</v>
      </c>
      <c r="D21" s="11">
        <f t="shared" si="26"/>
        <v>0.1</v>
      </c>
      <c r="E21" s="11">
        <f>C21*D21*$G$4</f>
        <v>72.2002262443438</v>
      </c>
      <c r="F21" s="11">
        <v>2</v>
      </c>
      <c r="G21" s="11">
        <f t="shared" si="13"/>
        <v>0.05</v>
      </c>
      <c r="H21" s="11">
        <f>F21*G21*$H$4</f>
        <v>0.35583118556701</v>
      </c>
      <c r="I21" s="11">
        <f>H21/(E21*1.2*10^-6)</f>
        <v>4106.995274072820</v>
      </c>
      <c r="J21" s="1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" customHeight="1">
      <c r="A22" s="4"/>
      <c r="B22" s="11">
        <v>9</v>
      </c>
      <c r="C22" s="11">
        <v>2</v>
      </c>
      <c r="D22" s="11">
        <f t="shared" si="26"/>
        <v>0.1</v>
      </c>
      <c r="E22" s="11">
        <f>C22*D22*$G$4</f>
        <v>62.7828054298642</v>
      </c>
      <c r="F22" s="11">
        <v>1.8</v>
      </c>
      <c r="G22" s="11">
        <f t="shared" si="13"/>
        <v>0.05</v>
      </c>
      <c r="H22" s="11">
        <f>F22*G22*$H$4</f>
        <v>0.320248067010309</v>
      </c>
      <c r="I22" s="11">
        <f>H22/(E22*1.2*10^-6)</f>
        <v>4250.740108665370</v>
      </c>
      <c r="J22" s="1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" customHeight="1">
      <c r="A23" s="4"/>
      <c r="B23" s="11">
        <v>8</v>
      </c>
      <c r="C23" s="11">
        <v>3.7</v>
      </c>
      <c r="D23" s="11">
        <f>50*10^-3</f>
        <v>0.05</v>
      </c>
      <c r="E23" s="11">
        <f>C23*D23*$G$4</f>
        <v>58.0740950226244</v>
      </c>
      <c r="F23" s="11">
        <v>1.7</v>
      </c>
      <c r="G23" s="11">
        <f t="shared" si="13"/>
        <v>0.05</v>
      </c>
      <c r="H23" s="11">
        <f>F23*G23*$H$4</f>
        <v>0.302456507731959</v>
      </c>
      <c r="I23" s="11">
        <f>H23/(E23*1.2*10^-6)</f>
        <v>4340.095005844520</v>
      </c>
      <c r="J23" s="1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" customHeight="1">
      <c r="A24" s="4"/>
      <c r="B24" s="11">
        <v>7</v>
      </c>
      <c r="C24" s="11">
        <v>3.1</v>
      </c>
      <c r="D24" s="11">
        <f>50*10^-3</f>
        <v>0.05</v>
      </c>
      <c r="E24" s="11">
        <f>C24*D24*$G$4</f>
        <v>48.6566742081448</v>
      </c>
      <c r="F24" s="11">
        <v>1.4</v>
      </c>
      <c r="G24" s="11">
        <f t="shared" si="13"/>
        <v>0.05</v>
      </c>
      <c r="H24" s="11">
        <f>F24*G24*$H$4</f>
        <v>0.249081829896907</v>
      </c>
      <c r="I24" s="11">
        <f>H24/(E24*1.2*10^-6)</f>
        <v>4265.975736294990</v>
      </c>
      <c r="J24" s="1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" customHeight="1">
      <c r="A25" s="4"/>
      <c r="B25" s="11">
        <v>6</v>
      </c>
      <c r="C25" s="11">
        <v>2.8</v>
      </c>
      <c r="D25" s="11">
        <f>50*10^-3</f>
        <v>0.05</v>
      </c>
      <c r="E25" s="11">
        <f>C25*D25*$G$4</f>
        <v>43.9479638009049</v>
      </c>
      <c r="F25" s="11">
        <v>3</v>
      </c>
      <c r="G25" s="11">
        <f t="shared" si="68" ref="G25:G27">20*10^-3</f>
        <v>0.02</v>
      </c>
      <c r="H25" s="11">
        <f>F25*G25*$H$4</f>
        <v>0.213498711340206</v>
      </c>
      <c r="I25" s="11">
        <f>H25/(E25*1.2*10^-6)</f>
        <v>4048.323913014640</v>
      </c>
      <c r="J25" s="1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" customHeight="1">
      <c r="A26" s="4"/>
      <c r="B26" s="11">
        <v>5</v>
      </c>
      <c r="C26" s="11">
        <v>2.5</v>
      </c>
      <c r="D26" s="11">
        <f>50*10^-3</f>
        <v>0.05</v>
      </c>
      <c r="E26" s="11">
        <f>C26*D26*$G$4</f>
        <v>39.2392533936651</v>
      </c>
      <c r="F26" s="11">
        <v>2.5</v>
      </c>
      <c r="G26" s="11">
        <f t="shared" si="68"/>
        <v>0.02</v>
      </c>
      <c r="H26" s="11">
        <f>F26*G26*$H$4</f>
        <v>0.177915592783505</v>
      </c>
      <c r="I26" s="11">
        <f>H26/(E26*1.2*10^-6)</f>
        <v>3778.435652147</v>
      </c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" customHeight="1">
      <c r="A27" s="4"/>
      <c r="B27" s="11">
        <v>4</v>
      </c>
      <c r="C27" s="11">
        <v>2.2</v>
      </c>
      <c r="D27" s="11">
        <f>50*10^-3</f>
        <v>0.05</v>
      </c>
      <c r="E27" s="11">
        <f>C27*D27*$G$4</f>
        <v>34.5305429864253</v>
      </c>
      <c r="F27" s="11">
        <v>2</v>
      </c>
      <c r="G27" s="11">
        <f t="shared" si="68"/>
        <v>0.02</v>
      </c>
      <c r="H27" s="11">
        <f>F27*G27*$H$4</f>
        <v>0.142332474226804</v>
      </c>
      <c r="I27" s="11">
        <f>H27/(E27*1.2*10^-6)</f>
        <v>3434.941501951810</v>
      </c>
      <c r="J27" s="1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" customHeight="1">
      <c r="A28" s="4"/>
      <c r="B28" s="11">
        <v>3</v>
      </c>
      <c r="C28" s="11">
        <v>1.9</v>
      </c>
      <c r="D28" s="11">
        <f>50*10^-3</f>
        <v>0.05</v>
      </c>
      <c r="E28" s="11">
        <f>C28*D28*$G$4</f>
        <v>29.8218325791855</v>
      </c>
      <c r="F28" s="11">
        <v>3.2</v>
      </c>
      <c r="G28" s="11">
        <f>10*10^-3</f>
        <v>0.01</v>
      </c>
      <c r="H28" s="11">
        <f>F28*G28*$H$4</f>
        <v>0.113865979381443</v>
      </c>
      <c r="I28" s="11">
        <f>H28/(E28*1.2*10^-6)</f>
        <v>3181.840549176410</v>
      </c>
      <c r="J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" customHeight="1">
      <c r="A29" s="2"/>
      <c r="B29" s="12"/>
      <c r="C29" s="12"/>
      <c r="D29" s="12"/>
      <c r="E29" s="12"/>
      <c r="F29" s="12"/>
      <c r="G29" s="12"/>
      <c r="H29" s="12"/>
      <c r="I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" customHeight="1">
      <c r="A31" s="2"/>
      <c r="B31" s="2"/>
      <c r="C31" s="3"/>
      <c r="D31" s="3"/>
      <c r="E31" s="2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" customHeight="1">
      <c r="A32" s="2"/>
      <c r="B32" s="4"/>
      <c r="C32" t="s" s="8">
        <v>26</v>
      </c>
      <c r="D32" t="s" s="8">
        <v>27</v>
      </c>
      <c r="E32" s="9"/>
      <c r="F32" t="s" s="8">
        <v>15</v>
      </c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" customHeight="1">
      <c r="A33" s="2"/>
      <c r="B33" s="4"/>
      <c r="C33" s="11">
        <f>I23</f>
        <v>4340.095005844520</v>
      </c>
      <c r="D33" s="11">
        <f>E23</f>
        <v>58.0740950226244</v>
      </c>
      <c r="E33" s="9"/>
      <c r="F33" s="11">
        <f>H9*(0.01+0.01+0.01)^0.5</f>
        <v>1.93161215569321e-13</v>
      </c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" customHeight="1">
      <c r="A34" s="2"/>
      <c r="B34" s="2"/>
      <c r="C34" s="12"/>
      <c r="D34" s="12"/>
      <c r="E34" s="2"/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</sheetData>
  <mergeCells count="3">
    <mergeCell ref="B2:C2"/>
    <mergeCell ref="B7:C7"/>
    <mergeCell ref="B12:C1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