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bktf3\Desktop\rocket\"/>
    </mc:Choice>
  </mc:AlternateContent>
  <xr:revisionPtr revIDLastSave="0" documentId="13_ncr:1_{BEE43215-2481-4CBC-A30E-76040BA02933}" xr6:coauthVersionLast="47" xr6:coauthVersionMax="47" xr10:uidLastSave="{00000000-0000-0000-0000-000000000000}"/>
  <bookViews>
    <workbookView xWindow="7140" yWindow="3450" windowWidth="21600" windowHeight="11295" activeTab="1" xr2:uid="{00000000-000D-0000-FFFF-FFFF00000000}"/>
  </bookViews>
  <sheets>
    <sheet name="Introduction" sheetId="6" r:id="rId1"/>
    <sheet name="Figure" sheetId="4" r:id="rId2"/>
    <sheet name="Barrowman" sheetId="2" r:id="rId3"/>
    <sheet name="Revisions" sheetId="7" r:id="rId4"/>
  </sheets>
  <definedNames>
    <definedName name="cnf">Barrowman!$D$44</definedName>
    <definedName name="cnn">Barrowman!$D$11</definedName>
    <definedName name="cnr">Barrowman!$D$47</definedName>
    <definedName name="cnt">Barrowman!$D$21</definedName>
    <definedName name="cntb">Barrowman!$D$30</definedName>
    <definedName name="cr" localSheetId="2">Barrowman!$D$37</definedName>
    <definedName name="cr">#REF!</definedName>
    <definedName name="ct" localSheetId="2">Barrowman!$D$38</definedName>
    <definedName name="ct">#REF!</definedName>
    <definedName name="df">Barrowman!$D$17</definedName>
    <definedName name="dfb">Barrowman!$D$26</definedName>
    <definedName name="dia" localSheetId="2">Barrowman!$D$10</definedName>
    <definedName name="dia">#REF!</definedName>
    <definedName name="dr">Barrowman!$D$18</definedName>
    <definedName name="drb">Barrowman!$D$27</definedName>
    <definedName name="lf" localSheetId="2">Barrowman!$D$43</definedName>
    <definedName name="lf">#REF!</definedName>
    <definedName name="ln">Barrowman!$D$9</definedName>
    <definedName name="lt">Barrowman!$D$19</definedName>
    <definedName name="ltb">Barrowman!$D$28</definedName>
    <definedName name="n" localSheetId="2">Barrowman!$D$34</definedName>
    <definedName name="n">#REF!</definedName>
    <definedName name="rad" localSheetId="2">Barrowman!$D$35</definedName>
    <definedName name="rad">#REF!</definedName>
    <definedName name="s" localSheetId="2">Barrowman!$D$36</definedName>
    <definedName name="s">#REF!</definedName>
    <definedName name="theta">Barrowman!$D$41</definedName>
    <definedName name="xb" localSheetId="2">Barrowman!$D$40</definedName>
    <definedName name="xb">#REF!</definedName>
    <definedName name="xf" localSheetId="2">Barrowman!$D$45</definedName>
    <definedName name="xf">#REF!</definedName>
    <definedName name="xn">Barrowman!$D$13</definedName>
    <definedName name="xp">Barrowman!$D$20</definedName>
    <definedName name="xpb">Barrowman!$D$29</definedName>
    <definedName name="xr" localSheetId="2">Barrowman!$D$39</definedName>
    <definedName name="xr">#REF!</definedName>
    <definedName name="xt">Barrowman!$D$22</definedName>
    <definedName name="xtb">Barrowman!$D$31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2" l="1"/>
  <c r="D35" i="2" l="1"/>
  <c r="D36" i="2"/>
  <c r="D27" i="2"/>
  <c r="D26" i="2"/>
  <c r="D18" i="2"/>
  <c r="D19" i="2"/>
  <c r="D9" i="2"/>
  <c r="D38" i="2"/>
  <c r="D40" i="2"/>
  <c r="D29" i="2"/>
  <c r="D28" i="2"/>
  <c r="D17" i="2"/>
  <c r="F28" i="2" l="1"/>
  <c r="D24" i="2" s="1"/>
  <c r="D20" i="2"/>
  <c r="D10" i="2"/>
  <c r="F9" i="2" s="1"/>
  <c r="D7" i="2" s="1"/>
  <c r="F19" i="2" l="1"/>
  <c r="D15" i="2" s="1"/>
  <c r="D39" i="2"/>
  <c r="D37" i="2"/>
  <c r="F39" i="2" s="1"/>
  <c r="D33" i="2" l="1"/>
  <c r="B49" i="2" s="1"/>
  <c r="C49" i="2" s="1"/>
  <c r="D31" i="2"/>
  <c r="D22" i="2"/>
  <c r="D30" i="2"/>
  <c r="D21" i="2"/>
  <c r="D13" i="2" l="1"/>
  <c r="D41" i="2" l="1"/>
  <c r="D42" i="2" s="1"/>
  <c r="D43" i="2" l="1"/>
  <c r="D44" i="2" l="1"/>
  <c r="D47" i="2" s="1"/>
  <c r="D45" i="2"/>
  <c r="D48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Nakka, Richard</author>
  </authors>
  <commentList>
    <comment ref="J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L</t>
        </r>
        <r>
          <rPr>
            <b/>
            <sz val="8"/>
            <color indexed="81"/>
            <rFont val="Tahoma"/>
            <family val="2"/>
          </rPr>
          <t>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X</t>
        </r>
        <r>
          <rPr>
            <b/>
            <sz val="8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X</t>
        </r>
        <r>
          <rPr>
            <b/>
            <sz val="8"/>
            <color indexed="81"/>
            <rFont val="Tahoma"/>
            <family val="2"/>
          </rPr>
          <t>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X</t>
        </r>
        <r>
          <rPr>
            <b/>
            <sz val="8"/>
            <color indexed="81"/>
            <rFont val="Tahoma"/>
            <family val="2"/>
          </rPr>
          <t>PB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5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d</t>
        </r>
        <r>
          <rPr>
            <b/>
            <sz val="8"/>
            <color indexed="81"/>
            <rFont val="Tahoma"/>
            <family val="2"/>
          </rPr>
          <t>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7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d</t>
        </r>
        <r>
          <rPr>
            <b/>
            <sz val="8"/>
            <color indexed="81"/>
            <rFont val="Tahoma"/>
            <family val="2"/>
          </rPr>
          <t>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9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C</t>
        </r>
        <r>
          <rPr>
            <b/>
            <sz val="8"/>
            <color indexed="81"/>
            <rFont val="Tahoma"/>
            <family val="2"/>
          </rPr>
          <t>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9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L</t>
        </r>
        <r>
          <rPr>
            <b/>
            <sz val="8"/>
            <color indexed="81"/>
            <rFont val="Tahoma"/>
            <family val="2"/>
          </rPr>
          <t>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1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3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3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X</t>
        </r>
        <r>
          <rPr>
            <b/>
            <sz val="8"/>
            <color indexed="81"/>
            <rFont val="Tahoma"/>
            <family val="2"/>
          </rPr>
          <t>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7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C</t>
        </r>
        <r>
          <rPr>
            <b/>
            <sz val="8"/>
            <color indexed="81"/>
            <rFont val="Tahoma"/>
            <family val="2"/>
          </rPr>
          <t>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8" authorId="0" shapeId="0" xr:uid="{00000000-0006-0000-0100-00000E000000}">
      <text>
        <r>
          <rPr>
            <sz val="9"/>
            <color indexed="81"/>
            <rFont val="Tahoma"/>
            <family val="2"/>
          </rPr>
          <t>d</t>
        </r>
        <r>
          <rPr>
            <sz val="8"/>
            <color indexed="81"/>
            <rFont val="Tahoma"/>
            <family val="2"/>
          </rPr>
          <t>FB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8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L</t>
        </r>
        <r>
          <rPr>
            <b/>
            <sz val="8"/>
            <color indexed="81"/>
            <rFont val="Tahoma"/>
            <family val="2"/>
          </rPr>
          <t>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9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d</t>
        </r>
        <r>
          <rPr>
            <b/>
            <sz val="8"/>
            <color indexed="81"/>
            <rFont val="Tahoma"/>
            <family val="2"/>
          </rPr>
          <t>RB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<sst xmlns="http://schemas.openxmlformats.org/spreadsheetml/2006/main" count="181" uniqueCount="145">
  <si>
    <t>http://mae-nas.eng.usu.edu/MAE_5900_Web/5900/USLI_2010/Flight_Mechanics/Barrowman.html</t>
  </si>
  <si>
    <t>d =</t>
  </si>
  <si>
    <t>R =</t>
  </si>
  <si>
    <t>S =</t>
  </si>
  <si>
    <t>N =</t>
  </si>
  <si>
    <t>mm</t>
  </si>
  <si>
    <t>FINS</t>
  </si>
  <si>
    <t>NOSECONE</t>
  </si>
  <si>
    <r>
      <t>X</t>
    </r>
    <r>
      <rPr>
        <b/>
        <sz val="9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 xml:space="preserve"> =</t>
    </r>
  </si>
  <si>
    <r>
      <t>X</t>
    </r>
    <r>
      <rPr>
        <sz val="9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=</t>
    </r>
  </si>
  <si>
    <r>
      <t>X</t>
    </r>
    <r>
      <rPr>
        <b/>
        <sz val="9"/>
        <color theme="1"/>
        <rFont val="Calibri"/>
        <family val="2"/>
        <scheme val="minor"/>
      </rPr>
      <t>F</t>
    </r>
    <r>
      <rPr>
        <b/>
        <sz val="11"/>
        <color theme="1"/>
        <rFont val="Calibri"/>
        <family val="2"/>
        <scheme val="minor"/>
      </rPr>
      <t xml:space="preserve"> =</t>
    </r>
  </si>
  <si>
    <r>
      <t>(CN)</t>
    </r>
    <r>
      <rPr>
        <sz val="8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=</t>
    </r>
  </si>
  <si>
    <r>
      <t>(CN)</t>
    </r>
    <r>
      <rPr>
        <b/>
        <sz val="8"/>
        <color theme="1"/>
        <rFont val="Calibri"/>
        <family val="2"/>
        <scheme val="minor"/>
      </rPr>
      <t>F</t>
    </r>
    <r>
      <rPr>
        <b/>
        <sz val="11"/>
        <color theme="1"/>
        <rFont val="Calibri"/>
        <family val="2"/>
        <scheme val="minor"/>
      </rPr>
      <t xml:space="preserve"> =</t>
    </r>
  </si>
  <si>
    <r>
      <t>C</t>
    </r>
    <r>
      <rPr>
        <sz val="9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=</t>
    </r>
  </si>
  <si>
    <r>
      <t>C</t>
    </r>
    <r>
      <rPr>
        <sz val="9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=</t>
    </r>
  </si>
  <si>
    <r>
      <t>L</t>
    </r>
    <r>
      <rPr>
        <sz val="9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=</t>
    </r>
  </si>
  <si>
    <r>
      <t>(CN)</t>
    </r>
    <r>
      <rPr>
        <sz val="8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=</t>
    </r>
  </si>
  <si>
    <r>
      <t>L</t>
    </r>
    <r>
      <rPr>
        <sz val="9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=</t>
    </r>
  </si>
  <si>
    <t>Prepared by R.Nakka (2021)</t>
  </si>
  <si>
    <r>
      <t>X</t>
    </r>
    <r>
      <rPr>
        <b/>
        <sz val="9"/>
        <color theme="1"/>
        <rFont val="Calibri"/>
        <family val="2"/>
        <scheme val="minor"/>
      </rPr>
      <t>CP</t>
    </r>
    <r>
      <rPr>
        <b/>
        <sz val="11"/>
        <color theme="1"/>
        <rFont val="Calibri"/>
        <family val="2"/>
        <scheme val="minor"/>
      </rPr>
      <t xml:space="preserve"> =</t>
    </r>
  </si>
  <si>
    <t>deg.</t>
  </si>
  <si>
    <t>CONICAL TRANSITION</t>
  </si>
  <si>
    <t>conical</t>
  </si>
  <si>
    <t>ogive</t>
  </si>
  <si>
    <t>parabolic</t>
  </si>
  <si>
    <t>Shape =</t>
  </si>
  <si>
    <r>
      <t>d</t>
    </r>
    <r>
      <rPr>
        <sz val="9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=</t>
    </r>
  </si>
  <si>
    <r>
      <t>X</t>
    </r>
    <r>
      <rPr>
        <sz val="9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/L</t>
    </r>
    <r>
      <rPr>
        <sz val="9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=</t>
    </r>
  </si>
  <si>
    <r>
      <t>d</t>
    </r>
    <r>
      <rPr>
        <sz val="9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=</t>
    </r>
  </si>
  <si>
    <r>
      <t>(CN)</t>
    </r>
    <r>
      <rPr>
        <sz val="8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=</t>
    </r>
  </si>
  <si>
    <t>yes</t>
  </si>
  <si>
    <t>no</t>
  </si>
  <si>
    <t>Has a conical transition?</t>
  </si>
  <si>
    <t>CONICAL BOATTAIL</t>
  </si>
  <si>
    <t>Has a conical boattail?</t>
  </si>
  <si>
    <r>
      <t>d</t>
    </r>
    <r>
      <rPr>
        <sz val="9"/>
        <color theme="1"/>
        <rFont val="Calibri"/>
        <family val="2"/>
        <scheme val="minor"/>
      </rPr>
      <t>FB</t>
    </r>
    <r>
      <rPr>
        <sz val="11"/>
        <color theme="1"/>
        <rFont val="Calibri"/>
        <family val="2"/>
        <scheme val="minor"/>
      </rPr>
      <t xml:space="preserve"> =</t>
    </r>
  </si>
  <si>
    <r>
      <t>d</t>
    </r>
    <r>
      <rPr>
        <sz val="9"/>
        <color theme="1"/>
        <rFont val="Calibri"/>
        <family val="2"/>
        <scheme val="minor"/>
      </rPr>
      <t xml:space="preserve">RB </t>
    </r>
    <r>
      <rPr>
        <sz val="11"/>
        <color theme="1"/>
        <rFont val="Calibri"/>
        <family val="2"/>
        <scheme val="minor"/>
      </rPr>
      <t>=</t>
    </r>
  </si>
  <si>
    <r>
      <t>X</t>
    </r>
    <r>
      <rPr>
        <b/>
        <sz val="9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 xml:space="preserve"> =</t>
    </r>
  </si>
  <si>
    <r>
      <t>X</t>
    </r>
    <r>
      <rPr>
        <b/>
        <sz val="9"/>
        <color theme="1"/>
        <rFont val="Calibri"/>
        <family val="2"/>
        <scheme val="minor"/>
      </rPr>
      <t>TB</t>
    </r>
    <r>
      <rPr>
        <b/>
        <sz val="11"/>
        <color theme="1"/>
        <rFont val="Calibri"/>
        <family val="2"/>
        <scheme val="minor"/>
      </rPr>
      <t xml:space="preserve"> =</t>
    </r>
  </si>
  <si>
    <r>
      <t>X</t>
    </r>
    <r>
      <rPr>
        <sz val="9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=</t>
    </r>
  </si>
  <si>
    <r>
      <t>L</t>
    </r>
    <r>
      <rPr>
        <sz val="9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=</t>
    </r>
  </si>
  <si>
    <r>
      <t>L</t>
    </r>
    <r>
      <rPr>
        <sz val="9"/>
        <color theme="1"/>
        <rFont val="Calibri"/>
        <family val="2"/>
        <scheme val="minor"/>
      </rPr>
      <t>TB</t>
    </r>
    <r>
      <rPr>
        <sz val="11"/>
        <color theme="1"/>
        <rFont val="Calibri"/>
        <family val="2"/>
        <scheme val="minor"/>
      </rPr>
      <t>=</t>
    </r>
  </si>
  <si>
    <r>
      <t>X</t>
    </r>
    <r>
      <rPr>
        <sz val="9"/>
        <color theme="1"/>
        <rFont val="Calibri"/>
        <family val="2"/>
        <scheme val="minor"/>
      </rPr>
      <t>PB</t>
    </r>
    <r>
      <rPr>
        <sz val="11"/>
        <color theme="1"/>
        <rFont val="Calibri"/>
        <family val="2"/>
        <scheme val="minor"/>
      </rPr>
      <t xml:space="preserve"> =</t>
    </r>
  </si>
  <si>
    <r>
      <t>(CN)</t>
    </r>
    <r>
      <rPr>
        <sz val="8"/>
        <color theme="1"/>
        <rFont val="Calibri"/>
        <family val="2"/>
        <scheme val="minor"/>
      </rPr>
      <t>TB</t>
    </r>
    <r>
      <rPr>
        <sz val="11"/>
        <color theme="1"/>
        <rFont val="Calibri"/>
        <family val="2"/>
        <scheme val="minor"/>
      </rPr>
      <t xml:space="preserve"> =</t>
    </r>
  </si>
  <si>
    <t>rad. (mid-chord sweep angle)</t>
  </si>
  <si>
    <t>LN =</t>
  </si>
  <si>
    <t>dF =</t>
  </si>
  <si>
    <t>dR =</t>
  </si>
  <si>
    <t>LT =</t>
  </si>
  <si>
    <t>XP =</t>
  </si>
  <si>
    <t>CR =</t>
  </si>
  <si>
    <t>CT =</t>
  </si>
  <si>
    <t>XR =</t>
  </si>
  <si>
    <t>XB =</t>
  </si>
  <si>
    <t>dFB =</t>
  </si>
  <si>
    <t>dRB =</t>
  </si>
  <si>
    <t>LTB =</t>
  </si>
  <si>
    <t>XPB =</t>
  </si>
  <si>
    <t>length of nosecone</t>
  </si>
  <si>
    <t>diameter at base of nosecone</t>
  </si>
  <si>
    <t>diameter at front of transition</t>
  </si>
  <si>
    <t>diameter at rear of transition</t>
  </si>
  <si>
    <t>length of transition</t>
  </si>
  <si>
    <t>distance from tip of nose to front of transition</t>
  </si>
  <si>
    <t>fin root chord</t>
  </si>
  <si>
    <t>fin tip chord</t>
  </si>
  <si>
    <t>fin semispan</t>
  </si>
  <si>
    <t>number of fins (3 or 4)</t>
  </si>
  <si>
    <t>radius of body at aft end</t>
  </si>
  <si>
    <t>distance between fin root leading edge and fin tip leading edge parallel to body</t>
  </si>
  <si>
    <t>distance from nose tip to fin root chord leading edge</t>
  </si>
  <si>
    <t>diameter at front of boattail</t>
  </si>
  <si>
    <t>diameter at rear of boattail</t>
  </si>
  <si>
    <t>length of boattail</t>
  </si>
  <si>
    <t>distance from tip of nose to front of boattail</t>
  </si>
  <si>
    <t>mm (length of fin mid-chord line)</t>
  </si>
  <si>
    <t>Refs.</t>
  </si>
  <si>
    <t>The Theoretical Prediction of the Center of Pressure, J.S. Barrowman, J.A. Barrowman</t>
  </si>
  <si>
    <t>devised the theoretical method and performed testing to verify its accuracy.</t>
  </si>
  <si>
    <t>Applicability of the Method</t>
  </si>
  <si>
    <t>Introduction</t>
  </si>
  <si>
    <t>the method are:</t>
  </si>
  <si>
    <t>There are a number of assumptions made in the original report. The key assumptions which affect the applicablity of</t>
  </si>
  <si>
    <t>1. Point of the nosecone is "sharp"</t>
  </si>
  <si>
    <t>2. Fins are flat plates with no canting</t>
  </si>
  <si>
    <t>3. Angle of attack of the rocket is nearly zero</t>
  </si>
  <si>
    <t>4. Rocket velocity is subsonic</t>
  </si>
  <si>
    <t>5. Rocket is axially symmetric</t>
  </si>
  <si>
    <t>Instructions</t>
  </si>
  <si>
    <t>Normal force coefficient, nosecone</t>
  </si>
  <si>
    <t>Distance along body to C.P. of nosecone</t>
  </si>
  <si>
    <t>Normal force coefficient, rocket</t>
  </si>
  <si>
    <t>Normal force coefficient, fins</t>
  </si>
  <si>
    <t>Normal force coefficient, boattail</t>
  </si>
  <si>
    <t>Normal force coefficient, transition</t>
  </si>
  <si>
    <t>Distance along body to C.P. of rocket</t>
  </si>
  <si>
    <t>Distance along body to C.P. of fins</t>
  </si>
  <si>
    <t>Distance along body to C.P. of boattail</t>
  </si>
  <si>
    <t>Distance along body to C.P. of transition</t>
  </si>
  <si>
    <t>&lt; use drop-down menu</t>
  </si>
  <si>
    <t>2. Enter all pertinent dimensions. If no transition or boattail, leave these</t>
  </si>
  <si>
    <r>
      <t xml:space="preserve">1. Fill out the cells in the </t>
    </r>
    <r>
      <rPr>
        <i/>
        <sz val="11"/>
        <color theme="1"/>
        <rFont val="Calibri"/>
        <family val="2"/>
        <scheme val="minor"/>
      </rPr>
      <t>Figure</t>
    </r>
    <r>
      <rPr>
        <sz val="11"/>
        <color theme="1"/>
        <rFont val="Calibri"/>
        <family val="2"/>
        <scheme val="minor"/>
      </rPr>
      <t xml:space="preserve"> tab with pertinent dimensions.</t>
    </r>
  </si>
  <si>
    <r>
      <t xml:space="preserve">2. In the </t>
    </r>
    <r>
      <rPr>
        <i/>
        <sz val="11"/>
        <color theme="1"/>
        <rFont val="Calibri"/>
        <family val="2"/>
        <scheme val="minor"/>
      </rPr>
      <t>Barrowman</t>
    </r>
    <r>
      <rPr>
        <sz val="11"/>
        <color theme="1"/>
        <rFont val="Calibri"/>
        <family val="2"/>
        <scheme val="minor"/>
      </rPr>
      <t xml:space="preserve"> tab, select options per instructions.</t>
    </r>
  </si>
  <si>
    <r>
      <t xml:space="preserve">Using drop-down menus, select </t>
    </r>
    <r>
      <rPr>
        <u/>
        <sz val="11"/>
        <color theme="1"/>
        <rFont val="Calibri"/>
        <family val="2"/>
        <scheme val="minor"/>
      </rPr>
      <t>nosecone shape</t>
    </r>
    <r>
      <rPr>
        <sz val="11"/>
        <color theme="1"/>
        <rFont val="Calibri"/>
        <family val="2"/>
        <scheme val="minor"/>
      </rPr>
      <t>, choose yes/no as to</t>
    </r>
  </si>
  <si>
    <r>
      <t xml:space="preserve">whether rocket has a </t>
    </r>
    <r>
      <rPr>
        <u/>
        <sz val="11"/>
        <color theme="1"/>
        <rFont val="Calibri"/>
        <family val="2"/>
        <scheme val="minor"/>
      </rPr>
      <t>conical transition</t>
    </r>
    <r>
      <rPr>
        <sz val="11"/>
        <color theme="1"/>
        <rFont val="Calibri"/>
        <family val="2"/>
        <scheme val="minor"/>
      </rPr>
      <t xml:space="preserve"> and </t>
    </r>
    <r>
      <rPr>
        <u/>
        <sz val="11"/>
        <color theme="1"/>
        <rFont val="Calibri"/>
        <family val="2"/>
        <scheme val="minor"/>
      </rPr>
      <t>boattail</t>
    </r>
    <r>
      <rPr>
        <sz val="11"/>
        <color theme="1"/>
        <rFont val="Calibri"/>
        <family val="2"/>
        <scheme val="minor"/>
      </rPr>
      <t xml:space="preserve">, and select the </t>
    </r>
  </si>
  <si>
    <r>
      <rPr>
        <u/>
        <sz val="11"/>
        <color theme="1"/>
        <rFont val="Calibri"/>
        <family val="2"/>
        <scheme val="minor"/>
      </rPr>
      <t>number of fins</t>
    </r>
    <r>
      <rPr>
        <sz val="11"/>
        <color theme="1"/>
        <rFont val="Calibri"/>
        <family val="2"/>
        <scheme val="minor"/>
      </rPr>
      <t xml:space="preserve"> (3 or 4).</t>
    </r>
  </si>
  <si>
    <t>BARROWMAN METHOD FOR CALCULATING CENTER OF PRESSURE (C.P.) OF A ROCKET</t>
  </si>
  <si>
    <r>
      <t xml:space="preserve">A rocket is statically stable if its C.P. is </t>
    </r>
    <r>
      <rPr>
        <u/>
        <sz val="11"/>
        <color theme="1"/>
        <rFont val="Calibri"/>
        <family val="2"/>
        <scheme val="minor"/>
      </rPr>
      <t xml:space="preserve">aft </t>
    </r>
    <r>
      <rPr>
        <sz val="11"/>
        <color theme="1"/>
        <rFont val="Calibri"/>
        <family val="2"/>
        <scheme val="minor"/>
      </rPr>
      <t xml:space="preserve">of its C.G. The Center of Gravity of a rocket is typically measured, being its </t>
    </r>
  </si>
  <si>
    <t>balance point. The Center of Pressure is determined from its geometry using a theoretical method. The method  presented</t>
  </si>
  <si>
    <r>
      <t xml:space="preserve">cells </t>
    </r>
    <r>
      <rPr>
        <b/>
        <sz val="11"/>
        <color theme="1"/>
        <rFont val="Calibri"/>
        <family val="2"/>
        <scheme val="minor"/>
      </rPr>
      <t>blank</t>
    </r>
    <r>
      <rPr>
        <sz val="11"/>
        <color theme="1"/>
        <rFont val="Calibri"/>
        <family val="2"/>
        <scheme val="minor"/>
      </rPr>
      <t>.</t>
    </r>
  </si>
  <si>
    <t>Note: conical transition can be either shape shown below:</t>
  </si>
  <si>
    <r>
      <t>X</t>
    </r>
    <r>
      <rPr>
        <sz val="9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=</t>
    </r>
  </si>
  <si>
    <r>
      <rPr>
        <i/>
        <sz val="11"/>
        <color theme="1"/>
        <rFont val="Calibri"/>
        <family val="2"/>
        <scheme val="minor"/>
      </rPr>
      <t xml:space="preserve">all </t>
    </r>
    <r>
      <rPr>
        <sz val="11"/>
        <color theme="1"/>
        <rFont val="Calibri"/>
        <family val="2"/>
        <scheme val="minor"/>
      </rPr>
      <t xml:space="preserve">the cells within the dashed lines, then hit </t>
    </r>
    <r>
      <rPr>
        <u/>
        <sz val="11"/>
        <color theme="1"/>
        <rFont val="Calibri"/>
        <family val="2"/>
        <scheme val="minor"/>
      </rPr>
      <t>delete</t>
    </r>
    <r>
      <rPr>
        <sz val="11"/>
        <color theme="1"/>
        <rFont val="Calibri"/>
        <family val="2"/>
        <scheme val="minor"/>
      </rPr>
      <t xml:space="preserve"> key.</t>
    </r>
  </si>
  <si>
    <t>1. Clear all the cells in the figure. This is easily done by high-lighting</t>
  </si>
  <si>
    <r>
      <t xml:space="preserve">The stability of a rocket is affected by the relative locations of its </t>
    </r>
    <r>
      <rPr>
        <u/>
        <sz val="11"/>
        <color theme="1"/>
        <rFont val="Calibri"/>
        <family val="2"/>
        <scheme val="minor"/>
      </rPr>
      <t>Center of Pressure</t>
    </r>
    <r>
      <rPr>
        <sz val="11"/>
        <color theme="1"/>
        <rFont val="Calibri"/>
        <family val="2"/>
        <scheme val="minor"/>
      </rPr>
      <t xml:space="preserve"> (C.P.) and its </t>
    </r>
    <r>
      <rPr>
        <u/>
        <sz val="11"/>
        <color theme="1"/>
        <rFont val="Calibri"/>
        <family val="2"/>
        <scheme val="minor"/>
      </rPr>
      <t>Center of Gravity</t>
    </r>
    <r>
      <rPr>
        <sz val="11"/>
        <color theme="1"/>
        <rFont val="Calibri"/>
        <family val="2"/>
        <scheme val="minor"/>
      </rPr>
      <t xml:space="preserve"> (C.G.).</t>
    </r>
  </si>
  <si>
    <r>
      <t xml:space="preserve">here is commonly referred to as the </t>
    </r>
    <r>
      <rPr>
        <i/>
        <sz val="11"/>
        <color theme="1"/>
        <rFont val="Calibri"/>
        <family val="2"/>
        <scheme val="minor"/>
      </rPr>
      <t>Barrowman Method</t>
    </r>
    <r>
      <rPr>
        <sz val="11"/>
        <color theme="1"/>
        <rFont val="Calibri"/>
        <family val="2"/>
        <scheme val="minor"/>
      </rPr>
      <t>, in reference to its author (James. S. Barrowman) who first</t>
    </r>
  </si>
  <si>
    <r>
      <t>At the bottom of the Barrowman tab, the position of the C.P. is given as X</t>
    </r>
    <r>
      <rPr>
        <b/>
        <sz val="9"/>
        <color theme="1"/>
        <rFont val="Calibri"/>
        <family val="2"/>
        <scheme val="minor"/>
      </rPr>
      <t>CP</t>
    </r>
  </si>
  <si>
    <t>Record of Revisions</t>
  </si>
  <si>
    <t>Version</t>
  </si>
  <si>
    <t>Date</t>
  </si>
  <si>
    <t>Worksheet</t>
  </si>
  <si>
    <t>Changes</t>
  </si>
  <si>
    <t>All</t>
  </si>
  <si>
    <t>Initial release</t>
  </si>
  <si>
    <t>1.00</t>
  </si>
  <si>
    <t>2022-03-13</t>
  </si>
  <si>
    <t>1.01</t>
  </si>
  <si>
    <t>2022-03-01</t>
  </si>
  <si>
    <t>Barrowman</t>
  </si>
  <si>
    <r>
      <t>Fixed error condition when C</t>
    </r>
    <r>
      <rPr>
        <sz val="9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=0</t>
    </r>
  </si>
  <si>
    <t>hemispherical</t>
  </si>
  <si>
    <t>ellipsoidal</t>
  </si>
  <si>
    <t>1.02</t>
  </si>
  <si>
    <t>2022-04-19</t>
  </si>
  <si>
    <t>Added options for hemispherical and ellipsoidal nosecone</t>
  </si>
  <si>
    <t>per radian</t>
  </si>
  <si>
    <t>Added units for normal force coefficient ("per radian")</t>
  </si>
  <si>
    <t>Figure</t>
  </si>
  <si>
    <t>1.03</t>
  </si>
  <si>
    <t>2022-05-29</t>
  </si>
  <si>
    <t>Added note to clear cells 1st</t>
  </si>
  <si>
    <t>1.04</t>
  </si>
  <si>
    <t>2022-09-15</t>
  </si>
  <si>
    <t>Minor formatting revision</t>
  </si>
  <si>
    <t>Rev.1.04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</si>
</sst>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11"/>
      <color rgb="FFFF0000"/>
      <name val="Calibri"/>
      <family val="2"/>
      <scheme val="minor"/>
    </font>
    <font>
      <sz val="8"/>
      <color indexed="81"/>
      <name val="Tahoma"/>
      <family val="2"/>
    </font>
    <font>
      <sz val="11"/>
      <color theme="9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9"/>
      <color rgb="FF00206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 style="medium">
        <color rgb="FF7030A0"/>
      </bottom>
      <diagonal/>
    </border>
    <border>
      <left style="medium">
        <color theme="9" tint="-0.24994659260841701"/>
      </left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0" fillId="0" borderId="0" xfId="0" applyBorder="1"/>
    <xf numFmtId="0" fontId="15" fillId="0" borderId="0" xfId="0" applyFont="1"/>
    <xf numFmtId="0" fontId="0" fillId="0" borderId="0" xfId="0" applyFont="1" applyAlignment="1">
      <alignment horizontal="right"/>
    </xf>
    <xf numFmtId="0" fontId="0" fillId="0" borderId="0" xfId="0" applyFont="1"/>
    <xf numFmtId="0" fontId="17" fillId="3" borderId="0" xfId="0" applyFont="1" applyFill="1"/>
    <xf numFmtId="0" fontId="0" fillId="3" borderId="0" xfId="0" applyFill="1"/>
    <xf numFmtId="0" fontId="19" fillId="0" borderId="0" xfId="0" applyFont="1"/>
    <xf numFmtId="0" fontId="0" fillId="2" borderId="4" xfId="0" applyFill="1" applyBorder="1" applyAlignment="1" applyProtection="1">
      <alignment horizontal="center"/>
      <protection locked="0"/>
    </xf>
    <xf numFmtId="0" fontId="13" fillId="2" borderId="3" xfId="0" applyFont="1" applyFill="1" applyBorder="1" applyAlignment="1" applyProtection="1">
      <alignment horizontal="center"/>
      <protection locked="0"/>
    </xf>
    <xf numFmtId="0" fontId="11" fillId="2" borderId="1" xfId="0" applyFont="1" applyFill="1" applyBorder="1" applyAlignment="1" applyProtection="1">
      <alignment horizontal="center"/>
      <protection locked="0"/>
    </xf>
    <xf numFmtId="0" fontId="14" fillId="2" borderId="2" xfId="0" applyFont="1" applyFill="1" applyBorder="1" applyAlignment="1" applyProtection="1">
      <alignment horizontal="center"/>
      <protection locked="0"/>
    </xf>
    <xf numFmtId="0" fontId="20" fillId="0" borderId="0" xfId="0" applyFont="1"/>
    <xf numFmtId="0" fontId="18" fillId="0" borderId="0" xfId="0" applyFont="1" applyProtection="1">
      <protection hidden="1"/>
    </xf>
    <xf numFmtId="0" fontId="0" fillId="4" borderId="0" xfId="0" applyFill="1"/>
    <xf numFmtId="0" fontId="15" fillId="4" borderId="0" xfId="0" applyFont="1" applyFill="1"/>
    <xf numFmtId="0" fontId="1" fillId="4" borderId="0" xfId="0" applyFont="1" applyFill="1"/>
    <xf numFmtId="0" fontId="20" fillId="4" borderId="0" xfId="0" applyFont="1" applyFill="1"/>
    <xf numFmtId="0" fontId="0" fillId="4" borderId="0" xfId="0" applyFill="1" applyAlignment="1"/>
    <xf numFmtId="0" fontId="0" fillId="4" borderId="0" xfId="0" applyFill="1" applyAlignment="1">
      <alignment horizontal="right"/>
    </xf>
    <xf numFmtId="0" fontId="18" fillId="4" borderId="0" xfId="0" applyFont="1" applyFill="1" applyProtection="1">
      <protection hidden="1"/>
    </xf>
    <xf numFmtId="0" fontId="1" fillId="4" borderId="0" xfId="0" applyFont="1" applyFill="1" applyBorder="1"/>
    <xf numFmtId="0" fontId="2" fillId="4" borderId="0" xfId="0" applyFont="1" applyFill="1"/>
    <xf numFmtId="0" fontId="0" fillId="4" borderId="0" xfId="0" applyFill="1" applyBorder="1"/>
    <xf numFmtId="0" fontId="1" fillId="4" borderId="0" xfId="0" applyFont="1" applyFill="1" applyAlignment="1">
      <alignment horizontal="right"/>
    </xf>
    <xf numFmtId="166" fontId="1" fillId="4" borderId="0" xfId="0" applyNumberFormat="1" applyFont="1" applyFill="1"/>
    <xf numFmtId="0" fontId="1" fillId="4" borderId="0" xfId="0" applyFont="1" applyFill="1" applyAlignment="1">
      <alignment horizontal="left"/>
    </xf>
    <xf numFmtId="0" fontId="2" fillId="4" borderId="0" xfId="0" applyFont="1" applyFill="1" applyAlignment="1">
      <alignment horizontal="right"/>
    </xf>
    <xf numFmtId="0" fontId="0" fillId="4" borderId="0" xfId="0" applyFill="1" applyBorder="1" applyAlignment="1">
      <alignment horizontal="right"/>
    </xf>
    <xf numFmtId="165" fontId="1" fillId="4" borderId="0" xfId="0" applyNumberFormat="1" applyFont="1" applyFill="1"/>
    <xf numFmtId="0" fontId="1" fillId="4" borderId="0" xfId="0" applyFont="1" applyFill="1" applyBorder="1" applyAlignment="1">
      <alignment horizontal="right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2" fontId="0" fillId="4" borderId="0" xfId="0" applyNumberFormat="1" applyFill="1"/>
    <xf numFmtId="0" fontId="7" fillId="4" borderId="0" xfId="0" applyFont="1" applyFill="1" applyAlignment="1">
      <alignment horizontal="right"/>
    </xf>
    <xf numFmtId="166" fontId="0" fillId="4" borderId="0" xfId="0" applyNumberFormat="1" applyFill="1"/>
    <xf numFmtId="0" fontId="0" fillId="4" borderId="5" xfId="0" applyFill="1" applyBorder="1"/>
    <xf numFmtId="0" fontId="0" fillId="4" borderId="6" xfId="0" applyFill="1" applyBorder="1" applyAlignment="1">
      <alignment horizontal="right"/>
    </xf>
    <xf numFmtId="2" fontId="0" fillId="4" borderId="6" xfId="0" applyNumberFormat="1" applyFill="1" applyBorder="1" applyAlignment="1">
      <alignment horizontal="right"/>
    </xf>
    <xf numFmtId="0" fontId="0" fillId="4" borderId="6" xfId="0" applyFill="1" applyBorder="1"/>
    <xf numFmtId="0" fontId="2" fillId="4" borderId="6" xfId="0" applyFont="1" applyFill="1" applyBorder="1"/>
    <xf numFmtId="0" fontId="0" fillId="4" borderId="7" xfId="0" applyFill="1" applyBorder="1"/>
    <xf numFmtId="0" fontId="0" fillId="5" borderId="8" xfId="0" applyFill="1" applyBorder="1"/>
    <xf numFmtId="0" fontId="1" fillId="5" borderId="9" xfId="0" applyFont="1" applyFill="1" applyBorder="1" applyAlignment="1">
      <alignment horizontal="right"/>
    </xf>
    <xf numFmtId="166" fontId="1" fillId="5" borderId="9" xfId="0" applyNumberFormat="1" applyFont="1" applyFill="1" applyBorder="1"/>
    <xf numFmtId="0" fontId="1" fillId="5" borderId="9" xfId="0" applyFont="1" applyFill="1" applyBorder="1"/>
    <xf numFmtId="0" fontId="16" fillId="5" borderId="9" xfId="0" applyFont="1" applyFill="1" applyBorder="1"/>
    <xf numFmtId="0" fontId="0" fillId="5" borderId="9" xfId="0" applyFill="1" applyBorder="1"/>
    <xf numFmtId="164" fontId="0" fillId="5" borderId="9" xfId="0" applyNumberFormat="1" applyFill="1" applyBorder="1"/>
    <xf numFmtId="0" fontId="0" fillId="5" borderId="10" xfId="0" applyFill="1" applyBorder="1"/>
    <xf numFmtId="166" fontId="0" fillId="4" borderId="0" xfId="0" applyNumberFormat="1" applyFill="1" applyBorder="1"/>
    <xf numFmtId="165" fontId="1" fillId="4" borderId="0" xfId="0" applyNumberFormat="1" applyFont="1" applyFill="1" applyBorder="1"/>
    <xf numFmtId="164" fontId="0" fillId="4" borderId="0" xfId="0" applyNumberFormat="1" applyFill="1" applyBorder="1"/>
    <xf numFmtId="0" fontId="2" fillId="6" borderId="4" xfId="0" applyFont="1" applyFill="1" applyBorder="1" applyAlignment="1" applyProtection="1">
      <alignment horizontal="center"/>
      <protection locked="0"/>
    </xf>
    <xf numFmtId="0" fontId="0" fillId="0" borderId="12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17" xfId="0" applyBorder="1" applyProtection="1">
      <protection locked="0"/>
    </xf>
    <xf numFmtId="0" fontId="0" fillId="0" borderId="18" xfId="0" applyBorder="1" applyProtection="1">
      <protection locked="0"/>
    </xf>
    <xf numFmtId="0" fontId="21" fillId="0" borderId="19" xfId="0" applyFont="1" applyBorder="1" applyAlignment="1">
      <alignment horizontal="center"/>
    </xf>
    <xf numFmtId="2" fontId="0" fillId="0" borderId="22" xfId="0" quotePrefix="1" applyNumberFormat="1" applyBorder="1" applyAlignment="1">
      <alignment horizontal="center"/>
    </xf>
    <xf numFmtId="17" fontId="0" fillId="0" borderId="22" xfId="0" quotePrefix="1" applyNumberFormat="1" applyBorder="1" applyAlignment="1">
      <alignment horizontal="right"/>
    </xf>
    <xf numFmtId="0" fontId="22" fillId="4" borderId="0" xfId="0" applyFont="1" applyFill="1"/>
    <xf numFmtId="0" fontId="0" fillId="3" borderId="12" xfId="0" applyFill="1" applyBorder="1" applyProtection="1">
      <protection locked="0"/>
    </xf>
    <xf numFmtId="0" fontId="2" fillId="3" borderId="11" xfId="0" applyFont="1" applyFill="1" applyBorder="1" applyProtection="1">
      <protection locked="0"/>
    </xf>
    <xf numFmtId="0" fontId="0" fillId="0" borderId="23" xfId="0" applyBorder="1" applyAlignment="1">
      <alignment horizontal="center"/>
    </xf>
    <xf numFmtId="0" fontId="21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22" xfId="0" applyBorder="1"/>
    <xf numFmtId="0" fontId="0" fillId="0" borderId="22" xfId="0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21" fillId="0" borderId="24" xfId="0" applyFont="1" applyBorder="1" applyAlignment="1">
      <alignment horizontal="left"/>
    </xf>
    <xf numFmtId="0" fontId="21" fillId="0" borderId="24" xfId="0" applyFont="1" applyBorder="1" applyAlignment="1">
      <alignment horizontal="right"/>
    </xf>
    <xf numFmtId="0" fontId="0" fillId="0" borderId="21" xfId="0" quotePrefix="1" applyBorder="1" applyAlignment="1">
      <alignment horizontal="left" wrapText="1"/>
    </xf>
    <xf numFmtId="0" fontId="0" fillId="0" borderId="22" xfId="0" applyBorder="1" applyAlignment="1">
      <alignment horizontal="center" vertical="top"/>
    </xf>
    <xf numFmtId="0" fontId="0" fillId="0" borderId="24" xfId="0" applyBorder="1" applyAlignment="1">
      <alignment horizontal="center" vertical="top"/>
    </xf>
    <xf numFmtId="0" fontId="23" fillId="6" borderId="4" xfId="0" applyFont="1" applyFill="1" applyBorder="1" applyAlignment="1" applyProtection="1">
      <alignment horizontal="center"/>
      <protection locked="0"/>
    </xf>
    <xf numFmtId="0" fontId="21" fillId="0" borderId="23" xfId="0" applyFont="1" applyBorder="1" applyAlignment="1">
      <alignment horizontal="center"/>
    </xf>
    <xf numFmtId="0" fontId="21" fillId="0" borderId="20" xfId="0" applyFont="1" applyBorder="1" applyAlignment="1">
      <alignment horizontal="center"/>
    </xf>
    <xf numFmtId="0" fontId="21" fillId="0" borderId="21" xfId="0" applyFont="1" applyBorder="1" applyAlignment="1">
      <alignment horizontal="center"/>
    </xf>
    <xf numFmtId="2" fontId="0" fillId="0" borderId="25" xfId="0" quotePrefix="1" applyNumberFormat="1" applyBorder="1" applyAlignment="1">
      <alignment horizontal="center" vertical="top"/>
    </xf>
    <xf numFmtId="2" fontId="0" fillId="0" borderId="24" xfId="0" quotePrefix="1" applyNumberFormat="1" applyBorder="1" applyAlignment="1">
      <alignment horizontal="center" vertical="top"/>
    </xf>
    <xf numFmtId="17" fontId="0" fillId="0" borderId="25" xfId="0" quotePrefix="1" applyNumberFormat="1" applyBorder="1" applyAlignment="1">
      <alignment horizontal="center" vertical="top"/>
    </xf>
    <xf numFmtId="17" fontId="0" fillId="0" borderId="24" xfId="0" quotePrefix="1" applyNumberForma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482600</xdr:colOff>
      <xdr:row>16</xdr:row>
      <xdr:rowOff>146050</xdr:rowOff>
    </xdr:from>
    <xdr:to>
      <xdr:col>11</xdr:col>
      <xdr:colOff>36021</xdr:colOff>
      <xdr:row>36</xdr:row>
      <xdr:rowOff>158750</xdr:rowOff>
    </xdr:to>
    <xdr:pic>
      <xdr:nvPicPr>
        <xdr:cNvPr id="2" name="Picture 1" descr="C:\Users\vq591d\AppData\Local\Temp\SNAGHTML1e1121d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092450"/>
          <a:ext cx="1382221" cy="3695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156853</xdr:colOff>
      <xdr:row>2</xdr:row>
      <xdr:rowOff>62303</xdr:rowOff>
    </xdr:from>
    <xdr:to>
      <xdr:col>10</xdr:col>
      <xdr:colOff>597714</xdr:colOff>
      <xdr:row>7</xdr:row>
      <xdr:rowOff>121450</xdr:rowOff>
    </xdr:to>
    <xdr:sp macro="" textlink="">
      <xdr:nvSpPr>
        <xdr:cNvPr id="2" name="Isosceles Tri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259909" y="1162970"/>
          <a:ext cx="440861" cy="976369"/>
        </a:xfrm>
        <a:prstGeom prst="triangle">
          <a:avLst>
            <a:gd name="adj" fmla="val 51249"/>
          </a:avLst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156308</xdr:colOff>
      <xdr:row>7</xdr:row>
      <xdr:rowOff>121167</xdr:rowOff>
    </xdr:from>
    <xdr:to>
      <xdr:col>10</xdr:col>
      <xdr:colOff>595923</xdr:colOff>
      <xdr:row>14</xdr:row>
      <xdr:rowOff>142767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6259364" y="2139056"/>
          <a:ext cx="439615" cy="130571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161193</xdr:colOff>
      <xdr:row>14</xdr:row>
      <xdr:rowOff>143869</xdr:rowOff>
    </xdr:from>
    <xdr:to>
      <xdr:col>10</xdr:col>
      <xdr:colOff>595923</xdr:colOff>
      <xdr:row>16</xdr:row>
      <xdr:rowOff>113449</xdr:rowOff>
    </xdr:to>
    <xdr:sp macro="" textlink="">
      <xdr:nvSpPr>
        <xdr:cNvPr id="5" name="Flowchart: Manual Operation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6263146" y="3447853"/>
          <a:ext cx="434730" cy="336690"/>
        </a:xfrm>
        <a:prstGeom prst="flowChartManualOperat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252064</xdr:colOff>
      <xdr:row>16</xdr:row>
      <xdr:rowOff>118332</xdr:rowOff>
    </xdr:from>
    <xdr:to>
      <xdr:col>10</xdr:col>
      <xdr:colOff>510949</xdr:colOff>
      <xdr:row>24</xdr:row>
      <xdr:rowOff>108563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6350387" y="3796686"/>
          <a:ext cx="258885" cy="146157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255749</xdr:colOff>
      <xdr:row>24</xdr:row>
      <xdr:rowOff>110623</xdr:rowOff>
    </xdr:from>
    <xdr:to>
      <xdr:col>10</xdr:col>
      <xdr:colOff>510389</xdr:colOff>
      <xdr:row>26</xdr:row>
      <xdr:rowOff>5892</xdr:rowOff>
    </xdr:to>
    <xdr:sp macro="" textlink="">
      <xdr:nvSpPr>
        <xdr:cNvPr id="7" name="Flowchart: Manual Operation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6354072" y="5260318"/>
          <a:ext cx="254640" cy="263104"/>
        </a:xfrm>
        <a:prstGeom prst="flowChartManualOperat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350280</xdr:colOff>
      <xdr:row>21</xdr:row>
      <xdr:rowOff>33740</xdr:rowOff>
    </xdr:from>
    <xdr:to>
      <xdr:col>10</xdr:col>
      <xdr:colOff>254136</xdr:colOff>
      <xdr:row>25</xdr:row>
      <xdr:rowOff>58335</xdr:rowOff>
    </xdr:to>
    <xdr:sp macro="" textlink="">
      <xdr:nvSpPr>
        <xdr:cNvPr id="8" name="Freeform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5827155" y="4663948"/>
          <a:ext cx="512398" cy="765429"/>
        </a:xfrm>
        <a:custGeom>
          <a:avLst/>
          <a:gdLst>
            <a:gd name="connsiteX0" fmla="*/ 514261 w 514261"/>
            <a:gd name="connsiteY0" fmla="*/ 422588 h 507553"/>
            <a:gd name="connsiteX1" fmla="*/ 503081 w 514261"/>
            <a:gd name="connsiteY1" fmla="*/ 0 h 507553"/>
            <a:gd name="connsiteX2" fmla="*/ 0 w 514261"/>
            <a:gd name="connsiteY2" fmla="*/ 324208 h 507553"/>
            <a:gd name="connsiteX3" fmla="*/ 0 w 514261"/>
            <a:gd name="connsiteY3" fmla="*/ 507553 h 507553"/>
            <a:gd name="connsiteX4" fmla="*/ 514261 w 514261"/>
            <a:gd name="connsiteY4" fmla="*/ 422588 h 50755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514261" h="507553">
              <a:moveTo>
                <a:pt x="514261" y="422588"/>
              </a:moveTo>
              <a:lnTo>
                <a:pt x="503081" y="0"/>
              </a:lnTo>
              <a:lnTo>
                <a:pt x="0" y="324208"/>
              </a:lnTo>
              <a:lnTo>
                <a:pt x="0" y="507553"/>
              </a:lnTo>
              <a:lnTo>
                <a:pt x="514261" y="422588"/>
              </a:lnTo>
              <a:close/>
            </a:path>
          </a:pathLst>
        </a:cu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512335</xdr:colOff>
      <xdr:row>21</xdr:row>
      <xdr:rowOff>31706</xdr:rowOff>
    </xdr:from>
    <xdr:to>
      <xdr:col>11</xdr:col>
      <xdr:colOff>416191</xdr:colOff>
      <xdr:row>25</xdr:row>
      <xdr:rowOff>56301</xdr:rowOff>
    </xdr:to>
    <xdr:sp macro="" textlink="">
      <xdr:nvSpPr>
        <xdr:cNvPr id="9" name="Freeform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 flipH="1">
          <a:off x="6597752" y="4661914"/>
          <a:ext cx="512397" cy="765429"/>
        </a:xfrm>
        <a:custGeom>
          <a:avLst/>
          <a:gdLst>
            <a:gd name="connsiteX0" fmla="*/ 514261 w 514261"/>
            <a:gd name="connsiteY0" fmla="*/ 422588 h 507553"/>
            <a:gd name="connsiteX1" fmla="*/ 503081 w 514261"/>
            <a:gd name="connsiteY1" fmla="*/ 0 h 507553"/>
            <a:gd name="connsiteX2" fmla="*/ 0 w 514261"/>
            <a:gd name="connsiteY2" fmla="*/ 324208 h 507553"/>
            <a:gd name="connsiteX3" fmla="*/ 0 w 514261"/>
            <a:gd name="connsiteY3" fmla="*/ 507553 h 507553"/>
            <a:gd name="connsiteX4" fmla="*/ 514261 w 514261"/>
            <a:gd name="connsiteY4" fmla="*/ 422588 h 50755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514261" h="507553">
              <a:moveTo>
                <a:pt x="514261" y="422588"/>
              </a:moveTo>
              <a:lnTo>
                <a:pt x="503081" y="0"/>
              </a:lnTo>
              <a:lnTo>
                <a:pt x="0" y="324208"/>
              </a:lnTo>
              <a:lnTo>
                <a:pt x="0" y="507553"/>
              </a:lnTo>
              <a:lnTo>
                <a:pt x="514261" y="422588"/>
              </a:lnTo>
              <a:close/>
            </a:path>
          </a:pathLst>
        </a:cu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76200</xdr:colOff>
      <xdr:row>2</xdr:row>
      <xdr:rowOff>29135</xdr:rowOff>
    </xdr:from>
    <xdr:to>
      <xdr:col>14</xdr:col>
      <xdr:colOff>571500</xdr:colOff>
      <xdr:row>2</xdr:row>
      <xdr:rowOff>29135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 flipH="1">
          <a:off x="5568950" y="1129802"/>
          <a:ext cx="354682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85287</xdr:colOff>
      <xdr:row>7</xdr:row>
      <xdr:rowOff>117402</xdr:rowOff>
    </xdr:from>
    <xdr:to>
      <xdr:col>10</xdr:col>
      <xdr:colOff>85287</xdr:colOff>
      <xdr:row>7</xdr:row>
      <xdr:rowOff>117402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CxnSpPr/>
      </xdr:nvCxnSpPr>
      <xdr:spPr>
        <a:xfrm flipH="1">
          <a:off x="5578037" y="2135291"/>
          <a:ext cx="61030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150539</xdr:colOff>
      <xdr:row>2</xdr:row>
      <xdr:rowOff>25400</xdr:rowOff>
    </xdr:from>
    <xdr:to>
      <xdr:col>9</xdr:col>
      <xdr:colOff>150539</xdr:colOff>
      <xdr:row>4</xdr:row>
      <xdr:rowOff>5474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 flipV="1">
          <a:off x="5641021" y="1127579"/>
          <a:ext cx="0" cy="347466"/>
        </a:xfrm>
        <a:prstGeom prst="straightConnector1">
          <a:avLst/>
        </a:prstGeom>
        <a:ln w="952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150539</xdr:colOff>
      <xdr:row>5</xdr:row>
      <xdr:rowOff>2268</xdr:rowOff>
    </xdr:from>
    <xdr:to>
      <xdr:col>9</xdr:col>
      <xdr:colOff>150539</xdr:colOff>
      <xdr:row>7</xdr:row>
      <xdr:rowOff>114956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CxnSpPr/>
      </xdr:nvCxnSpPr>
      <xdr:spPr>
        <a:xfrm>
          <a:off x="5641021" y="1655536"/>
          <a:ext cx="0" cy="480081"/>
        </a:xfrm>
        <a:prstGeom prst="straightConnector1">
          <a:avLst/>
        </a:prstGeom>
        <a:ln w="95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605517</xdr:colOff>
      <xdr:row>8</xdr:row>
      <xdr:rowOff>92514</xdr:rowOff>
    </xdr:from>
    <xdr:to>
      <xdr:col>10</xdr:col>
      <xdr:colOff>158750</xdr:colOff>
      <xdr:row>8</xdr:row>
      <xdr:rowOff>92514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CxnSpPr/>
      </xdr:nvCxnSpPr>
      <xdr:spPr>
        <a:xfrm>
          <a:off x="5485946" y="2296871"/>
          <a:ext cx="773340" cy="0"/>
        </a:xfrm>
        <a:prstGeom prst="straightConnector1">
          <a:avLst/>
        </a:prstGeom>
        <a:ln w="952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591207</xdr:colOff>
      <xdr:row>8</xdr:row>
      <xdr:rowOff>92514</xdr:rowOff>
    </xdr:from>
    <xdr:to>
      <xdr:col>11</xdr:col>
      <xdr:colOff>344871</xdr:colOff>
      <xdr:row>8</xdr:row>
      <xdr:rowOff>92514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CxnSpPr/>
      </xdr:nvCxnSpPr>
      <xdr:spPr>
        <a:xfrm flipH="1">
          <a:off x="6691743" y="2296871"/>
          <a:ext cx="36371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304603</xdr:colOff>
      <xdr:row>2</xdr:row>
      <xdr:rowOff>23372</xdr:rowOff>
    </xdr:from>
    <xdr:to>
      <xdr:col>12</xdr:col>
      <xdr:colOff>304603</xdr:colOff>
      <xdr:row>9</xdr:row>
      <xdr:rowOff>8489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CxnSpPr/>
      </xdr:nvCxnSpPr>
      <xdr:spPr>
        <a:xfrm flipV="1">
          <a:off x="7625246" y="1125551"/>
          <a:ext cx="0" cy="1270992"/>
        </a:xfrm>
        <a:prstGeom prst="straightConnector1">
          <a:avLst/>
        </a:prstGeom>
        <a:ln w="9525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44649</xdr:colOff>
      <xdr:row>14</xdr:row>
      <xdr:rowOff>138907</xdr:rowOff>
    </xdr:from>
    <xdr:to>
      <xdr:col>12</xdr:col>
      <xdr:colOff>491132</xdr:colOff>
      <xdr:row>14</xdr:row>
      <xdr:rowOff>138907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CxnSpPr/>
      </xdr:nvCxnSpPr>
      <xdr:spPr>
        <a:xfrm>
          <a:off x="6756797" y="3442891"/>
          <a:ext cx="1056679" cy="0"/>
        </a:xfrm>
        <a:prstGeom prst="line">
          <a:avLst/>
        </a:prstGeom>
        <a:ln>
          <a:solidFill>
            <a:schemeClr val="accent6">
              <a:lumMod val="75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302335</xdr:colOff>
      <xdr:row>10</xdr:row>
      <xdr:rowOff>4961</xdr:rowOff>
    </xdr:from>
    <xdr:to>
      <xdr:col>12</xdr:col>
      <xdr:colOff>302335</xdr:colOff>
      <xdr:row>14</xdr:row>
      <xdr:rowOff>133803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CxnSpPr/>
      </xdr:nvCxnSpPr>
      <xdr:spPr>
        <a:xfrm>
          <a:off x="7622978" y="2576711"/>
          <a:ext cx="0" cy="863628"/>
        </a:xfrm>
        <a:prstGeom prst="straightConnector1">
          <a:avLst/>
        </a:prstGeom>
        <a:ln w="9525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327422</xdr:colOff>
      <xdr:row>12</xdr:row>
      <xdr:rowOff>173633</xdr:rowOff>
    </xdr:from>
    <xdr:to>
      <xdr:col>11</xdr:col>
      <xdr:colOff>327422</xdr:colOff>
      <xdr:row>14</xdr:row>
      <xdr:rowOff>138907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CxnSpPr/>
      </xdr:nvCxnSpPr>
      <xdr:spPr>
        <a:xfrm>
          <a:off x="7038011" y="3112776"/>
          <a:ext cx="0" cy="332667"/>
        </a:xfrm>
        <a:prstGeom prst="straightConnector1">
          <a:avLst/>
        </a:prstGeom>
        <a:ln w="9525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580430</xdr:colOff>
      <xdr:row>16</xdr:row>
      <xdr:rowOff>110666</xdr:rowOff>
    </xdr:from>
    <xdr:to>
      <xdr:col>12</xdr:col>
      <xdr:colOff>0</xdr:colOff>
      <xdr:row>16</xdr:row>
      <xdr:rowOff>110666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CxnSpPr/>
      </xdr:nvCxnSpPr>
      <xdr:spPr>
        <a:xfrm>
          <a:off x="6686199" y="3774128"/>
          <a:ext cx="640724" cy="0"/>
        </a:xfrm>
        <a:prstGeom prst="line">
          <a:avLst/>
        </a:prstGeom>
        <a:ln w="6350">
          <a:solidFill>
            <a:schemeClr val="accent5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286598</xdr:colOff>
      <xdr:row>16</xdr:row>
      <xdr:rowOff>114102</xdr:rowOff>
    </xdr:from>
    <xdr:to>
      <xdr:col>11</xdr:col>
      <xdr:colOff>286598</xdr:colOff>
      <xdr:row>17</xdr:row>
      <xdr:rowOff>185964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CxnSpPr/>
      </xdr:nvCxnSpPr>
      <xdr:spPr>
        <a:xfrm flipV="1">
          <a:off x="6997187" y="3788031"/>
          <a:ext cx="0" cy="255558"/>
        </a:xfrm>
        <a:prstGeom prst="straightConnector1">
          <a:avLst/>
        </a:prstGeom>
        <a:ln w="9525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605234</xdr:colOff>
      <xdr:row>14</xdr:row>
      <xdr:rowOff>141718</xdr:rowOff>
    </xdr:from>
    <xdr:to>
      <xdr:col>11</xdr:col>
      <xdr:colOff>163711</xdr:colOff>
      <xdr:row>14</xdr:row>
      <xdr:rowOff>141718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CxnSpPr/>
      </xdr:nvCxnSpPr>
      <xdr:spPr>
        <a:xfrm flipH="1">
          <a:off x="6705770" y="3448254"/>
          <a:ext cx="168530" cy="0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600273</xdr:colOff>
      <xdr:row>14</xdr:row>
      <xdr:rowOff>141718</xdr:rowOff>
    </xdr:from>
    <xdr:to>
      <xdr:col>10</xdr:col>
      <xdr:colOff>153789</xdr:colOff>
      <xdr:row>14</xdr:row>
      <xdr:rowOff>141718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CxnSpPr/>
      </xdr:nvCxnSpPr>
      <xdr:spPr>
        <a:xfrm>
          <a:off x="5480702" y="3448254"/>
          <a:ext cx="773623" cy="0"/>
        </a:xfrm>
        <a:prstGeom prst="straightConnector1">
          <a:avLst/>
        </a:prstGeom>
        <a:ln w="9525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519509</xdr:colOff>
      <xdr:row>16</xdr:row>
      <xdr:rowOff>112712</xdr:rowOff>
    </xdr:from>
    <xdr:to>
      <xdr:col>11</xdr:col>
      <xdr:colOff>77986</xdr:colOff>
      <xdr:row>16</xdr:row>
      <xdr:rowOff>112712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CxnSpPr/>
      </xdr:nvCxnSpPr>
      <xdr:spPr>
        <a:xfrm flipH="1">
          <a:off x="6620045" y="3786641"/>
          <a:ext cx="168530" cy="0"/>
        </a:xfrm>
        <a:prstGeom prst="straightConnector1">
          <a:avLst/>
        </a:prstGeom>
        <a:ln w="9525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605234</xdr:colOff>
      <xdr:row>16</xdr:row>
      <xdr:rowOff>112712</xdr:rowOff>
    </xdr:from>
    <xdr:to>
      <xdr:col>10</xdr:col>
      <xdr:colOff>246658</xdr:colOff>
      <xdr:row>16</xdr:row>
      <xdr:rowOff>112712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CxnSpPr/>
      </xdr:nvCxnSpPr>
      <xdr:spPr>
        <a:xfrm>
          <a:off x="5485663" y="3786641"/>
          <a:ext cx="861531" cy="0"/>
        </a:xfrm>
        <a:prstGeom prst="straightConnector1">
          <a:avLst/>
        </a:prstGeom>
        <a:ln w="9525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555625</xdr:colOff>
      <xdr:row>21</xdr:row>
      <xdr:rowOff>30868</xdr:rowOff>
    </xdr:from>
    <xdr:to>
      <xdr:col>13</xdr:col>
      <xdr:colOff>431602</xdr:colOff>
      <xdr:row>21</xdr:row>
      <xdr:rowOff>30868</xdr:rowOff>
    </xdr:to>
    <xdr:cxnSp macro="">
      <xdr:nvCxnSpPr>
        <xdr:cNvPr id="58" name="Straight Connector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CxnSpPr/>
      </xdr:nvCxnSpPr>
      <xdr:spPr>
        <a:xfrm>
          <a:off x="6641042" y="4661076"/>
          <a:ext cx="170160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302617</xdr:colOff>
      <xdr:row>2</xdr:row>
      <xdr:rowOff>19844</xdr:rowOff>
    </xdr:from>
    <xdr:to>
      <xdr:col>13</xdr:col>
      <xdr:colOff>302617</xdr:colOff>
      <xdr:row>11</xdr:row>
      <xdr:rowOff>0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CxnSpPr/>
      </xdr:nvCxnSpPr>
      <xdr:spPr>
        <a:xfrm flipV="1">
          <a:off x="8235156" y="1121172"/>
          <a:ext cx="0" cy="1632148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307578</xdr:colOff>
      <xdr:row>11</xdr:row>
      <xdr:rowOff>178594</xdr:rowOff>
    </xdr:from>
    <xdr:to>
      <xdr:col>13</xdr:col>
      <xdr:colOff>307578</xdr:colOff>
      <xdr:row>21</xdr:row>
      <xdr:rowOff>39688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CxnSpPr/>
      </xdr:nvCxnSpPr>
      <xdr:spPr>
        <a:xfrm>
          <a:off x="8240117" y="2931914"/>
          <a:ext cx="0" cy="1696641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298419</xdr:colOff>
      <xdr:row>21</xdr:row>
      <xdr:rowOff>35872</xdr:rowOff>
    </xdr:from>
    <xdr:to>
      <xdr:col>13</xdr:col>
      <xdr:colOff>298419</xdr:colOff>
      <xdr:row>21</xdr:row>
      <xdr:rowOff>174778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CxnSpPr/>
      </xdr:nvCxnSpPr>
      <xdr:spPr>
        <a:xfrm flipV="1">
          <a:off x="8229115" y="4655497"/>
          <a:ext cx="0" cy="138906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469636</xdr:colOff>
      <xdr:row>23</xdr:row>
      <xdr:rowOff>153790</xdr:rowOff>
    </xdr:from>
    <xdr:to>
      <xdr:col>13</xdr:col>
      <xdr:colOff>436563</xdr:colOff>
      <xdr:row>23</xdr:row>
      <xdr:rowOff>153791</xdr:rowOff>
    </xdr:to>
    <xdr:cxnSp macro="">
      <xdr:nvCxnSpPr>
        <xdr:cNvPr id="66" name="Straight Connector 65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CxnSpPr/>
      </xdr:nvCxnSpPr>
      <xdr:spPr>
        <a:xfrm>
          <a:off x="7163594" y="5154415"/>
          <a:ext cx="1184011" cy="1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298419</xdr:colOff>
      <xdr:row>23</xdr:row>
      <xdr:rowOff>4961</xdr:rowOff>
    </xdr:from>
    <xdr:to>
      <xdr:col>13</xdr:col>
      <xdr:colOff>298419</xdr:colOff>
      <xdr:row>23</xdr:row>
      <xdr:rowOff>153789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CxnSpPr/>
      </xdr:nvCxnSpPr>
      <xdr:spPr>
        <a:xfrm>
          <a:off x="8229115" y="5005586"/>
          <a:ext cx="0" cy="148828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467431</xdr:colOff>
      <xdr:row>25</xdr:row>
      <xdr:rowOff>60082</xdr:rowOff>
    </xdr:from>
    <xdr:to>
      <xdr:col>12</xdr:col>
      <xdr:colOff>367393</xdr:colOff>
      <xdr:row>25</xdr:row>
      <xdr:rowOff>60082</xdr:rowOff>
    </xdr:to>
    <xdr:cxnSp macro="">
      <xdr:nvCxnSpPr>
        <xdr:cNvPr id="70" name="Straight Connector 69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CxnSpPr/>
      </xdr:nvCxnSpPr>
      <xdr:spPr>
        <a:xfrm>
          <a:off x="7178020" y="5428100"/>
          <a:ext cx="510016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298135</xdr:colOff>
      <xdr:row>23</xdr:row>
      <xdr:rowOff>4961</xdr:rowOff>
    </xdr:from>
    <xdr:to>
      <xdr:col>12</xdr:col>
      <xdr:colOff>298135</xdr:colOff>
      <xdr:row>23</xdr:row>
      <xdr:rowOff>158750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CxnSpPr/>
      </xdr:nvCxnSpPr>
      <xdr:spPr>
        <a:xfrm>
          <a:off x="7618778" y="5005586"/>
          <a:ext cx="0" cy="153789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298135</xdr:colOff>
      <xdr:row>25</xdr:row>
      <xdr:rowOff>64052</xdr:rowOff>
    </xdr:from>
    <xdr:to>
      <xdr:col>12</xdr:col>
      <xdr:colOff>298136</xdr:colOff>
      <xdr:row>26</xdr:row>
      <xdr:rowOff>4172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CxnSpPr/>
      </xdr:nvCxnSpPr>
      <xdr:spPr>
        <a:xfrm flipH="1" flipV="1">
          <a:off x="7618778" y="5432070"/>
          <a:ext cx="1" cy="130620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516895</xdr:colOff>
      <xdr:row>24</xdr:row>
      <xdr:rowOff>169900</xdr:rowOff>
    </xdr:from>
    <xdr:to>
      <xdr:col>10</xdr:col>
      <xdr:colOff>516895</xdr:colOff>
      <xdr:row>27</xdr:row>
      <xdr:rowOff>182563</xdr:rowOff>
    </xdr:to>
    <xdr:cxnSp macro="">
      <xdr:nvCxnSpPr>
        <xdr:cNvPr id="80" name="Straight Connector 79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CxnSpPr/>
      </xdr:nvCxnSpPr>
      <xdr:spPr>
        <a:xfrm>
          <a:off x="6608926" y="5432463"/>
          <a:ext cx="0" cy="578209"/>
        </a:xfrm>
        <a:prstGeom prst="line">
          <a:avLst/>
        </a:prstGeom>
        <a:ln>
          <a:solidFill>
            <a:srgbClr val="7030A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606337</xdr:colOff>
      <xdr:row>20</xdr:row>
      <xdr:rowOff>92254</xdr:rowOff>
    </xdr:from>
    <xdr:to>
      <xdr:col>9</xdr:col>
      <xdr:colOff>342081</xdr:colOff>
      <xdr:row>20</xdr:row>
      <xdr:rowOff>92254</xdr:rowOff>
    </xdr:to>
    <xdr:cxnSp macro="">
      <xdr:nvCxnSpPr>
        <xdr:cNvPr id="85" name="Straight Arrow Connector 84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CxnSpPr/>
      </xdr:nvCxnSpPr>
      <xdr:spPr>
        <a:xfrm>
          <a:off x="5486766" y="4521379"/>
          <a:ext cx="345797" cy="0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241030</xdr:colOff>
      <xdr:row>20</xdr:row>
      <xdr:rowOff>92254</xdr:rowOff>
    </xdr:from>
    <xdr:to>
      <xdr:col>10</xdr:col>
      <xdr:colOff>434507</xdr:colOff>
      <xdr:row>20</xdr:row>
      <xdr:rowOff>92254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CxnSpPr/>
      </xdr:nvCxnSpPr>
      <xdr:spPr>
        <a:xfrm flipH="1" flipV="1">
          <a:off x="6341566" y="4521379"/>
          <a:ext cx="193477" cy="0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511279</xdr:colOff>
      <xdr:row>22</xdr:row>
      <xdr:rowOff>100424</xdr:rowOff>
    </xdr:from>
    <xdr:to>
      <xdr:col>11</xdr:col>
      <xdr:colOff>69756</xdr:colOff>
      <xdr:row>22</xdr:row>
      <xdr:rowOff>100424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CxnSpPr/>
      </xdr:nvCxnSpPr>
      <xdr:spPr>
        <a:xfrm flipH="1">
          <a:off x="6611815" y="4910549"/>
          <a:ext cx="168530" cy="0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381000</xdr:colOff>
      <xdr:row>21</xdr:row>
      <xdr:rowOff>40822</xdr:rowOff>
    </xdr:from>
    <xdr:to>
      <xdr:col>10</xdr:col>
      <xdr:colOff>383069</xdr:colOff>
      <xdr:row>24</xdr:row>
      <xdr:rowOff>110623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>
          <a:endCxn id="7" idx="0"/>
        </xdr:cNvCxnSpPr>
      </xdr:nvCxnSpPr>
      <xdr:spPr>
        <a:xfrm>
          <a:off x="6458857" y="4689929"/>
          <a:ext cx="2069" cy="627694"/>
        </a:xfrm>
        <a:prstGeom prst="line">
          <a:avLst/>
        </a:prstGeom>
        <a:ln w="9525">
          <a:prstDash val="dash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9072</xdr:colOff>
      <xdr:row>22</xdr:row>
      <xdr:rowOff>100141</xdr:rowOff>
    </xdr:from>
    <xdr:to>
      <xdr:col>10</xdr:col>
      <xdr:colOff>381000</xdr:colOff>
      <xdr:row>22</xdr:row>
      <xdr:rowOff>100708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CxnSpPr/>
      </xdr:nvCxnSpPr>
      <xdr:spPr>
        <a:xfrm flipV="1">
          <a:off x="5499554" y="4910266"/>
          <a:ext cx="981982" cy="567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243966</xdr:colOff>
      <xdr:row>25</xdr:row>
      <xdr:rowOff>286</xdr:rowOff>
    </xdr:from>
    <xdr:to>
      <xdr:col>10</xdr:col>
      <xdr:colOff>243966</xdr:colOff>
      <xdr:row>27</xdr:row>
      <xdr:rowOff>186532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CxnSpPr/>
      </xdr:nvCxnSpPr>
      <xdr:spPr>
        <a:xfrm>
          <a:off x="6335997" y="5447395"/>
          <a:ext cx="0" cy="567246"/>
        </a:xfrm>
        <a:prstGeom prst="line">
          <a:avLst/>
        </a:prstGeom>
        <a:ln>
          <a:solidFill>
            <a:srgbClr val="7030A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308459</xdr:colOff>
      <xdr:row>26</xdr:row>
      <xdr:rowOff>37560</xdr:rowOff>
    </xdr:from>
    <xdr:to>
      <xdr:col>10</xdr:col>
      <xdr:colOff>308459</xdr:colOff>
      <xdr:row>28</xdr:row>
      <xdr:rowOff>158750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CxnSpPr/>
      </xdr:nvCxnSpPr>
      <xdr:spPr>
        <a:xfrm>
          <a:off x="6400490" y="5675169"/>
          <a:ext cx="0" cy="502190"/>
        </a:xfrm>
        <a:prstGeom prst="line">
          <a:avLst/>
        </a:prstGeom>
        <a:ln>
          <a:solidFill>
            <a:srgbClr val="7030A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456449</xdr:colOff>
      <xdr:row>26</xdr:row>
      <xdr:rowOff>37826</xdr:rowOff>
    </xdr:from>
    <xdr:to>
      <xdr:col>10</xdr:col>
      <xdr:colOff>456449</xdr:colOff>
      <xdr:row>28</xdr:row>
      <xdr:rowOff>158750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CxnSpPr/>
      </xdr:nvCxnSpPr>
      <xdr:spPr>
        <a:xfrm>
          <a:off x="6548480" y="5675435"/>
          <a:ext cx="0" cy="501924"/>
        </a:xfrm>
        <a:prstGeom prst="line">
          <a:avLst/>
        </a:prstGeom>
        <a:ln>
          <a:solidFill>
            <a:srgbClr val="7030A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607786</xdr:colOff>
      <xdr:row>28</xdr:row>
      <xdr:rowOff>101445</xdr:rowOff>
    </xdr:from>
    <xdr:to>
      <xdr:col>10</xdr:col>
      <xdr:colOff>314457</xdr:colOff>
      <xdr:row>28</xdr:row>
      <xdr:rowOff>101445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CxnSpPr/>
      </xdr:nvCxnSpPr>
      <xdr:spPr>
        <a:xfrm>
          <a:off x="6090614" y="6120054"/>
          <a:ext cx="315874" cy="0"/>
        </a:xfrm>
        <a:prstGeom prst="straightConnector1">
          <a:avLst/>
        </a:prstGeom>
        <a:ln w="9525">
          <a:solidFill>
            <a:srgbClr val="7030A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459496</xdr:colOff>
      <xdr:row>28</xdr:row>
      <xdr:rowOff>101445</xdr:rowOff>
    </xdr:from>
    <xdr:to>
      <xdr:col>10</xdr:col>
      <xdr:colOff>604005</xdr:colOff>
      <xdr:row>28</xdr:row>
      <xdr:rowOff>101445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CxnSpPr/>
      </xdr:nvCxnSpPr>
      <xdr:spPr>
        <a:xfrm flipH="1">
          <a:off x="6551527" y="6120054"/>
          <a:ext cx="144509" cy="0"/>
        </a:xfrm>
        <a:prstGeom prst="straightConnector1">
          <a:avLst/>
        </a:prstGeom>
        <a:ln w="9525">
          <a:solidFill>
            <a:srgbClr val="7030A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4409</xdr:colOff>
      <xdr:row>27</xdr:row>
      <xdr:rowOff>90240</xdr:rowOff>
    </xdr:from>
    <xdr:to>
      <xdr:col>10</xdr:col>
      <xdr:colOff>246370</xdr:colOff>
      <xdr:row>27</xdr:row>
      <xdr:rowOff>90240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CxnSpPr/>
      </xdr:nvCxnSpPr>
      <xdr:spPr>
        <a:xfrm>
          <a:off x="6096440" y="5918349"/>
          <a:ext cx="241961" cy="0"/>
        </a:xfrm>
        <a:prstGeom prst="straightConnector1">
          <a:avLst/>
        </a:prstGeom>
        <a:ln w="9525">
          <a:solidFill>
            <a:srgbClr val="7030A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510598</xdr:colOff>
      <xdr:row>27</xdr:row>
      <xdr:rowOff>90240</xdr:rowOff>
    </xdr:from>
    <xdr:to>
      <xdr:col>11</xdr:col>
      <xdr:colOff>46566</xdr:colOff>
      <xdr:row>27</xdr:row>
      <xdr:rowOff>90240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CxnSpPr/>
      </xdr:nvCxnSpPr>
      <xdr:spPr>
        <a:xfrm flipH="1">
          <a:off x="6602629" y="5918349"/>
          <a:ext cx="145171" cy="0"/>
        </a:xfrm>
        <a:prstGeom prst="straightConnector1">
          <a:avLst/>
        </a:prstGeom>
        <a:ln w="9525">
          <a:solidFill>
            <a:srgbClr val="7030A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531371</xdr:colOff>
      <xdr:row>26</xdr:row>
      <xdr:rowOff>4409</xdr:rowOff>
    </xdr:from>
    <xdr:to>
      <xdr:col>11</xdr:col>
      <xdr:colOff>213871</xdr:colOff>
      <xdr:row>26</xdr:row>
      <xdr:rowOff>8818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CxnSpPr/>
      </xdr:nvCxnSpPr>
      <xdr:spPr>
        <a:xfrm>
          <a:off x="6616788" y="5560659"/>
          <a:ext cx="291041" cy="4409"/>
        </a:xfrm>
        <a:prstGeom prst="line">
          <a:avLst/>
        </a:prstGeom>
        <a:ln>
          <a:solidFill>
            <a:srgbClr val="7030A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533841</xdr:colOff>
      <xdr:row>24</xdr:row>
      <xdr:rowOff>103893</xdr:rowOff>
    </xdr:from>
    <xdr:to>
      <xdr:col>14</xdr:col>
      <xdr:colOff>495300</xdr:colOff>
      <xdr:row>24</xdr:row>
      <xdr:rowOff>103893</xdr:rowOff>
    </xdr:to>
    <xdr:cxnSp macro="">
      <xdr:nvCxnSpPr>
        <xdr:cNvPr id="69" name="Straight Connector 68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CxnSpPr/>
      </xdr:nvCxnSpPr>
      <xdr:spPr>
        <a:xfrm>
          <a:off x="6629841" y="5260093"/>
          <a:ext cx="2399859" cy="0"/>
        </a:xfrm>
        <a:prstGeom prst="line">
          <a:avLst/>
        </a:prstGeom>
        <a:ln>
          <a:solidFill>
            <a:srgbClr val="7030A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74966</xdr:colOff>
      <xdr:row>23</xdr:row>
      <xdr:rowOff>121267</xdr:rowOff>
    </xdr:from>
    <xdr:to>
      <xdr:col>11</xdr:col>
      <xdr:colOff>74966</xdr:colOff>
      <xdr:row>24</xdr:row>
      <xdr:rowOff>103629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CxnSpPr/>
      </xdr:nvCxnSpPr>
      <xdr:spPr>
        <a:xfrm>
          <a:off x="6768924" y="5121892"/>
          <a:ext cx="0" cy="16757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75230</xdr:colOff>
      <xdr:row>25</xdr:row>
      <xdr:rowOff>183267</xdr:rowOff>
    </xdr:from>
    <xdr:to>
      <xdr:col>11</xdr:col>
      <xdr:colOff>75230</xdr:colOff>
      <xdr:row>27</xdr:row>
      <xdr:rowOff>112448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CxnSpPr/>
      </xdr:nvCxnSpPr>
      <xdr:spPr>
        <a:xfrm flipV="1">
          <a:off x="6769188" y="5554309"/>
          <a:ext cx="0" cy="299597"/>
        </a:xfrm>
        <a:prstGeom prst="straightConnector1">
          <a:avLst/>
        </a:prstGeom>
        <a:ln w="952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72761</xdr:colOff>
      <xdr:row>27</xdr:row>
      <xdr:rowOff>110243</xdr:rowOff>
    </xdr:from>
    <xdr:to>
      <xdr:col>13</xdr:col>
      <xdr:colOff>0</xdr:colOff>
      <xdr:row>27</xdr:row>
      <xdr:rowOff>110243</xdr:rowOff>
    </xdr:to>
    <xdr:cxnSp macro="">
      <xdr:nvCxnSpPr>
        <xdr:cNvPr id="65" name="Straight Connector 6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CxnSpPr/>
      </xdr:nvCxnSpPr>
      <xdr:spPr>
        <a:xfrm>
          <a:off x="6787508" y="5793115"/>
          <a:ext cx="1148102" cy="0"/>
        </a:xfrm>
        <a:prstGeom prst="line">
          <a:avLst/>
        </a:prstGeom>
        <a:ln w="9525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307879</xdr:colOff>
      <xdr:row>2</xdr:row>
      <xdr:rowOff>32070</xdr:rowOff>
    </xdr:from>
    <xdr:to>
      <xdr:col>14</xdr:col>
      <xdr:colOff>307879</xdr:colOff>
      <xdr:row>13</xdr:row>
      <xdr:rowOff>0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CxnSpPr/>
      </xdr:nvCxnSpPr>
      <xdr:spPr>
        <a:xfrm flipV="1">
          <a:off x="8838687" y="1148131"/>
          <a:ext cx="0" cy="2014041"/>
        </a:xfrm>
        <a:prstGeom prst="straightConnector1">
          <a:avLst/>
        </a:prstGeom>
        <a:ln w="952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314293</xdr:colOff>
      <xdr:row>14</xdr:row>
      <xdr:rowOff>12828</xdr:rowOff>
    </xdr:from>
    <xdr:to>
      <xdr:col>14</xdr:col>
      <xdr:colOff>314293</xdr:colOff>
      <xdr:row>24</xdr:row>
      <xdr:rowOff>102626</xdr:rowOff>
    </xdr:to>
    <xdr:cxnSp macro="">
      <xdr:nvCxnSpPr>
        <xdr:cNvPr id="91" name="Straight Arrow Connector 90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CxnSpPr/>
      </xdr:nvCxnSpPr>
      <xdr:spPr>
        <a:xfrm>
          <a:off x="8845101" y="3361010"/>
          <a:ext cx="0" cy="1949899"/>
        </a:xfrm>
        <a:prstGeom prst="straightConnector1">
          <a:avLst/>
        </a:prstGeom>
        <a:ln w="952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542823</xdr:colOff>
      <xdr:row>21</xdr:row>
      <xdr:rowOff>27596</xdr:rowOff>
    </xdr:from>
    <xdr:to>
      <xdr:col>10</xdr:col>
      <xdr:colOff>242956</xdr:colOff>
      <xdr:row>21</xdr:row>
      <xdr:rowOff>28679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CxnSpPr/>
      </xdr:nvCxnSpPr>
      <xdr:spPr>
        <a:xfrm flipH="1">
          <a:off x="6036597" y="4636467"/>
          <a:ext cx="310553" cy="1083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545690</xdr:colOff>
      <xdr:row>24</xdr:row>
      <xdr:rowOff>110352</xdr:rowOff>
    </xdr:from>
    <xdr:to>
      <xdr:col>10</xdr:col>
      <xdr:colOff>245823</xdr:colOff>
      <xdr:row>24</xdr:row>
      <xdr:rowOff>111435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CxnSpPr/>
      </xdr:nvCxnSpPr>
      <xdr:spPr>
        <a:xfrm flipH="1">
          <a:off x="6039464" y="5272287"/>
          <a:ext cx="310553" cy="1083"/>
        </a:xfrm>
        <a:prstGeom prst="line">
          <a:avLst/>
        </a:prstGeom>
        <a:ln w="635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346178</xdr:colOff>
      <xdr:row>20</xdr:row>
      <xdr:rowOff>47113</xdr:rowOff>
    </xdr:from>
    <xdr:to>
      <xdr:col>9</xdr:col>
      <xdr:colOff>346178</xdr:colOff>
      <xdr:row>23</xdr:row>
      <xdr:rowOff>110613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CxnSpPr/>
      </xdr:nvCxnSpPr>
      <xdr:spPr>
        <a:xfrm flipV="1">
          <a:off x="5839952" y="4471629"/>
          <a:ext cx="0" cy="61656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608584</xdr:colOff>
      <xdr:row>24</xdr:row>
      <xdr:rowOff>108929</xdr:rowOff>
    </xdr:from>
    <xdr:to>
      <xdr:col>9</xdr:col>
      <xdr:colOff>608584</xdr:colOff>
      <xdr:row>25</xdr:row>
      <xdr:rowOff>118051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CxnSpPr/>
      </xdr:nvCxnSpPr>
      <xdr:spPr>
        <a:xfrm rot="5400000" flipH="1" flipV="1">
          <a:off x="6002656" y="5389660"/>
          <a:ext cx="192819" cy="0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608583</xdr:colOff>
      <xdr:row>18</xdr:row>
      <xdr:rowOff>183696</xdr:rowOff>
    </xdr:from>
    <xdr:to>
      <xdr:col>9</xdr:col>
      <xdr:colOff>608583</xdr:colOff>
      <xdr:row>21</xdr:row>
      <xdr:rowOff>39423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CxnSpPr/>
      </xdr:nvCxnSpPr>
      <xdr:spPr>
        <a:xfrm>
          <a:off x="6099065" y="4231821"/>
          <a:ext cx="0" cy="427227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88900</xdr:colOff>
      <xdr:row>15</xdr:row>
      <xdr:rowOff>0</xdr:rowOff>
    </xdr:from>
    <xdr:to>
      <xdr:col>13</xdr:col>
      <xdr:colOff>209550</xdr:colOff>
      <xdr:row>16</xdr:row>
      <xdr:rowOff>95250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594600" y="3568700"/>
          <a:ext cx="13398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i="1">
              <a:solidFill>
                <a:srgbClr val="00B0F0"/>
              </a:solidFill>
            </a:rPr>
            <a:t>CONICAL TRANSITION</a:t>
          </a:r>
        </a:p>
      </xdr:txBody>
    </xdr:sp>
    <xdr:clientData/>
  </xdr:twoCellAnchor>
  <xdr:twoCellAnchor>
    <xdr:from>
      <xdr:col>8</xdr:col>
      <xdr:colOff>421032</xdr:colOff>
      <xdr:row>25</xdr:row>
      <xdr:rowOff>92315</xdr:rowOff>
    </xdr:from>
    <xdr:to>
      <xdr:col>9</xdr:col>
      <xdr:colOff>553921</xdr:colOff>
      <xdr:row>26</xdr:row>
      <xdr:rowOff>151848</xdr:rowOff>
    </xdr:to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 txBox="1"/>
      </xdr:nvSpPr>
      <xdr:spPr>
        <a:xfrm>
          <a:off x="6294782" y="5627858"/>
          <a:ext cx="740280" cy="252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900" i="1">
              <a:solidFill>
                <a:srgbClr val="00B0F0"/>
              </a:solidFill>
            </a:rPr>
            <a:t>BOATTAIL</a:t>
          </a:r>
        </a:p>
      </xdr:txBody>
    </xdr:sp>
    <xdr:clientData/>
  </xdr:twoCellAnchor>
  <xdr:twoCellAnchor>
    <xdr:from>
      <xdr:col>10</xdr:col>
      <xdr:colOff>400050</xdr:colOff>
      <xdr:row>15</xdr:row>
      <xdr:rowOff>111125</xdr:rowOff>
    </xdr:from>
    <xdr:to>
      <xdr:col>11</xdr:col>
      <xdr:colOff>127000</xdr:colOff>
      <xdr:row>15</xdr:row>
      <xdr:rowOff>120650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 flipH="1">
          <a:off x="7296150" y="3679825"/>
          <a:ext cx="336550" cy="9525"/>
        </a:xfrm>
        <a:prstGeom prst="straightConnector1">
          <a:avLst/>
        </a:prstGeom>
        <a:ln w="19050">
          <a:solidFill>
            <a:srgbClr val="00B0F0"/>
          </a:solidFill>
          <a:tailEnd type="oval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553921</xdr:colOff>
      <xdr:row>25</xdr:row>
      <xdr:rowOff>58364</xdr:rowOff>
    </xdr:from>
    <xdr:to>
      <xdr:col>10</xdr:col>
      <xdr:colOff>389770</xdr:colOff>
      <xdr:row>26</xdr:row>
      <xdr:rowOff>25451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CxnSpPr>
          <a:stCxn id="61" idx="3"/>
        </xdr:cNvCxnSpPr>
      </xdr:nvCxnSpPr>
      <xdr:spPr>
        <a:xfrm flipV="1">
          <a:off x="7035062" y="5593907"/>
          <a:ext cx="443241" cy="160348"/>
        </a:xfrm>
        <a:prstGeom prst="straightConnector1">
          <a:avLst/>
        </a:prstGeom>
        <a:ln w="19050">
          <a:solidFill>
            <a:srgbClr val="00B0F0"/>
          </a:solidFill>
          <a:tailEnd type="oval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1161221</xdr:colOff>
      <xdr:row>27</xdr:row>
      <xdr:rowOff>153533</xdr:rowOff>
    </xdr:from>
    <xdr:to>
      <xdr:col>3</xdr:col>
      <xdr:colOff>47425</xdr:colOff>
      <xdr:row>32</xdr:row>
      <xdr:rowOff>164874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pSpPr/>
      </xdr:nvGrpSpPr>
      <xdr:grpSpPr>
        <a:xfrm>
          <a:off x="1561271" y="5497058"/>
          <a:ext cx="1219829" cy="992416"/>
          <a:chOff x="1590840" y="5234174"/>
          <a:chExt cx="1304336" cy="960634"/>
        </a:xfrm>
      </xdr:grpSpPr>
      <xdr:sp macro="" textlink="">
        <xdr:nvSpPr>
          <xdr:cNvPr id="76" name="Flowchart: Manual Operation 75">
            <a:extLst>
              <a:ext uri="{FF2B5EF4-FFF2-40B4-BE49-F238E27FC236}">
                <a16:creationId xmlns:a16="http://schemas.microsoft.com/office/drawing/2014/main" id="{00000000-0008-0000-0100-00004C000000}"/>
              </a:ext>
            </a:extLst>
          </xdr:cNvPr>
          <xdr:cNvSpPr/>
        </xdr:nvSpPr>
        <xdr:spPr>
          <a:xfrm>
            <a:off x="1590840" y="5555114"/>
            <a:ext cx="489503" cy="327130"/>
          </a:xfrm>
          <a:prstGeom prst="flowChartManualOperation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7" name="Flowchart: Manual Operation 76">
            <a:extLst>
              <a:ext uri="{FF2B5EF4-FFF2-40B4-BE49-F238E27FC236}">
                <a16:creationId xmlns:a16="http://schemas.microsoft.com/office/drawing/2014/main" id="{00000000-0008-0000-0100-00004D000000}"/>
              </a:ext>
            </a:extLst>
          </xdr:cNvPr>
          <xdr:cNvSpPr/>
        </xdr:nvSpPr>
        <xdr:spPr>
          <a:xfrm flipV="1">
            <a:off x="2403720" y="5555114"/>
            <a:ext cx="491456" cy="327130"/>
          </a:xfrm>
          <a:prstGeom prst="flowChartManualOperation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17" name="Straight Connector 16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CxnSpPr/>
        </xdr:nvCxnSpPr>
        <xdr:spPr>
          <a:xfrm flipV="1">
            <a:off x="1592425" y="5265094"/>
            <a:ext cx="0" cy="294535"/>
          </a:xfrm>
          <a:prstGeom prst="line">
            <a:avLst/>
          </a:prstGeom>
          <a:ln w="158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" name="Straight Connector 77">
            <a:extLst>
              <a:ext uri="{FF2B5EF4-FFF2-40B4-BE49-F238E27FC236}">
                <a16:creationId xmlns:a16="http://schemas.microsoft.com/office/drawing/2014/main" id="{00000000-0008-0000-0100-00004E000000}"/>
              </a:ext>
            </a:extLst>
          </xdr:cNvPr>
          <xdr:cNvCxnSpPr/>
        </xdr:nvCxnSpPr>
        <xdr:spPr>
          <a:xfrm flipV="1">
            <a:off x="2081224" y="5260634"/>
            <a:ext cx="0" cy="294535"/>
          </a:xfrm>
          <a:prstGeom prst="line">
            <a:avLst/>
          </a:prstGeom>
          <a:ln w="158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" name="Straight Connector 78">
            <a:extLst>
              <a:ext uri="{FF2B5EF4-FFF2-40B4-BE49-F238E27FC236}">
                <a16:creationId xmlns:a16="http://schemas.microsoft.com/office/drawing/2014/main" id="{00000000-0008-0000-0100-00004F000000}"/>
              </a:ext>
            </a:extLst>
          </xdr:cNvPr>
          <xdr:cNvCxnSpPr/>
        </xdr:nvCxnSpPr>
        <xdr:spPr>
          <a:xfrm flipV="1">
            <a:off x="1693118" y="5881095"/>
            <a:ext cx="0" cy="292243"/>
          </a:xfrm>
          <a:prstGeom prst="line">
            <a:avLst/>
          </a:prstGeom>
          <a:ln w="158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" name="Straight Connector 80">
            <a:extLst>
              <a:ext uri="{FF2B5EF4-FFF2-40B4-BE49-F238E27FC236}">
                <a16:creationId xmlns:a16="http://schemas.microsoft.com/office/drawing/2014/main" id="{00000000-0008-0000-0100-000051000000}"/>
              </a:ext>
            </a:extLst>
          </xdr:cNvPr>
          <xdr:cNvCxnSpPr/>
        </xdr:nvCxnSpPr>
        <xdr:spPr>
          <a:xfrm flipV="1">
            <a:off x="1981589" y="5880415"/>
            <a:ext cx="0" cy="292243"/>
          </a:xfrm>
          <a:prstGeom prst="line">
            <a:avLst/>
          </a:prstGeom>
          <a:ln w="158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" name="Freeform 18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SpPr/>
        </xdr:nvSpPr>
        <xdr:spPr>
          <a:xfrm>
            <a:off x="1596204" y="5241892"/>
            <a:ext cx="478140" cy="49660"/>
          </a:xfrm>
          <a:custGeom>
            <a:avLst/>
            <a:gdLst>
              <a:gd name="connsiteX0" fmla="*/ 0 w 478140"/>
              <a:gd name="connsiteY0" fmla="*/ 42100 h 86046"/>
              <a:gd name="connsiteX1" fmla="*/ 103944 w 478140"/>
              <a:gd name="connsiteY1" fmla="*/ 4302 h 86046"/>
              <a:gd name="connsiteX2" fmla="*/ 213557 w 478140"/>
              <a:gd name="connsiteY2" fmla="*/ 9972 h 86046"/>
              <a:gd name="connsiteX3" fmla="*/ 296712 w 478140"/>
              <a:gd name="connsiteY3" fmla="*/ 85567 h 86046"/>
              <a:gd name="connsiteX4" fmla="*/ 478140 w 478140"/>
              <a:gd name="connsiteY4" fmla="*/ 36430 h 8604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478140" h="86046">
                <a:moveTo>
                  <a:pt x="0" y="42100"/>
                </a:moveTo>
                <a:cubicBezTo>
                  <a:pt x="34175" y="25878"/>
                  <a:pt x="68351" y="9657"/>
                  <a:pt x="103944" y="4302"/>
                </a:cubicBezTo>
                <a:cubicBezTo>
                  <a:pt x="139537" y="-1053"/>
                  <a:pt x="181429" y="-3572"/>
                  <a:pt x="213557" y="9972"/>
                </a:cubicBezTo>
                <a:cubicBezTo>
                  <a:pt x="245685" y="23516"/>
                  <a:pt x="252615" y="81157"/>
                  <a:pt x="296712" y="85567"/>
                </a:cubicBezTo>
                <a:cubicBezTo>
                  <a:pt x="340809" y="89977"/>
                  <a:pt x="409474" y="63203"/>
                  <a:pt x="478140" y="36430"/>
                </a:cubicBezTo>
              </a:path>
            </a:pathLst>
          </a:custGeom>
          <a:noFill/>
          <a:ln w="9525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2" name="Freeform 81">
            <a:extLst>
              <a:ext uri="{FF2B5EF4-FFF2-40B4-BE49-F238E27FC236}">
                <a16:creationId xmlns:a16="http://schemas.microsoft.com/office/drawing/2014/main" id="{00000000-0008-0000-0100-000052000000}"/>
              </a:ext>
            </a:extLst>
          </xdr:cNvPr>
          <xdr:cNvSpPr/>
        </xdr:nvSpPr>
        <xdr:spPr>
          <a:xfrm>
            <a:off x="2415904" y="6133808"/>
            <a:ext cx="477053" cy="49660"/>
          </a:xfrm>
          <a:custGeom>
            <a:avLst/>
            <a:gdLst>
              <a:gd name="connsiteX0" fmla="*/ 0 w 478140"/>
              <a:gd name="connsiteY0" fmla="*/ 42100 h 86046"/>
              <a:gd name="connsiteX1" fmla="*/ 103944 w 478140"/>
              <a:gd name="connsiteY1" fmla="*/ 4302 h 86046"/>
              <a:gd name="connsiteX2" fmla="*/ 213557 w 478140"/>
              <a:gd name="connsiteY2" fmla="*/ 9972 h 86046"/>
              <a:gd name="connsiteX3" fmla="*/ 296712 w 478140"/>
              <a:gd name="connsiteY3" fmla="*/ 85567 h 86046"/>
              <a:gd name="connsiteX4" fmla="*/ 478140 w 478140"/>
              <a:gd name="connsiteY4" fmla="*/ 36430 h 8604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478140" h="86046">
                <a:moveTo>
                  <a:pt x="0" y="42100"/>
                </a:moveTo>
                <a:cubicBezTo>
                  <a:pt x="34175" y="25878"/>
                  <a:pt x="68351" y="9657"/>
                  <a:pt x="103944" y="4302"/>
                </a:cubicBezTo>
                <a:cubicBezTo>
                  <a:pt x="139537" y="-1053"/>
                  <a:pt x="181429" y="-3572"/>
                  <a:pt x="213557" y="9972"/>
                </a:cubicBezTo>
                <a:cubicBezTo>
                  <a:pt x="245685" y="23516"/>
                  <a:pt x="252615" y="81157"/>
                  <a:pt x="296712" y="85567"/>
                </a:cubicBezTo>
                <a:cubicBezTo>
                  <a:pt x="340809" y="89977"/>
                  <a:pt x="409474" y="63203"/>
                  <a:pt x="478140" y="36430"/>
                </a:cubicBezTo>
              </a:path>
            </a:pathLst>
          </a:custGeom>
          <a:noFill/>
          <a:ln w="9525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83" name="Straight Connector 82">
            <a:extLst>
              <a:ext uri="{FF2B5EF4-FFF2-40B4-BE49-F238E27FC236}">
                <a16:creationId xmlns:a16="http://schemas.microsoft.com/office/drawing/2014/main" id="{00000000-0008-0000-0100-000053000000}"/>
              </a:ext>
            </a:extLst>
          </xdr:cNvPr>
          <xdr:cNvCxnSpPr/>
        </xdr:nvCxnSpPr>
        <xdr:spPr>
          <a:xfrm flipV="1">
            <a:off x="2406456" y="5872326"/>
            <a:ext cx="0" cy="292243"/>
          </a:xfrm>
          <a:prstGeom prst="line">
            <a:avLst/>
          </a:prstGeom>
          <a:ln w="158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" name="Straight Connector 83">
            <a:extLst>
              <a:ext uri="{FF2B5EF4-FFF2-40B4-BE49-F238E27FC236}">
                <a16:creationId xmlns:a16="http://schemas.microsoft.com/office/drawing/2014/main" id="{00000000-0008-0000-0100-000054000000}"/>
              </a:ext>
            </a:extLst>
          </xdr:cNvPr>
          <xdr:cNvCxnSpPr/>
        </xdr:nvCxnSpPr>
        <xdr:spPr>
          <a:xfrm flipV="1">
            <a:off x="2894168" y="5867866"/>
            <a:ext cx="0" cy="292243"/>
          </a:xfrm>
          <a:prstGeom prst="line">
            <a:avLst/>
          </a:prstGeom>
          <a:ln w="158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6" name="Freeform 85">
            <a:extLst>
              <a:ext uri="{FF2B5EF4-FFF2-40B4-BE49-F238E27FC236}">
                <a16:creationId xmlns:a16="http://schemas.microsoft.com/office/drawing/2014/main" id="{00000000-0008-0000-0100-000056000000}"/>
              </a:ext>
            </a:extLst>
          </xdr:cNvPr>
          <xdr:cNvSpPr/>
        </xdr:nvSpPr>
        <xdr:spPr>
          <a:xfrm>
            <a:off x="1686238" y="6136901"/>
            <a:ext cx="291722" cy="57907"/>
          </a:xfrm>
          <a:custGeom>
            <a:avLst/>
            <a:gdLst>
              <a:gd name="connsiteX0" fmla="*/ 0 w 478140"/>
              <a:gd name="connsiteY0" fmla="*/ 42100 h 86046"/>
              <a:gd name="connsiteX1" fmla="*/ 103944 w 478140"/>
              <a:gd name="connsiteY1" fmla="*/ 4302 h 86046"/>
              <a:gd name="connsiteX2" fmla="*/ 213557 w 478140"/>
              <a:gd name="connsiteY2" fmla="*/ 9972 h 86046"/>
              <a:gd name="connsiteX3" fmla="*/ 296712 w 478140"/>
              <a:gd name="connsiteY3" fmla="*/ 85567 h 86046"/>
              <a:gd name="connsiteX4" fmla="*/ 478140 w 478140"/>
              <a:gd name="connsiteY4" fmla="*/ 36430 h 8604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478140" h="86046">
                <a:moveTo>
                  <a:pt x="0" y="42100"/>
                </a:moveTo>
                <a:cubicBezTo>
                  <a:pt x="34175" y="25878"/>
                  <a:pt x="68351" y="9657"/>
                  <a:pt x="103944" y="4302"/>
                </a:cubicBezTo>
                <a:cubicBezTo>
                  <a:pt x="139537" y="-1053"/>
                  <a:pt x="181429" y="-3572"/>
                  <a:pt x="213557" y="9972"/>
                </a:cubicBezTo>
                <a:cubicBezTo>
                  <a:pt x="245685" y="23516"/>
                  <a:pt x="252615" y="81157"/>
                  <a:pt x="296712" y="85567"/>
                </a:cubicBezTo>
                <a:cubicBezTo>
                  <a:pt x="340809" y="89977"/>
                  <a:pt x="409474" y="63203"/>
                  <a:pt x="478140" y="36430"/>
                </a:cubicBezTo>
              </a:path>
            </a:pathLst>
          </a:custGeom>
          <a:noFill/>
          <a:ln w="9525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8" name="Freeform 87">
            <a:extLst>
              <a:ext uri="{FF2B5EF4-FFF2-40B4-BE49-F238E27FC236}">
                <a16:creationId xmlns:a16="http://schemas.microsoft.com/office/drawing/2014/main" id="{00000000-0008-0000-0100-000058000000}"/>
              </a:ext>
            </a:extLst>
          </xdr:cNvPr>
          <xdr:cNvSpPr/>
        </xdr:nvSpPr>
        <xdr:spPr>
          <a:xfrm>
            <a:off x="2498378" y="5234174"/>
            <a:ext cx="291722" cy="57907"/>
          </a:xfrm>
          <a:custGeom>
            <a:avLst/>
            <a:gdLst>
              <a:gd name="connsiteX0" fmla="*/ 0 w 478140"/>
              <a:gd name="connsiteY0" fmla="*/ 42100 h 86046"/>
              <a:gd name="connsiteX1" fmla="*/ 103944 w 478140"/>
              <a:gd name="connsiteY1" fmla="*/ 4302 h 86046"/>
              <a:gd name="connsiteX2" fmla="*/ 213557 w 478140"/>
              <a:gd name="connsiteY2" fmla="*/ 9972 h 86046"/>
              <a:gd name="connsiteX3" fmla="*/ 296712 w 478140"/>
              <a:gd name="connsiteY3" fmla="*/ 85567 h 86046"/>
              <a:gd name="connsiteX4" fmla="*/ 478140 w 478140"/>
              <a:gd name="connsiteY4" fmla="*/ 36430 h 8604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478140" h="86046">
                <a:moveTo>
                  <a:pt x="0" y="42100"/>
                </a:moveTo>
                <a:cubicBezTo>
                  <a:pt x="34175" y="25878"/>
                  <a:pt x="68351" y="9657"/>
                  <a:pt x="103944" y="4302"/>
                </a:cubicBezTo>
                <a:cubicBezTo>
                  <a:pt x="139537" y="-1053"/>
                  <a:pt x="181429" y="-3572"/>
                  <a:pt x="213557" y="9972"/>
                </a:cubicBezTo>
                <a:cubicBezTo>
                  <a:pt x="245685" y="23516"/>
                  <a:pt x="252615" y="81157"/>
                  <a:pt x="296712" y="85567"/>
                </a:cubicBezTo>
                <a:cubicBezTo>
                  <a:pt x="340809" y="89977"/>
                  <a:pt x="409474" y="63203"/>
                  <a:pt x="478140" y="36430"/>
                </a:cubicBezTo>
              </a:path>
            </a:pathLst>
          </a:custGeom>
          <a:noFill/>
          <a:ln w="9525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90" name="Straight Connector 89">
            <a:extLst>
              <a:ext uri="{FF2B5EF4-FFF2-40B4-BE49-F238E27FC236}">
                <a16:creationId xmlns:a16="http://schemas.microsoft.com/office/drawing/2014/main" id="{00000000-0008-0000-0100-00005A000000}"/>
              </a:ext>
            </a:extLst>
          </xdr:cNvPr>
          <xdr:cNvCxnSpPr/>
        </xdr:nvCxnSpPr>
        <xdr:spPr>
          <a:xfrm flipV="1">
            <a:off x="2505258" y="5264943"/>
            <a:ext cx="0" cy="294535"/>
          </a:xfrm>
          <a:prstGeom prst="line">
            <a:avLst/>
          </a:prstGeom>
          <a:ln w="158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" name="Straight Connector 91">
            <a:extLst>
              <a:ext uri="{FF2B5EF4-FFF2-40B4-BE49-F238E27FC236}">
                <a16:creationId xmlns:a16="http://schemas.microsoft.com/office/drawing/2014/main" id="{00000000-0008-0000-0100-00005C000000}"/>
              </a:ext>
            </a:extLst>
          </xdr:cNvPr>
          <xdr:cNvCxnSpPr/>
        </xdr:nvCxnSpPr>
        <xdr:spPr>
          <a:xfrm flipV="1">
            <a:off x="2795619" y="5254813"/>
            <a:ext cx="0" cy="294535"/>
          </a:xfrm>
          <a:prstGeom prst="line">
            <a:avLst/>
          </a:prstGeom>
          <a:ln w="158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63500</xdr:colOff>
      <xdr:row>24</xdr:row>
      <xdr:rowOff>38100</xdr:rowOff>
    </xdr:from>
    <xdr:to>
      <xdr:col>8</xdr:col>
      <xdr:colOff>438150</xdr:colOff>
      <xdr:row>26</xdr:row>
      <xdr:rowOff>114300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5340350" y="4578350"/>
          <a:ext cx="984250" cy="450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Units must be millimetres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7"/>
  <sheetViews>
    <sheetView showGridLines="0" workbookViewId="0"/>
  </sheetViews>
  <sheetFormatPr defaultRowHeight="15" x14ac:dyDescent="0.25"/>
  <cols>
    <col min="1" max="1" width="5.85546875" customWidth="1"/>
    <col min="2" max="2" width="8.7109375" customWidth="1"/>
  </cols>
  <sheetData>
    <row r="1" spans="2:5" x14ac:dyDescent="0.25">
      <c r="B1" s="2" t="s">
        <v>106</v>
      </c>
    </row>
    <row r="2" spans="2:5" x14ac:dyDescent="0.25">
      <c r="B2" s="3" t="s">
        <v>18</v>
      </c>
      <c r="E2" s="3" t="s">
        <v>144</v>
      </c>
    </row>
    <row r="4" spans="2:5" x14ac:dyDescent="0.25">
      <c r="B4" t="s">
        <v>76</v>
      </c>
      <c r="C4" s="3" t="s">
        <v>0</v>
      </c>
    </row>
    <row r="5" spans="2:5" x14ac:dyDescent="0.25">
      <c r="C5" s="3" t="s">
        <v>77</v>
      </c>
    </row>
    <row r="7" spans="2:5" x14ac:dyDescent="0.25">
      <c r="B7" s="5" t="s">
        <v>80</v>
      </c>
    </row>
    <row r="8" spans="2:5" x14ac:dyDescent="0.25">
      <c r="B8" t="s">
        <v>114</v>
      </c>
    </row>
    <row r="9" spans="2:5" x14ac:dyDescent="0.25">
      <c r="B9" t="s">
        <v>107</v>
      </c>
    </row>
    <row r="10" spans="2:5" x14ac:dyDescent="0.25">
      <c r="B10" t="s">
        <v>108</v>
      </c>
    </row>
    <row r="11" spans="2:5" x14ac:dyDescent="0.25">
      <c r="B11" t="s">
        <v>115</v>
      </c>
    </row>
    <row r="12" spans="2:5" x14ac:dyDescent="0.25">
      <c r="B12" t="s">
        <v>78</v>
      </c>
    </row>
    <row r="14" spans="2:5" x14ac:dyDescent="0.25">
      <c r="B14" s="5" t="s">
        <v>79</v>
      </c>
    </row>
    <row r="15" spans="2:5" x14ac:dyDescent="0.25">
      <c r="B15" t="s">
        <v>82</v>
      </c>
    </row>
    <row r="16" spans="2:5" x14ac:dyDescent="0.25">
      <c r="B16" t="s">
        <v>81</v>
      </c>
    </row>
    <row r="17" spans="2:2" x14ac:dyDescent="0.25">
      <c r="B17" t="s">
        <v>83</v>
      </c>
    </row>
    <row r="18" spans="2:2" x14ac:dyDescent="0.25">
      <c r="B18" t="s">
        <v>84</v>
      </c>
    </row>
    <row r="19" spans="2:2" x14ac:dyDescent="0.25">
      <c r="B19" t="s">
        <v>85</v>
      </c>
    </row>
    <row r="20" spans="2:2" x14ac:dyDescent="0.25">
      <c r="B20" t="s">
        <v>86</v>
      </c>
    </row>
    <row r="21" spans="2:2" x14ac:dyDescent="0.25">
      <c r="B21" t="s">
        <v>87</v>
      </c>
    </row>
    <row r="23" spans="2:2" x14ac:dyDescent="0.25">
      <c r="B23" s="5" t="s">
        <v>88</v>
      </c>
    </row>
    <row r="24" spans="2:2" x14ac:dyDescent="0.25">
      <c r="B24" t="s">
        <v>101</v>
      </c>
    </row>
    <row r="25" spans="2:2" x14ac:dyDescent="0.25">
      <c r="B25" t="s">
        <v>102</v>
      </c>
    </row>
    <row r="27" spans="2:2" x14ac:dyDescent="0.25">
      <c r="B27" s="2" t="s">
        <v>116</v>
      </c>
    </row>
  </sheetData>
  <sheetProtection password="C7BC" sheet="1" objects="1" scenarios="1"/>
  <pageMargins left="0.7" right="0.7" top="0.75" bottom="0.75" header="0.3" footer="0.3"/>
  <pageSetup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"/>
  <sheetViews>
    <sheetView showGridLines="0" tabSelected="1" topLeftCell="D1" zoomScaleNormal="100" workbookViewId="0">
      <selection activeCell="K29" sqref="K29"/>
    </sheetView>
  </sheetViews>
  <sheetFormatPr defaultRowHeight="15" x14ac:dyDescent="0.25"/>
  <cols>
    <col min="1" max="1" width="6" customWidth="1"/>
    <col min="2" max="2" width="25.85546875" customWidth="1"/>
  </cols>
  <sheetData>
    <row r="1" spans="1:16" ht="15.75" thickBot="1" x14ac:dyDescent="0.3"/>
    <row r="2" spans="1:16" x14ac:dyDescent="0.25">
      <c r="B2" s="5" t="s">
        <v>88</v>
      </c>
      <c r="H2" s="72"/>
      <c r="I2" s="71"/>
      <c r="J2" s="71"/>
      <c r="K2" s="71"/>
      <c r="L2" s="71"/>
      <c r="M2" s="71"/>
      <c r="N2" s="57"/>
      <c r="O2" s="57"/>
      <c r="P2" s="58"/>
    </row>
    <row r="3" spans="1:16" x14ac:dyDescent="0.25">
      <c r="B3" t="s">
        <v>113</v>
      </c>
      <c r="H3" s="59"/>
      <c r="I3" s="60"/>
      <c r="J3" s="60"/>
      <c r="K3" s="60"/>
      <c r="L3" s="60"/>
      <c r="M3" s="60"/>
      <c r="N3" s="60"/>
      <c r="O3" s="61"/>
      <c r="P3" s="62"/>
    </row>
    <row r="4" spans="1:16" ht="15.75" thickBot="1" x14ac:dyDescent="0.3">
      <c r="B4" t="s">
        <v>112</v>
      </c>
      <c r="H4" s="59"/>
      <c r="I4" s="60"/>
      <c r="J4" s="60"/>
      <c r="K4" s="60"/>
      <c r="L4" s="60"/>
      <c r="M4" s="60"/>
      <c r="N4" s="60"/>
      <c r="O4" s="61"/>
      <c r="P4" s="62"/>
    </row>
    <row r="5" spans="1:16" ht="15.75" thickBot="1" x14ac:dyDescent="0.3">
      <c r="B5" t="s">
        <v>100</v>
      </c>
      <c r="H5" s="59"/>
      <c r="I5" s="60"/>
      <c r="J5" s="11">
        <v>60</v>
      </c>
      <c r="K5" s="60"/>
      <c r="L5" s="60"/>
      <c r="M5" s="60"/>
      <c r="N5" s="60"/>
      <c r="O5" s="61"/>
      <c r="P5" s="62"/>
    </row>
    <row r="6" spans="1:16" x14ac:dyDescent="0.25">
      <c r="B6" t="s">
        <v>109</v>
      </c>
      <c r="H6" s="59"/>
      <c r="I6" s="60"/>
      <c r="J6" s="60"/>
      <c r="K6" s="60"/>
      <c r="L6" s="60"/>
      <c r="M6" s="60"/>
      <c r="N6" s="60"/>
      <c r="O6" s="61"/>
      <c r="P6" s="62"/>
    </row>
    <row r="7" spans="1:16" x14ac:dyDescent="0.25">
      <c r="D7" s="7"/>
      <c r="H7" s="59"/>
      <c r="I7" s="60"/>
      <c r="J7" s="60"/>
      <c r="K7" s="60"/>
      <c r="L7" s="60"/>
      <c r="M7" s="60"/>
      <c r="N7" s="60"/>
      <c r="O7" s="61"/>
      <c r="P7" s="62"/>
    </row>
    <row r="8" spans="1:16" ht="15.75" thickBot="1" x14ac:dyDescent="0.3">
      <c r="D8" s="7"/>
      <c r="H8" s="59"/>
      <c r="I8" s="60"/>
      <c r="J8" s="60"/>
      <c r="K8" s="60"/>
      <c r="L8" s="60"/>
      <c r="M8" s="60"/>
      <c r="N8" s="60"/>
      <c r="O8" s="61"/>
      <c r="P8" s="62"/>
    </row>
    <row r="9" spans="1:16" ht="15.75" thickBot="1" x14ac:dyDescent="0.3">
      <c r="A9" s="6" t="s">
        <v>45</v>
      </c>
      <c r="B9" s="7" t="s">
        <v>58</v>
      </c>
      <c r="C9" s="7"/>
      <c r="D9" s="7"/>
      <c r="H9" s="59"/>
      <c r="I9" s="11">
        <v>35</v>
      </c>
      <c r="J9" s="60"/>
      <c r="K9" s="60"/>
      <c r="L9" s="60"/>
      <c r="M9" s="60"/>
      <c r="N9" s="60"/>
      <c r="O9" s="61"/>
      <c r="P9" s="62"/>
    </row>
    <row r="10" spans="1:16" ht="15.75" thickBot="1" x14ac:dyDescent="0.3">
      <c r="A10" s="6" t="s">
        <v>1</v>
      </c>
      <c r="B10" s="7" t="s">
        <v>59</v>
      </c>
      <c r="C10" s="7"/>
      <c r="D10" s="7"/>
      <c r="H10" s="59"/>
      <c r="I10" s="60"/>
      <c r="J10" s="60"/>
      <c r="K10" s="60"/>
      <c r="L10" s="60"/>
      <c r="M10" s="12"/>
      <c r="N10" s="60"/>
      <c r="O10" s="61"/>
      <c r="P10" s="62"/>
    </row>
    <row r="11" spans="1:16" ht="15.75" thickBot="1" x14ac:dyDescent="0.3">
      <c r="A11" s="6" t="s">
        <v>46</v>
      </c>
      <c r="B11" s="7" t="s">
        <v>60</v>
      </c>
      <c r="C11" s="7"/>
      <c r="D11" s="7"/>
      <c r="H11" s="59"/>
      <c r="I11" s="60"/>
      <c r="J11" s="60"/>
      <c r="K11" s="60"/>
      <c r="L11" s="60"/>
      <c r="M11" s="60"/>
      <c r="N11" s="60"/>
      <c r="O11" s="61"/>
      <c r="P11" s="62"/>
    </row>
    <row r="12" spans="1:16" ht="15.75" thickBot="1" x14ac:dyDescent="0.3">
      <c r="A12" s="6" t="s">
        <v>47</v>
      </c>
      <c r="B12" s="7" t="s">
        <v>61</v>
      </c>
      <c r="C12" s="7"/>
      <c r="D12" s="7"/>
      <c r="H12" s="59"/>
      <c r="I12" s="60"/>
      <c r="J12" s="60"/>
      <c r="K12" s="60"/>
      <c r="L12" s="60"/>
      <c r="M12" s="60"/>
      <c r="N12" s="13">
        <v>680</v>
      </c>
      <c r="O12" s="61"/>
      <c r="P12" s="62"/>
    </row>
    <row r="13" spans="1:16" ht="15.75" thickBot="1" x14ac:dyDescent="0.3">
      <c r="A13" s="6" t="s">
        <v>48</v>
      </c>
      <c r="B13" s="7" t="s">
        <v>62</v>
      </c>
      <c r="C13" s="7"/>
      <c r="D13" s="7"/>
      <c r="H13" s="59"/>
      <c r="I13" s="60"/>
      <c r="J13" s="60"/>
      <c r="K13" s="60"/>
      <c r="L13" s="60"/>
      <c r="M13" s="60"/>
      <c r="N13" s="60"/>
      <c r="O13" s="61"/>
      <c r="P13" s="62"/>
    </row>
    <row r="14" spans="1:16" ht="15.75" thickBot="1" x14ac:dyDescent="0.3">
      <c r="A14" s="6" t="s">
        <v>49</v>
      </c>
      <c r="B14" s="7" t="s">
        <v>63</v>
      </c>
      <c r="C14" s="7"/>
      <c r="D14" s="7"/>
      <c r="H14" s="59"/>
      <c r="I14" s="60"/>
      <c r="J14" s="60"/>
      <c r="K14" s="60"/>
      <c r="L14" s="60"/>
      <c r="M14" s="60"/>
      <c r="N14" s="60"/>
      <c r="O14" s="14">
        <v>735</v>
      </c>
      <c r="P14" s="62"/>
    </row>
    <row r="15" spans="1:16" ht="15.75" thickBot="1" x14ac:dyDescent="0.3">
      <c r="A15" s="6" t="s">
        <v>50</v>
      </c>
      <c r="B15" s="7" t="s">
        <v>64</v>
      </c>
      <c r="C15" s="7"/>
      <c r="D15" s="7"/>
      <c r="F15" s="4"/>
      <c r="H15" s="59"/>
      <c r="I15" s="12"/>
      <c r="J15" s="60"/>
      <c r="K15" s="60"/>
      <c r="L15" s="60"/>
      <c r="M15" s="60"/>
      <c r="N15" s="60"/>
      <c r="O15" s="61"/>
      <c r="P15" s="62"/>
    </row>
    <row r="16" spans="1:16" ht="15.75" thickBot="1" x14ac:dyDescent="0.3">
      <c r="A16" s="6" t="s">
        <v>51</v>
      </c>
      <c r="B16" s="7" t="s">
        <v>65</v>
      </c>
      <c r="C16" s="7"/>
      <c r="D16" s="7"/>
      <c r="F16" s="4"/>
      <c r="H16" s="59"/>
      <c r="I16" s="60"/>
      <c r="J16" s="60"/>
      <c r="K16" s="60"/>
      <c r="L16" s="60"/>
      <c r="M16" s="60"/>
      <c r="N16" s="60"/>
      <c r="O16" s="61"/>
      <c r="P16" s="62"/>
    </row>
    <row r="17" spans="1:16" ht="15.75" thickBot="1" x14ac:dyDescent="0.3">
      <c r="A17" s="6" t="s">
        <v>4</v>
      </c>
      <c r="B17" s="7" t="s">
        <v>67</v>
      </c>
      <c r="C17" s="7"/>
      <c r="D17" s="7"/>
      <c r="H17" s="59"/>
      <c r="I17" s="12"/>
      <c r="J17" s="60"/>
      <c r="K17" s="60"/>
      <c r="L17" s="60"/>
      <c r="M17" s="60"/>
      <c r="N17" s="60"/>
      <c r="O17" s="61"/>
      <c r="P17" s="62"/>
    </row>
    <row r="18" spans="1:16" ht="15.75" thickBot="1" x14ac:dyDescent="0.3">
      <c r="A18" s="6" t="s">
        <v>3</v>
      </c>
      <c r="B18" s="7" t="s">
        <v>66</v>
      </c>
      <c r="C18" s="7"/>
      <c r="D18" s="7"/>
      <c r="H18" s="59"/>
      <c r="I18" s="60"/>
      <c r="J18" s="60"/>
      <c r="K18" s="60"/>
      <c r="L18" s="60"/>
      <c r="M18" s="60"/>
      <c r="N18" s="60"/>
      <c r="O18" s="61"/>
      <c r="P18" s="62"/>
    </row>
    <row r="19" spans="1:16" ht="15.75" thickBot="1" x14ac:dyDescent="0.3">
      <c r="A19" s="6" t="s">
        <v>2</v>
      </c>
      <c r="B19" s="7" t="s">
        <v>68</v>
      </c>
      <c r="C19" s="7"/>
      <c r="D19" s="7"/>
      <c r="H19" s="59"/>
      <c r="I19" s="60"/>
      <c r="J19" s="13">
        <v>55</v>
      </c>
      <c r="K19" s="60"/>
      <c r="L19" s="12"/>
      <c r="M19" s="60"/>
      <c r="N19" s="60"/>
      <c r="O19" s="61"/>
      <c r="P19" s="62"/>
    </row>
    <row r="20" spans="1:16" ht="15.75" thickBot="1" x14ac:dyDescent="0.3">
      <c r="A20" s="6" t="s">
        <v>52</v>
      </c>
      <c r="B20" s="7" t="s">
        <v>69</v>
      </c>
      <c r="C20" s="7"/>
      <c r="D20" s="7"/>
      <c r="H20" s="59"/>
      <c r="I20" s="60"/>
      <c r="J20" s="60"/>
      <c r="K20" s="60"/>
      <c r="L20" s="60"/>
      <c r="M20" s="60"/>
      <c r="N20" s="60"/>
      <c r="O20" s="61"/>
      <c r="P20" s="62"/>
    </row>
    <row r="21" spans="1:16" ht="15.75" thickBot="1" x14ac:dyDescent="0.3">
      <c r="A21" s="6" t="s">
        <v>53</v>
      </c>
      <c r="B21" s="7" t="s">
        <v>70</v>
      </c>
      <c r="C21" s="7"/>
      <c r="D21" s="7"/>
      <c r="H21" s="59"/>
      <c r="I21" s="13">
        <v>50</v>
      </c>
      <c r="J21" s="60"/>
      <c r="K21" s="60"/>
      <c r="L21" s="60"/>
      <c r="M21" s="60"/>
      <c r="N21" s="60"/>
      <c r="O21" s="61"/>
      <c r="P21" s="62"/>
    </row>
    <row r="22" spans="1:16" ht="15.75" thickBot="1" x14ac:dyDescent="0.3">
      <c r="A22" s="6" t="s">
        <v>54</v>
      </c>
      <c r="B22" s="7" t="s">
        <v>71</v>
      </c>
      <c r="C22" s="7"/>
      <c r="D22" s="7"/>
      <c r="H22" s="63"/>
      <c r="I22" s="61"/>
      <c r="J22" s="61"/>
      <c r="K22" s="61"/>
      <c r="L22" s="61"/>
      <c r="M22" s="61"/>
      <c r="N22" s="61"/>
      <c r="O22" s="61"/>
      <c r="P22" s="62"/>
    </row>
    <row r="23" spans="1:16" ht="15.75" thickBot="1" x14ac:dyDescent="0.3">
      <c r="A23" s="6" t="s">
        <v>55</v>
      </c>
      <c r="B23" s="7" t="s">
        <v>72</v>
      </c>
      <c r="C23" s="7"/>
      <c r="D23" s="7"/>
      <c r="H23" s="63"/>
      <c r="I23" s="13">
        <v>17.5</v>
      </c>
      <c r="J23" s="61"/>
      <c r="K23" s="61"/>
      <c r="L23" s="61"/>
      <c r="M23" s="61"/>
      <c r="N23" s="13">
        <v>41.5</v>
      </c>
      <c r="O23" s="61"/>
      <c r="P23" s="62"/>
    </row>
    <row r="24" spans="1:16" x14ac:dyDescent="0.25">
      <c r="A24" s="6" t="s">
        <v>56</v>
      </c>
      <c r="B24" s="7" t="s">
        <v>73</v>
      </c>
      <c r="C24" s="7"/>
      <c r="H24" s="63"/>
      <c r="I24" s="61"/>
      <c r="J24" s="61"/>
      <c r="K24" s="61"/>
      <c r="L24" s="61"/>
      <c r="M24" s="61"/>
      <c r="N24" s="61"/>
      <c r="O24" s="61"/>
      <c r="P24" s="62"/>
    </row>
    <row r="25" spans="1:16" x14ac:dyDescent="0.25">
      <c r="A25" s="6" t="s">
        <v>57</v>
      </c>
      <c r="B25" s="7" t="s">
        <v>74</v>
      </c>
      <c r="C25" s="7"/>
      <c r="H25" s="63"/>
      <c r="I25" s="61"/>
      <c r="J25" s="61"/>
      <c r="K25" s="61"/>
      <c r="L25" s="61"/>
      <c r="M25" s="61"/>
      <c r="N25" s="61"/>
      <c r="O25" s="61"/>
      <c r="P25" s="62"/>
    </row>
    <row r="26" spans="1:16" ht="15.75" thickBot="1" x14ac:dyDescent="0.3">
      <c r="H26" s="63"/>
      <c r="I26" s="61"/>
      <c r="J26" s="61"/>
      <c r="K26" s="61"/>
      <c r="L26" s="61"/>
      <c r="M26" s="61"/>
      <c r="N26" s="61"/>
      <c r="O26" s="61"/>
      <c r="P26" s="62"/>
    </row>
    <row r="27" spans="1:16" ht="15.75" thickBot="1" x14ac:dyDescent="0.3">
      <c r="B27" s="10" t="s">
        <v>110</v>
      </c>
      <c r="H27" s="63"/>
      <c r="I27" s="61"/>
      <c r="J27" s="61"/>
      <c r="K27" s="61"/>
      <c r="L27" s="61"/>
      <c r="M27" s="13">
        <v>27</v>
      </c>
      <c r="N27" s="61"/>
      <c r="O27" s="61"/>
      <c r="P27" s="62"/>
    </row>
    <row r="28" spans="1:16" ht="15.75" thickBot="1" x14ac:dyDescent="0.3">
      <c r="H28" s="63"/>
      <c r="I28" s="61"/>
      <c r="J28" s="14">
        <v>35</v>
      </c>
      <c r="K28" s="61"/>
      <c r="L28" s="61"/>
      <c r="M28" s="61"/>
      <c r="N28" s="14">
        <v>12.5</v>
      </c>
      <c r="O28" s="61"/>
      <c r="P28" s="62"/>
    </row>
    <row r="29" spans="1:16" ht="15.75" thickBot="1" x14ac:dyDescent="0.3">
      <c r="H29" s="63"/>
      <c r="I29" s="61"/>
      <c r="J29" s="14">
        <v>30</v>
      </c>
      <c r="K29" s="61"/>
      <c r="L29" s="61"/>
      <c r="M29" s="61"/>
      <c r="N29" s="61"/>
      <c r="O29" s="61"/>
      <c r="P29" s="62"/>
    </row>
    <row r="30" spans="1:16" ht="15.75" thickBot="1" x14ac:dyDescent="0.3">
      <c r="H30" s="64"/>
      <c r="I30" s="65"/>
      <c r="J30" s="65"/>
      <c r="K30" s="65"/>
      <c r="L30" s="65"/>
      <c r="M30" s="65"/>
      <c r="N30" s="65"/>
      <c r="O30" s="65"/>
      <c r="P30" s="66"/>
    </row>
  </sheetData>
  <sheetProtection password="C7BC" sheet="1" objects="1" scenarios="1"/>
  <pageMargins left="0.7" right="0.7" top="0.75" bottom="0.75" header="0.3" footer="0.3"/>
  <pageSetup orientation="portrait" horizontalDpi="90" verticalDpi="9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49"/>
  <sheetViews>
    <sheetView showGridLines="0" topLeftCell="A13" zoomScaleNormal="100" workbookViewId="0">
      <selection activeCell="D31" sqref="D31"/>
    </sheetView>
  </sheetViews>
  <sheetFormatPr defaultRowHeight="15" x14ac:dyDescent="0.25"/>
  <cols>
    <col min="3" max="3" width="10.42578125" customWidth="1"/>
    <col min="4" max="4" width="10.28515625" customWidth="1"/>
    <col min="5" max="5" width="10.5703125" customWidth="1"/>
    <col min="11" max="11" width="11" customWidth="1"/>
    <col min="12" max="12" width="18.42578125" customWidth="1"/>
    <col min="13" max="13" width="9.85546875" customWidth="1"/>
    <col min="17" max="17" width="9.5703125" bestFit="1" customWidth="1"/>
  </cols>
  <sheetData>
    <row r="1" spans="1:27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</row>
    <row r="2" spans="1:27" x14ac:dyDescent="0.25">
      <c r="A2" s="17"/>
      <c r="B2" s="18" t="s">
        <v>88</v>
      </c>
      <c r="C2" s="17"/>
      <c r="D2" s="17"/>
      <c r="E2" s="17"/>
      <c r="F2" s="17"/>
      <c r="G2" s="17"/>
      <c r="H2" s="17"/>
      <c r="I2" s="17"/>
      <c r="J2" s="17"/>
      <c r="K2" s="17"/>
    </row>
    <row r="3" spans="1:27" x14ac:dyDescent="0.25">
      <c r="A3" s="17"/>
      <c r="B3" s="17" t="s">
        <v>103</v>
      </c>
      <c r="C3" s="17"/>
      <c r="D3" s="17"/>
      <c r="E3" s="17"/>
      <c r="F3" s="17"/>
      <c r="G3" s="17"/>
      <c r="H3" s="17"/>
      <c r="I3" s="17"/>
      <c r="J3" s="17"/>
      <c r="K3" s="17"/>
    </row>
    <row r="4" spans="1:27" x14ac:dyDescent="0.25">
      <c r="A4" s="17"/>
      <c r="B4" s="17" t="s">
        <v>104</v>
      </c>
      <c r="C4" s="17"/>
      <c r="D4" s="17"/>
      <c r="E4" s="17"/>
      <c r="F4" s="17"/>
      <c r="G4" s="17"/>
      <c r="H4" s="17"/>
      <c r="I4" s="17"/>
      <c r="J4" s="17"/>
      <c r="K4" s="17"/>
    </row>
    <row r="5" spans="1:27" x14ac:dyDescent="0.25">
      <c r="A5" s="17"/>
      <c r="B5" s="17" t="s">
        <v>105</v>
      </c>
      <c r="C5" s="17"/>
      <c r="D5" s="17"/>
      <c r="E5" s="17"/>
      <c r="F5" s="17"/>
      <c r="G5" s="17"/>
      <c r="H5" s="17"/>
      <c r="I5" s="17"/>
      <c r="J5" s="17"/>
      <c r="K5" s="17"/>
    </row>
    <row r="6" spans="1:27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</row>
    <row r="7" spans="1:27" ht="15.75" thickBot="1" x14ac:dyDescent="0.3">
      <c r="A7" s="17"/>
      <c r="B7" s="17"/>
      <c r="C7" s="19" t="s">
        <v>7</v>
      </c>
      <c r="D7" s="20" t="str">
        <f>IF(F9=TRUE,"missing data","")</f>
        <v/>
      </c>
      <c r="E7" s="17"/>
      <c r="F7" s="17"/>
      <c r="G7" s="21"/>
      <c r="H7" s="17"/>
      <c r="I7" s="17"/>
      <c r="J7" s="17"/>
      <c r="K7" s="17"/>
      <c r="AA7" t="s">
        <v>22</v>
      </c>
    </row>
    <row r="8" spans="1:27" ht="15.75" thickBot="1" x14ac:dyDescent="0.3">
      <c r="A8" s="17"/>
      <c r="B8" s="17"/>
      <c r="C8" s="22" t="s">
        <v>25</v>
      </c>
      <c r="D8" s="85" t="s">
        <v>23</v>
      </c>
      <c r="E8" s="8" t="s">
        <v>99</v>
      </c>
      <c r="F8" s="9"/>
      <c r="G8" s="17"/>
      <c r="H8" s="17"/>
      <c r="I8" s="17"/>
      <c r="J8" s="17"/>
      <c r="K8" s="17"/>
      <c r="AA8" t="s">
        <v>23</v>
      </c>
    </row>
    <row r="9" spans="1:27" x14ac:dyDescent="0.25">
      <c r="A9" s="17"/>
      <c r="B9" s="17"/>
      <c r="C9" s="22" t="s">
        <v>17</v>
      </c>
      <c r="D9" s="53">
        <f>Figure!J5</f>
        <v>60</v>
      </c>
      <c r="E9" s="26" t="s">
        <v>5</v>
      </c>
      <c r="F9" s="23" t="b">
        <f>OR(ln=0,dia=0)</f>
        <v>0</v>
      </c>
      <c r="G9" s="17"/>
      <c r="H9" s="17"/>
      <c r="I9" s="17"/>
      <c r="J9" s="17"/>
      <c r="K9" s="17"/>
      <c r="AA9" t="s">
        <v>24</v>
      </c>
    </row>
    <row r="10" spans="1:27" x14ac:dyDescent="0.25">
      <c r="A10" s="17"/>
      <c r="B10" s="17"/>
      <c r="C10" s="22" t="s">
        <v>1</v>
      </c>
      <c r="D10" s="53">
        <f>Figure!I9</f>
        <v>35</v>
      </c>
      <c r="E10" s="26" t="s">
        <v>5</v>
      </c>
      <c r="F10" s="17"/>
      <c r="G10" s="17"/>
      <c r="H10" s="17"/>
      <c r="I10" s="17"/>
      <c r="J10" s="17"/>
      <c r="K10" s="17"/>
      <c r="AA10" t="s">
        <v>130</v>
      </c>
    </row>
    <row r="11" spans="1:27" x14ac:dyDescent="0.25">
      <c r="A11" s="17"/>
      <c r="B11" s="17"/>
      <c r="C11" s="22" t="s">
        <v>16</v>
      </c>
      <c r="D11" s="24">
        <v>2</v>
      </c>
      <c r="E11" s="70" t="s">
        <v>135</v>
      </c>
      <c r="F11" s="25" t="s">
        <v>89</v>
      </c>
      <c r="G11" s="17"/>
      <c r="H11" s="17"/>
      <c r="I11" s="17"/>
      <c r="J11" s="17"/>
      <c r="K11" s="17"/>
      <c r="AA11" t="s">
        <v>131</v>
      </c>
    </row>
    <row r="12" spans="1:27" x14ac:dyDescent="0.25">
      <c r="A12" s="17"/>
      <c r="B12" s="17"/>
      <c r="C12" s="22" t="s">
        <v>27</v>
      </c>
      <c r="D12" s="26">
        <f>IF(D8="conical",0.667,IF(D8="parabolic",0.5,IF(D8="ogive", 0.466,0.333)))</f>
        <v>0.46600000000000003</v>
      </c>
      <c r="E12" s="17"/>
      <c r="F12" s="25"/>
      <c r="G12" s="17"/>
      <c r="H12" s="17"/>
      <c r="I12" s="17"/>
      <c r="J12" s="17"/>
      <c r="K12" s="17"/>
      <c r="AA12" t="s">
        <v>30</v>
      </c>
    </row>
    <row r="13" spans="1:27" x14ac:dyDescent="0.25">
      <c r="A13" s="17"/>
      <c r="B13" s="17"/>
      <c r="C13" s="27" t="s">
        <v>8</v>
      </c>
      <c r="D13" s="28">
        <f>D12*ln</f>
        <v>27.96</v>
      </c>
      <c r="E13" s="17" t="s">
        <v>5</v>
      </c>
      <c r="F13" s="25" t="s">
        <v>90</v>
      </c>
      <c r="G13" s="17"/>
      <c r="H13" s="17"/>
      <c r="I13" s="17"/>
      <c r="J13" s="17"/>
      <c r="K13" s="17"/>
      <c r="AA13" t="s">
        <v>31</v>
      </c>
    </row>
    <row r="14" spans="1:27" x14ac:dyDescent="0.25">
      <c r="A14" s="17"/>
      <c r="B14" s="17"/>
      <c r="C14" s="22"/>
      <c r="D14" s="17"/>
      <c r="E14" s="17"/>
      <c r="F14" s="17"/>
      <c r="G14" s="17"/>
      <c r="H14" s="17"/>
      <c r="I14" s="17"/>
      <c r="J14" s="17"/>
      <c r="K14" s="17"/>
    </row>
    <row r="15" spans="1:27" ht="15.75" thickBot="1" x14ac:dyDescent="0.3">
      <c r="A15" s="17"/>
      <c r="B15" s="29" t="s">
        <v>21</v>
      </c>
      <c r="C15" s="27"/>
      <c r="D15" s="20" t="str">
        <f>IF(D16="yes",IF(F19=TRUE,"missing data",""),"")</f>
        <v/>
      </c>
      <c r="E15" s="17"/>
      <c r="F15" s="17"/>
      <c r="G15" s="17"/>
      <c r="H15" s="17"/>
      <c r="I15" s="17"/>
      <c r="J15" s="17"/>
      <c r="K15" s="17"/>
      <c r="AA15">
        <v>3</v>
      </c>
    </row>
    <row r="16" spans="1:27" ht="15.75" thickBot="1" x14ac:dyDescent="0.3">
      <c r="A16" s="17"/>
      <c r="B16" s="17"/>
      <c r="C16" s="30" t="s">
        <v>32</v>
      </c>
      <c r="D16" s="56" t="s">
        <v>31</v>
      </c>
      <c r="E16" s="8" t="s">
        <v>99</v>
      </c>
      <c r="F16" s="9"/>
      <c r="G16" s="17"/>
      <c r="H16" s="17"/>
      <c r="I16" s="17"/>
      <c r="J16" s="17"/>
      <c r="K16" s="17"/>
      <c r="AA16">
        <v>4</v>
      </c>
    </row>
    <row r="17" spans="1:24" x14ac:dyDescent="0.25">
      <c r="A17" s="17"/>
      <c r="B17" s="17"/>
      <c r="C17" s="22" t="s">
        <v>26</v>
      </c>
      <c r="D17" s="53">
        <f>Figure!I15</f>
        <v>0</v>
      </c>
      <c r="E17" s="17" t="s">
        <v>5</v>
      </c>
      <c r="F17" s="17"/>
      <c r="G17" s="17"/>
      <c r="H17" s="17"/>
      <c r="I17" s="17"/>
      <c r="J17" s="17"/>
      <c r="K17" s="17"/>
    </row>
    <row r="18" spans="1:24" x14ac:dyDescent="0.25">
      <c r="A18" s="17"/>
      <c r="B18" s="17"/>
      <c r="C18" s="22" t="s">
        <v>28</v>
      </c>
      <c r="D18" s="53">
        <f>Figure!I17</f>
        <v>0</v>
      </c>
      <c r="E18" s="17" t="s">
        <v>5</v>
      </c>
      <c r="F18" s="17"/>
      <c r="G18" s="17"/>
      <c r="H18" s="17"/>
      <c r="I18" s="17"/>
      <c r="J18" s="17"/>
      <c r="K18" s="17"/>
    </row>
    <row r="19" spans="1:24" x14ac:dyDescent="0.25">
      <c r="A19" s="17"/>
      <c r="B19" s="17"/>
      <c r="C19" s="31" t="s">
        <v>40</v>
      </c>
      <c r="D19" s="53">
        <f>Figure!L19</f>
        <v>0</v>
      </c>
      <c r="E19" s="17" t="s">
        <v>5</v>
      </c>
      <c r="F19" s="23" t="b">
        <f>OR(df=0,dr=0,lt=0,xp=0)</f>
        <v>1</v>
      </c>
      <c r="G19" s="17"/>
      <c r="H19" s="17"/>
      <c r="I19" s="17"/>
      <c r="J19" s="17"/>
      <c r="K19" s="17"/>
    </row>
    <row r="20" spans="1:24" x14ac:dyDescent="0.25">
      <c r="A20" s="17"/>
      <c r="B20" s="17"/>
      <c r="C20" s="31" t="s">
        <v>39</v>
      </c>
      <c r="D20" s="53">
        <f>Figure!M10</f>
        <v>0</v>
      </c>
      <c r="E20" s="17"/>
      <c r="F20" s="17"/>
      <c r="G20" s="17"/>
      <c r="H20" s="17"/>
      <c r="I20" s="17"/>
      <c r="J20" s="17"/>
      <c r="K20" s="17"/>
    </row>
    <row r="21" spans="1:24" x14ac:dyDescent="0.25">
      <c r="A21" s="17"/>
      <c r="B21" s="17"/>
      <c r="C21" s="22" t="s">
        <v>29</v>
      </c>
      <c r="D21" s="32">
        <f>IF(D16="yes",2*((dr/dia)^2-(df/dia)^2),0)</f>
        <v>0</v>
      </c>
      <c r="E21" s="70" t="s">
        <v>135</v>
      </c>
      <c r="F21" s="25" t="s">
        <v>94</v>
      </c>
      <c r="G21" s="17"/>
      <c r="H21" s="17"/>
      <c r="I21" s="17"/>
      <c r="J21" s="17"/>
      <c r="K21" s="17"/>
    </row>
    <row r="22" spans="1:24" x14ac:dyDescent="0.25">
      <c r="A22" s="17"/>
      <c r="B22" s="17"/>
      <c r="C22" s="27" t="s">
        <v>37</v>
      </c>
      <c r="D22" s="28">
        <f>IF(D16="yes",xp+lt/3*(1+(1-df/dr)/(1-(df/dr)^2)),0)</f>
        <v>0</v>
      </c>
      <c r="E22" s="17" t="s">
        <v>5</v>
      </c>
      <c r="F22" s="25" t="s">
        <v>98</v>
      </c>
      <c r="G22" s="17"/>
      <c r="H22" s="17"/>
      <c r="I22" s="17"/>
      <c r="J22" s="17"/>
      <c r="K22" s="17"/>
    </row>
    <row r="23" spans="1:24" x14ac:dyDescent="0.25">
      <c r="A23" s="17"/>
      <c r="B23" s="17"/>
      <c r="C23" s="22"/>
      <c r="D23" s="17"/>
      <c r="E23" s="17"/>
      <c r="F23" s="17"/>
      <c r="G23" s="17"/>
      <c r="H23" s="17"/>
      <c r="I23" s="17"/>
      <c r="J23" s="17"/>
      <c r="K23" s="17"/>
      <c r="X23" s="1"/>
    </row>
    <row r="24" spans="1:24" ht="15.75" thickBot="1" x14ac:dyDescent="0.3">
      <c r="A24" s="17"/>
      <c r="B24" s="17"/>
      <c r="C24" s="33" t="s">
        <v>33</v>
      </c>
      <c r="D24" s="20" t="str">
        <f>IF(D25="yes",IF(F28=TRUE,"missing data",""),"")</f>
        <v/>
      </c>
      <c r="E24" s="17"/>
      <c r="F24" s="17"/>
      <c r="G24" s="17"/>
      <c r="H24" s="17"/>
      <c r="I24" s="17"/>
      <c r="J24" s="17"/>
      <c r="K24" s="17"/>
    </row>
    <row r="25" spans="1:24" ht="15.75" thickBot="1" x14ac:dyDescent="0.3">
      <c r="A25" s="17"/>
      <c r="B25" s="17"/>
      <c r="C25" s="30" t="s">
        <v>34</v>
      </c>
      <c r="D25" s="56" t="s">
        <v>30</v>
      </c>
      <c r="E25" s="8" t="s">
        <v>99</v>
      </c>
      <c r="F25" s="9"/>
      <c r="G25" s="34"/>
      <c r="H25" s="34"/>
      <c r="I25" s="17"/>
      <c r="J25" s="17"/>
      <c r="K25" s="17"/>
    </row>
    <row r="26" spans="1:24" x14ac:dyDescent="0.25">
      <c r="A26" s="17"/>
      <c r="B26" s="17"/>
      <c r="C26" s="22" t="s">
        <v>35</v>
      </c>
      <c r="D26" s="53">
        <f>Figure!J28</f>
        <v>35</v>
      </c>
      <c r="E26" s="17" t="s">
        <v>5</v>
      </c>
      <c r="F26" s="17"/>
      <c r="G26" s="17"/>
      <c r="H26" s="17"/>
      <c r="I26" s="17"/>
      <c r="J26" s="17"/>
      <c r="K26" s="17"/>
    </row>
    <row r="27" spans="1:24" x14ac:dyDescent="0.25">
      <c r="A27" s="17"/>
      <c r="B27" s="17"/>
      <c r="C27" s="22" t="s">
        <v>36</v>
      </c>
      <c r="D27" s="53">
        <f>Figure!J29</f>
        <v>30</v>
      </c>
      <c r="E27" s="17" t="s">
        <v>5</v>
      </c>
      <c r="F27" s="17"/>
      <c r="G27" s="17"/>
      <c r="H27" s="35"/>
      <c r="I27" s="17"/>
      <c r="J27" s="17"/>
      <c r="K27" s="17"/>
    </row>
    <row r="28" spans="1:24" x14ac:dyDescent="0.25">
      <c r="A28" s="17"/>
      <c r="B28" s="17"/>
      <c r="C28" s="31" t="s">
        <v>41</v>
      </c>
      <c r="D28" s="53">
        <f>Figure!N28</f>
        <v>12.5</v>
      </c>
      <c r="E28" s="17" t="s">
        <v>5</v>
      </c>
      <c r="F28" s="23" t="b">
        <f>OR(dfb=0,drb=0,ltb=0,xpb=0)</f>
        <v>0</v>
      </c>
      <c r="G28" s="34"/>
      <c r="H28" s="17"/>
      <c r="I28" s="17"/>
      <c r="J28" s="17"/>
      <c r="K28" s="17"/>
    </row>
    <row r="29" spans="1:24" x14ac:dyDescent="0.25">
      <c r="A29" s="17"/>
      <c r="B29" s="17"/>
      <c r="C29" s="31" t="s">
        <v>42</v>
      </c>
      <c r="D29" s="53">
        <f>Figure!O14</f>
        <v>735</v>
      </c>
      <c r="E29" s="17"/>
      <c r="F29" s="17"/>
      <c r="G29" s="17"/>
      <c r="H29" s="17"/>
      <c r="I29" s="17"/>
      <c r="J29" s="17"/>
      <c r="K29" s="17"/>
    </row>
    <row r="30" spans="1:24" x14ac:dyDescent="0.25">
      <c r="A30" s="17"/>
      <c r="B30" s="17"/>
      <c r="C30" s="22" t="s">
        <v>43</v>
      </c>
      <c r="D30" s="54">
        <f>IF(D25="yes",2*((drb/dia)^2-(dfb/dia)^2),0)</f>
        <v>-0.53061224489795933</v>
      </c>
      <c r="E30" s="70" t="s">
        <v>135</v>
      </c>
      <c r="F30" s="25" t="s">
        <v>93</v>
      </c>
      <c r="G30" s="17"/>
      <c r="H30" s="17"/>
      <c r="I30" s="17"/>
      <c r="J30" s="17"/>
      <c r="K30" s="17"/>
    </row>
    <row r="31" spans="1:24" x14ac:dyDescent="0.25">
      <c r="A31" s="17"/>
      <c r="B31" s="17"/>
      <c r="C31" s="27" t="s">
        <v>38</v>
      </c>
      <c r="D31" s="28">
        <f>IF(D25="yes",xpb+ltb/3*(1+(1-dfb/drb)/(1-(dfb/drb)^2)),0)</f>
        <v>741.08974358974353</v>
      </c>
      <c r="E31" s="17" t="s">
        <v>5</v>
      </c>
      <c r="F31" s="25" t="s">
        <v>97</v>
      </c>
      <c r="G31" s="17"/>
      <c r="H31" s="35"/>
      <c r="I31" s="17"/>
      <c r="J31" s="17"/>
      <c r="K31" s="17"/>
    </row>
    <row r="32" spans="1:24" x14ac:dyDescent="0.25">
      <c r="A32" s="17"/>
      <c r="B32" s="17"/>
      <c r="C32" s="27"/>
      <c r="D32" s="19"/>
      <c r="E32" s="17"/>
      <c r="F32" s="17"/>
      <c r="G32" s="17"/>
      <c r="H32" s="17"/>
      <c r="I32" s="17"/>
      <c r="J32" s="17"/>
      <c r="K32" s="17"/>
    </row>
    <row r="33" spans="1:11" ht="15.75" thickBot="1" x14ac:dyDescent="0.3">
      <c r="A33" s="17"/>
      <c r="B33" s="17"/>
      <c r="C33" s="27" t="s">
        <v>6</v>
      </c>
      <c r="D33" s="20" t="str">
        <f>IF(F39=TRUE,"missing data","")</f>
        <v/>
      </c>
      <c r="E33" s="17"/>
      <c r="F33" s="17"/>
      <c r="G33" s="17"/>
      <c r="H33" s="17"/>
      <c r="I33" s="17"/>
      <c r="J33" s="17"/>
      <c r="K33" s="17"/>
    </row>
    <row r="34" spans="1:11" ht="15.75" thickBot="1" x14ac:dyDescent="0.3">
      <c r="A34" s="17"/>
      <c r="B34" s="17"/>
      <c r="C34" s="22" t="s">
        <v>4</v>
      </c>
      <c r="D34" s="56">
        <v>4</v>
      </c>
      <c r="E34" s="8" t="s">
        <v>99</v>
      </c>
      <c r="F34" s="9"/>
      <c r="G34" s="22"/>
      <c r="H34" s="17"/>
      <c r="I34" s="17"/>
      <c r="J34" s="17"/>
      <c r="K34" s="17"/>
    </row>
    <row r="35" spans="1:11" x14ac:dyDescent="0.25">
      <c r="A35" s="17"/>
      <c r="B35" s="17"/>
      <c r="C35" s="22" t="s">
        <v>2</v>
      </c>
      <c r="D35" s="53">
        <f>Figure!I23</f>
        <v>17.5</v>
      </c>
      <c r="E35" s="17" t="s">
        <v>5</v>
      </c>
      <c r="F35" s="17"/>
      <c r="G35" s="17"/>
      <c r="H35" s="17"/>
      <c r="I35" s="17"/>
      <c r="J35" s="17"/>
      <c r="K35" s="17"/>
    </row>
    <row r="36" spans="1:11" x14ac:dyDescent="0.25">
      <c r="A36" s="17"/>
      <c r="B36" s="17"/>
      <c r="C36" s="22" t="s">
        <v>3</v>
      </c>
      <c r="D36" s="53">
        <f>Figure!I21</f>
        <v>50</v>
      </c>
      <c r="E36" s="17" t="s">
        <v>5</v>
      </c>
      <c r="F36" s="17"/>
      <c r="G36" s="17"/>
      <c r="H36" s="17"/>
      <c r="I36" s="17"/>
      <c r="J36" s="17"/>
      <c r="K36" s="17"/>
    </row>
    <row r="37" spans="1:11" x14ac:dyDescent="0.25">
      <c r="A37" s="17"/>
      <c r="B37" s="17"/>
      <c r="C37" s="22" t="s">
        <v>13</v>
      </c>
      <c r="D37" s="53">
        <f>Figure!J19</f>
        <v>55</v>
      </c>
      <c r="E37" s="17" t="s">
        <v>5</v>
      </c>
      <c r="F37" s="17"/>
      <c r="G37" s="36"/>
      <c r="H37" s="17"/>
      <c r="I37" s="17"/>
      <c r="J37" s="17"/>
      <c r="K37" s="17"/>
    </row>
    <row r="38" spans="1:11" x14ac:dyDescent="0.25">
      <c r="A38" s="17"/>
      <c r="B38" s="25"/>
      <c r="C38" s="22" t="s">
        <v>14</v>
      </c>
      <c r="D38" s="53">
        <f>Figure!M27</f>
        <v>27</v>
      </c>
      <c r="E38" s="17" t="s">
        <v>5</v>
      </c>
      <c r="F38" s="17"/>
      <c r="G38" s="17"/>
      <c r="H38" s="17"/>
      <c r="I38" s="17"/>
      <c r="J38" s="17"/>
      <c r="K38" s="17"/>
    </row>
    <row r="39" spans="1:11" x14ac:dyDescent="0.25">
      <c r="A39" s="17"/>
      <c r="B39" s="25"/>
      <c r="C39" s="22" t="s">
        <v>9</v>
      </c>
      <c r="D39" s="53">
        <f>Figure!N23</f>
        <v>41.5</v>
      </c>
      <c r="E39" s="17" t="s">
        <v>5</v>
      </c>
      <c r="F39" s="23" t="b">
        <f>OR(rad=0,s=0,cr=0,xb=0,ISBLANK(Figure!N23))</f>
        <v>0</v>
      </c>
      <c r="G39" s="17"/>
      <c r="H39" s="17"/>
      <c r="I39" s="17"/>
      <c r="J39" s="17"/>
      <c r="K39" s="17"/>
    </row>
    <row r="40" spans="1:11" x14ac:dyDescent="0.25">
      <c r="A40" s="17"/>
      <c r="B40" s="25"/>
      <c r="C40" s="22" t="s">
        <v>111</v>
      </c>
      <c r="D40" s="53">
        <f>Figure!N12</f>
        <v>680</v>
      </c>
      <c r="E40" s="17" t="s">
        <v>5</v>
      </c>
      <c r="F40" s="17"/>
      <c r="G40" s="17"/>
      <c r="H40" s="17"/>
      <c r="I40" s="17"/>
      <c r="J40" s="17"/>
      <c r="K40" s="17"/>
    </row>
    <row r="41" spans="1:11" x14ac:dyDescent="0.25">
      <c r="A41" s="17"/>
      <c r="B41" s="17"/>
      <c r="C41" s="37"/>
      <c r="D41" s="55">
        <f>ATAN(1/s*(xr+1/2*(ct-cr)))</f>
        <v>0.50284321092786088</v>
      </c>
      <c r="E41" s="17" t="s">
        <v>44</v>
      </c>
      <c r="F41" s="17"/>
      <c r="G41" s="17"/>
      <c r="H41" s="17"/>
      <c r="I41" s="17"/>
      <c r="J41" s="17"/>
      <c r="K41" s="17"/>
    </row>
    <row r="42" spans="1:11" x14ac:dyDescent="0.25">
      <c r="A42" s="17"/>
      <c r="B42" s="17"/>
      <c r="C42" s="17"/>
      <c r="D42" s="36">
        <f>D41/PI()*180</f>
        <v>28.810793742973065</v>
      </c>
      <c r="E42" s="17" t="s">
        <v>20</v>
      </c>
      <c r="F42" s="17"/>
      <c r="G42" s="17"/>
      <c r="H42" s="17"/>
      <c r="I42" s="17"/>
      <c r="J42" s="17"/>
      <c r="K42" s="17"/>
    </row>
    <row r="43" spans="1:11" x14ac:dyDescent="0.25">
      <c r="A43" s="17"/>
      <c r="B43" s="17"/>
      <c r="C43" s="22" t="s">
        <v>15</v>
      </c>
      <c r="D43" s="38">
        <f>s/COS(theta)</f>
        <v>57.063561052566641</v>
      </c>
      <c r="E43" s="17" t="s">
        <v>75</v>
      </c>
      <c r="F43" s="17"/>
      <c r="G43" s="17"/>
      <c r="H43" s="17"/>
      <c r="I43" s="17"/>
      <c r="J43" s="17"/>
      <c r="K43" s="17"/>
    </row>
    <row r="44" spans="1:11" x14ac:dyDescent="0.25">
      <c r="A44" s="17"/>
      <c r="B44" s="17"/>
      <c r="C44" s="27" t="s">
        <v>12</v>
      </c>
      <c r="D44" s="32">
        <f>(1+rad/(s+rad))*4*n*(s/dia)^2/(1+SQRT(1+(2*lf/(cr+ct))^2))</f>
        <v>15.151726563717666</v>
      </c>
      <c r="E44" s="70" t="s">
        <v>135</v>
      </c>
      <c r="F44" s="25" t="s">
        <v>92</v>
      </c>
      <c r="G44" s="17"/>
      <c r="H44" s="17"/>
      <c r="I44" s="17"/>
      <c r="J44" s="17"/>
      <c r="K44" s="17"/>
    </row>
    <row r="45" spans="1:11" x14ac:dyDescent="0.25">
      <c r="A45" s="17"/>
      <c r="B45" s="17"/>
      <c r="C45" s="27" t="s">
        <v>10</v>
      </c>
      <c r="D45" s="28">
        <f>xb+xr*(cr+2*ct)/3/(cr+ct)+1/6*((cr+ct)-cr*ct/(cr+ct))</f>
        <v>709.03658536585363</v>
      </c>
      <c r="E45" s="17" t="s">
        <v>5</v>
      </c>
      <c r="F45" s="25" t="s">
        <v>96</v>
      </c>
      <c r="G45" s="17"/>
      <c r="H45" s="17"/>
      <c r="I45" s="17"/>
      <c r="J45" s="17"/>
      <c r="K45" s="17"/>
    </row>
    <row r="46" spans="1:11" ht="15.75" thickBot="1" x14ac:dyDescent="0.3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</row>
    <row r="47" spans="1:11" x14ac:dyDescent="0.25">
      <c r="A47" s="17"/>
      <c r="B47" s="39"/>
      <c r="C47" s="40" t="s">
        <v>11</v>
      </c>
      <c r="D47" s="41">
        <f>cnn+cnf+cnt+cntb</f>
        <v>16.621114318819707</v>
      </c>
      <c r="E47" s="42"/>
      <c r="F47" s="43" t="s">
        <v>91</v>
      </c>
      <c r="G47" s="42"/>
      <c r="H47" s="42"/>
      <c r="I47" s="44"/>
      <c r="J47" s="17"/>
      <c r="K47" s="17"/>
    </row>
    <row r="48" spans="1:11" ht="15.75" thickBot="1" x14ac:dyDescent="0.3">
      <c r="A48" s="17"/>
      <c r="B48" s="45"/>
      <c r="C48" s="46" t="s">
        <v>19</v>
      </c>
      <c r="D48" s="47">
        <f>(cnn*xn+cnt*xt+cntb*xtb+cnf*xf)/cnr</f>
        <v>626.06014091583484</v>
      </c>
      <c r="E48" s="48" t="s">
        <v>5</v>
      </c>
      <c r="F48" s="49" t="s">
        <v>95</v>
      </c>
      <c r="G48" s="50"/>
      <c r="H48" s="51"/>
      <c r="I48" s="52"/>
      <c r="J48" s="17"/>
      <c r="K48" s="17"/>
    </row>
    <row r="49" spans="2:3" x14ac:dyDescent="0.25">
      <c r="B49" s="16" t="b">
        <f>OR(D33="missing data",D24="missing data",D15="missing data",D7="missing data")</f>
        <v>0</v>
      </c>
      <c r="C49" s="15" t="str">
        <f>IF(B49=TRUE," Error…missing data, see above","")</f>
        <v/>
      </c>
    </row>
  </sheetData>
  <sheetProtection password="C7BC" sheet="1" objects="1" scenarios="1"/>
  <dataValidations count="3">
    <dataValidation type="list" showInputMessage="1" showErrorMessage="1" error="Invalid. Select from drop-down list." prompt="Select nosecone shape" sqref="D8" xr:uid="{00000000-0002-0000-0200-000000000000}">
      <formula1>$AA$7:$AA$11</formula1>
    </dataValidation>
    <dataValidation type="list" allowBlank="1" showInputMessage="1" showErrorMessage="1" error="Invalid. Select from drop-down list." prompt="Select from list (y/n)." sqref="D16 D25" xr:uid="{00000000-0002-0000-0200-000001000000}">
      <formula1>$AA$12:$AA$13</formula1>
    </dataValidation>
    <dataValidation type="list" allowBlank="1" showInputMessage="1" showErrorMessage="1" error="Invalid. Select from drop-down list." prompt="Select 3 or 4 fins." sqref="D34" xr:uid="{00000000-0002-0000-0200-000002000000}">
      <formula1>$AA$15:$AA$16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J11"/>
  <sheetViews>
    <sheetView showGridLines="0" zoomScale="110" zoomScaleNormal="110" workbookViewId="0">
      <selection activeCell="H14" sqref="H14"/>
    </sheetView>
  </sheetViews>
  <sheetFormatPr defaultRowHeight="15" x14ac:dyDescent="0.25"/>
  <cols>
    <col min="3" max="3" width="10.140625" customWidth="1"/>
    <col min="4" max="4" width="13.42578125" customWidth="1"/>
    <col min="5" max="5" width="50.140625" customWidth="1"/>
    <col min="9" max="9" width="13.28515625" customWidth="1"/>
  </cols>
  <sheetData>
    <row r="3" spans="2:10" x14ac:dyDescent="0.25">
      <c r="B3" s="86" t="s">
        <v>117</v>
      </c>
      <c r="C3" s="87"/>
      <c r="D3" s="87"/>
      <c r="E3" s="88"/>
      <c r="F3" s="4"/>
      <c r="G3" s="4"/>
      <c r="H3" s="4"/>
      <c r="I3" s="4"/>
      <c r="J3" s="4"/>
    </row>
    <row r="4" spans="2:10" x14ac:dyDescent="0.25">
      <c r="B4" s="78"/>
      <c r="C4" s="78"/>
      <c r="D4" s="4"/>
      <c r="E4" s="79"/>
      <c r="F4" s="4"/>
      <c r="G4" s="4"/>
      <c r="H4" s="4"/>
      <c r="I4" s="4"/>
      <c r="J4" s="4"/>
    </row>
    <row r="5" spans="2:10" x14ac:dyDescent="0.25">
      <c r="B5" s="81" t="s">
        <v>118</v>
      </c>
      <c r="C5" s="81" t="s">
        <v>119</v>
      </c>
      <c r="D5" s="67" t="s">
        <v>120</v>
      </c>
      <c r="E5" s="80" t="s">
        <v>121</v>
      </c>
      <c r="F5" s="74"/>
      <c r="G5" s="4"/>
      <c r="H5" s="4"/>
      <c r="I5" s="4"/>
      <c r="J5" s="4"/>
    </row>
    <row r="6" spans="2:10" x14ac:dyDescent="0.25">
      <c r="B6" s="68" t="s">
        <v>124</v>
      </c>
      <c r="C6" s="69" t="s">
        <v>127</v>
      </c>
      <c r="D6" s="73" t="s">
        <v>122</v>
      </c>
      <c r="E6" s="77" t="s">
        <v>123</v>
      </c>
      <c r="F6" s="75"/>
      <c r="G6" s="75"/>
      <c r="H6" s="4"/>
      <c r="I6" s="4"/>
    </row>
    <row r="7" spans="2:10" x14ac:dyDescent="0.25">
      <c r="B7" s="68" t="s">
        <v>126</v>
      </c>
      <c r="C7" s="69" t="s">
        <v>125</v>
      </c>
      <c r="D7" s="73" t="s">
        <v>128</v>
      </c>
      <c r="E7" s="77" t="s">
        <v>129</v>
      </c>
      <c r="F7" s="75"/>
      <c r="G7" s="75"/>
      <c r="H7" s="4"/>
      <c r="I7" s="4"/>
    </row>
    <row r="8" spans="2:10" x14ac:dyDescent="0.25">
      <c r="B8" s="68" t="s">
        <v>132</v>
      </c>
      <c r="C8" s="69" t="s">
        <v>133</v>
      </c>
      <c r="D8" s="73" t="s">
        <v>128</v>
      </c>
      <c r="E8" s="77" t="s">
        <v>134</v>
      </c>
      <c r="F8" s="75"/>
      <c r="G8" s="75"/>
      <c r="H8" s="4"/>
      <c r="I8" s="4"/>
    </row>
    <row r="9" spans="2:10" ht="14.45" customHeight="1" x14ac:dyDescent="0.25">
      <c r="B9" s="89" t="s">
        <v>138</v>
      </c>
      <c r="C9" s="91" t="s">
        <v>139</v>
      </c>
      <c r="D9" s="83" t="s">
        <v>128</v>
      </c>
      <c r="E9" s="82" t="s">
        <v>136</v>
      </c>
      <c r="F9" s="75"/>
      <c r="G9" s="75"/>
      <c r="H9" s="4"/>
      <c r="I9" s="4"/>
    </row>
    <row r="10" spans="2:10" x14ac:dyDescent="0.25">
      <c r="B10" s="90"/>
      <c r="C10" s="92"/>
      <c r="D10" s="84" t="s">
        <v>137</v>
      </c>
      <c r="E10" s="76" t="s">
        <v>140</v>
      </c>
    </row>
    <row r="11" spans="2:10" x14ac:dyDescent="0.25">
      <c r="B11" s="68" t="s">
        <v>141</v>
      </c>
      <c r="C11" s="69" t="s">
        <v>142</v>
      </c>
      <c r="D11" s="73" t="s">
        <v>128</v>
      </c>
      <c r="E11" s="77" t="s">
        <v>143</v>
      </c>
    </row>
  </sheetData>
  <sheetProtection password="C7BC" sheet="1" objects="1" scenarios="1"/>
  <mergeCells count="3">
    <mergeCell ref="B3:E3"/>
    <mergeCell ref="B9:B10"/>
    <mergeCell ref="C9:C10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28</vt:i4>
      </vt:variant>
    </vt:vector>
  </HeadingPairs>
  <TitlesOfParts>
    <vt:vector size="32" baseType="lpstr">
      <vt:lpstr>Introduction</vt:lpstr>
      <vt:lpstr>Figure</vt:lpstr>
      <vt:lpstr>Barrowman</vt:lpstr>
      <vt:lpstr>Revisions</vt:lpstr>
      <vt:lpstr>cnf</vt:lpstr>
      <vt:lpstr>cnn</vt:lpstr>
      <vt:lpstr>cnr</vt:lpstr>
      <vt:lpstr>cnt</vt:lpstr>
      <vt:lpstr>cntb</vt:lpstr>
      <vt:lpstr>Barrowman!cr</vt:lpstr>
      <vt:lpstr>Barrowman!ct</vt:lpstr>
      <vt:lpstr>df</vt:lpstr>
      <vt:lpstr>dfb</vt:lpstr>
      <vt:lpstr>Barrowman!dia</vt:lpstr>
      <vt:lpstr>dr</vt:lpstr>
      <vt:lpstr>drb</vt:lpstr>
      <vt:lpstr>Barrowman!lf</vt:lpstr>
      <vt:lpstr>ln</vt:lpstr>
      <vt:lpstr>lt</vt:lpstr>
      <vt:lpstr>ltb</vt:lpstr>
      <vt:lpstr>Barrowman!n</vt:lpstr>
      <vt:lpstr>Barrowman!rad</vt:lpstr>
      <vt:lpstr>Barrowman!s</vt:lpstr>
      <vt:lpstr>theta</vt:lpstr>
      <vt:lpstr>Barrowman!xb</vt:lpstr>
      <vt:lpstr>Barrowman!xf</vt:lpstr>
      <vt:lpstr>xn</vt:lpstr>
      <vt:lpstr>xp</vt:lpstr>
      <vt:lpstr>xpb</vt:lpstr>
      <vt:lpstr>Barrowman!xr</vt:lpstr>
      <vt:lpstr>xt</vt:lpstr>
      <vt:lpstr>xtb</vt:lpstr>
    </vt:vector>
  </TitlesOfParts>
  <Company>The Boeing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Nakka, Richard</dc:creator>
  <cp:lastModifiedBy>Bonsuck Koo</cp:lastModifiedBy>
  <dcterms:created xsi:type="dcterms:W3CDTF">2021-06-23T15:37:33Z</dcterms:created>
  <dcterms:modified xsi:type="dcterms:W3CDTF">2025-06-21T20:59:41Z</dcterms:modified>
</cp:coreProperties>
</file>