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ktf3\Desktop\rocket\"/>
    </mc:Choice>
  </mc:AlternateContent>
  <xr:revisionPtr revIDLastSave="0" documentId="13_ncr:1_{A0A75B93-A3C8-437F-A665-20DBB49C13F2}" xr6:coauthVersionLast="47" xr6:coauthVersionMax="47" xr10:uidLastSave="{00000000-0000-0000-0000-000000000000}"/>
  <bookViews>
    <workbookView xWindow="7140" yWindow="3450" windowWidth="21600" windowHeight="11295" xr2:uid="{17CB842C-942D-4B28-920E-3B6EF1C909D4}"/>
  </bookViews>
  <sheets>
    <sheet name="blac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23" i="1"/>
  <c r="I30" i="1"/>
  <c r="I28" i="1"/>
  <c r="I26" i="1"/>
  <c r="I18" i="1"/>
  <c r="I12" i="1"/>
  <c r="I11" i="1"/>
  <c r="I10" i="1"/>
  <c r="I9" i="1"/>
  <c r="I8" i="1"/>
  <c r="I6" i="1"/>
  <c r="I13" i="1" s="1"/>
  <c r="I5" i="1"/>
  <c r="I15" i="1" l="1"/>
  <c r="I17" i="1"/>
  <c r="I20" i="1" s="1"/>
</calcChain>
</file>

<file path=xl/sharedStrings.xml><?xml version="1.0" encoding="utf-8"?>
<sst xmlns="http://schemas.openxmlformats.org/spreadsheetml/2006/main" count="57" uniqueCount="49">
  <si>
    <t>Component</t>
  </si>
  <si>
    <t>Mass (g)</t>
  </si>
  <si>
    <t>Nose</t>
  </si>
  <si>
    <t>Body</t>
  </si>
  <si>
    <t>Parachute</t>
  </si>
  <si>
    <t>Altimeter Clip</t>
  </si>
  <si>
    <t>Altimeter</t>
  </si>
  <si>
    <t>Parachute Rubber</t>
  </si>
  <si>
    <t>stuffing 1</t>
  </si>
  <si>
    <t>stuffing 2</t>
  </si>
  <si>
    <t>stuffing 3</t>
  </si>
  <si>
    <t>stuffing 4</t>
  </si>
  <si>
    <t>stuffing 5</t>
  </si>
  <si>
    <t>Tail+Fins</t>
  </si>
  <si>
    <t>B6-4</t>
  </si>
  <si>
    <t>Normal Force Coefficient</t>
  </si>
  <si>
    <t>NoseCone</t>
  </si>
  <si>
    <t>CNn</t>
  </si>
  <si>
    <t>CNf</t>
  </si>
  <si>
    <t>finset (4)</t>
  </si>
  <si>
    <t>f</t>
  </si>
  <si>
    <t>R</t>
  </si>
  <si>
    <t>s</t>
  </si>
  <si>
    <t>N</t>
  </si>
  <si>
    <t>d</t>
  </si>
  <si>
    <t>theta</t>
  </si>
  <si>
    <t>xr</t>
  </si>
  <si>
    <t>ct</t>
  </si>
  <si>
    <t>cr</t>
  </si>
  <si>
    <t>l</t>
  </si>
  <si>
    <t>Boattail</t>
  </si>
  <si>
    <t>S1</t>
  </si>
  <si>
    <t>S2</t>
  </si>
  <si>
    <t>CNcb</t>
  </si>
  <si>
    <t>Center of Pressure Location</t>
  </si>
  <si>
    <t>Xn</t>
  </si>
  <si>
    <t>Nosecone (Ogive)</t>
  </si>
  <si>
    <t>m</t>
  </si>
  <si>
    <t>rad</t>
  </si>
  <si>
    <t>m^2</t>
  </si>
  <si>
    <t>Finset</t>
  </si>
  <si>
    <t>XB</t>
  </si>
  <si>
    <t>XF</t>
  </si>
  <si>
    <t>Conical Transitional</t>
  </si>
  <si>
    <t>LT</t>
  </si>
  <si>
    <t>XT</t>
  </si>
  <si>
    <t>XP</t>
  </si>
  <si>
    <t>Total CP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</si>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</sst>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54B9-543C-46D5-9EC8-90FFAB00B659}">
  <dimension ref="A1:J32"/>
  <sheetViews>
    <sheetView tabSelected="1" topLeftCell="B1" workbookViewId="0">
      <selection activeCell="H32" sqref="H32:I32"/>
    </sheetView>
  </sheetViews>
  <sheetFormatPr defaultRowHeight="14.25"/>
  <cols>
    <col min="1" max="1" width="16.875" bestFit="1" customWidth="1"/>
    <col min="7" max="7" width="26.5" bestFit="1" customWidth="1"/>
    <col min="8" max="8" width="5.5" bestFit="1" customWidth="1"/>
    <col min="9" max="9" width="11.875" bestFit="1" customWidth="1"/>
  </cols>
  <sheetData>
    <row r="1" spans="1:10" s="1" customFormat="1" ht="15">
      <c r="A1" s="1" t="s">
        <v>0</v>
      </c>
      <c r="B1" s="1" t="s">
        <v>1</v>
      </c>
      <c r="G1" s="1" t="s">
        <v>15</v>
      </c>
    </row>
    <row r="2" spans="1:10" ht="15">
      <c r="A2" t="s">
        <v>2</v>
      </c>
      <c r="B2">
        <v>16.309999999999999</v>
      </c>
      <c r="G2" t="s">
        <v>16</v>
      </c>
      <c r="H2" s="2" t="s">
        <v>17</v>
      </c>
      <c r="I2" s="2">
        <v>2</v>
      </c>
    </row>
    <row r="3" spans="1:10">
      <c r="A3" t="s">
        <v>3</v>
      </c>
      <c r="B3">
        <v>35.47</v>
      </c>
    </row>
    <row r="4" spans="1:10">
      <c r="A4" t="s">
        <v>4</v>
      </c>
      <c r="B4">
        <v>7.92</v>
      </c>
      <c r="G4" t="s">
        <v>19</v>
      </c>
      <c r="H4" t="s">
        <v>20</v>
      </c>
      <c r="I4">
        <v>1</v>
      </c>
      <c r="J4" t="s">
        <v>37</v>
      </c>
    </row>
    <row r="5" spans="1:10">
      <c r="A5" t="s">
        <v>5</v>
      </c>
      <c r="B5">
        <v>0.2</v>
      </c>
      <c r="H5" t="s">
        <v>21</v>
      </c>
      <c r="I5">
        <f>3.5/2/100</f>
        <v>1.7500000000000002E-2</v>
      </c>
      <c r="J5" t="s">
        <v>37</v>
      </c>
    </row>
    <row r="6" spans="1:10">
      <c r="A6" t="s">
        <v>6</v>
      </c>
      <c r="B6">
        <v>9.73</v>
      </c>
      <c r="H6" t="s">
        <v>22</v>
      </c>
      <c r="I6">
        <f>5/100</f>
        <v>0.05</v>
      </c>
      <c r="J6" t="s">
        <v>37</v>
      </c>
    </row>
    <row r="7" spans="1:10">
      <c r="A7" t="s">
        <v>7</v>
      </c>
      <c r="B7">
        <v>3.66</v>
      </c>
      <c r="H7" t="s">
        <v>23</v>
      </c>
      <c r="I7">
        <v>4</v>
      </c>
    </row>
    <row r="8" spans="1:10">
      <c r="A8" t="s">
        <v>8</v>
      </c>
      <c r="B8">
        <v>3.21</v>
      </c>
      <c r="H8" t="s">
        <v>24</v>
      </c>
      <c r="I8">
        <f>3.5/100</f>
        <v>3.5000000000000003E-2</v>
      </c>
      <c r="J8" t="s">
        <v>37</v>
      </c>
    </row>
    <row r="9" spans="1:10">
      <c r="A9" t="s">
        <v>9</v>
      </c>
      <c r="B9">
        <v>3.38</v>
      </c>
      <c r="H9" t="s">
        <v>26</v>
      </c>
      <c r="I9">
        <f>4/100</f>
        <v>0.04</v>
      </c>
      <c r="J9" t="s">
        <v>37</v>
      </c>
    </row>
    <row r="10" spans="1:10">
      <c r="A10" t="s">
        <v>10</v>
      </c>
      <c r="B10">
        <v>3</v>
      </c>
      <c r="H10" t="s">
        <v>27</v>
      </c>
      <c r="I10">
        <f>3/100</f>
        <v>0.03</v>
      </c>
      <c r="J10" t="s">
        <v>37</v>
      </c>
    </row>
    <row r="11" spans="1:10">
      <c r="A11" t="s">
        <v>11</v>
      </c>
      <c r="B11">
        <v>3.23</v>
      </c>
      <c r="H11" t="s">
        <v>28</v>
      </c>
      <c r="I11">
        <f>5.5/100</f>
        <v>5.5E-2</v>
      </c>
      <c r="J11" t="s">
        <v>37</v>
      </c>
    </row>
    <row r="12" spans="1:10">
      <c r="A12" t="s">
        <v>12</v>
      </c>
      <c r="B12">
        <v>2.77</v>
      </c>
      <c r="H12" t="s">
        <v>25</v>
      </c>
      <c r="I12">
        <f>ATAN((1/I6)*(I9+0.5*(I10-I11)))</f>
        <v>0.50284321092786088</v>
      </c>
      <c r="J12" t="s">
        <v>38</v>
      </c>
    </row>
    <row r="13" spans="1:10">
      <c r="A13" t="s">
        <v>13</v>
      </c>
      <c r="B13">
        <v>27.97</v>
      </c>
      <c r="H13" t="s">
        <v>29</v>
      </c>
      <c r="I13">
        <f>I6/COS(I12)</f>
        <v>5.7063561052566644E-2</v>
      </c>
    </row>
    <row r="14" spans="1:10">
      <c r="A14" t="s">
        <v>14</v>
      </c>
      <c r="B14">
        <v>19</v>
      </c>
    </row>
    <row r="15" spans="1:10" ht="15">
      <c r="H15" s="2" t="s">
        <v>18</v>
      </c>
      <c r="I15" s="2">
        <f>(1+(I4*I5)/(I6+I5))*((4*I7*(I6/I8)^2)/(1+SQRT(1+((2*I13)/(I11+I10))^2)))</f>
        <v>15.376368517885188</v>
      </c>
    </row>
    <row r="17" spans="7:10">
      <c r="G17" t="s">
        <v>30</v>
      </c>
      <c r="H17" t="s">
        <v>31</v>
      </c>
      <c r="I17">
        <f>1/4*PI()*I8^2</f>
        <v>9.6211275016187424E-4</v>
      </c>
      <c r="J17" t="s">
        <v>39</v>
      </c>
    </row>
    <row r="18" spans="7:10">
      <c r="H18" t="s">
        <v>32</v>
      </c>
      <c r="I18">
        <f>1/4*PI()*0.03^2</f>
        <v>7.0685834705770342E-4</v>
      </c>
      <c r="J18" t="s">
        <v>39</v>
      </c>
    </row>
    <row r="20" spans="7:10" ht="15">
      <c r="H20" s="2" t="s">
        <v>33</v>
      </c>
      <c r="I20" s="2">
        <f>(8/(PI()*I8^2))*(I18-I17)</f>
        <v>-0.53061224489795944</v>
      </c>
    </row>
    <row r="22" spans="7:10" ht="15">
      <c r="G22" s="2" t="s">
        <v>34</v>
      </c>
    </row>
    <row r="23" spans="7:10" ht="15">
      <c r="G23" t="s">
        <v>36</v>
      </c>
      <c r="H23" s="2" t="s">
        <v>35</v>
      </c>
      <c r="I23" s="2">
        <f>0.466*0.06</f>
        <v>2.7960000000000002E-2</v>
      </c>
    </row>
    <row r="25" spans="7:10">
      <c r="G25" t="s">
        <v>40</v>
      </c>
      <c r="H25" t="s">
        <v>41</v>
      </c>
      <c r="I25">
        <v>0.68</v>
      </c>
    </row>
    <row r="26" spans="7:10" ht="15">
      <c r="H26" s="2" t="s">
        <v>42</v>
      </c>
      <c r="I26" s="2">
        <f>I25+I9/3*(I11+2*I10)/(I11+I10)+1/6*(I11+I10-(I11*I10)/(I11+I10))</f>
        <v>0.70897058823529424</v>
      </c>
    </row>
    <row r="28" spans="7:10">
      <c r="G28" t="s">
        <v>43</v>
      </c>
      <c r="H28" t="s">
        <v>44</v>
      </c>
      <c r="I28">
        <f>1.2/100</f>
        <v>1.2E-2</v>
      </c>
    </row>
    <row r="29" spans="7:10">
      <c r="H29" s="3" t="s">
        <v>46</v>
      </c>
      <c r="I29">
        <v>0.73499999999999999</v>
      </c>
    </row>
    <row r="30" spans="7:10" ht="15">
      <c r="H30" s="2" t="s">
        <v>45</v>
      </c>
      <c r="I30" s="2">
        <f>I29+I28/3*(1+(1-I8/0.03)/(1-(I8/0.03)^2))</f>
        <v>0.74084615384615382</v>
      </c>
    </row>
    <row r="32" spans="7:10" ht="15">
      <c r="G32" t="s">
        <v>47</v>
      </c>
      <c r="H32" s="2" t="s">
        <v>48</v>
      </c>
      <c r="I32" s="2">
        <f>(I2*I23+I15*I26+I20*I30)/(I2+I15+I20)</f>
        <v>0.62711408268273972</v>
      </c>
      <c r="J32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black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Koo, Bonsuck</dc:creator>
  <cp:lastModifiedBy>Bonsuck Koo</cp:lastModifiedBy>
  <dcterms:created xsi:type="dcterms:W3CDTF">2025-02-11T17:59:46Z</dcterms:created>
  <dcterms:modified xsi:type="dcterms:W3CDTF">2025-06-13T22:45:08Z</dcterms:modified>
</cp:coreProperties>
</file>