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pure CO2" sheetId="2" r:id="rId2"/>
    <sheet name="pure N2" sheetId="3" r:id="rId3"/>
    <sheet name="Kang1" sheetId="4" r:id="rId4"/>
    <sheet name="Kang2" sheetId="5" r:id="rId5"/>
    <sheet name="Kang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1" i="1" l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00" i="1"/>
  <c r="L430" i="1" l="1"/>
  <c r="E430" i="1"/>
  <c r="C430" i="1"/>
  <c r="F430" i="1" s="1"/>
  <c r="L429" i="1"/>
  <c r="E429" i="1"/>
  <c r="C429" i="1"/>
  <c r="F429" i="1" s="1"/>
  <c r="L428" i="1"/>
  <c r="E428" i="1"/>
  <c r="C428" i="1"/>
  <c r="F428" i="1" s="1"/>
  <c r="L427" i="1"/>
  <c r="E427" i="1"/>
  <c r="C427" i="1"/>
  <c r="F427" i="1" s="1"/>
  <c r="L426" i="1"/>
  <c r="E426" i="1"/>
  <c r="C426" i="1"/>
  <c r="F426" i="1" s="1"/>
  <c r="L425" i="1"/>
  <c r="E425" i="1"/>
  <c r="C425" i="1"/>
  <c r="F425" i="1" s="1"/>
  <c r="L424" i="1"/>
  <c r="E424" i="1"/>
  <c r="C424" i="1"/>
  <c r="F424" i="1" s="1"/>
  <c r="L423" i="1"/>
  <c r="E423" i="1"/>
  <c r="C423" i="1"/>
  <c r="F423" i="1" s="1"/>
  <c r="L422" i="1"/>
  <c r="E422" i="1"/>
  <c r="C422" i="1"/>
  <c r="F422" i="1" s="1"/>
  <c r="L421" i="1"/>
  <c r="E421" i="1"/>
  <c r="C421" i="1"/>
  <c r="F421" i="1" s="1"/>
  <c r="L420" i="1"/>
  <c r="E420" i="1"/>
  <c r="C420" i="1"/>
  <c r="F420" i="1" s="1"/>
  <c r="L419" i="1"/>
  <c r="E419" i="1"/>
  <c r="C419" i="1"/>
  <c r="F419" i="1" s="1"/>
  <c r="L418" i="1"/>
  <c r="E418" i="1"/>
  <c r="C418" i="1"/>
  <c r="F418" i="1" s="1"/>
  <c r="L417" i="1"/>
  <c r="E417" i="1"/>
  <c r="C417" i="1"/>
  <c r="F417" i="1" s="1"/>
  <c r="L416" i="1"/>
  <c r="E416" i="1"/>
  <c r="C416" i="1"/>
  <c r="F416" i="1" s="1"/>
  <c r="L415" i="1"/>
  <c r="E415" i="1"/>
  <c r="C415" i="1"/>
  <c r="F415" i="1" s="1"/>
  <c r="L414" i="1"/>
  <c r="E414" i="1"/>
  <c r="C414" i="1"/>
  <c r="F414" i="1" s="1"/>
  <c r="L413" i="1"/>
  <c r="E413" i="1"/>
  <c r="C413" i="1"/>
  <c r="F413" i="1" s="1"/>
  <c r="L412" i="1"/>
  <c r="E412" i="1"/>
  <c r="C412" i="1"/>
  <c r="F412" i="1" s="1"/>
  <c r="L411" i="1"/>
  <c r="E411" i="1"/>
  <c r="C411" i="1"/>
  <c r="F411" i="1" s="1"/>
  <c r="L410" i="1"/>
  <c r="E410" i="1"/>
  <c r="C410" i="1"/>
  <c r="F410" i="1" s="1"/>
  <c r="L409" i="1"/>
  <c r="E409" i="1"/>
  <c r="C409" i="1"/>
  <c r="F409" i="1" s="1"/>
  <c r="L408" i="1"/>
  <c r="E408" i="1"/>
  <c r="C408" i="1"/>
  <c r="F408" i="1" s="1"/>
  <c r="L407" i="1"/>
  <c r="E407" i="1"/>
  <c r="C407" i="1"/>
  <c r="F407" i="1" s="1"/>
  <c r="L406" i="1"/>
  <c r="E406" i="1"/>
  <c r="C406" i="1"/>
  <c r="F406" i="1" s="1"/>
  <c r="L405" i="1"/>
  <c r="E405" i="1"/>
  <c r="C405" i="1"/>
  <c r="F405" i="1" s="1"/>
  <c r="L404" i="1"/>
  <c r="E404" i="1"/>
  <c r="C404" i="1"/>
  <c r="F404" i="1" s="1"/>
  <c r="L403" i="1"/>
  <c r="E403" i="1"/>
  <c r="C403" i="1"/>
  <c r="F403" i="1" s="1"/>
  <c r="L402" i="1"/>
  <c r="E402" i="1"/>
  <c r="C402" i="1"/>
  <c r="F402" i="1" s="1"/>
  <c r="L401" i="1"/>
  <c r="E401" i="1"/>
  <c r="C401" i="1"/>
  <c r="F401" i="1" s="1"/>
  <c r="L400" i="1"/>
  <c r="E400" i="1"/>
  <c r="C400" i="1"/>
  <c r="F400" i="1" s="1"/>
  <c r="L399" i="1"/>
  <c r="E399" i="1"/>
  <c r="C399" i="1"/>
  <c r="F399" i="1" s="1"/>
  <c r="L398" i="1"/>
  <c r="E398" i="1"/>
  <c r="C398" i="1"/>
  <c r="F398" i="1" s="1"/>
  <c r="L397" i="1"/>
  <c r="E397" i="1"/>
  <c r="C397" i="1"/>
  <c r="F397" i="1" s="1"/>
  <c r="L396" i="1"/>
  <c r="E396" i="1"/>
  <c r="C396" i="1"/>
  <c r="F396" i="1" s="1"/>
  <c r="L395" i="1"/>
  <c r="E395" i="1"/>
  <c r="C395" i="1"/>
  <c r="F395" i="1" s="1"/>
  <c r="L394" i="1"/>
  <c r="E394" i="1"/>
  <c r="C394" i="1"/>
  <c r="F394" i="1" s="1"/>
  <c r="L393" i="1"/>
  <c r="E393" i="1"/>
  <c r="C393" i="1"/>
  <c r="F393" i="1" s="1"/>
  <c r="L392" i="1"/>
  <c r="E392" i="1"/>
  <c r="C392" i="1"/>
  <c r="F392" i="1" s="1"/>
  <c r="L391" i="1"/>
  <c r="E391" i="1"/>
  <c r="C391" i="1"/>
  <c r="F391" i="1" s="1"/>
  <c r="L390" i="1"/>
  <c r="E390" i="1"/>
  <c r="C390" i="1"/>
  <c r="F390" i="1" s="1"/>
  <c r="L389" i="1"/>
  <c r="E389" i="1"/>
  <c r="C389" i="1"/>
  <c r="F389" i="1" s="1"/>
  <c r="L388" i="1"/>
  <c r="E388" i="1"/>
  <c r="C388" i="1"/>
  <c r="F388" i="1" s="1"/>
  <c r="L387" i="1"/>
  <c r="E387" i="1"/>
  <c r="C387" i="1"/>
  <c r="F387" i="1" s="1"/>
  <c r="L386" i="1"/>
  <c r="E386" i="1"/>
  <c r="C386" i="1"/>
  <c r="F386" i="1" s="1"/>
  <c r="L385" i="1"/>
  <c r="E385" i="1"/>
  <c r="C385" i="1"/>
  <c r="F385" i="1" s="1"/>
  <c r="L384" i="1"/>
  <c r="E384" i="1"/>
  <c r="C384" i="1"/>
  <c r="F384" i="1" s="1"/>
  <c r="L383" i="1"/>
  <c r="E383" i="1"/>
  <c r="C383" i="1"/>
  <c r="F383" i="1" s="1"/>
  <c r="L382" i="1"/>
  <c r="E382" i="1"/>
  <c r="C382" i="1"/>
  <c r="F382" i="1" s="1"/>
  <c r="L381" i="1"/>
  <c r="E381" i="1"/>
  <c r="C381" i="1"/>
  <c r="F381" i="1" s="1"/>
  <c r="L380" i="1"/>
  <c r="E380" i="1"/>
  <c r="C380" i="1"/>
  <c r="F380" i="1" s="1"/>
  <c r="L379" i="1"/>
  <c r="E379" i="1"/>
  <c r="C379" i="1"/>
  <c r="F379" i="1" s="1"/>
  <c r="L378" i="1"/>
  <c r="E378" i="1"/>
  <c r="C378" i="1"/>
  <c r="F378" i="1" s="1"/>
  <c r="L377" i="1"/>
  <c r="L431" i="1" s="1"/>
  <c r="E377" i="1"/>
  <c r="C377" i="1"/>
  <c r="F377" i="1" s="1"/>
  <c r="L374" i="1"/>
  <c r="F374" i="1"/>
  <c r="B374" i="1"/>
  <c r="E374" i="1" s="1"/>
  <c r="L373" i="1"/>
  <c r="F373" i="1"/>
  <c r="B373" i="1"/>
  <c r="E373" i="1" s="1"/>
  <c r="L372" i="1"/>
  <c r="F372" i="1"/>
  <c r="B372" i="1"/>
  <c r="E372" i="1" s="1"/>
  <c r="L371" i="1"/>
  <c r="F371" i="1"/>
  <c r="B371" i="1"/>
  <c r="E371" i="1" s="1"/>
  <c r="L370" i="1"/>
  <c r="F370" i="1"/>
  <c r="B370" i="1"/>
  <c r="E370" i="1" s="1"/>
  <c r="L369" i="1"/>
  <c r="F369" i="1"/>
  <c r="B369" i="1"/>
  <c r="E369" i="1" s="1"/>
  <c r="L368" i="1"/>
  <c r="F368" i="1"/>
  <c r="B368" i="1"/>
  <c r="E368" i="1" s="1"/>
  <c r="L367" i="1"/>
  <c r="F367" i="1"/>
  <c r="B367" i="1"/>
  <c r="E367" i="1" s="1"/>
  <c r="L366" i="1"/>
  <c r="F366" i="1"/>
  <c r="B366" i="1"/>
  <c r="E366" i="1" s="1"/>
  <c r="L365" i="1"/>
  <c r="F365" i="1"/>
  <c r="B365" i="1"/>
  <c r="E365" i="1" s="1"/>
  <c r="L364" i="1"/>
  <c r="F364" i="1"/>
  <c r="B364" i="1"/>
  <c r="E364" i="1" s="1"/>
  <c r="L363" i="1"/>
  <c r="F363" i="1"/>
  <c r="B363" i="1"/>
  <c r="E363" i="1" s="1"/>
  <c r="L362" i="1"/>
  <c r="F362" i="1"/>
  <c r="B362" i="1"/>
  <c r="E362" i="1" s="1"/>
  <c r="L361" i="1"/>
  <c r="F361" i="1"/>
  <c r="B361" i="1"/>
  <c r="E361" i="1" s="1"/>
  <c r="L360" i="1"/>
  <c r="F360" i="1"/>
  <c r="B360" i="1"/>
  <c r="E360" i="1" s="1"/>
  <c r="L359" i="1"/>
  <c r="F359" i="1"/>
  <c r="B359" i="1"/>
  <c r="E359" i="1" s="1"/>
  <c r="L358" i="1"/>
  <c r="F358" i="1"/>
  <c r="B358" i="1"/>
  <c r="E358" i="1" s="1"/>
  <c r="L357" i="1"/>
  <c r="F357" i="1"/>
  <c r="B357" i="1"/>
  <c r="E357" i="1" s="1"/>
  <c r="L356" i="1"/>
  <c r="F356" i="1"/>
  <c r="B356" i="1"/>
  <c r="E356" i="1" s="1"/>
  <c r="L355" i="1"/>
  <c r="F355" i="1"/>
  <c r="B355" i="1"/>
  <c r="E355" i="1" s="1"/>
  <c r="L354" i="1"/>
  <c r="F354" i="1"/>
  <c r="B354" i="1"/>
  <c r="E354" i="1" s="1"/>
  <c r="L353" i="1"/>
  <c r="F353" i="1"/>
  <c r="B353" i="1"/>
  <c r="E353" i="1" s="1"/>
  <c r="L352" i="1"/>
  <c r="F352" i="1"/>
  <c r="B352" i="1"/>
  <c r="E352" i="1" s="1"/>
  <c r="L351" i="1"/>
  <c r="F351" i="1"/>
  <c r="B351" i="1"/>
  <c r="E351" i="1" s="1"/>
  <c r="L350" i="1"/>
  <c r="F350" i="1"/>
  <c r="B350" i="1"/>
  <c r="E350" i="1" s="1"/>
  <c r="L349" i="1"/>
  <c r="F349" i="1"/>
  <c r="B349" i="1"/>
  <c r="E349" i="1" s="1"/>
  <c r="L347" i="1"/>
  <c r="O346" i="1"/>
  <c r="L346" i="1"/>
  <c r="F346" i="1"/>
  <c r="E346" i="1"/>
  <c r="O345" i="1"/>
  <c r="L345" i="1"/>
  <c r="F345" i="1"/>
  <c r="E345" i="1"/>
  <c r="O344" i="1"/>
  <c r="L344" i="1"/>
  <c r="F344" i="1"/>
  <c r="E344" i="1"/>
  <c r="O343" i="1"/>
  <c r="L343" i="1"/>
  <c r="F343" i="1"/>
  <c r="E343" i="1"/>
  <c r="O342" i="1"/>
  <c r="L342" i="1"/>
  <c r="F342" i="1"/>
  <c r="E342" i="1"/>
  <c r="O341" i="1"/>
  <c r="L341" i="1"/>
  <c r="F341" i="1"/>
  <c r="E341" i="1"/>
  <c r="O340" i="1"/>
  <c r="L340" i="1"/>
  <c r="F340" i="1"/>
  <c r="E340" i="1"/>
  <c r="O339" i="1"/>
  <c r="L339" i="1"/>
  <c r="F339" i="1"/>
  <c r="E339" i="1"/>
  <c r="O338" i="1"/>
  <c r="L338" i="1"/>
  <c r="F338" i="1"/>
  <c r="E338" i="1"/>
  <c r="O337" i="1"/>
  <c r="L337" i="1"/>
  <c r="F337" i="1"/>
  <c r="E337" i="1"/>
  <c r="O336" i="1"/>
  <c r="L336" i="1"/>
  <c r="F336" i="1"/>
  <c r="E336" i="1"/>
  <c r="O335" i="1"/>
  <c r="L335" i="1"/>
  <c r="F335" i="1"/>
  <c r="E335" i="1"/>
  <c r="O334" i="1"/>
  <c r="L334" i="1"/>
  <c r="F334" i="1"/>
  <c r="E334" i="1"/>
  <c r="O333" i="1"/>
  <c r="L333" i="1"/>
  <c r="F333" i="1"/>
  <c r="E333" i="1"/>
  <c r="O332" i="1"/>
  <c r="L332" i="1"/>
  <c r="F332" i="1"/>
  <c r="E332" i="1"/>
  <c r="O331" i="1"/>
  <c r="O347" i="1" s="1"/>
  <c r="L331" i="1"/>
  <c r="F331" i="1"/>
  <c r="E331" i="1"/>
  <c r="L328" i="1"/>
  <c r="F328" i="1"/>
  <c r="E328" i="1"/>
  <c r="B328" i="1"/>
  <c r="L327" i="1"/>
  <c r="F327" i="1"/>
  <c r="E327" i="1"/>
  <c r="B327" i="1"/>
  <c r="L326" i="1"/>
  <c r="F326" i="1"/>
  <c r="E326" i="1"/>
  <c r="B326" i="1"/>
  <c r="L325" i="1"/>
  <c r="F325" i="1"/>
  <c r="E325" i="1"/>
  <c r="B325" i="1"/>
  <c r="L324" i="1"/>
  <c r="F324" i="1"/>
  <c r="E324" i="1"/>
  <c r="B324" i="1"/>
  <c r="L323" i="1"/>
  <c r="F323" i="1"/>
  <c r="E323" i="1"/>
  <c r="B323" i="1"/>
  <c r="L322" i="1"/>
  <c r="F322" i="1"/>
  <c r="E322" i="1"/>
  <c r="B322" i="1"/>
  <c r="L321" i="1"/>
  <c r="F321" i="1"/>
  <c r="E321" i="1"/>
  <c r="B321" i="1"/>
  <c r="L320" i="1"/>
  <c r="F320" i="1"/>
  <c r="E320" i="1"/>
  <c r="B320" i="1"/>
  <c r="L319" i="1"/>
  <c r="F319" i="1"/>
  <c r="E319" i="1"/>
  <c r="B319" i="1"/>
  <c r="N315" i="1"/>
  <c r="F314" i="1"/>
  <c r="E314" i="1"/>
  <c r="C314" i="1"/>
  <c r="L375" i="1" l="1"/>
  <c r="L329" i="1"/>
  <c r="N299" i="1"/>
  <c r="X123" i="1" l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07" i="1"/>
  <c r="X58" i="1"/>
  <c r="X33" i="1"/>
  <c r="X34" i="1"/>
  <c r="X35" i="1"/>
  <c r="X36" i="1"/>
  <c r="X37" i="1"/>
  <c r="X38" i="1"/>
  <c r="X39" i="1"/>
  <c r="X41" i="1"/>
  <c r="X42" i="1"/>
  <c r="X43" i="1"/>
  <c r="X44" i="1"/>
  <c r="X45" i="1"/>
  <c r="X46" i="1"/>
  <c r="X47" i="1"/>
  <c r="X49" i="1"/>
  <c r="X50" i="1"/>
  <c r="X51" i="1"/>
  <c r="X52" i="1"/>
  <c r="X53" i="1"/>
  <c r="X54" i="1"/>
  <c r="X55" i="1"/>
  <c r="X56" i="1"/>
  <c r="X32" i="1"/>
  <c r="X177" i="1" l="1"/>
  <c r="X152" i="1"/>
  <c r="X153" i="1"/>
  <c r="X154" i="1"/>
  <c r="X155" i="1"/>
  <c r="X156" i="1"/>
  <c r="X157" i="1"/>
  <c r="X158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51" i="1"/>
  <c r="X240" i="1" l="1"/>
  <c r="X206" i="1"/>
  <c r="X207" i="1"/>
  <c r="X208" i="1"/>
  <c r="X210" i="1"/>
  <c r="X211" i="1"/>
  <c r="X212" i="1"/>
  <c r="X213" i="1"/>
  <c r="X214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05" i="1"/>
  <c r="P206" i="1" l="1"/>
  <c r="P240" i="1" s="1"/>
  <c r="P207" i="1"/>
  <c r="P208" i="1"/>
  <c r="P210" i="1"/>
  <c r="P211" i="1"/>
  <c r="P212" i="1"/>
  <c r="P213" i="1"/>
  <c r="P214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05" i="1"/>
  <c r="P177" i="1" l="1"/>
  <c r="P152" i="1"/>
  <c r="P153" i="1"/>
  <c r="P154" i="1"/>
  <c r="P155" i="1"/>
  <c r="P156" i="1"/>
  <c r="P157" i="1"/>
  <c r="P158" i="1"/>
  <c r="P160" i="1"/>
  <c r="P161" i="1"/>
  <c r="P162" i="1"/>
  <c r="P163" i="1"/>
  <c r="P164" i="1"/>
  <c r="P165" i="1"/>
  <c r="P166" i="1"/>
  <c r="P168" i="1"/>
  <c r="P169" i="1"/>
  <c r="P170" i="1"/>
  <c r="P171" i="1"/>
  <c r="P172" i="1"/>
  <c r="P173" i="1"/>
  <c r="P174" i="1"/>
  <c r="P175" i="1"/>
  <c r="P151" i="1"/>
  <c r="P123" i="1" l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7" i="1"/>
  <c r="P58" i="1" l="1"/>
  <c r="P53" i="1"/>
  <c r="P54" i="1"/>
  <c r="P55" i="1"/>
  <c r="P56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9" i="1"/>
  <c r="P50" i="1"/>
  <c r="P51" i="1"/>
  <c r="P52" i="1"/>
  <c r="P32" i="1"/>
  <c r="V59" i="1" l="1"/>
  <c r="V60" i="1"/>
  <c r="V61" i="1"/>
  <c r="V62" i="1"/>
  <c r="V63" i="1"/>
  <c r="V64" i="1"/>
  <c r="V65" i="1"/>
  <c r="V66" i="1"/>
  <c r="V67" i="1"/>
  <c r="V68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7" i="1"/>
  <c r="V98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2" i="1"/>
  <c r="V150" i="1" s="1"/>
  <c r="V143" i="1"/>
  <c r="V144" i="1"/>
  <c r="V145" i="1"/>
  <c r="V146" i="1"/>
  <c r="V147" i="1"/>
  <c r="V148" i="1"/>
  <c r="V149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5" i="1"/>
  <c r="V196" i="1"/>
  <c r="V197" i="1"/>
  <c r="V198" i="1"/>
  <c r="V199" i="1"/>
  <c r="V200" i="1"/>
  <c r="V201" i="1"/>
  <c r="V202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1" i="1"/>
  <c r="V242" i="1"/>
  <c r="V243" i="1"/>
  <c r="V244" i="1"/>
  <c r="V245" i="1"/>
  <c r="V246" i="1"/>
  <c r="V247" i="1"/>
  <c r="V248" i="1"/>
  <c r="V249" i="1"/>
  <c r="V250" i="1"/>
  <c r="V252" i="1"/>
  <c r="V253" i="1"/>
  <c r="V254" i="1"/>
  <c r="V255" i="1"/>
  <c r="V256" i="1"/>
  <c r="V257" i="1"/>
  <c r="V258" i="1"/>
  <c r="V259" i="1"/>
  <c r="V260" i="1"/>
  <c r="V261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91" i="1"/>
  <c r="V292" i="1"/>
  <c r="V293" i="1"/>
  <c r="V294" i="1"/>
  <c r="V295" i="1"/>
  <c r="V296" i="1"/>
  <c r="V297" i="1"/>
  <c r="V298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4" i="1"/>
  <c r="V58" i="1" s="1"/>
  <c r="V315" i="1" l="1"/>
  <c r="V251" i="1"/>
  <c r="V96" i="1"/>
  <c r="V204" i="1"/>
  <c r="V240" i="1" s="1"/>
  <c r="V194" i="1"/>
  <c r="V69" i="1"/>
  <c r="V177" i="1"/>
  <c r="V262" i="1"/>
  <c r="V141" i="1"/>
  <c r="V123" i="1"/>
  <c r="V299" i="1"/>
  <c r="V106" i="1"/>
  <c r="V290" i="1"/>
  <c r="F303" i="1"/>
  <c r="F305" i="1"/>
  <c r="F306" i="1"/>
  <c r="F311" i="1"/>
  <c r="F313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00" i="1"/>
  <c r="C313" i="1"/>
  <c r="C312" i="1"/>
  <c r="F312" i="1" s="1"/>
  <c r="C311" i="1"/>
  <c r="C310" i="1"/>
  <c r="F310" i="1" s="1"/>
  <c r="C309" i="1"/>
  <c r="F309" i="1" s="1"/>
  <c r="C308" i="1"/>
  <c r="F308" i="1" s="1"/>
  <c r="C307" i="1"/>
  <c r="F307" i="1" s="1"/>
  <c r="C306" i="1"/>
  <c r="C305" i="1"/>
  <c r="C304" i="1"/>
  <c r="F304" i="1" s="1"/>
  <c r="C303" i="1"/>
  <c r="C302" i="1"/>
  <c r="F302" i="1" s="1"/>
  <c r="C301" i="1"/>
  <c r="F301" i="1" s="1"/>
  <c r="C300" i="1"/>
  <c r="F300" i="1" s="1"/>
  <c r="N264" i="1" l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63" i="1"/>
  <c r="N290" i="1" l="1"/>
  <c r="N292" i="1"/>
  <c r="N293" i="1"/>
  <c r="N294" i="1"/>
  <c r="N295" i="1"/>
  <c r="N296" i="1"/>
  <c r="N297" i="1"/>
  <c r="N298" i="1"/>
  <c r="N291" i="1"/>
  <c r="L292" i="1" l="1"/>
  <c r="L293" i="1"/>
  <c r="L294" i="1"/>
  <c r="L295" i="1"/>
  <c r="L296" i="1"/>
  <c r="L297" i="1"/>
  <c r="L291" i="1"/>
  <c r="L299" i="1" l="1"/>
  <c r="R292" i="1"/>
  <c r="R293" i="1"/>
  <c r="R294" i="1"/>
  <c r="R295" i="1"/>
  <c r="R296" i="1"/>
  <c r="R297" i="1"/>
  <c r="R298" i="1"/>
  <c r="R291" i="1"/>
  <c r="R299" i="1" l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63" i="1"/>
  <c r="R290" i="1" l="1"/>
  <c r="R242" i="1"/>
  <c r="R243" i="1"/>
  <c r="R244" i="1"/>
  <c r="R245" i="1"/>
  <c r="R246" i="1"/>
  <c r="R247" i="1"/>
  <c r="R248" i="1"/>
  <c r="R249" i="1"/>
  <c r="R250" i="1"/>
  <c r="R241" i="1"/>
  <c r="R251" i="1" l="1"/>
  <c r="R253" i="1"/>
  <c r="R254" i="1"/>
  <c r="R255" i="1"/>
  <c r="R256" i="1"/>
  <c r="R257" i="1"/>
  <c r="R258" i="1"/>
  <c r="R259" i="1"/>
  <c r="R260" i="1"/>
  <c r="R261" i="1"/>
  <c r="R252" i="1"/>
  <c r="R262" i="1" l="1"/>
  <c r="L253" i="1"/>
  <c r="L254" i="1"/>
  <c r="L255" i="1"/>
  <c r="L256" i="1"/>
  <c r="L257" i="1"/>
  <c r="L258" i="1"/>
  <c r="L259" i="1"/>
  <c r="L260" i="1"/>
  <c r="L261" i="1"/>
  <c r="L252" i="1"/>
  <c r="L262" i="1" l="1"/>
  <c r="N253" i="1"/>
  <c r="N254" i="1"/>
  <c r="N255" i="1"/>
  <c r="N256" i="1"/>
  <c r="N257" i="1"/>
  <c r="N258" i="1"/>
  <c r="N259" i="1"/>
  <c r="N260" i="1"/>
  <c r="N261" i="1"/>
  <c r="N252" i="1"/>
  <c r="N262" i="1" l="1"/>
  <c r="N242" i="1"/>
  <c r="N243" i="1"/>
  <c r="N244" i="1"/>
  <c r="N245" i="1"/>
  <c r="N246" i="1"/>
  <c r="N247" i="1"/>
  <c r="N248" i="1"/>
  <c r="N249" i="1"/>
  <c r="N250" i="1"/>
  <c r="N241" i="1"/>
  <c r="N251" i="1" l="1"/>
  <c r="L242" i="1"/>
  <c r="L243" i="1"/>
  <c r="L244" i="1"/>
  <c r="L245" i="1"/>
  <c r="L246" i="1"/>
  <c r="L247" i="1"/>
  <c r="L248" i="1"/>
  <c r="L249" i="1"/>
  <c r="L250" i="1"/>
  <c r="L241" i="1"/>
  <c r="L251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2" i="1"/>
  <c r="R143" i="1"/>
  <c r="R144" i="1"/>
  <c r="R145" i="1"/>
  <c r="R146" i="1"/>
  <c r="R147" i="1"/>
  <c r="R148" i="1"/>
  <c r="R149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8" i="1"/>
  <c r="R179" i="1"/>
  <c r="R180" i="1"/>
  <c r="R181" i="1"/>
  <c r="R182" i="1"/>
  <c r="R183" i="1"/>
  <c r="R184" i="1"/>
  <c r="R187" i="1"/>
  <c r="R188" i="1"/>
  <c r="R189" i="1"/>
  <c r="R190" i="1"/>
  <c r="R191" i="1"/>
  <c r="R192" i="1"/>
  <c r="R193" i="1"/>
  <c r="R195" i="1"/>
  <c r="R196" i="1"/>
  <c r="R197" i="1"/>
  <c r="R198" i="1"/>
  <c r="R199" i="1"/>
  <c r="R200" i="1"/>
  <c r="R201" i="1"/>
  <c r="R202" i="1"/>
  <c r="R203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4" i="1"/>
  <c r="R123" i="1" l="1"/>
  <c r="R194" i="1"/>
  <c r="R106" i="1"/>
  <c r="R69" i="1"/>
  <c r="R240" i="1"/>
  <c r="R141" i="1"/>
  <c r="R58" i="1"/>
  <c r="R204" i="1"/>
  <c r="R177" i="1"/>
  <c r="R150" i="1"/>
  <c r="R96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51" i="1"/>
  <c r="N177" i="1" l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24" i="1"/>
  <c r="N141" i="1" l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07" i="1"/>
  <c r="N123" i="1" l="1"/>
  <c r="N98" i="1"/>
  <c r="N99" i="1"/>
  <c r="N100" i="1"/>
  <c r="N101" i="1"/>
  <c r="N102" i="1"/>
  <c r="N103" i="1"/>
  <c r="N104" i="1"/>
  <c r="N105" i="1"/>
  <c r="N97" i="1"/>
  <c r="N106" i="1" l="1"/>
  <c r="N60" i="1"/>
  <c r="N61" i="1"/>
  <c r="N62" i="1"/>
  <c r="N63" i="1"/>
  <c r="N64" i="1"/>
  <c r="N65" i="1"/>
  <c r="N66" i="1"/>
  <c r="N67" i="1"/>
  <c r="N68" i="1"/>
  <c r="N59" i="1"/>
  <c r="N69" i="1" l="1"/>
  <c r="N196" i="1"/>
  <c r="N197" i="1"/>
  <c r="N198" i="1"/>
  <c r="N199" i="1"/>
  <c r="N200" i="1"/>
  <c r="N201" i="1"/>
  <c r="N202" i="1"/>
  <c r="N195" i="1"/>
  <c r="N204" i="1" l="1"/>
  <c r="L196" i="1"/>
  <c r="L197" i="1"/>
  <c r="L198" i="1"/>
  <c r="L199" i="1"/>
  <c r="L200" i="1"/>
  <c r="L201" i="1"/>
  <c r="L202" i="1"/>
  <c r="L195" i="1"/>
  <c r="L204" i="1" l="1"/>
  <c r="N143" i="1"/>
  <c r="N144" i="1"/>
  <c r="N145" i="1"/>
  <c r="N146" i="1"/>
  <c r="N147" i="1"/>
  <c r="N148" i="1"/>
  <c r="N149" i="1"/>
  <c r="N142" i="1"/>
  <c r="N150" i="1" l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78" i="1"/>
  <c r="N194" i="1" l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78" i="1"/>
  <c r="L194" i="1" l="1"/>
  <c r="L143" i="1"/>
  <c r="L144" i="1"/>
  <c r="L145" i="1"/>
  <c r="L146" i="1"/>
  <c r="L147" i="1"/>
  <c r="L148" i="1"/>
  <c r="L149" i="1"/>
  <c r="L142" i="1"/>
  <c r="L150" i="1" l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07" i="1"/>
  <c r="L123" i="1" l="1"/>
  <c r="L60" i="1"/>
  <c r="L61" i="1"/>
  <c r="L62" i="1"/>
  <c r="L63" i="1"/>
  <c r="L64" i="1"/>
  <c r="L65" i="1"/>
  <c r="L66" i="1"/>
  <c r="L67" i="1"/>
  <c r="L68" i="1"/>
  <c r="L59" i="1"/>
  <c r="L69" i="1" l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70" i="1"/>
  <c r="N96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4" i="1"/>
  <c r="N58" i="1" l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05" i="1"/>
  <c r="N240" i="1" l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5" i="1"/>
  <c r="L240" i="1" l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24" i="1"/>
  <c r="L141" i="1" l="1"/>
  <c r="L98" i="1"/>
  <c r="L99" i="1"/>
  <c r="L100" i="1"/>
  <c r="L101" i="1"/>
  <c r="L102" i="1"/>
  <c r="L103" i="1"/>
  <c r="L104" i="1"/>
  <c r="L105" i="1"/>
  <c r="L97" i="1"/>
  <c r="L106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51" i="1"/>
  <c r="L177" i="1" l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0" i="1"/>
  <c r="L96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" i="1"/>
  <c r="L58" i="1" l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05" i="1"/>
  <c r="C196" i="1"/>
  <c r="C197" i="1"/>
  <c r="C198" i="1"/>
  <c r="C199" i="1"/>
  <c r="C200" i="1"/>
  <c r="C201" i="1"/>
  <c r="C202" i="1"/>
  <c r="C203" i="1"/>
  <c r="C195" i="1"/>
  <c r="B196" i="1"/>
  <c r="B197" i="1"/>
  <c r="B198" i="1"/>
  <c r="B199" i="1"/>
  <c r="B200" i="1"/>
  <c r="B201" i="1"/>
  <c r="B202" i="1"/>
  <c r="B203" i="1"/>
  <c r="B195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78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51" i="1"/>
  <c r="C176" i="1"/>
  <c r="F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F169" i="1" s="1"/>
  <c r="C168" i="1"/>
  <c r="F168" i="1" s="1"/>
  <c r="C167" i="1"/>
  <c r="F167" i="1" s="1"/>
  <c r="C166" i="1"/>
  <c r="F166" i="1" s="1"/>
  <c r="C165" i="1"/>
  <c r="F165" i="1" s="1"/>
  <c r="C164" i="1"/>
  <c r="F164" i="1" s="1"/>
  <c r="C163" i="1"/>
  <c r="F163" i="1" s="1"/>
  <c r="C162" i="1"/>
  <c r="F162" i="1" s="1"/>
  <c r="C161" i="1"/>
  <c r="F161" i="1" s="1"/>
  <c r="C160" i="1"/>
  <c r="F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F153" i="1" s="1"/>
  <c r="C152" i="1"/>
  <c r="F152" i="1" s="1"/>
  <c r="C151" i="1"/>
  <c r="F151" i="1" s="1"/>
  <c r="E143" i="1"/>
  <c r="E144" i="1"/>
  <c r="E145" i="1"/>
  <c r="E146" i="1"/>
  <c r="E147" i="1"/>
  <c r="E148" i="1"/>
  <c r="E149" i="1"/>
  <c r="E142" i="1"/>
  <c r="C149" i="1"/>
  <c r="F149" i="1" s="1"/>
  <c r="C148" i="1"/>
  <c r="F148" i="1" s="1"/>
  <c r="C147" i="1"/>
  <c r="F147" i="1" s="1"/>
  <c r="C146" i="1"/>
  <c r="F146" i="1" s="1"/>
  <c r="C145" i="1"/>
  <c r="F145" i="1" s="1"/>
  <c r="C144" i="1"/>
  <c r="F144" i="1" s="1"/>
  <c r="C143" i="1"/>
  <c r="F143" i="1" s="1"/>
  <c r="C142" i="1"/>
  <c r="F142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24" i="1"/>
  <c r="C140" i="1"/>
  <c r="F140" i="1" s="1"/>
  <c r="C139" i="1"/>
  <c r="F139" i="1" s="1"/>
  <c r="C138" i="1"/>
  <c r="F138" i="1" s="1"/>
  <c r="C137" i="1"/>
  <c r="F137" i="1" s="1"/>
  <c r="C136" i="1"/>
  <c r="F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C126" i="1"/>
  <c r="F126" i="1" s="1"/>
  <c r="C125" i="1"/>
  <c r="F125" i="1" s="1"/>
  <c r="C124" i="1"/>
  <c r="F124" i="1" s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07" i="1"/>
  <c r="F98" i="1"/>
  <c r="F99" i="1"/>
  <c r="F100" i="1"/>
  <c r="F101" i="1"/>
  <c r="F97" i="1"/>
  <c r="E98" i="1"/>
  <c r="E99" i="1"/>
  <c r="E100" i="1"/>
  <c r="E101" i="1"/>
  <c r="E102" i="1"/>
  <c r="E103" i="1"/>
  <c r="E104" i="1"/>
  <c r="E105" i="1"/>
  <c r="E97" i="1"/>
  <c r="D100" i="1"/>
  <c r="D103" i="1"/>
  <c r="C105" i="1"/>
  <c r="F105" i="1" s="1"/>
  <c r="C104" i="1"/>
  <c r="F104" i="1" s="1"/>
  <c r="C103" i="1"/>
  <c r="F103" i="1" s="1"/>
  <c r="C102" i="1"/>
  <c r="F102" i="1" s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70" i="1"/>
  <c r="B95" i="1"/>
  <c r="E95" i="1" s="1"/>
  <c r="B94" i="1"/>
  <c r="E94" i="1" s="1"/>
  <c r="B93" i="1"/>
  <c r="E93" i="1" s="1"/>
  <c r="B92" i="1"/>
  <c r="E92" i="1" s="1"/>
  <c r="B91" i="1"/>
  <c r="E91" i="1" s="1"/>
  <c r="B90" i="1"/>
  <c r="E90" i="1" s="1"/>
  <c r="B89" i="1"/>
  <c r="E89" i="1" s="1"/>
  <c r="B88" i="1"/>
  <c r="E88" i="1" s="1"/>
  <c r="B87" i="1"/>
  <c r="E87" i="1" s="1"/>
  <c r="B86" i="1"/>
  <c r="E86" i="1" s="1"/>
  <c r="B85" i="1"/>
  <c r="E85" i="1" s="1"/>
  <c r="B84" i="1"/>
  <c r="E84" i="1" s="1"/>
  <c r="B83" i="1"/>
  <c r="E83" i="1" s="1"/>
  <c r="B82" i="1"/>
  <c r="E82" i="1" s="1"/>
  <c r="B81" i="1"/>
  <c r="E81" i="1" s="1"/>
  <c r="B80" i="1"/>
  <c r="E80" i="1" s="1"/>
  <c r="B79" i="1"/>
  <c r="E79" i="1" s="1"/>
  <c r="B78" i="1"/>
  <c r="E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E72" i="1" s="1"/>
  <c r="B71" i="1"/>
  <c r="E71" i="1" s="1"/>
  <c r="B70" i="1"/>
  <c r="E70" i="1" s="1"/>
  <c r="F60" i="1"/>
  <c r="F61" i="1"/>
  <c r="F62" i="1"/>
  <c r="F63" i="1"/>
  <c r="F64" i="1"/>
  <c r="F65" i="1"/>
  <c r="F66" i="1"/>
  <c r="F67" i="1"/>
  <c r="F68" i="1"/>
  <c r="F59" i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" i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</calcChain>
</file>

<file path=xl/sharedStrings.xml><?xml version="1.0" encoding="utf-8"?>
<sst xmlns="http://schemas.openxmlformats.org/spreadsheetml/2006/main" count="123" uniqueCount="53">
  <si>
    <t>Vapor Comp.</t>
  </si>
  <si>
    <t>CO2 (%)</t>
  </si>
  <si>
    <t>N2 (%)</t>
  </si>
  <si>
    <t>Feed Comp.</t>
  </si>
  <si>
    <t>H2O (%)</t>
  </si>
  <si>
    <t>Eq. Conditions</t>
  </si>
  <si>
    <t>Temp (K)</t>
  </si>
  <si>
    <t>Press. (MPa)</t>
  </si>
  <si>
    <t>H. Comp. at eq.</t>
  </si>
  <si>
    <t>V. Comp. at eq.</t>
  </si>
  <si>
    <t>2001-1- Kang (T=272.85-284.25 , P=1.394-32.308 , yco2=0-1)</t>
  </si>
  <si>
    <t>2017-3- Sadeq (T=275.75-284.45 , P=5-20 , yco2=0.26-0.36)</t>
  </si>
  <si>
    <t>2008-1- Bruusgaard (T=275.2-283.1 , P=1.6-22.4 , yco2=0-1)</t>
  </si>
  <si>
    <t>1991-1- Fan &amp; Guo (T=273.1-280.2 , P=1.22-3.09 , yco2=0.9099-0.9652)</t>
  </si>
  <si>
    <t>2011-4- Herri (T=273.4-281.1 , P=5.3-6.6 , yco2=0.16-0.59)</t>
  </si>
  <si>
    <t>2015-10- Sun (T=273.4-278.4 , P=5.28-17.53 , yco2=0.101-0.251)</t>
  </si>
  <si>
    <t>2011-16- Bouchafaa (T=273.2-284.4 , P=3.07-13.99 , yco2=0.1-0.5)</t>
  </si>
  <si>
    <t>2002-2- Seo (T=274-280 , P=1.394-32.308 , yco2=0-1)</t>
  </si>
  <si>
    <t>2011-2- Kim (T=276.88-285.4 , P=5-20 , yco2=0.841-0.906)</t>
  </si>
  <si>
    <t>2012-1- Sfaxi (T=278.1-285.3 , P=3.24-29.92 , yco2=0.250-0.812)</t>
  </si>
  <si>
    <t>2011-1- Belanderia (T=273.6-281.7 , P=2.032-17.628 , yco2=0.271-0.757)</t>
  </si>
  <si>
    <t>R.E</t>
  </si>
  <si>
    <t>Peq</t>
  </si>
  <si>
    <t>without fitting</t>
  </si>
  <si>
    <t>with fitting</t>
  </si>
  <si>
    <t>CPA-SRK</t>
  </si>
  <si>
    <t>S 1</t>
  </si>
  <si>
    <t>Ruffine 2010- CO2 Pure</t>
  </si>
  <si>
    <t>Sabil 2010- CO2 Pure</t>
  </si>
  <si>
    <t>van Cleeff and Diepen 1960- N2 Pure</t>
  </si>
  <si>
    <t>Jhaveri and Robinson 1965- N2 Pure</t>
  </si>
  <si>
    <t>Olsen 1991</t>
  </si>
  <si>
    <t>[167.95 128.77 2.9663 3.1713]</t>
  </si>
  <si>
    <t>[166.909 128.83 2.9665 3.1715]</t>
  </si>
  <si>
    <t>T (K)</t>
  </si>
  <si>
    <t>Pexp (Mpa)</t>
  </si>
  <si>
    <t>Ppre (Mpa)</t>
  </si>
  <si>
    <t>y(CO2)=0.9659</t>
  </si>
  <si>
    <t>y(CO2)=0.778</t>
  </si>
  <si>
    <t>y(CO2)=0.482</t>
  </si>
  <si>
    <t>y(CO2)=0.176</t>
  </si>
  <si>
    <t>y(CO2)=0.116</t>
  </si>
  <si>
    <t>y(CO2)=0.066</t>
  </si>
  <si>
    <t>Sadeq</t>
  </si>
  <si>
    <t>Herri</t>
  </si>
  <si>
    <t>Bruusgaard</t>
  </si>
  <si>
    <t>Kang</t>
  </si>
  <si>
    <t>T=274 K</t>
  </si>
  <si>
    <t>T=277 K</t>
  </si>
  <si>
    <t>T=280 K</t>
  </si>
  <si>
    <t>y(CO2)</t>
  </si>
  <si>
    <t>y(CO2)v</t>
  </si>
  <si>
    <t>Y(CO2)H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</si>
</sst>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3" xfId="0" applyNumberFormat="1" applyFont="1" applyBorder="1" applyAlignment="1" applyProtection="1">
      <alignment horizontal="center" vertical="center" wrapText="1"/>
      <protection locked="0"/>
    </xf>
    <xf numFmtId="164" fontId="0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3" borderId="9" xfId="0" applyNumberFormat="1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0" xfId="0" applyBorder="1"/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3" borderId="22" xfId="0" applyNumberFormat="1" applyFont="1" applyFill="1" applyBorder="1" applyAlignment="1" applyProtection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5" borderId="0" xfId="0" applyFill="1"/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9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Font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6" borderId="0" xfId="0" applyFill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/>
    <xf numFmtId="164" fontId="0" fillId="0" borderId="19" xfId="0" applyNumberFormat="1" applyFont="1" applyBorder="1" applyAlignment="1" applyProtection="1">
      <alignment horizontal="center" vertical="center" wrapText="1"/>
      <protection locked="0"/>
    </xf>
    <xf numFmtId="164" fontId="0" fillId="0" borderId="20" xfId="0" applyNumberFormat="1" applyFont="1" applyBorder="1" applyAlignment="1" applyProtection="1">
      <alignment horizontal="center" vertical="center" wrapText="1"/>
      <protection locked="0"/>
    </xf>
    <xf numFmtId="164" fontId="0" fillId="0" borderId="21" xfId="0" applyNumberFormat="1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14" xfId="0" applyNumberForma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CPA-PR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'pure CO2'!$D$2:$D$21</c:f>
              <c:numCache>
                <c:formatCode>General</c:formatCode>
                <c:ptCount val="20"/>
                <c:pt idx="0">
                  <c:v>275.02999999999997</c:v>
                </c:pt>
                <c:pt idx="1">
                  <c:v>275.12</c:v>
                </c:pt>
                <c:pt idx="2">
                  <c:v>275.14999999999998</c:v>
                </c:pt>
                <c:pt idx="3">
                  <c:v>275.27</c:v>
                </c:pt>
                <c:pt idx="4">
                  <c:v>275.72000000000003</c:v>
                </c:pt>
                <c:pt idx="5">
                  <c:v>276.39</c:v>
                </c:pt>
                <c:pt idx="6">
                  <c:v>276.73</c:v>
                </c:pt>
                <c:pt idx="7">
                  <c:v>276.88</c:v>
                </c:pt>
                <c:pt idx="8">
                  <c:v>277.83</c:v>
                </c:pt>
                <c:pt idx="9">
                  <c:v>278.52999999999997</c:v>
                </c:pt>
                <c:pt idx="10">
                  <c:v>278.99</c:v>
                </c:pt>
                <c:pt idx="11">
                  <c:v>279.75</c:v>
                </c:pt>
                <c:pt idx="12">
                  <c:v>279.94</c:v>
                </c:pt>
                <c:pt idx="13">
                  <c:v>280.70999999999998</c:v>
                </c:pt>
                <c:pt idx="14">
                  <c:v>281.36</c:v>
                </c:pt>
                <c:pt idx="15">
                  <c:v>281.42</c:v>
                </c:pt>
                <c:pt idx="16">
                  <c:v>282.06</c:v>
                </c:pt>
                <c:pt idx="17">
                  <c:v>282.41000000000003</c:v>
                </c:pt>
                <c:pt idx="18">
                  <c:v>282.76</c:v>
                </c:pt>
                <c:pt idx="19">
                  <c:v>282.89999999999998</c:v>
                </c:pt>
              </c:numCache>
            </c:numRef>
          </c:xVal>
          <c:yVal>
            <c:numRef>
              <c:f>'pure CO2'!$E$2:$E$21</c:f>
              <c:numCache>
                <c:formatCode>General</c:formatCode>
                <c:ptCount val="20"/>
                <c:pt idx="0">
                  <c:v>1.7448697095435048</c:v>
                </c:pt>
                <c:pt idx="1">
                  <c:v>1.7588685753591196</c:v>
                </c:pt>
                <c:pt idx="2">
                  <c:v>1.763558767779789</c:v>
                </c:pt>
                <c:pt idx="3">
                  <c:v>1.7824521116798864</c:v>
                </c:pt>
                <c:pt idx="4">
                  <c:v>1.8549793037596873</c:v>
                </c:pt>
                <c:pt idx="5">
                  <c:v>1.9682218010236432</c:v>
                </c:pt>
                <c:pt idx="6">
                  <c:v>2.0281387812913154</c:v>
                </c:pt>
                <c:pt idx="7">
                  <c:v>2.0551198481559787</c:v>
                </c:pt>
                <c:pt idx="8">
                  <c:v>2.2339218692497083</c:v>
                </c:pt>
                <c:pt idx="9">
                  <c:v>2.3747322147004004</c:v>
                </c:pt>
                <c:pt idx="10">
                  <c:v>2.4715736249757434</c:v>
                </c:pt>
                <c:pt idx="11">
                  <c:v>2.6393071449580541</c:v>
                </c:pt>
                <c:pt idx="12">
                  <c:v>2.6827659041176708</c:v>
                </c:pt>
                <c:pt idx="13">
                  <c:v>2.8652145287090898</c:v>
                </c:pt>
                <c:pt idx="14">
                  <c:v>3.0271813079117704</c:v>
                </c:pt>
                <c:pt idx="15">
                  <c:v>3.0424970064673866</c:v>
                </c:pt>
                <c:pt idx="16">
                  <c:v>3.209671916366613</c:v>
                </c:pt>
                <c:pt idx="17">
                  <c:v>3.3040256540745956</c:v>
                </c:pt>
                <c:pt idx="18">
                  <c:v>3.4003825873537989</c:v>
                </c:pt>
                <c:pt idx="19">
                  <c:v>3.4394686687203353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E-4537-998F-5EEAEE8B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scatterChart>
        <c:scatterStyle val="lineMarker"/>
        <c:varyColors val="0"/>
        <c:ser>
          <c:idx val="0"/>
          <c:order val="0"/>
          <c:tx>
            <c:v>Exp Data [Ruffine]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'pure CO2'!$A$2:$A$11</c:f>
              <c:numCache>
                <c:formatCode>General</c:formatCode>
                <c:ptCount val="10"/>
                <c:pt idx="0">
                  <c:v>275.02999999999997</c:v>
                </c:pt>
                <c:pt idx="1">
                  <c:v>275.14999999999998</c:v>
                </c:pt>
                <c:pt idx="2">
                  <c:v>275.27</c:v>
                </c:pt>
                <c:pt idx="3">
                  <c:v>275.72000000000003</c:v>
                </c:pt>
                <c:pt idx="4">
                  <c:v>276.39</c:v>
                </c:pt>
                <c:pt idx="5">
                  <c:v>276.73</c:v>
                </c:pt>
                <c:pt idx="6">
                  <c:v>278.52999999999997</c:v>
                </c:pt>
                <c:pt idx="7">
                  <c:v>279.75</c:v>
                </c:pt>
                <c:pt idx="8">
                  <c:v>281.36</c:v>
                </c:pt>
                <c:pt idx="9">
                  <c:v>282.76</c:v>
                </c:pt>
              </c:numCache>
            </c:numRef>
          </c:xVal>
          <c:yVal>
            <c:numRef>
              <c:f>'pure CO2'!$B$2:$B$11</c:f>
              <c:numCache>
                <c:formatCode>General</c:formatCode>
                <c:ptCount val="10"/>
                <c:pt idx="0">
                  <c:v>1.502</c:v>
                </c:pt>
                <c:pt idx="1">
                  <c:v>1.653</c:v>
                </c:pt>
                <c:pt idx="2">
                  <c:v>1.5780000000000001</c:v>
                </c:pt>
                <c:pt idx="3">
                  <c:v>1.7549999999999999</c:v>
                </c:pt>
                <c:pt idx="4">
                  <c:v>1.8160000000000001</c:v>
                </c:pt>
                <c:pt idx="5">
                  <c:v>1.835</c:v>
                </c:pt>
                <c:pt idx="6">
                  <c:v>2.262</c:v>
                </c:pt>
                <c:pt idx="7">
                  <c:v>2.5990000000000002</c:v>
                </c:pt>
                <c:pt idx="8">
                  <c:v>3.3029999999999999</c:v>
                </c:pt>
                <c:pt idx="9">
                  <c:v>4.0789999999999997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E-4537-998F-5EEAEE8B37C5}"/>
            </c:ext>
          </c:extLst>
        </c:ser>
        <c:ser>
          <c:idx val="1"/>
          <c:order val="1"/>
          <c:tx>
            <c:v>Exp. Data [Sabil]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'pure CO2'!$A$12:$A$21</c:f>
              <c:numCache>
                <c:formatCode>General</c:formatCode>
                <c:ptCount val="10"/>
                <c:pt idx="0">
                  <c:v>275.12</c:v>
                </c:pt>
                <c:pt idx="1">
                  <c:v>276.88</c:v>
                </c:pt>
                <c:pt idx="2">
                  <c:v>277.83</c:v>
                </c:pt>
                <c:pt idx="3">
                  <c:v>278.99</c:v>
                </c:pt>
                <c:pt idx="4">
                  <c:v>279.94</c:v>
                </c:pt>
                <c:pt idx="5">
                  <c:v>280.70999999999998</c:v>
                </c:pt>
                <c:pt idx="6">
                  <c:v>281.42</c:v>
                </c:pt>
                <c:pt idx="7">
                  <c:v>282.06</c:v>
                </c:pt>
                <c:pt idx="8">
                  <c:v>282.41000000000003</c:v>
                </c:pt>
                <c:pt idx="9">
                  <c:v>282.89999999999998</c:v>
                </c:pt>
              </c:numCache>
            </c:numRef>
          </c:xVal>
          <c:yVal>
            <c:numRef>
              <c:f>'pure CO2'!$B$12:$B$21</c:f>
              <c:numCache>
                <c:formatCode>General</c:formatCode>
                <c:ptCount val="10"/>
                <c:pt idx="0">
                  <c:v>1.51</c:v>
                </c:pt>
                <c:pt idx="1">
                  <c:v>1.81</c:v>
                </c:pt>
                <c:pt idx="2">
                  <c:v>2.11</c:v>
                </c:pt>
                <c:pt idx="3">
                  <c:v>2.4</c:v>
                </c:pt>
                <c:pt idx="4">
                  <c:v>2.7</c:v>
                </c:pt>
                <c:pt idx="5">
                  <c:v>3</c:v>
                </c:pt>
                <c:pt idx="6">
                  <c:v>3.3</c:v>
                </c:pt>
                <c:pt idx="7">
                  <c:v>3.6</c:v>
                </c:pt>
                <c:pt idx="8">
                  <c:v>3.9</c:v>
                </c:pt>
                <c:pt idx="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E-4537-998F-5EEAEE8B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valAx>
        <c:axId val="3542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8376"/>
        <c:crosses val="autoZero"/>
        <c:crossBetween val="midCat"/>
      </c:valAx>
      <c:valAx>
        <c:axId val="354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v>CPA-PR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'pure N2'!$D$2:$D$29</c:f>
              <c:numCache>
                <c:formatCode>General</c:formatCode>
                <c:ptCount val="28"/>
                <c:pt idx="0">
                  <c:v>272.84999999999997</c:v>
                </c:pt>
                <c:pt idx="1">
                  <c:v>272.95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273.178</c:v>
                </c:pt>
                <c:pt idx="5">
                  <c:v>273.34999999999997</c:v>
                </c:pt>
                <c:pt idx="6">
                  <c:v>273.70299999999997</c:v>
                </c:pt>
                <c:pt idx="7">
                  <c:v>273.95</c:v>
                </c:pt>
                <c:pt idx="8">
                  <c:v>274.14999999999998</c:v>
                </c:pt>
                <c:pt idx="9">
                  <c:v>274.84999999999997</c:v>
                </c:pt>
                <c:pt idx="10">
                  <c:v>274.84999999999997</c:v>
                </c:pt>
                <c:pt idx="11">
                  <c:v>274.89699999999999</c:v>
                </c:pt>
                <c:pt idx="12">
                  <c:v>275.25</c:v>
                </c:pt>
                <c:pt idx="13">
                  <c:v>275.54999999999995</c:v>
                </c:pt>
                <c:pt idx="14">
                  <c:v>275.84999999999997</c:v>
                </c:pt>
                <c:pt idx="15">
                  <c:v>276.25</c:v>
                </c:pt>
                <c:pt idx="16">
                  <c:v>276.51900000000001</c:v>
                </c:pt>
                <c:pt idx="17">
                  <c:v>276.54999999999995</c:v>
                </c:pt>
                <c:pt idx="18">
                  <c:v>277.25</c:v>
                </c:pt>
                <c:pt idx="19">
                  <c:v>277.41399999999999</c:v>
                </c:pt>
                <c:pt idx="20">
                  <c:v>278.25</c:v>
                </c:pt>
                <c:pt idx="21">
                  <c:v>278.25</c:v>
                </c:pt>
                <c:pt idx="22">
                  <c:v>278.601</c:v>
                </c:pt>
                <c:pt idx="23">
                  <c:v>278.64999999999998</c:v>
                </c:pt>
                <c:pt idx="24">
                  <c:v>279.14999999999998</c:v>
                </c:pt>
                <c:pt idx="25">
                  <c:v>279.25</c:v>
                </c:pt>
                <c:pt idx="26">
                  <c:v>279.303</c:v>
                </c:pt>
                <c:pt idx="27">
                  <c:v>280.25</c:v>
                </c:pt>
              </c:numCache>
            </c:numRef>
          </c:xVal>
          <c:yVal>
            <c:numRef>
              <c:f>'pure N2'!$E$2:$E$29</c:f>
              <c:numCache>
                <c:formatCode>General</c:formatCode>
                <c:ptCount val="28"/>
                <c:pt idx="0">
                  <c:v>15.05898033898707</c:v>
                </c:pt>
                <c:pt idx="1">
                  <c:v>15.235065638879684</c:v>
                </c:pt>
                <c:pt idx="2">
                  <c:v>15.59593371376811</c:v>
                </c:pt>
                <c:pt idx="3">
                  <c:v>15.595933713798072</c:v>
                </c:pt>
                <c:pt idx="4">
                  <c:v>15.647410309502572</c:v>
                </c:pt>
                <c:pt idx="5">
                  <c:v>15.968941273808946</c:v>
                </c:pt>
                <c:pt idx="6">
                  <c:v>16.658934817150101</c:v>
                </c:pt>
                <c:pt idx="7">
                  <c:v>17.167569371769524</c:v>
                </c:pt>
                <c:pt idx="8">
                  <c:v>17.596216149801812</c:v>
                </c:pt>
                <c:pt idx="9">
                  <c:v>19.229236439426497</c:v>
                </c:pt>
                <c:pt idx="10">
                  <c:v>19.229236439422852</c:v>
                </c:pt>
                <c:pt idx="11">
                  <c:v>19.347032309542634</c:v>
                </c:pt>
                <c:pt idx="12">
                  <c:v>20.26860205390436</c:v>
                </c:pt>
                <c:pt idx="13">
                  <c:v>21.107165230732491</c:v>
                </c:pt>
                <c:pt idx="14">
                  <c:v>22.0025936180981</c:v>
                </c:pt>
                <c:pt idx="15">
                  <c:v>23.296647690174641</c:v>
                </c:pt>
                <c:pt idx="16">
                  <c:v>24.239911211546325</c:v>
                </c:pt>
                <c:pt idx="17">
                  <c:v>24.352759521082042</c:v>
                </c:pt>
                <c:pt idx="18">
                  <c:v>27.165257789012969</c:v>
                </c:pt>
                <c:pt idx="19">
                  <c:v>27.908223180916973</c:v>
                </c:pt>
                <c:pt idx="20">
                  <c:v>32.358263878528739</c:v>
                </c:pt>
                <c:pt idx="21">
                  <c:v>32.358263878659614</c:v>
                </c:pt>
                <c:pt idx="22">
                  <c:v>34.655497767296097</c:v>
                </c:pt>
                <c:pt idx="23">
                  <c:v>35.002090933558357</c:v>
                </c:pt>
                <c:pt idx="24">
                  <c:v>38.989683545940743</c:v>
                </c:pt>
                <c:pt idx="25">
                  <c:v>39.904042132552725</c:v>
                </c:pt>
                <c:pt idx="26">
                  <c:v>40.407499286910003</c:v>
                </c:pt>
                <c:pt idx="27">
                  <c:v>52.696750469902483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5-4EA4-87C7-A3E6C640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scatterChart>
        <c:scatterStyle val="lineMarker"/>
        <c:varyColors val="0"/>
        <c:ser>
          <c:idx val="0"/>
          <c:order val="0"/>
          <c:tx>
            <c:v>Exp Data [van Cleef and Diepen]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'pure N2'!$A$2:$A$22</c:f>
              <c:numCache>
                <c:formatCode>General</c:formatCode>
                <c:ptCount val="21"/>
                <c:pt idx="0">
                  <c:v>272.84999999999997</c:v>
                </c:pt>
                <c:pt idx="1">
                  <c:v>272.95</c:v>
                </c:pt>
                <c:pt idx="2">
                  <c:v>273.14999999999998</c:v>
                </c:pt>
                <c:pt idx="3">
                  <c:v>273.14999999999998</c:v>
                </c:pt>
                <c:pt idx="4">
                  <c:v>273.34999999999997</c:v>
                </c:pt>
                <c:pt idx="5">
                  <c:v>273.95</c:v>
                </c:pt>
                <c:pt idx="6">
                  <c:v>274.14999999999998</c:v>
                </c:pt>
                <c:pt idx="7">
                  <c:v>274.84999999999997</c:v>
                </c:pt>
                <c:pt idx="8">
                  <c:v>274.84999999999997</c:v>
                </c:pt>
                <c:pt idx="9">
                  <c:v>275.25</c:v>
                </c:pt>
                <c:pt idx="10">
                  <c:v>275.54999999999995</c:v>
                </c:pt>
                <c:pt idx="11">
                  <c:v>275.84999999999997</c:v>
                </c:pt>
                <c:pt idx="12">
                  <c:v>276.25</c:v>
                </c:pt>
                <c:pt idx="13">
                  <c:v>276.54999999999995</c:v>
                </c:pt>
                <c:pt idx="14">
                  <c:v>277.25</c:v>
                </c:pt>
                <c:pt idx="15">
                  <c:v>278.25</c:v>
                </c:pt>
                <c:pt idx="16">
                  <c:v>278.25</c:v>
                </c:pt>
                <c:pt idx="17">
                  <c:v>278.64999999999998</c:v>
                </c:pt>
                <c:pt idx="18">
                  <c:v>279.14999999999998</c:v>
                </c:pt>
                <c:pt idx="19">
                  <c:v>279.25</c:v>
                </c:pt>
                <c:pt idx="20">
                  <c:v>280.25</c:v>
                </c:pt>
              </c:numCache>
            </c:numRef>
          </c:xVal>
          <c:yVal>
            <c:numRef>
              <c:f>'pure N2'!$B$2:$B$22</c:f>
              <c:numCache>
                <c:formatCode>0.00</c:formatCode>
                <c:ptCount val="21"/>
                <c:pt idx="0">
                  <c:v>18.947775</c:v>
                </c:pt>
                <c:pt idx="1">
                  <c:v>15.300075</c:v>
                </c:pt>
                <c:pt idx="2">
                  <c:v>16.009349999999998</c:v>
                </c:pt>
                <c:pt idx="3">
                  <c:v>16.313324999999999</c:v>
                </c:pt>
                <c:pt idx="4">
                  <c:v>16.6173</c:v>
                </c:pt>
                <c:pt idx="5">
                  <c:v>17.529225</c:v>
                </c:pt>
                <c:pt idx="6">
                  <c:v>17.731874999999999</c:v>
                </c:pt>
                <c:pt idx="7">
                  <c:v>19.150424999999998</c:v>
                </c:pt>
                <c:pt idx="8">
                  <c:v>19.251749999999998</c:v>
                </c:pt>
                <c:pt idx="9">
                  <c:v>19.657049999999998</c:v>
                </c:pt>
                <c:pt idx="10">
                  <c:v>20.670299999999997</c:v>
                </c:pt>
                <c:pt idx="11">
                  <c:v>21.582224999999998</c:v>
                </c:pt>
                <c:pt idx="12">
                  <c:v>22.392824999999998</c:v>
                </c:pt>
                <c:pt idx="13">
                  <c:v>23.1021</c:v>
                </c:pt>
                <c:pt idx="14">
                  <c:v>24.824624999999997</c:v>
                </c:pt>
                <c:pt idx="15">
                  <c:v>27.357749999999999</c:v>
                </c:pt>
                <c:pt idx="16">
                  <c:v>27.965699999999998</c:v>
                </c:pt>
                <c:pt idx="17">
                  <c:v>28.269674999999999</c:v>
                </c:pt>
                <c:pt idx="18">
                  <c:v>29.890874999999998</c:v>
                </c:pt>
                <c:pt idx="19">
                  <c:v>30.296174999999998</c:v>
                </c:pt>
                <c:pt idx="20">
                  <c:v>33.943874999999998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4EA4-87C7-A3E6C640C299}"/>
            </c:ext>
          </c:extLst>
        </c:ser>
        <c:ser>
          <c:idx val="1"/>
          <c:order val="1"/>
          <c:tx>
            <c:v>Exp. Data [Jhaver and Robinson]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'pure N2'!$A$23:$A$29</c:f>
              <c:numCache>
                <c:formatCode>General</c:formatCode>
                <c:ptCount val="7"/>
                <c:pt idx="0">
                  <c:v>273.178</c:v>
                </c:pt>
                <c:pt idx="1">
                  <c:v>273.70299999999997</c:v>
                </c:pt>
                <c:pt idx="2">
                  <c:v>274.89699999999999</c:v>
                </c:pt>
                <c:pt idx="3">
                  <c:v>276.51900000000001</c:v>
                </c:pt>
                <c:pt idx="4">
                  <c:v>277.41399999999999</c:v>
                </c:pt>
                <c:pt idx="5">
                  <c:v>278.601</c:v>
                </c:pt>
                <c:pt idx="6">
                  <c:v>279.303</c:v>
                </c:pt>
              </c:numCache>
            </c:numRef>
          </c:xVal>
          <c:yVal>
            <c:numRef>
              <c:f>'pure N2'!$B$23:$B$29</c:f>
              <c:numCache>
                <c:formatCode>General</c:formatCode>
                <c:ptCount val="7"/>
                <c:pt idx="0">
                  <c:v>16.306100000000001</c:v>
                </c:pt>
                <c:pt idx="1">
                  <c:v>17.150400000000001</c:v>
                </c:pt>
                <c:pt idx="2">
                  <c:v>19.208400000000001</c:v>
                </c:pt>
                <c:pt idx="3">
                  <c:v>23.641200000000001</c:v>
                </c:pt>
                <c:pt idx="4">
                  <c:v>25.224299999999999</c:v>
                </c:pt>
                <c:pt idx="5">
                  <c:v>28.654399999999999</c:v>
                </c:pt>
                <c:pt idx="6">
                  <c:v>30.290199999999999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4EA4-87C7-A3E6C640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4936"/>
        <c:axId val="354288376"/>
      </c:scatterChart>
      <c:valAx>
        <c:axId val="35429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8376"/>
        <c:crosses val="autoZero"/>
        <c:crossBetween val="midCat"/>
      </c:valAx>
      <c:valAx>
        <c:axId val="3542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9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y(CO2)=0.9659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Kang1!$A$3:$A$7</c:f>
              <c:numCache>
                <c:formatCode>General</c:formatCode>
                <c:ptCount val="5"/>
                <c:pt idx="0">
                  <c:v>274.95</c:v>
                </c:pt>
                <c:pt idx="1">
                  <c:v>277.45</c:v>
                </c:pt>
                <c:pt idx="2">
                  <c:v>280.25</c:v>
                </c:pt>
                <c:pt idx="3">
                  <c:v>282.55</c:v>
                </c:pt>
                <c:pt idx="4">
                  <c:v>283.55</c:v>
                </c:pt>
              </c:numCache>
            </c:numRef>
          </c:xVal>
          <c:yVal>
            <c:numRef>
              <c:f>Kang1!$B$3:$B$7</c:f>
              <c:numCache>
                <c:formatCode>General</c:formatCode>
                <c:ptCount val="5"/>
                <c:pt idx="0">
                  <c:v>1.5649999999999999</c:v>
                </c:pt>
                <c:pt idx="1">
                  <c:v>2.06</c:v>
                </c:pt>
                <c:pt idx="2">
                  <c:v>2.9</c:v>
                </c:pt>
                <c:pt idx="3">
                  <c:v>4</c:v>
                </c:pt>
                <c:pt idx="4">
                  <c:v>5.1150000000000002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1-4691-97C4-0B6E469E1595}"/>
            </c:ext>
          </c:extLst>
        </c:ser>
        <c:ser>
          <c:idx val="1"/>
          <c:order val="1"/>
          <c:tx>
            <c:v>y(CO2)=0.778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Kang1!$C$3:$C$7</c:f>
              <c:numCache>
                <c:formatCode>General</c:formatCode>
                <c:ptCount val="5"/>
                <c:pt idx="0">
                  <c:v>274</c:v>
                </c:pt>
                <c:pt idx="1">
                  <c:v>276.14999999999998</c:v>
                </c:pt>
                <c:pt idx="2">
                  <c:v>280.64999999999998</c:v>
                </c:pt>
                <c:pt idx="3">
                  <c:v>283.45</c:v>
                </c:pt>
                <c:pt idx="4">
                  <c:v>284.25</c:v>
                </c:pt>
              </c:numCache>
            </c:numRef>
          </c:xVal>
          <c:yVal>
            <c:numRef>
              <c:f>Kang1!$D$3:$D$7</c:f>
              <c:numCache>
                <c:formatCode>General</c:formatCode>
                <c:ptCount val="5"/>
                <c:pt idx="0">
                  <c:v>2</c:v>
                </c:pt>
                <c:pt idx="1">
                  <c:v>2.6</c:v>
                </c:pt>
                <c:pt idx="2">
                  <c:v>4.2249999999999996</c:v>
                </c:pt>
                <c:pt idx="3">
                  <c:v>6.45</c:v>
                </c:pt>
                <c:pt idx="4">
                  <c:v>7.4450000000000003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1-4691-97C4-0B6E469E1595}"/>
            </c:ext>
          </c:extLst>
        </c:ser>
        <c:ser>
          <c:idx val="2"/>
          <c:order val="2"/>
          <c:tx>
            <c:v>y(CO2)=0.482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Kang1!$E$3:$E$7</c:f>
              <c:numCache>
                <c:formatCode>General</c:formatCode>
                <c:ptCount val="5"/>
                <c:pt idx="0">
                  <c:v>273.75</c:v>
                </c:pt>
                <c:pt idx="1">
                  <c:v>276</c:v>
                </c:pt>
                <c:pt idx="2">
                  <c:v>279</c:v>
                </c:pt>
                <c:pt idx="3">
                  <c:v>281</c:v>
                </c:pt>
                <c:pt idx="4">
                  <c:v>282</c:v>
                </c:pt>
              </c:numCache>
            </c:numRef>
          </c:xVal>
          <c:yVal>
            <c:numRef>
              <c:f>Kang1!$F$3:$F$7</c:f>
              <c:numCache>
                <c:formatCode>General</c:formatCode>
                <c:ptCount val="5"/>
                <c:pt idx="0">
                  <c:v>3.1949999999999998</c:v>
                </c:pt>
                <c:pt idx="1">
                  <c:v>4.2569999999999997</c:v>
                </c:pt>
                <c:pt idx="2">
                  <c:v>5.867</c:v>
                </c:pt>
                <c:pt idx="3">
                  <c:v>7.4489999999999998</c:v>
                </c:pt>
                <c:pt idx="4">
                  <c:v>8.9749999999999996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1-4691-97C4-0B6E469E1595}"/>
            </c:ext>
          </c:extLst>
        </c:ser>
        <c:ser>
          <c:idx val="3"/>
          <c:order val="3"/>
          <c:tx>
            <c:v>y(CO2)=0.176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Kang1!$G$3:$G$7</c:f>
              <c:numCache>
                <c:formatCode>General</c:formatCode>
                <c:ptCount val="5"/>
                <c:pt idx="0">
                  <c:v>272.85000000000002</c:v>
                </c:pt>
                <c:pt idx="1">
                  <c:v>274.05</c:v>
                </c:pt>
                <c:pt idx="2">
                  <c:v>277.45</c:v>
                </c:pt>
                <c:pt idx="3">
                  <c:v>278.64999999999998</c:v>
                </c:pt>
                <c:pt idx="4">
                  <c:v>280.55</c:v>
                </c:pt>
              </c:numCache>
            </c:numRef>
          </c:xVal>
          <c:yVal>
            <c:numRef>
              <c:f>Kang1!$H$3:$H$7</c:f>
              <c:numCache>
                <c:formatCode>General</c:formatCode>
                <c:ptCount val="5"/>
                <c:pt idx="0">
                  <c:v>7.24</c:v>
                </c:pt>
                <c:pt idx="1">
                  <c:v>8.120000000000001</c:v>
                </c:pt>
                <c:pt idx="2">
                  <c:v>10.65</c:v>
                </c:pt>
                <c:pt idx="3">
                  <c:v>11.748000000000001</c:v>
                </c:pt>
                <c:pt idx="4">
                  <c:v>14.219999999999999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1-4691-97C4-0B6E469E1595}"/>
            </c:ext>
          </c:extLst>
        </c:ser>
        <c:ser>
          <c:idx val="4"/>
          <c:order val="4"/>
          <c:tx>
            <c:v>y(CO2)=0.116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Kang1!$I$3:$I$6</c:f>
              <c:numCache>
                <c:formatCode>General</c:formatCode>
                <c:ptCount val="4"/>
                <c:pt idx="0">
                  <c:v>274.25</c:v>
                </c:pt>
                <c:pt idx="1">
                  <c:v>275.64999999999998</c:v>
                </c:pt>
                <c:pt idx="2">
                  <c:v>277.60000000000002</c:v>
                </c:pt>
                <c:pt idx="3">
                  <c:v>278.95</c:v>
                </c:pt>
              </c:numCache>
            </c:numRef>
          </c:xVal>
          <c:yVal>
            <c:numRef>
              <c:f>Kang1!$J$3:$J$6</c:f>
              <c:numCache>
                <c:formatCode>General</c:formatCode>
                <c:ptCount val="4"/>
                <c:pt idx="0">
                  <c:v>11.02</c:v>
                </c:pt>
                <c:pt idx="1">
                  <c:v>13.87</c:v>
                </c:pt>
                <c:pt idx="2">
                  <c:v>18.100000000000001</c:v>
                </c:pt>
                <c:pt idx="3">
                  <c:v>22.23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1-4691-97C4-0B6E469E1595}"/>
            </c:ext>
          </c:extLst>
        </c:ser>
        <c:ser>
          <c:idx val="5"/>
          <c:order val="5"/>
          <c:tx>
            <c:v>y(CO2)=0.066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Kang1!$K$3:$K$6</c:f>
              <c:numCache>
                <c:formatCode>General</c:formatCode>
                <c:ptCount val="4"/>
                <c:pt idx="0">
                  <c:v>273.95</c:v>
                </c:pt>
                <c:pt idx="1">
                  <c:v>274.55</c:v>
                </c:pt>
                <c:pt idx="2">
                  <c:v>277</c:v>
                </c:pt>
                <c:pt idx="3">
                  <c:v>278.25</c:v>
                </c:pt>
              </c:numCache>
            </c:numRef>
          </c:xVal>
          <c:yVal>
            <c:numRef>
              <c:f>Kang1!$L$3:$L$6</c:f>
              <c:numCache>
                <c:formatCode>General</c:formatCode>
                <c:ptCount val="4"/>
                <c:pt idx="0">
                  <c:v>14.084999999999999</c:v>
                </c:pt>
                <c:pt idx="1">
                  <c:v>15.4</c:v>
                </c:pt>
                <c:pt idx="2">
                  <c:v>20.68</c:v>
                </c:pt>
                <c:pt idx="3">
                  <c:v>24.119999999999997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1-4691-97C4-0B6E469E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scatterChart>
        <c:scatterStyle val="smoothMarker"/>
        <c:varyColors val="0"/>
        <c:ser>
          <c:idx val="6"/>
          <c:order val="6"/>
          <c:tx>
            <c:v>CPA-PR, y(CO2)=0.9659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Kang1!$A$11:$A$15</c:f>
              <c:numCache>
                <c:formatCode>General</c:formatCode>
                <c:ptCount val="5"/>
                <c:pt idx="0">
                  <c:v>274.95</c:v>
                </c:pt>
                <c:pt idx="1">
                  <c:v>277.45</c:v>
                </c:pt>
                <c:pt idx="2">
                  <c:v>280.25</c:v>
                </c:pt>
                <c:pt idx="3">
                  <c:v>282.55</c:v>
                </c:pt>
                <c:pt idx="4">
                  <c:v>283.55</c:v>
                </c:pt>
              </c:numCache>
            </c:numRef>
          </c:xVal>
          <c:yVal>
            <c:numRef>
              <c:f>Kang1!$B$11:$B$15</c:f>
              <c:numCache>
                <c:formatCode>General</c:formatCode>
                <c:ptCount val="5"/>
                <c:pt idx="0">
                  <c:v>1.7941929110710935</c:v>
                </c:pt>
                <c:pt idx="1">
                  <c:v>2.2414407965157257</c:v>
                </c:pt>
                <c:pt idx="2">
                  <c:v>2.8649423766516047</c:v>
                </c:pt>
                <c:pt idx="3">
                  <c:v>3.485182942029811</c:v>
                </c:pt>
                <c:pt idx="4">
                  <c:v>3.7854012245516806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E1-4691-97C4-0B6E469E1595}"/>
            </c:ext>
          </c:extLst>
        </c:ser>
        <c:ser>
          <c:idx val="7"/>
          <c:order val="7"/>
          <c:tx>
            <c:v>CPA-PR, y(CO2)=0.778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Kang1!$C$11:$C$15</c:f>
              <c:numCache>
                <c:formatCode>General</c:formatCode>
                <c:ptCount val="5"/>
                <c:pt idx="0">
                  <c:v>274</c:v>
                </c:pt>
                <c:pt idx="1">
                  <c:v>276.14999999999998</c:v>
                </c:pt>
                <c:pt idx="2">
                  <c:v>280.64999999999998</c:v>
                </c:pt>
                <c:pt idx="3">
                  <c:v>283.45</c:v>
                </c:pt>
                <c:pt idx="4">
                  <c:v>284.25</c:v>
                </c:pt>
              </c:numCache>
            </c:numRef>
          </c:xVal>
          <c:yVal>
            <c:numRef>
              <c:f>Kang1!$D$11:$D$15</c:f>
              <c:numCache>
                <c:formatCode>General</c:formatCode>
                <c:ptCount val="5"/>
                <c:pt idx="0">
                  <c:v>2.0391591849240074</c:v>
                </c:pt>
                <c:pt idx="1">
                  <c:v>2.4904678327508809</c:v>
                </c:pt>
                <c:pt idx="2">
                  <c:v>3.7862875139475185</c:v>
                </c:pt>
                <c:pt idx="3">
                  <c:v>4.9083132415226007</c:v>
                </c:pt>
                <c:pt idx="4">
                  <c:v>5.283015156029979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E1-4691-97C4-0B6E469E1595}"/>
            </c:ext>
          </c:extLst>
        </c:ser>
        <c:ser>
          <c:idx val="8"/>
          <c:order val="8"/>
          <c:tx>
            <c:v>CPA-PR, y(CO2)=0.482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Kang1!$E$11:$E$15</c:f>
              <c:numCache>
                <c:formatCode>General</c:formatCode>
                <c:ptCount val="5"/>
                <c:pt idx="0">
                  <c:v>273.75</c:v>
                </c:pt>
                <c:pt idx="1">
                  <c:v>276</c:v>
                </c:pt>
                <c:pt idx="2">
                  <c:v>279</c:v>
                </c:pt>
                <c:pt idx="3">
                  <c:v>281</c:v>
                </c:pt>
                <c:pt idx="4">
                  <c:v>282</c:v>
                </c:pt>
              </c:numCache>
            </c:numRef>
          </c:xVal>
          <c:yVal>
            <c:numRef>
              <c:f>Kang1!$F$11:$F$15</c:f>
              <c:numCache>
                <c:formatCode>General</c:formatCode>
                <c:ptCount val="5"/>
                <c:pt idx="0">
                  <c:v>3.1471121407768319</c:v>
                </c:pt>
                <c:pt idx="1">
                  <c:v>3.9434584248157378</c:v>
                </c:pt>
                <c:pt idx="2">
                  <c:v>5.3815939325403974</c:v>
                </c:pt>
                <c:pt idx="3">
                  <c:v>6.6930609250257218</c:v>
                </c:pt>
                <c:pt idx="4">
                  <c:v>7.5034214122204119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E1-4691-97C4-0B6E469E1595}"/>
            </c:ext>
          </c:extLst>
        </c:ser>
        <c:ser>
          <c:idx val="9"/>
          <c:order val="9"/>
          <c:tx>
            <c:v>CPA-PR, y(CO2)=0.176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Kang1!$G$11:$G$15</c:f>
              <c:numCache>
                <c:formatCode>General</c:formatCode>
                <c:ptCount val="5"/>
                <c:pt idx="0">
                  <c:v>272.85000000000002</c:v>
                </c:pt>
                <c:pt idx="1">
                  <c:v>274.05</c:v>
                </c:pt>
                <c:pt idx="2">
                  <c:v>277.45</c:v>
                </c:pt>
                <c:pt idx="3">
                  <c:v>278.64999999999998</c:v>
                </c:pt>
                <c:pt idx="4">
                  <c:v>280.55</c:v>
                </c:pt>
              </c:numCache>
            </c:numRef>
          </c:xVal>
          <c:yVal>
            <c:numRef>
              <c:f>Kang1!$H$11:$H$15</c:f>
              <c:numCache>
                <c:formatCode>General</c:formatCode>
                <c:ptCount val="5"/>
                <c:pt idx="0">
                  <c:v>6.6949267708630895</c:v>
                </c:pt>
                <c:pt idx="1">
                  <c:v>7.6548496281763985</c:v>
                </c:pt>
                <c:pt idx="2">
                  <c:v>11.572522799142813</c:v>
                </c:pt>
                <c:pt idx="3">
                  <c:v>13.661719479961567</c:v>
                </c:pt>
                <c:pt idx="4">
                  <c:v>18.563697125714441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E1-4691-97C4-0B6E469E1595}"/>
            </c:ext>
          </c:extLst>
        </c:ser>
        <c:ser>
          <c:idx val="10"/>
          <c:order val="10"/>
          <c:tx>
            <c:v>CPA-PR, y(CO2)=0.116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Kang1!$I$11:$I$14</c:f>
              <c:numCache>
                <c:formatCode>General</c:formatCode>
                <c:ptCount val="4"/>
                <c:pt idx="0">
                  <c:v>274.25</c:v>
                </c:pt>
                <c:pt idx="1">
                  <c:v>275.64999999999998</c:v>
                </c:pt>
                <c:pt idx="2">
                  <c:v>277.60000000000002</c:v>
                </c:pt>
                <c:pt idx="3">
                  <c:v>278.95</c:v>
                </c:pt>
              </c:numCache>
            </c:numRef>
          </c:xVal>
          <c:yVal>
            <c:numRef>
              <c:f>Kang1!$J$11:$J$14</c:f>
              <c:numCache>
                <c:formatCode>General</c:formatCode>
                <c:ptCount val="4"/>
                <c:pt idx="0">
                  <c:v>10.489567444268211</c:v>
                </c:pt>
                <c:pt idx="1">
                  <c:v>12.484376667203563</c:v>
                </c:pt>
                <c:pt idx="2">
                  <c:v>16.340214791986391</c:v>
                </c:pt>
                <c:pt idx="3">
                  <c:v>20.293407641809434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E1-4691-97C4-0B6E469E1595}"/>
            </c:ext>
          </c:extLst>
        </c:ser>
        <c:ser>
          <c:idx val="11"/>
          <c:order val="11"/>
          <c:tx>
            <c:v>CPA-PR, y(CO2)=0.066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Kang1!$K$11:$K$14</c:f>
              <c:numCache>
                <c:formatCode>General</c:formatCode>
                <c:ptCount val="4"/>
                <c:pt idx="0">
                  <c:v>273.95</c:v>
                </c:pt>
                <c:pt idx="1">
                  <c:v>274.55</c:v>
                </c:pt>
                <c:pt idx="2">
                  <c:v>277</c:v>
                </c:pt>
                <c:pt idx="3">
                  <c:v>278.25</c:v>
                </c:pt>
              </c:numCache>
            </c:numRef>
          </c:xVal>
          <c:yVal>
            <c:numRef>
              <c:f>Kang1!$L$11:$L$14</c:f>
              <c:numCache>
                <c:formatCode>General</c:formatCode>
                <c:ptCount val="4"/>
                <c:pt idx="0">
                  <c:v>13.735979718561879</c:v>
                </c:pt>
                <c:pt idx="1">
                  <c:v>14.821516829814982</c:v>
                </c:pt>
                <c:pt idx="2">
                  <c:v>20.955540455264433</c:v>
                </c:pt>
                <c:pt idx="3">
                  <c:v>25.916161253143361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E1-4691-97C4-0B6E469E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27832"/>
        <c:axId val="326828816"/>
      </c:scatterChart>
      <c:valAx>
        <c:axId val="32682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/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8816"/>
        <c:crosses val="autoZero"/>
        <c:crossBetween val="midCat"/>
      </c:valAx>
      <c:valAx>
        <c:axId val="3268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2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T=274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Kang2!$A$3:$A$11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Kang2!$B$3:$B$11</c:f>
              <c:numCache>
                <c:formatCode>General</c:formatCode>
                <c:ptCount val="9"/>
                <c:pt idx="0">
                  <c:v>1.3939999999999999</c:v>
                </c:pt>
                <c:pt idx="1">
                  <c:v>1.7690000000000001</c:v>
                </c:pt>
                <c:pt idx="2">
                  <c:v>2.3540000000000001</c:v>
                </c:pt>
                <c:pt idx="3">
                  <c:v>2.835</c:v>
                </c:pt>
                <c:pt idx="4">
                  <c:v>3.56</c:v>
                </c:pt>
                <c:pt idx="5">
                  <c:v>7.2349999999999994</c:v>
                </c:pt>
                <c:pt idx="6">
                  <c:v>11.2</c:v>
                </c:pt>
                <c:pt idx="7">
                  <c:v>14.928000000000001</c:v>
                </c:pt>
                <c:pt idx="8">
                  <c:v>17.925999999999998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E-4B66-9EAA-507010DA1B67}"/>
            </c:ext>
          </c:extLst>
        </c:ser>
        <c:ser>
          <c:idx val="1"/>
          <c:order val="1"/>
          <c:tx>
            <c:v>T=277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Kang2!$C$3:$C$10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Kang2!$D$3:$D$10</c:f>
              <c:numCache>
                <c:formatCode>General</c:formatCode>
                <c:ptCount val="8"/>
                <c:pt idx="0">
                  <c:v>1.9530000000000001</c:v>
                </c:pt>
                <c:pt idx="1">
                  <c:v>2.6</c:v>
                </c:pt>
                <c:pt idx="2">
                  <c:v>3.3770000000000002</c:v>
                </c:pt>
                <c:pt idx="3">
                  <c:v>5.2329999999999997</c:v>
                </c:pt>
                <c:pt idx="4">
                  <c:v>11.98</c:v>
                </c:pt>
                <c:pt idx="5">
                  <c:v>15.5</c:v>
                </c:pt>
                <c:pt idx="6">
                  <c:v>19.173999999999999</c:v>
                </c:pt>
                <c:pt idx="7">
                  <c:v>24.041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E-4B66-9EAA-507010DA1B67}"/>
            </c:ext>
          </c:extLst>
        </c:ser>
        <c:ser>
          <c:idx val="2"/>
          <c:order val="2"/>
          <c:tx>
            <c:v>T=280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Kang2!$E$3:$E$11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Kang2!$F$3:$F$11</c:f>
              <c:numCache>
                <c:formatCode>General</c:formatCode>
                <c:ptCount val="9"/>
                <c:pt idx="0">
                  <c:v>2.8010000000000002</c:v>
                </c:pt>
                <c:pt idx="1">
                  <c:v>3.6</c:v>
                </c:pt>
                <c:pt idx="2">
                  <c:v>4.2329999999999997</c:v>
                </c:pt>
                <c:pt idx="3">
                  <c:v>5.0679999999999996</c:v>
                </c:pt>
                <c:pt idx="4">
                  <c:v>8.2750000000000004</c:v>
                </c:pt>
                <c:pt idx="5">
                  <c:v>14.974</c:v>
                </c:pt>
                <c:pt idx="6">
                  <c:v>20.753</c:v>
                </c:pt>
                <c:pt idx="7">
                  <c:v>26.689999999999998</c:v>
                </c:pt>
                <c:pt idx="8">
                  <c:v>32.308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E-4B66-9EAA-507010DA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scatterChart>
        <c:scatterStyle val="smoothMarker"/>
        <c:varyColors val="0"/>
        <c:ser>
          <c:idx val="3"/>
          <c:order val="3"/>
          <c:tx>
            <c:v>CPA-PR, T=274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Kang2!$A$14:$A$22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Kang2!$B$14:$B$22</c:f>
              <c:numCache>
                <c:formatCode>General</c:formatCode>
                <c:ptCount val="9"/>
                <c:pt idx="0">
                  <c:v>1.5921145606183948</c:v>
                </c:pt>
                <c:pt idx="1">
                  <c:v>1.9356546839137754</c:v>
                </c:pt>
                <c:pt idx="2">
                  <c:v>2.621775040483123</c:v>
                </c:pt>
                <c:pt idx="3">
                  <c:v>3.0869061018329722</c:v>
                </c:pt>
                <c:pt idx="4">
                  <c:v>3.8317466172907602</c:v>
                </c:pt>
                <c:pt idx="5">
                  <c:v>6.7522202100648583</c:v>
                </c:pt>
                <c:pt idx="6">
                  <c:v>10.180511947042195</c:v>
                </c:pt>
                <c:pt idx="7">
                  <c:v>15.575561897899897</c:v>
                </c:pt>
                <c:pt idx="8">
                  <c:v>17.273281882303785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8E-4B66-9EAA-507010DA1B67}"/>
            </c:ext>
          </c:extLst>
        </c:ser>
        <c:ser>
          <c:idx val="4"/>
          <c:order val="4"/>
          <c:tx>
            <c:v>CPA-PR, T=277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Kang2!$C$14:$C$21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Kang2!$D$14:$D$21</c:f>
              <c:numCache>
                <c:formatCode>General</c:formatCode>
                <c:ptCount val="8"/>
                <c:pt idx="0">
                  <c:v>2.0769463929059233</c:v>
                </c:pt>
                <c:pt idx="1">
                  <c:v>2.4629431084641586</c:v>
                </c:pt>
                <c:pt idx="2">
                  <c:v>3.5897358354584319</c:v>
                </c:pt>
                <c:pt idx="3">
                  <c:v>5.3591400697095679</c:v>
                </c:pt>
                <c:pt idx="4">
                  <c:v>10.912387805641783</c:v>
                </c:pt>
                <c:pt idx="5">
                  <c:v>14.97684083624298</c:v>
                </c:pt>
                <c:pt idx="6">
                  <c:v>20.955540455505307</c:v>
                </c:pt>
                <c:pt idx="7">
                  <c:v>26.098376477541315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E-4B66-9EAA-507010DA1B67}"/>
            </c:ext>
          </c:extLst>
        </c:ser>
        <c:ser>
          <c:idx val="5"/>
          <c:order val="5"/>
          <c:tx>
            <c:v>CPA-PR, T=280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Kang2!$E$14:$E$22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Kang2!$F$14:$F$22</c:f>
              <c:numCache>
                <c:formatCode>General</c:formatCode>
                <c:ptCount val="9"/>
                <c:pt idx="0">
                  <c:v>2.696617583792412</c:v>
                </c:pt>
                <c:pt idx="1">
                  <c:v>3.3408166174964853</c:v>
                </c:pt>
                <c:pt idx="2">
                  <c:v>4.0023788337362491</c:v>
                </c:pt>
                <c:pt idx="3">
                  <c:v>4.8033137716819487</c:v>
                </c:pt>
                <c:pt idx="4">
                  <c:v>7.4459655215545082</c:v>
                </c:pt>
                <c:pt idx="5">
                  <c:v>11.843600788896492</c:v>
                </c:pt>
                <c:pt idx="6">
                  <c:v>17.35131950450684</c:v>
                </c:pt>
                <c:pt idx="7">
                  <c:v>30.339543615084757</c:v>
                </c:pt>
                <c:pt idx="8">
                  <c:v>48.654189713157791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E-4B66-9EAA-507010DA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valAx>
        <c:axId val="460897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y(CO2) in vapour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9808"/>
        <c:crosses val="autoZero"/>
        <c:crossBetween val="midCat"/>
      </c:valAx>
      <c:valAx>
        <c:axId val="4608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/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T=274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Kang3!$A$3:$A$11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Kang3!$B$3:$B$11</c:f>
              <c:numCache>
                <c:formatCode>General</c:formatCode>
                <c:ptCount val="9"/>
                <c:pt idx="0">
                  <c:v>1</c:v>
                </c:pt>
                <c:pt idx="1">
                  <c:v>0.98499999999999999</c:v>
                </c:pt>
                <c:pt idx="2">
                  <c:v>0.95169999999999999</c:v>
                </c:pt>
                <c:pt idx="3">
                  <c:v>0.93010000000000004</c:v>
                </c:pt>
                <c:pt idx="4">
                  <c:v>0.90010000000000001</c:v>
                </c:pt>
                <c:pt idx="5">
                  <c:v>0.58360000000000001</c:v>
                </c:pt>
                <c:pt idx="6">
                  <c:v>0.34260000000000002</c:v>
                </c:pt>
                <c:pt idx="7">
                  <c:v>0.17929999999999999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0-4BAE-B709-4C848F496681}"/>
            </c:ext>
          </c:extLst>
        </c:ser>
        <c:ser>
          <c:idx val="1"/>
          <c:order val="1"/>
          <c:tx>
            <c:v>T=277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Kang3!$C$3:$C$10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Kang3!$D$3:$D$10</c:f>
              <c:numCache>
                <c:formatCode>General</c:formatCode>
                <c:ptCount val="8"/>
                <c:pt idx="0">
                  <c:v>1</c:v>
                </c:pt>
                <c:pt idx="1">
                  <c:v>0.97819999999999996</c:v>
                </c:pt>
                <c:pt idx="2">
                  <c:v>0.94550000000000001</c:v>
                </c:pt>
                <c:pt idx="3">
                  <c:v>0.88670000000000004</c:v>
                </c:pt>
                <c:pt idx="4">
                  <c:v>0.54</c:v>
                </c:pt>
                <c:pt idx="5">
                  <c:v>0.35260000000000002</c:v>
                </c:pt>
                <c:pt idx="6">
                  <c:v>0.1928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0-4BAE-B709-4C848F496681}"/>
            </c:ext>
          </c:extLst>
        </c:ser>
        <c:ser>
          <c:idx val="2"/>
          <c:order val="2"/>
          <c:tx>
            <c:v>T=280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Kang3!$E$3:$E$11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Kang3!$F$3:$F$11</c:f>
              <c:numCache>
                <c:formatCode>General</c:formatCode>
                <c:ptCount val="9"/>
                <c:pt idx="0">
                  <c:v>1</c:v>
                </c:pt>
                <c:pt idx="1">
                  <c:v>0.97650000000000003</c:v>
                </c:pt>
                <c:pt idx="2">
                  <c:v>0.96120000000000005</c:v>
                </c:pt>
                <c:pt idx="3">
                  <c:v>0.94320000000000004</c:v>
                </c:pt>
                <c:pt idx="4">
                  <c:v>0.86409999999999998</c:v>
                </c:pt>
                <c:pt idx="5">
                  <c:v>0.64</c:v>
                </c:pt>
                <c:pt idx="6">
                  <c:v>0.45</c:v>
                </c:pt>
                <c:pt idx="7">
                  <c:v>0.22170000000000001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F0-4BAE-B709-4C848F49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scatterChart>
        <c:scatterStyle val="smoothMarker"/>
        <c:varyColors val="0"/>
        <c:ser>
          <c:idx val="3"/>
          <c:order val="3"/>
          <c:tx>
            <c:v>CPA-PR, T=274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Kang3!$A$14:$A$22</c:f>
              <c:numCache>
                <c:formatCode>0.000</c:formatCode>
                <c:ptCount val="9"/>
                <c:pt idx="0">
                  <c:v>1</c:v>
                </c:pt>
                <c:pt idx="1">
                  <c:v>0.82050000000000001</c:v>
                </c:pt>
                <c:pt idx="2">
                  <c:v>0.59989999999999999</c:v>
                </c:pt>
                <c:pt idx="3">
                  <c:v>0.50480000000000003</c:v>
                </c:pt>
                <c:pt idx="4">
                  <c:v>0.39939999999999998</c:v>
                </c:pt>
                <c:pt idx="5">
                  <c:v>0.20569999999999999</c:v>
                </c:pt>
                <c:pt idx="6">
                  <c:v>0.1159</c:v>
                </c:pt>
                <c:pt idx="7">
                  <c:v>4.9799999999999997E-2</c:v>
                </c:pt>
                <c:pt idx="8">
                  <c:v>0</c:v>
                </c:pt>
              </c:numCache>
            </c:numRef>
          </c:xVal>
          <c:yVal>
            <c:numRef>
              <c:f>Kang3!$B$14:$B$22</c:f>
              <c:numCache>
                <c:formatCode>General</c:formatCode>
                <c:ptCount val="9"/>
                <c:pt idx="0">
                  <c:v>0.99999999999999989</c:v>
                </c:pt>
                <c:pt idx="1">
                  <c:v>0.97459425509598607</c:v>
                </c:pt>
                <c:pt idx="2">
                  <c:v>0.92580002233604253</c:v>
                </c:pt>
                <c:pt idx="3">
                  <c:v>0.89396609741858679</c:v>
                </c:pt>
                <c:pt idx="4">
                  <c:v>0.8448036920132469</c:v>
                </c:pt>
                <c:pt idx="5">
                  <c:v>0.6698231070050652</c:v>
                </c:pt>
                <c:pt idx="6">
                  <c:v>0.49339083828739067</c:v>
                </c:pt>
                <c:pt idx="7">
                  <c:v>0.26516043488269719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0-4BAE-B709-4C848F496681}"/>
            </c:ext>
          </c:extLst>
        </c:ser>
        <c:ser>
          <c:idx val="4"/>
          <c:order val="4"/>
          <c:tx>
            <c:v>CPA-PR, T=277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Kang3!$C$14:$C$21</c:f>
              <c:numCache>
                <c:formatCode>0.000</c:formatCode>
                <c:ptCount val="8"/>
                <c:pt idx="0">
                  <c:v>1</c:v>
                </c:pt>
                <c:pt idx="1">
                  <c:v>0.84909999999999997</c:v>
                </c:pt>
                <c:pt idx="2">
                  <c:v>0.5867</c:v>
                </c:pt>
                <c:pt idx="3">
                  <c:v>0.38990000000000002</c:v>
                </c:pt>
                <c:pt idx="4">
                  <c:v>0.17610000000000001</c:v>
                </c:pt>
                <c:pt idx="5">
                  <c:v>0.1159</c:v>
                </c:pt>
                <c:pt idx="6">
                  <c:v>6.6299999999999998E-2</c:v>
                </c:pt>
                <c:pt idx="7">
                  <c:v>0</c:v>
                </c:pt>
              </c:numCache>
            </c:numRef>
          </c:xVal>
          <c:yVal>
            <c:numRef>
              <c:f>Kang3!$D$14:$D$21</c:f>
              <c:numCache>
                <c:formatCode>General</c:formatCode>
                <c:ptCount val="8"/>
                <c:pt idx="0">
                  <c:v>1</c:v>
                </c:pt>
                <c:pt idx="1">
                  <c:v>0.97670206843316199</c:v>
                </c:pt>
                <c:pt idx="2">
                  <c:v>0.91215956830429878</c:v>
                </c:pt>
                <c:pt idx="3">
                  <c:v>0.8193373855093814</c:v>
                </c:pt>
                <c:pt idx="4">
                  <c:v>0.57947858001516228</c:v>
                </c:pt>
                <c:pt idx="5">
                  <c:v>0.4423507329145786</c:v>
                </c:pt>
                <c:pt idx="6">
                  <c:v>0.28431991662118994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F0-4BAE-B709-4C848F496681}"/>
            </c:ext>
          </c:extLst>
        </c:ser>
        <c:ser>
          <c:idx val="5"/>
          <c:order val="5"/>
          <c:tx>
            <c:v>CPA-PR, T=280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Kang3!$E$14:$E$22</c:f>
              <c:numCache>
                <c:formatCode>0.000</c:formatCode>
                <c:ptCount val="9"/>
                <c:pt idx="0">
                  <c:v>1</c:v>
                </c:pt>
                <c:pt idx="1">
                  <c:v>0.82499999999999996</c:v>
                </c:pt>
                <c:pt idx="2">
                  <c:v>0.69989999999999997</c:v>
                </c:pt>
                <c:pt idx="3">
                  <c:v>0.5917</c:v>
                </c:pt>
                <c:pt idx="4">
                  <c:v>0.39240000000000003</c:v>
                </c:pt>
                <c:pt idx="5">
                  <c:v>0.251</c:v>
                </c:pt>
                <c:pt idx="6">
                  <c:v>0.1709</c:v>
                </c:pt>
                <c:pt idx="7">
                  <c:v>9.0499999999999997E-2</c:v>
                </c:pt>
                <c:pt idx="8">
                  <c:v>0</c:v>
                </c:pt>
              </c:numCache>
            </c:numRef>
          </c:xVal>
          <c:yVal>
            <c:numRef>
              <c:f>Kang3!$F$14:$F$22</c:f>
              <c:numCache>
                <c:formatCode>General</c:formatCode>
                <c:ptCount val="9"/>
                <c:pt idx="0">
                  <c:v>1</c:v>
                </c:pt>
                <c:pt idx="1">
                  <c:v>0.96932619311270518</c:v>
                </c:pt>
                <c:pt idx="2">
                  <c:v>0.93908534945295341</c:v>
                </c:pt>
                <c:pt idx="3">
                  <c:v>0.90402461075285712</c:v>
                </c:pt>
                <c:pt idx="4">
                  <c:v>0.79900718293694672</c:v>
                </c:pt>
                <c:pt idx="5">
                  <c:v>0.65481298617345307</c:v>
                </c:pt>
                <c:pt idx="6">
                  <c:v>0.51630491526742039</c:v>
                </c:pt>
                <c:pt idx="7">
                  <c:v>0.30760468300070615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F0-4BAE-B709-4C848F49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97840"/>
        <c:axId val="460899808"/>
      </c:scatterChart>
      <c:valAx>
        <c:axId val="460897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y(CO2) in vapour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9808"/>
        <c:crosses val="autoZero"/>
        <c:crossBetween val="midCat"/>
      </c:valAx>
      <c:valAx>
        <c:axId val="46089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Y(CO2)</a:t>
                </a:r>
                <a:r>
                  <a:rPr lang="en-US" baseline="0"/>
                  <a:t> in hydrate phase (water free)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97790901137359"/>
          <c:y val="0.87577087586273938"/>
          <c:w val="0.70404396325459317"/>
          <c:h val="0.10571060561874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574675</xdr:colOff>
      <xdr:row>1</xdr:row>
      <xdr:rowOff>69850</xdr:rowOff>
    </xdr:from>
    <xdr:to>
      <xdr:col>17</xdr:col>
      <xdr:colOff>269875</xdr:colOff>
      <xdr:row>18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130175</xdr:colOff>
      <xdr:row>1</xdr:row>
      <xdr:rowOff>88900</xdr:rowOff>
    </xdr:from>
    <xdr:to>
      <xdr:col>14</xdr:col>
      <xdr:colOff>434975</xdr:colOff>
      <xdr:row>20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592667</xdr:colOff>
      <xdr:row>0</xdr:row>
      <xdr:rowOff>7054</xdr:rowOff>
    </xdr:from>
    <xdr:to>
      <xdr:col>20</xdr:col>
      <xdr:colOff>289279</xdr:colOff>
      <xdr:row>23</xdr:row>
      <xdr:rowOff>169333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1</xdr:row>
      <xdr:rowOff>101600</xdr:rowOff>
    </xdr:from>
    <xdr:to>
      <xdr:col>15</xdr:col>
      <xdr:colOff>473075</xdr:colOff>
      <xdr:row>20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168275</xdr:colOff>
      <xdr:row>0</xdr:row>
      <xdr:rowOff>88900</xdr:rowOff>
    </xdr:from>
    <xdr:to>
      <xdr:col>15</xdr:col>
      <xdr:colOff>473075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1"/>
  <sheetViews>
    <sheetView tabSelected="1" topLeftCell="A409" zoomScale="70" zoomScaleNormal="70" workbookViewId="0">
      <selection activeCell="U364" sqref="U364"/>
    </sheetView>
  </sheetViews>
  <sheetFormatPr defaultRowHeight="14.5" x14ac:dyDescent="0.35"/>
  <cols>
    <col min="1" max="1" width="4.81640625" customWidth="1"/>
    <col min="2" max="2" width="7.453125" style="1" bestFit="1" customWidth="1"/>
    <col min="3" max="3" width="6.26953125" style="1" bestFit="1" customWidth="1"/>
    <col min="4" max="4" width="7.54296875" bestFit="1" customWidth="1"/>
    <col min="5" max="5" width="7.453125" bestFit="1" customWidth="1"/>
    <col min="6" max="6" width="6.26953125" bestFit="1" customWidth="1"/>
    <col min="7" max="7" width="8.26953125" bestFit="1" customWidth="1"/>
    <col min="8" max="8" width="11.1796875" bestFit="1" customWidth="1"/>
    <col min="9" max="9" width="13.81640625" bestFit="1" customWidth="1"/>
    <col min="10" max="10" width="13.54296875" bestFit="1" customWidth="1"/>
  </cols>
  <sheetData>
    <row r="1" spans="1:22" x14ac:dyDescent="0.35">
      <c r="B1" s="104" t="s">
        <v>0</v>
      </c>
      <c r="C1" s="105"/>
      <c r="D1" s="106" t="s">
        <v>3</v>
      </c>
      <c r="E1" s="107"/>
      <c r="F1" s="108"/>
      <c r="G1" s="109" t="s">
        <v>5</v>
      </c>
      <c r="H1" s="109"/>
      <c r="I1" s="19" t="s">
        <v>8</v>
      </c>
      <c r="J1" s="20" t="s">
        <v>9</v>
      </c>
      <c r="K1" s="66"/>
      <c r="L1" s="67"/>
      <c r="M1" s="66" t="s">
        <v>32</v>
      </c>
      <c r="N1" s="75"/>
      <c r="O1" s="75"/>
      <c r="P1" s="67"/>
      <c r="Q1" s="66"/>
      <c r="R1" s="75"/>
      <c r="S1" s="75"/>
      <c r="T1" s="67"/>
      <c r="U1" t="s">
        <v>33</v>
      </c>
    </row>
    <row r="2" spans="1:22" ht="13.5" customHeight="1" thickBot="1" x14ac:dyDescent="0.4">
      <c r="B2" s="37" t="s">
        <v>1</v>
      </c>
      <c r="C2" s="16" t="s">
        <v>2</v>
      </c>
      <c r="D2" s="17" t="s">
        <v>4</v>
      </c>
      <c r="E2" s="17" t="s">
        <v>1</v>
      </c>
      <c r="F2" s="17" t="s">
        <v>2</v>
      </c>
      <c r="G2" s="17" t="s">
        <v>6</v>
      </c>
      <c r="H2" s="18" t="s">
        <v>7</v>
      </c>
      <c r="I2" s="18" t="s">
        <v>1</v>
      </c>
      <c r="J2" s="38" t="s">
        <v>1</v>
      </c>
      <c r="K2" s="102" t="s">
        <v>23</v>
      </c>
      <c r="L2" s="111"/>
      <c r="M2" s="102" t="s">
        <v>24</v>
      </c>
      <c r="N2" s="103"/>
      <c r="O2" s="76"/>
      <c r="P2" s="8"/>
      <c r="Q2" s="102" t="s">
        <v>25</v>
      </c>
      <c r="R2" s="103"/>
      <c r="S2" s="82"/>
      <c r="T2" s="8"/>
      <c r="U2" s="102" t="s">
        <v>24</v>
      </c>
      <c r="V2" s="110"/>
    </row>
    <row r="3" spans="1:22" ht="15" thickBot="1" x14ac:dyDescent="0.4">
      <c r="A3" s="99" t="s">
        <v>10</v>
      </c>
      <c r="B3" s="100"/>
      <c r="C3" s="100"/>
      <c r="D3" s="100"/>
      <c r="E3" s="100"/>
      <c r="F3" s="100"/>
      <c r="G3" s="100"/>
      <c r="H3" s="100"/>
      <c r="I3" s="100"/>
      <c r="J3" s="101"/>
      <c r="K3" s="6" t="s">
        <v>22</v>
      </c>
      <c r="L3" s="14" t="s">
        <v>21</v>
      </c>
      <c r="M3" s="77"/>
      <c r="N3" s="78"/>
      <c r="O3" s="78"/>
      <c r="P3" s="8"/>
      <c r="Q3" s="102" t="s">
        <v>26</v>
      </c>
      <c r="R3" s="103"/>
      <c r="S3" s="82"/>
      <c r="T3" s="8"/>
    </row>
    <row r="4" spans="1:22" x14ac:dyDescent="0.35">
      <c r="A4" s="2">
        <v>1</v>
      </c>
      <c r="B4" s="3">
        <v>0.96589999999999998</v>
      </c>
      <c r="C4" s="4">
        <f>1-B4</f>
        <v>3.4100000000000019E-2</v>
      </c>
      <c r="D4" s="6">
        <v>0.5</v>
      </c>
      <c r="E4" s="7">
        <f>0.5*B4</f>
        <v>0.48294999999999999</v>
      </c>
      <c r="F4" s="14">
        <f>0.5*C4</f>
        <v>1.705000000000001E-2</v>
      </c>
      <c r="G4" s="11">
        <v>274.95</v>
      </c>
      <c r="H4" s="12">
        <v>1.5649999999999999</v>
      </c>
      <c r="I4" s="21"/>
      <c r="J4" s="21"/>
      <c r="K4" s="68">
        <v>14.196609718154972</v>
      </c>
      <c r="L4" s="8">
        <f>ABS(K4-H4*10)/H4/10</f>
        <v>9.2868388616295608E-2</v>
      </c>
      <c r="M4" s="68">
        <v>17.941929110710934</v>
      </c>
      <c r="N4" s="79">
        <f t="shared" ref="N4:N35" si="0">ABS(M4-H4*10)/H4/10</f>
        <v>0.14644914445437288</v>
      </c>
      <c r="O4" s="79"/>
      <c r="P4" s="8"/>
      <c r="Q4" s="68">
        <v>16.515915324465773</v>
      </c>
      <c r="R4" s="79">
        <f t="shared" ref="R4:R35" si="1">ABS(Q4-H4*10)/H4/10</f>
        <v>5.5330052681519137E-2</v>
      </c>
      <c r="S4" s="79"/>
      <c r="T4" s="8"/>
      <c r="U4">
        <v>19.180030850637479</v>
      </c>
      <c r="V4">
        <f t="shared" ref="V4:V35" si="2">ABS(U4-H4*10)/H4/10</f>
        <v>0.22556107671804987</v>
      </c>
    </row>
    <row r="5" spans="1:22" x14ac:dyDescent="0.35">
      <c r="A5" s="2">
        <v>2</v>
      </c>
      <c r="B5" s="3">
        <v>0.96589999999999998</v>
      </c>
      <c r="C5" s="4">
        <f t="shared" ref="C5:C57" si="3">1-B5</f>
        <v>3.4100000000000019E-2</v>
      </c>
      <c r="D5" s="6">
        <v>0.5</v>
      </c>
      <c r="E5" s="7">
        <f t="shared" ref="E5:E57" si="4">0.5*B5</f>
        <v>0.48294999999999999</v>
      </c>
      <c r="F5" s="14">
        <f t="shared" ref="F5:F57" si="5">0.5*C5</f>
        <v>1.705000000000001E-2</v>
      </c>
      <c r="G5" s="11">
        <v>277.45</v>
      </c>
      <c r="H5" s="12">
        <v>2.06</v>
      </c>
      <c r="I5" s="21"/>
      <c r="J5" s="21"/>
      <c r="K5" s="68">
        <v>17.735831328100698</v>
      </c>
      <c r="L5" s="8">
        <f t="shared" ref="L5:L57" si="6">ABS(K5-H5*10)/H5/10</f>
        <v>0.13903731416986911</v>
      </c>
      <c r="M5" s="68">
        <v>22.414407965157256</v>
      </c>
      <c r="N5" s="79">
        <f t="shared" si="0"/>
        <v>8.8078056561031778E-2</v>
      </c>
      <c r="O5" s="79"/>
      <c r="P5" s="8"/>
      <c r="Q5" s="68">
        <v>21.854376888720456</v>
      </c>
      <c r="R5" s="79">
        <f t="shared" si="1"/>
        <v>6.089208197672108E-2</v>
      </c>
      <c r="S5" s="79"/>
      <c r="T5" s="8"/>
      <c r="U5">
        <v>23.948030079139709</v>
      </c>
      <c r="V5">
        <f t="shared" si="2"/>
        <v>0.16252573199707318</v>
      </c>
    </row>
    <row r="6" spans="1:22" x14ac:dyDescent="0.35">
      <c r="A6" s="2">
        <v>3</v>
      </c>
      <c r="B6" s="3">
        <v>0.96589999999999998</v>
      </c>
      <c r="C6" s="4">
        <f t="shared" si="3"/>
        <v>3.4100000000000019E-2</v>
      </c>
      <c r="D6" s="6">
        <v>0.5</v>
      </c>
      <c r="E6" s="7">
        <f t="shared" si="4"/>
        <v>0.48294999999999999</v>
      </c>
      <c r="F6" s="14">
        <f t="shared" si="5"/>
        <v>1.705000000000001E-2</v>
      </c>
      <c r="G6" s="11">
        <v>280.25</v>
      </c>
      <c r="H6" s="12">
        <v>2.9</v>
      </c>
      <c r="I6" s="21"/>
      <c r="J6" s="21"/>
      <c r="K6" s="68">
        <v>22.726402447759288</v>
      </c>
      <c r="L6" s="8">
        <f t="shared" si="6"/>
        <v>0.21633095007726597</v>
      </c>
      <c r="M6" s="68">
        <v>28.649423766516048</v>
      </c>
      <c r="N6" s="79">
        <f t="shared" si="0"/>
        <v>1.2088835637377669E-2</v>
      </c>
      <c r="O6" s="79"/>
      <c r="P6" s="8"/>
      <c r="Q6" s="68">
        <v>30.333609378201455</v>
      </c>
      <c r="R6" s="79">
        <f t="shared" si="1"/>
        <v>4.5986530282808795E-2</v>
      </c>
      <c r="S6" s="79"/>
      <c r="T6" s="8"/>
      <c r="U6">
        <v>30.559934282687639</v>
      </c>
      <c r="V6">
        <f t="shared" si="2"/>
        <v>5.3790837334056506E-2</v>
      </c>
    </row>
    <row r="7" spans="1:22" x14ac:dyDescent="0.35">
      <c r="A7" s="2">
        <v>4</v>
      </c>
      <c r="B7" s="3">
        <v>0.96589999999999998</v>
      </c>
      <c r="C7" s="4">
        <f t="shared" si="3"/>
        <v>3.4100000000000019E-2</v>
      </c>
      <c r="D7" s="6">
        <v>0.5</v>
      </c>
      <c r="E7" s="7">
        <f t="shared" si="4"/>
        <v>0.48294999999999999</v>
      </c>
      <c r="F7" s="14">
        <f t="shared" si="5"/>
        <v>1.705000000000001E-2</v>
      </c>
      <c r="G7" s="11">
        <v>282.55</v>
      </c>
      <c r="H7" s="12">
        <v>4</v>
      </c>
      <c r="I7" s="21"/>
      <c r="J7" s="21"/>
      <c r="K7" s="68">
        <v>27.794978883657848</v>
      </c>
      <c r="L7" s="8">
        <f t="shared" si="6"/>
        <v>0.3051255279085538</v>
      </c>
      <c r="M7" s="68">
        <v>34.85182942029811</v>
      </c>
      <c r="N7" s="79">
        <f t="shared" si="0"/>
        <v>0.12870426449254727</v>
      </c>
      <c r="O7" s="79"/>
      <c r="P7" s="8"/>
      <c r="Q7" s="68">
        <v>41.088110016221513</v>
      </c>
      <c r="R7" s="79">
        <f t="shared" si="1"/>
        <v>2.7202750405537834E-2</v>
      </c>
      <c r="S7" s="79"/>
      <c r="T7" s="8"/>
      <c r="U7">
        <v>37.072552120533558</v>
      </c>
      <c r="V7">
        <f t="shared" si="2"/>
        <v>7.318619698666104E-2</v>
      </c>
    </row>
    <row r="8" spans="1:22" x14ac:dyDescent="0.35">
      <c r="A8" s="2">
        <v>5</v>
      </c>
      <c r="B8" s="3">
        <v>0.96589999999999998</v>
      </c>
      <c r="C8" s="4">
        <f t="shared" si="3"/>
        <v>3.4100000000000019E-2</v>
      </c>
      <c r="D8" s="6">
        <v>0.5</v>
      </c>
      <c r="E8" s="7">
        <f t="shared" si="4"/>
        <v>0.48294999999999999</v>
      </c>
      <c r="F8" s="14">
        <f t="shared" si="5"/>
        <v>1.705000000000001E-2</v>
      </c>
      <c r="G8" s="11">
        <v>283.55</v>
      </c>
      <c r="H8" s="12">
        <v>5.1150000000000002</v>
      </c>
      <c r="I8" s="21"/>
      <c r="J8" s="21"/>
      <c r="K8" s="68">
        <v>30.303708387487159</v>
      </c>
      <c r="L8" s="8">
        <f t="shared" si="6"/>
        <v>0.40755213318695693</v>
      </c>
      <c r="M8" s="68">
        <v>37.854012245516806</v>
      </c>
      <c r="N8" s="79">
        <f t="shared" si="0"/>
        <v>0.25994110956956401</v>
      </c>
      <c r="O8" s="79"/>
      <c r="P8" s="8"/>
      <c r="Q8" s="68">
        <v>47.778308205668232</v>
      </c>
      <c r="R8" s="79">
        <f t="shared" si="1"/>
        <v>6.5917728139428616E-2</v>
      </c>
      <c r="S8" s="79"/>
      <c r="T8" s="8"/>
      <c r="U8">
        <v>40.190894827202918</v>
      </c>
      <c r="V8">
        <f t="shared" si="2"/>
        <v>0.21425425557765565</v>
      </c>
    </row>
    <row r="9" spans="1:22" x14ac:dyDescent="0.35">
      <c r="A9" s="2">
        <v>6</v>
      </c>
      <c r="B9" s="3">
        <v>0.77800000000000002</v>
      </c>
      <c r="C9" s="4">
        <f t="shared" si="3"/>
        <v>0.22199999999999998</v>
      </c>
      <c r="D9" s="6">
        <v>0.5</v>
      </c>
      <c r="E9" s="7">
        <f t="shared" si="4"/>
        <v>0.38900000000000001</v>
      </c>
      <c r="F9" s="14">
        <f t="shared" si="5"/>
        <v>0.11099999999999999</v>
      </c>
      <c r="G9" s="11">
        <v>274</v>
      </c>
      <c r="H9" s="12">
        <v>2</v>
      </c>
      <c r="I9" s="21"/>
      <c r="J9" s="21"/>
      <c r="K9" s="68">
        <v>16.074484448632116</v>
      </c>
      <c r="L9" s="8">
        <f t="shared" si="6"/>
        <v>0.19627577756839418</v>
      </c>
      <c r="M9" s="68">
        <v>20.391591849240072</v>
      </c>
      <c r="N9" s="79">
        <f t="shared" si="0"/>
        <v>1.9579592462003602E-2</v>
      </c>
      <c r="O9" s="79"/>
      <c r="P9" s="8"/>
      <c r="Q9" s="68">
        <v>18.621788219383955</v>
      </c>
      <c r="R9" s="79">
        <f t="shared" si="1"/>
        <v>6.8910589030802244E-2</v>
      </c>
      <c r="S9" s="79"/>
      <c r="T9" s="8"/>
      <c r="U9">
        <v>21.824743570197118</v>
      </c>
      <c r="V9">
        <f t="shared" si="2"/>
        <v>9.1237178509855882E-2</v>
      </c>
    </row>
    <row r="10" spans="1:22" x14ac:dyDescent="0.35">
      <c r="A10" s="2">
        <v>7</v>
      </c>
      <c r="B10" s="3">
        <v>0.77800000000000002</v>
      </c>
      <c r="C10" s="4">
        <f t="shared" si="3"/>
        <v>0.22199999999999998</v>
      </c>
      <c r="D10" s="6">
        <v>0.5</v>
      </c>
      <c r="E10" s="7">
        <f t="shared" si="4"/>
        <v>0.38900000000000001</v>
      </c>
      <c r="F10" s="14">
        <f t="shared" si="5"/>
        <v>0.11099999999999999</v>
      </c>
      <c r="G10" s="11">
        <v>276.14999999999998</v>
      </c>
      <c r="H10" s="12">
        <v>2.6</v>
      </c>
      <c r="I10" s="21"/>
      <c r="J10" s="21"/>
      <c r="K10" s="68">
        <v>19.604077041170004</v>
      </c>
      <c r="L10" s="8">
        <f t="shared" si="6"/>
        <v>0.24599703687807675</v>
      </c>
      <c r="M10" s="68">
        <v>24.904678327508808</v>
      </c>
      <c r="N10" s="79">
        <f t="shared" si="0"/>
        <v>4.2127756634276606E-2</v>
      </c>
      <c r="O10" s="79"/>
      <c r="P10" s="8"/>
      <c r="Q10" s="68">
        <v>23.754771468757038</v>
      </c>
      <c r="R10" s="79">
        <f t="shared" si="1"/>
        <v>8.6354943509344667E-2</v>
      </c>
      <c r="S10" s="79"/>
      <c r="T10" s="8"/>
      <c r="U10">
        <v>26.660310238521156</v>
      </c>
      <c r="V10">
        <f t="shared" si="2"/>
        <v>2.5396547635429062E-2</v>
      </c>
    </row>
    <row r="11" spans="1:22" x14ac:dyDescent="0.35">
      <c r="A11" s="2">
        <v>8</v>
      </c>
      <c r="B11" s="3">
        <v>0.77800000000000002</v>
      </c>
      <c r="C11" s="4">
        <f t="shared" si="3"/>
        <v>0.22199999999999998</v>
      </c>
      <c r="D11" s="6">
        <v>0.5</v>
      </c>
      <c r="E11" s="7">
        <f t="shared" si="4"/>
        <v>0.38900000000000001</v>
      </c>
      <c r="F11" s="14">
        <f t="shared" si="5"/>
        <v>0.11099999999999999</v>
      </c>
      <c r="G11" s="11">
        <v>280.64999999999998</v>
      </c>
      <c r="H11" s="12">
        <v>4.2249999999999996</v>
      </c>
      <c r="I11" s="21"/>
      <c r="J11" s="21"/>
      <c r="K11" s="68">
        <v>29.758305300721858</v>
      </c>
      <c r="L11" s="8">
        <f t="shared" si="6"/>
        <v>0.29566141300066612</v>
      </c>
      <c r="M11" s="68">
        <v>37.862875139475186</v>
      </c>
      <c r="N11" s="79">
        <f t="shared" si="0"/>
        <v>0.10383727480532105</v>
      </c>
      <c r="O11" s="79"/>
      <c r="P11" s="8"/>
      <c r="Q11" s="68">
        <v>41.371847045602912</v>
      </c>
      <c r="R11" s="79">
        <f t="shared" si="1"/>
        <v>2.0784685311173674E-2</v>
      </c>
      <c r="S11" s="79"/>
      <c r="T11" s="8"/>
      <c r="U11">
        <v>40.523067777535893</v>
      </c>
      <c r="V11">
        <f t="shared" si="2"/>
        <v>4.0874135442937456E-2</v>
      </c>
    </row>
    <row r="12" spans="1:22" x14ac:dyDescent="0.35">
      <c r="A12" s="2">
        <v>9</v>
      </c>
      <c r="B12" s="3">
        <v>0.77800000000000002</v>
      </c>
      <c r="C12" s="4">
        <f t="shared" si="3"/>
        <v>0.22199999999999998</v>
      </c>
      <c r="D12" s="6">
        <v>0.5</v>
      </c>
      <c r="E12" s="7">
        <f t="shared" si="4"/>
        <v>0.38900000000000001</v>
      </c>
      <c r="F12" s="14">
        <f t="shared" si="5"/>
        <v>0.11099999999999999</v>
      </c>
      <c r="G12" s="11">
        <v>283.45</v>
      </c>
      <c r="H12" s="12">
        <v>6.45</v>
      </c>
      <c r="I12" s="21"/>
      <c r="J12" s="21"/>
      <c r="K12" s="68">
        <v>38.622732885705382</v>
      </c>
      <c r="L12" s="8">
        <f t="shared" si="6"/>
        <v>0.40119793975650564</v>
      </c>
      <c r="M12" s="68">
        <v>49.083132415226004</v>
      </c>
      <c r="N12" s="79">
        <f t="shared" si="0"/>
        <v>0.23902120286471312</v>
      </c>
      <c r="O12" s="79"/>
      <c r="P12" s="8"/>
      <c r="Q12" s="68">
        <v>64.369722392122895</v>
      </c>
      <c r="R12" s="79">
        <f t="shared" si="1"/>
        <v>2.0198078740636376E-3</v>
      </c>
      <c r="S12" s="79"/>
      <c r="T12" s="8"/>
      <c r="U12">
        <v>52.464468785205469</v>
      </c>
      <c r="V12">
        <f t="shared" si="2"/>
        <v>0.18659738317510902</v>
      </c>
    </row>
    <row r="13" spans="1:22" x14ac:dyDescent="0.35">
      <c r="A13" s="2">
        <v>10</v>
      </c>
      <c r="B13" s="3">
        <v>0.77800000000000002</v>
      </c>
      <c r="C13" s="4">
        <f t="shared" si="3"/>
        <v>0.22199999999999998</v>
      </c>
      <c r="D13" s="6">
        <v>0.5</v>
      </c>
      <c r="E13" s="7">
        <f t="shared" si="4"/>
        <v>0.38900000000000001</v>
      </c>
      <c r="F13" s="14">
        <f t="shared" si="5"/>
        <v>0.11099999999999999</v>
      </c>
      <c r="G13" s="11">
        <v>284.25</v>
      </c>
      <c r="H13" s="12">
        <v>7.4450000000000003</v>
      </c>
      <c r="I13" s="21"/>
      <c r="J13" s="21"/>
      <c r="K13" s="68">
        <v>41.611923231601892</v>
      </c>
      <c r="L13" s="8">
        <f t="shared" si="6"/>
        <v>0.44107557781595846</v>
      </c>
      <c r="M13" s="68">
        <v>52.83015156029979</v>
      </c>
      <c r="N13" s="79">
        <f t="shared" si="0"/>
        <v>0.29039420335393162</v>
      </c>
      <c r="O13" s="79"/>
      <c r="P13" s="8"/>
      <c r="Q13" s="68">
        <v>80.286422684650248</v>
      </c>
      <c r="R13" s="79">
        <f t="shared" si="1"/>
        <v>7.8393857416390128E-2</v>
      </c>
      <c r="S13" s="79"/>
      <c r="T13" s="8"/>
      <c r="U13">
        <v>56.43043817945042</v>
      </c>
      <c r="V13">
        <f t="shared" si="2"/>
        <v>0.24203575313028317</v>
      </c>
    </row>
    <row r="14" spans="1:22" x14ac:dyDescent="0.35">
      <c r="A14" s="2">
        <v>11</v>
      </c>
      <c r="B14" s="3">
        <v>0.48149999999999998</v>
      </c>
      <c r="C14" s="4">
        <f t="shared" si="3"/>
        <v>0.51849999999999996</v>
      </c>
      <c r="D14" s="6">
        <v>0.5</v>
      </c>
      <c r="E14" s="7">
        <f t="shared" si="4"/>
        <v>0.24074999999999999</v>
      </c>
      <c r="F14" s="14">
        <f t="shared" si="5"/>
        <v>0.25924999999999998</v>
      </c>
      <c r="G14" s="11">
        <v>273.75</v>
      </c>
      <c r="H14" s="12">
        <v>3.1949999999999998</v>
      </c>
      <c r="I14" s="21"/>
      <c r="J14" s="21"/>
      <c r="K14" s="68">
        <v>24.855543906442627</v>
      </c>
      <c r="L14" s="8">
        <f t="shared" si="6"/>
        <v>0.22204870402370497</v>
      </c>
      <c r="M14" s="68">
        <v>31.471121407768319</v>
      </c>
      <c r="N14" s="79">
        <f t="shared" si="0"/>
        <v>1.4988375343714572E-2</v>
      </c>
      <c r="O14" s="79"/>
      <c r="P14" s="8"/>
      <c r="Q14" s="68">
        <v>29.565712032055284</v>
      </c>
      <c r="R14" s="79">
        <f t="shared" si="1"/>
        <v>7.4625601500617061E-2</v>
      </c>
      <c r="S14" s="79"/>
      <c r="T14" s="8"/>
      <c r="U14">
        <v>33.665280354004778</v>
      </c>
      <c r="V14">
        <f t="shared" si="2"/>
        <v>5.3686396056487617E-2</v>
      </c>
    </row>
    <row r="15" spans="1:22" x14ac:dyDescent="0.35">
      <c r="A15" s="2">
        <v>12</v>
      </c>
      <c r="B15" s="3">
        <v>0.48149999999999998</v>
      </c>
      <c r="C15" s="4">
        <f t="shared" si="3"/>
        <v>0.51849999999999996</v>
      </c>
      <c r="D15" s="6">
        <v>0.5</v>
      </c>
      <c r="E15" s="7">
        <f t="shared" si="4"/>
        <v>0.24074999999999999</v>
      </c>
      <c r="F15" s="14">
        <f t="shared" si="5"/>
        <v>0.25924999999999998</v>
      </c>
      <c r="G15" s="11">
        <v>276</v>
      </c>
      <c r="H15" s="12">
        <v>4.2569999999999997</v>
      </c>
      <c r="I15" s="21"/>
      <c r="J15" s="21"/>
      <c r="K15" s="68">
        <v>31.024349572185173</v>
      </c>
      <c r="L15" s="8">
        <f t="shared" si="6"/>
        <v>0.27121565486997468</v>
      </c>
      <c r="M15" s="68">
        <v>39.434584248157378</v>
      </c>
      <c r="N15" s="79">
        <f t="shared" si="0"/>
        <v>7.3653177163321953E-2</v>
      </c>
      <c r="O15" s="79"/>
      <c r="P15" s="8"/>
      <c r="Q15" s="68">
        <v>38.546172264914773</v>
      </c>
      <c r="R15" s="79">
        <f t="shared" si="1"/>
        <v>9.4522615341442809E-2</v>
      </c>
      <c r="S15" s="79"/>
      <c r="T15" s="8"/>
      <c r="U15">
        <v>42.238242704909503</v>
      </c>
      <c r="V15">
        <f t="shared" si="2"/>
        <v>7.7932181134717018E-3</v>
      </c>
    </row>
    <row r="16" spans="1:22" x14ac:dyDescent="0.35">
      <c r="A16" s="2">
        <v>13</v>
      </c>
      <c r="B16" s="3">
        <v>0.48149999999999998</v>
      </c>
      <c r="C16" s="4">
        <f t="shared" si="3"/>
        <v>0.51849999999999996</v>
      </c>
      <c r="D16" s="6">
        <v>0.5</v>
      </c>
      <c r="E16" s="7">
        <f t="shared" si="4"/>
        <v>0.24074999999999999</v>
      </c>
      <c r="F16" s="14">
        <f t="shared" si="5"/>
        <v>0.25924999999999998</v>
      </c>
      <c r="G16" s="11">
        <v>279</v>
      </c>
      <c r="H16" s="12">
        <v>5.867</v>
      </c>
      <c r="I16" s="21"/>
      <c r="J16" s="21"/>
      <c r="K16" s="68">
        <v>41.988218980123712</v>
      </c>
      <c r="L16" s="8">
        <f t="shared" si="6"/>
        <v>0.28433238486238777</v>
      </c>
      <c r="M16" s="68">
        <v>53.815939325403974</v>
      </c>
      <c r="N16" s="79">
        <f t="shared" si="0"/>
        <v>8.2734969739151648E-2</v>
      </c>
      <c r="O16" s="79"/>
      <c r="P16" s="8"/>
      <c r="Q16" s="68">
        <v>57.294898117421376</v>
      </c>
      <c r="R16" s="79">
        <f t="shared" si="1"/>
        <v>2.3437904935718869E-2</v>
      </c>
      <c r="S16" s="79"/>
      <c r="T16" s="8"/>
      <c r="U16">
        <v>57.810515887544902</v>
      </c>
      <c r="V16">
        <f t="shared" si="2"/>
        <v>1.4649465015426957E-2</v>
      </c>
    </row>
    <row r="17" spans="1:24" x14ac:dyDescent="0.35">
      <c r="A17" s="2">
        <v>14</v>
      </c>
      <c r="B17" s="3">
        <v>0.48149999999999998</v>
      </c>
      <c r="C17" s="4">
        <f t="shared" si="3"/>
        <v>0.51849999999999996</v>
      </c>
      <c r="D17" s="6">
        <v>0.5</v>
      </c>
      <c r="E17" s="7">
        <f t="shared" si="4"/>
        <v>0.24074999999999999</v>
      </c>
      <c r="F17" s="14">
        <f t="shared" si="5"/>
        <v>0.25924999999999998</v>
      </c>
      <c r="G17" s="11">
        <v>281</v>
      </c>
      <c r="H17" s="12">
        <v>7.4489999999999998</v>
      </c>
      <c r="I17" s="21"/>
      <c r="J17" s="21"/>
      <c r="K17" s="68">
        <v>51.736586035459389</v>
      </c>
      <c r="L17" s="8">
        <f t="shared" si="6"/>
        <v>0.30545595334327569</v>
      </c>
      <c r="M17" s="68">
        <v>66.93060925025722</v>
      </c>
      <c r="N17" s="79">
        <f t="shared" si="0"/>
        <v>0.10148195395009767</v>
      </c>
      <c r="O17" s="79"/>
      <c r="P17" s="8"/>
      <c r="Q17" s="68">
        <v>78.887102603016814</v>
      </c>
      <c r="R17" s="79">
        <f t="shared" si="1"/>
        <v>5.9029434863965891E-2</v>
      </c>
      <c r="S17" s="79"/>
      <c r="T17" s="8"/>
      <c r="U17">
        <v>72.152816840594525</v>
      </c>
      <c r="V17">
        <f t="shared" si="2"/>
        <v>3.1375797548737677E-2</v>
      </c>
    </row>
    <row r="18" spans="1:24" x14ac:dyDescent="0.35">
      <c r="A18" s="2">
        <v>15</v>
      </c>
      <c r="B18" s="3">
        <v>0.48149999999999998</v>
      </c>
      <c r="C18" s="4">
        <f t="shared" si="3"/>
        <v>0.51849999999999996</v>
      </c>
      <c r="D18" s="6">
        <v>0.5</v>
      </c>
      <c r="E18" s="7">
        <f t="shared" si="4"/>
        <v>0.24074999999999999</v>
      </c>
      <c r="F18" s="14">
        <f t="shared" si="5"/>
        <v>0.25924999999999998</v>
      </c>
      <c r="G18" s="11">
        <v>282</v>
      </c>
      <c r="H18" s="12">
        <v>8.9749999999999996</v>
      </c>
      <c r="I18" s="21"/>
      <c r="J18" s="21"/>
      <c r="K18" s="68">
        <v>57.611110039251422</v>
      </c>
      <c r="L18" s="8">
        <f t="shared" si="6"/>
        <v>0.35809348145680869</v>
      </c>
      <c r="M18" s="68">
        <v>75.034214122204119</v>
      </c>
      <c r="N18" s="79">
        <f t="shared" si="0"/>
        <v>0.16396418805343599</v>
      </c>
      <c r="O18" s="79"/>
      <c r="P18" s="8"/>
      <c r="Q18" s="68">
        <v>95.535372860307774</v>
      </c>
      <c r="R18" s="79">
        <f t="shared" si="1"/>
        <v>6.4460978944933425E-2</v>
      </c>
      <c r="S18" s="79"/>
      <c r="T18" s="8"/>
      <c r="U18">
        <v>81.108298165884662</v>
      </c>
      <c r="V18">
        <f t="shared" si="2"/>
        <v>9.6286371410755855E-2</v>
      </c>
    </row>
    <row r="19" spans="1:24" x14ac:dyDescent="0.35">
      <c r="A19" s="2">
        <v>16</v>
      </c>
      <c r="B19" s="3">
        <v>0.17610000000000001</v>
      </c>
      <c r="C19" s="4">
        <f t="shared" si="3"/>
        <v>0.82389999999999997</v>
      </c>
      <c r="D19" s="6">
        <v>0.5</v>
      </c>
      <c r="E19" s="7">
        <f t="shared" si="4"/>
        <v>8.8050000000000003E-2</v>
      </c>
      <c r="F19" s="14">
        <f t="shared" si="5"/>
        <v>0.41194999999999998</v>
      </c>
      <c r="G19" s="11">
        <v>272.85000000000002</v>
      </c>
      <c r="H19" s="12">
        <v>7.24</v>
      </c>
      <c r="I19" s="21"/>
      <c r="J19" s="21"/>
      <c r="K19" s="68">
        <v>55.478701919464882</v>
      </c>
      <c r="L19" s="8">
        <f t="shared" si="6"/>
        <v>0.2337195867477227</v>
      </c>
      <c r="M19" s="68">
        <v>66.949267708630899</v>
      </c>
      <c r="N19" s="79">
        <f t="shared" si="0"/>
        <v>7.5286357615595406E-2</v>
      </c>
      <c r="O19" s="79"/>
      <c r="P19" s="8"/>
      <c r="Q19" s="68">
        <v>68.199928767006583</v>
      </c>
      <c r="R19" s="79">
        <f t="shared" si="1"/>
        <v>5.8012033604881531E-2</v>
      </c>
      <c r="S19" s="79"/>
      <c r="T19" s="8"/>
      <c r="U19">
        <v>70.644519756520168</v>
      </c>
      <c r="V19">
        <f t="shared" si="2"/>
        <v>2.424696468894803E-2</v>
      </c>
    </row>
    <row r="20" spans="1:24" x14ac:dyDescent="0.35">
      <c r="A20" s="2">
        <v>17</v>
      </c>
      <c r="B20" s="3">
        <v>0.17610000000000001</v>
      </c>
      <c r="C20" s="4">
        <f t="shared" si="3"/>
        <v>0.82389999999999997</v>
      </c>
      <c r="D20" s="6">
        <v>0.5</v>
      </c>
      <c r="E20" s="7">
        <f t="shared" si="4"/>
        <v>8.8050000000000003E-2</v>
      </c>
      <c r="F20" s="14">
        <f t="shared" si="5"/>
        <v>0.41194999999999998</v>
      </c>
      <c r="G20" s="11">
        <v>274.05</v>
      </c>
      <c r="H20" s="12">
        <v>8.120000000000001</v>
      </c>
      <c r="I20" s="21"/>
      <c r="J20" s="21"/>
      <c r="K20" s="68">
        <v>63.268241274825719</v>
      </c>
      <c r="L20" s="8">
        <f t="shared" si="6"/>
        <v>0.22083446705879672</v>
      </c>
      <c r="M20" s="68">
        <v>76.548496281763988</v>
      </c>
      <c r="N20" s="79">
        <f t="shared" si="0"/>
        <v>5.7284528549704783E-2</v>
      </c>
      <c r="O20" s="79"/>
      <c r="P20" s="8"/>
      <c r="Q20" s="68">
        <v>79.311696824684091</v>
      </c>
      <c r="R20" s="79">
        <f t="shared" si="1"/>
        <v>2.3254965213250316E-2</v>
      </c>
      <c r="S20" s="79"/>
      <c r="T20" s="8"/>
      <c r="U20">
        <v>80.850467427340106</v>
      </c>
      <c r="V20">
        <f t="shared" si="2"/>
        <v>4.3045883332501296E-3</v>
      </c>
    </row>
    <row r="21" spans="1:24" x14ac:dyDescent="0.35">
      <c r="A21" s="2">
        <v>18</v>
      </c>
      <c r="B21" s="3">
        <v>0.17610000000000001</v>
      </c>
      <c r="C21" s="4">
        <f t="shared" si="3"/>
        <v>0.82389999999999997</v>
      </c>
      <c r="D21" s="6">
        <v>0.5</v>
      </c>
      <c r="E21" s="7">
        <f t="shared" si="4"/>
        <v>8.8050000000000003E-2</v>
      </c>
      <c r="F21" s="14">
        <f t="shared" si="5"/>
        <v>0.41194999999999998</v>
      </c>
      <c r="G21" s="11">
        <v>277.45</v>
      </c>
      <c r="H21" s="12">
        <v>10.65</v>
      </c>
      <c r="I21" s="21"/>
      <c r="J21" s="21"/>
      <c r="K21" s="68">
        <v>94.208389782483266</v>
      </c>
      <c r="L21" s="8">
        <f t="shared" si="6"/>
        <v>0.11541418044616651</v>
      </c>
      <c r="M21" s="68">
        <v>115.72522799142814</v>
      </c>
      <c r="N21" s="79">
        <f t="shared" si="0"/>
        <v>8.6621859074442642E-2</v>
      </c>
      <c r="O21" s="79"/>
      <c r="P21" s="8"/>
      <c r="Q21" s="68">
        <v>127.97287346565874</v>
      </c>
      <c r="R21" s="79">
        <f t="shared" si="1"/>
        <v>0.20162322502965951</v>
      </c>
      <c r="S21" s="79"/>
      <c r="T21" s="8"/>
      <c r="U21">
        <v>122.91473351470883</v>
      </c>
      <c r="V21">
        <f t="shared" si="2"/>
        <v>0.15412895318975425</v>
      </c>
    </row>
    <row r="22" spans="1:24" x14ac:dyDescent="0.35">
      <c r="A22" s="2">
        <v>19</v>
      </c>
      <c r="B22" s="3">
        <v>0.17610000000000001</v>
      </c>
      <c r="C22" s="4">
        <f t="shared" si="3"/>
        <v>0.82389999999999997</v>
      </c>
      <c r="D22" s="6">
        <v>0.5</v>
      </c>
      <c r="E22" s="7">
        <f t="shared" si="4"/>
        <v>8.8050000000000003E-2</v>
      </c>
      <c r="F22" s="14">
        <f t="shared" si="5"/>
        <v>0.41194999999999998</v>
      </c>
      <c r="G22" s="11">
        <v>278.64999999999998</v>
      </c>
      <c r="H22" s="12">
        <v>11.748000000000001</v>
      </c>
      <c r="I22" s="21"/>
      <c r="J22" s="21"/>
      <c r="K22" s="68">
        <v>110.02907580287733</v>
      </c>
      <c r="L22" s="8">
        <f t="shared" si="6"/>
        <v>6.3422916216570382E-2</v>
      </c>
      <c r="M22" s="68">
        <v>136.61719479961567</v>
      </c>
      <c r="N22" s="79">
        <f t="shared" si="0"/>
        <v>0.16289747020442336</v>
      </c>
      <c r="O22" s="79"/>
      <c r="P22" s="8"/>
      <c r="Q22" s="68">
        <v>154.72592203718264</v>
      </c>
      <c r="R22" s="79">
        <f t="shared" si="1"/>
        <v>0.3170405348755756</v>
      </c>
      <c r="S22" s="79"/>
      <c r="T22" s="8"/>
      <c r="U22">
        <v>145.697591796306</v>
      </c>
      <c r="V22">
        <f t="shared" si="2"/>
        <v>0.24019060092190991</v>
      </c>
    </row>
    <row r="23" spans="1:24" x14ac:dyDescent="0.35">
      <c r="A23" s="2">
        <v>20</v>
      </c>
      <c r="B23" s="3">
        <v>0.17610000000000001</v>
      </c>
      <c r="C23" s="4">
        <f t="shared" si="3"/>
        <v>0.82389999999999997</v>
      </c>
      <c r="D23" s="6">
        <v>0.5</v>
      </c>
      <c r="E23" s="7">
        <f t="shared" si="4"/>
        <v>8.8050000000000003E-2</v>
      </c>
      <c r="F23" s="14">
        <f t="shared" si="5"/>
        <v>0.41194999999999998</v>
      </c>
      <c r="G23" s="11">
        <v>280.55</v>
      </c>
      <c r="H23" s="12">
        <v>14.219999999999999</v>
      </c>
      <c r="I23" s="21"/>
      <c r="J23" s="21"/>
      <c r="K23" s="68">
        <v>144.89220257034049</v>
      </c>
      <c r="L23" s="8">
        <f t="shared" si="6"/>
        <v>1.8932507527007723E-2</v>
      </c>
      <c r="M23" s="68">
        <v>185.63697125714441</v>
      </c>
      <c r="N23" s="79">
        <f t="shared" si="0"/>
        <v>0.30546393289131102</v>
      </c>
      <c r="O23" s="79"/>
      <c r="P23" s="8"/>
      <c r="Q23" s="68">
        <v>210.02370103053329</v>
      </c>
      <c r="R23" s="79">
        <f t="shared" si="1"/>
        <v>0.476959922858884</v>
      </c>
      <c r="S23" s="79"/>
      <c r="T23" s="8"/>
      <c r="U23">
        <v>200.48388499356372</v>
      </c>
      <c r="V23">
        <f t="shared" si="2"/>
        <v>0.40987260895614447</v>
      </c>
    </row>
    <row r="24" spans="1:24" x14ac:dyDescent="0.35">
      <c r="A24" s="2">
        <v>21</v>
      </c>
      <c r="B24" s="3">
        <v>0.1159</v>
      </c>
      <c r="C24" s="4">
        <f t="shared" si="3"/>
        <v>0.8841</v>
      </c>
      <c r="D24" s="6">
        <v>0.5</v>
      </c>
      <c r="E24" s="7">
        <f t="shared" si="4"/>
        <v>5.7950000000000002E-2</v>
      </c>
      <c r="F24" s="14">
        <f t="shared" si="5"/>
        <v>0.44205</v>
      </c>
      <c r="G24" s="11">
        <v>274.25</v>
      </c>
      <c r="H24" s="12">
        <v>11.02</v>
      </c>
      <c r="I24" s="21"/>
      <c r="J24" s="21"/>
      <c r="K24" s="68">
        <v>89.930355429395775</v>
      </c>
      <c r="L24" s="8">
        <f t="shared" si="6"/>
        <v>0.18393506869876783</v>
      </c>
      <c r="M24" s="68">
        <v>104.89567444268211</v>
      </c>
      <c r="N24" s="79">
        <f t="shared" si="0"/>
        <v>4.8133625746986222E-2</v>
      </c>
      <c r="O24" s="79"/>
      <c r="P24" s="8"/>
      <c r="Q24" s="68">
        <v>111.94548658324473</v>
      </c>
      <c r="R24" s="79">
        <f t="shared" si="1"/>
        <v>1.5839261190968613E-2</v>
      </c>
      <c r="S24" s="79"/>
      <c r="T24" s="8"/>
      <c r="U24">
        <v>109.71290525030204</v>
      </c>
      <c r="V24">
        <f t="shared" si="2"/>
        <v>4.4200975471682894E-3</v>
      </c>
    </row>
    <row r="25" spans="1:24" x14ac:dyDescent="0.35">
      <c r="A25" s="2">
        <v>22</v>
      </c>
      <c r="B25" s="3">
        <v>0.1159</v>
      </c>
      <c r="C25" s="4">
        <f t="shared" si="3"/>
        <v>0.8841</v>
      </c>
      <c r="D25" s="6">
        <v>0.5</v>
      </c>
      <c r="E25" s="7">
        <f t="shared" si="4"/>
        <v>5.7950000000000002E-2</v>
      </c>
      <c r="F25" s="14">
        <f t="shared" si="5"/>
        <v>0.44205</v>
      </c>
      <c r="G25" s="11">
        <v>275.64999999999998</v>
      </c>
      <c r="H25" s="12">
        <v>13.87</v>
      </c>
      <c r="I25" s="21"/>
      <c r="J25" s="21"/>
      <c r="K25" s="68">
        <v>106.63300951312958</v>
      </c>
      <c r="L25" s="8">
        <f t="shared" si="6"/>
        <v>0.23119675909784002</v>
      </c>
      <c r="M25" s="68">
        <v>124.84376667203563</v>
      </c>
      <c r="N25" s="79">
        <f t="shared" si="0"/>
        <v>9.9900744974508737E-2</v>
      </c>
      <c r="O25" s="79"/>
      <c r="P25" s="8"/>
      <c r="Q25" s="68">
        <v>135.45539014281488</v>
      </c>
      <c r="R25" s="79">
        <f t="shared" si="1"/>
        <v>2.3393005459157255E-2</v>
      </c>
      <c r="S25" s="79"/>
      <c r="T25" s="8"/>
      <c r="U25">
        <v>130.77857180214485</v>
      </c>
      <c r="V25">
        <f t="shared" si="2"/>
        <v>5.7111955283742868E-2</v>
      </c>
    </row>
    <row r="26" spans="1:24" x14ac:dyDescent="0.35">
      <c r="A26" s="2">
        <v>23</v>
      </c>
      <c r="B26" s="3">
        <v>0.1159</v>
      </c>
      <c r="C26" s="4">
        <f t="shared" si="3"/>
        <v>0.8841</v>
      </c>
      <c r="D26" s="6">
        <v>0.5</v>
      </c>
      <c r="E26" s="7">
        <f t="shared" si="4"/>
        <v>5.7950000000000002E-2</v>
      </c>
      <c r="F26" s="14">
        <f t="shared" si="5"/>
        <v>0.44205</v>
      </c>
      <c r="G26" s="11">
        <v>277.60000000000002</v>
      </c>
      <c r="H26" s="12">
        <v>18.100000000000001</v>
      </c>
      <c r="I26" s="21"/>
      <c r="J26" s="21"/>
      <c r="K26" s="68">
        <v>138.20081591961204</v>
      </c>
      <c r="L26" s="8">
        <f t="shared" si="6"/>
        <v>0.23645958055462959</v>
      </c>
      <c r="M26" s="68">
        <v>163.40214791986389</v>
      </c>
      <c r="N26" s="79">
        <f t="shared" si="0"/>
        <v>9.7225702100199485E-2</v>
      </c>
      <c r="O26" s="79"/>
      <c r="P26" s="8"/>
      <c r="Q26" s="68">
        <v>176.62078575199143</v>
      </c>
      <c r="R26" s="79">
        <f t="shared" si="1"/>
        <v>2.4194553856400913E-2</v>
      </c>
      <c r="S26" s="79"/>
      <c r="T26" s="8"/>
      <c r="U26">
        <v>171.85064008614907</v>
      </c>
      <c r="V26">
        <f t="shared" si="2"/>
        <v>5.0548949800281372E-2</v>
      </c>
    </row>
    <row r="27" spans="1:24" x14ac:dyDescent="0.35">
      <c r="A27" s="2">
        <v>24</v>
      </c>
      <c r="B27" s="3">
        <v>0.1159</v>
      </c>
      <c r="C27" s="4">
        <f t="shared" si="3"/>
        <v>0.8841</v>
      </c>
      <c r="D27" s="6">
        <v>0.5</v>
      </c>
      <c r="E27" s="7">
        <f t="shared" si="4"/>
        <v>5.7950000000000002E-2</v>
      </c>
      <c r="F27" s="14">
        <f t="shared" si="5"/>
        <v>0.44205</v>
      </c>
      <c r="G27" s="11">
        <v>278.95</v>
      </c>
      <c r="H27" s="12">
        <v>22.23</v>
      </c>
      <c r="I27" s="21"/>
      <c r="J27" s="21"/>
      <c r="K27" s="68">
        <v>169.43551472830694</v>
      </c>
      <c r="L27" s="8">
        <f t="shared" si="6"/>
        <v>0.23780695128966745</v>
      </c>
      <c r="M27" s="68">
        <v>202.93407641809435</v>
      </c>
      <c r="N27" s="79">
        <f t="shared" si="0"/>
        <v>8.7116165460664238E-2</v>
      </c>
      <c r="O27" s="79"/>
      <c r="P27" s="8"/>
      <c r="Q27" s="68">
        <v>213.52655693694592</v>
      </c>
      <c r="R27" s="79">
        <f t="shared" si="1"/>
        <v>3.9466680445587446E-2</v>
      </c>
      <c r="S27" s="79"/>
      <c r="T27" s="8"/>
      <c r="U27">
        <v>214.54774519725026</v>
      </c>
      <c r="V27">
        <f t="shared" si="2"/>
        <v>3.487294108299481E-2</v>
      </c>
    </row>
    <row r="28" spans="1:24" x14ac:dyDescent="0.35">
      <c r="A28" s="2">
        <v>25</v>
      </c>
      <c r="B28" s="3">
        <v>6.6299999999999998E-2</v>
      </c>
      <c r="C28" s="4">
        <f t="shared" si="3"/>
        <v>0.93369999999999997</v>
      </c>
      <c r="D28" s="6">
        <v>0.5</v>
      </c>
      <c r="E28" s="7">
        <f t="shared" si="4"/>
        <v>3.3149999999999999E-2</v>
      </c>
      <c r="F28" s="14">
        <f t="shared" si="5"/>
        <v>0.46684999999999999</v>
      </c>
      <c r="G28" s="11">
        <v>273.95</v>
      </c>
      <c r="H28" s="12">
        <v>14.084999999999999</v>
      </c>
      <c r="I28" s="21"/>
      <c r="J28" s="21"/>
      <c r="K28" s="68">
        <v>124.98544697684171</v>
      </c>
      <c r="L28" s="8">
        <f t="shared" si="6"/>
        <v>0.11263438426097465</v>
      </c>
      <c r="M28" s="68">
        <v>137.35979718561879</v>
      </c>
      <c r="N28" s="79">
        <f t="shared" si="0"/>
        <v>2.4779572697062168E-2</v>
      </c>
      <c r="O28" s="79"/>
      <c r="P28" s="8"/>
      <c r="Q28" s="68">
        <v>146.23483096751352</v>
      </c>
      <c r="R28" s="79">
        <f t="shared" si="1"/>
        <v>3.8230961785683512E-2</v>
      </c>
      <c r="S28" s="79"/>
      <c r="T28" s="8"/>
      <c r="U28">
        <v>141.53250186763907</v>
      </c>
      <c r="V28">
        <f t="shared" si="2"/>
        <v>4.84559366445918E-3</v>
      </c>
    </row>
    <row r="29" spans="1:24" x14ac:dyDescent="0.35">
      <c r="A29" s="2">
        <v>26</v>
      </c>
      <c r="B29" s="3">
        <v>6.6299999999999998E-2</v>
      </c>
      <c r="C29" s="4">
        <f t="shared" si="3"/>
        <v>0.93369999999999997</v>
      </c>
      <c r="D29" s="6">
        <v>0.5</v>
      </c>
      <c r="E29" s="7">
        <f t="shared" si="4"/>
        <v>3.3149999999999999E-2</v>
      </c>
      <c r="F29" s="14">
        <f t="shared" si="5"/>
        <v>0.46684999999999999</v>
      </c>
      <c r="G29" s="11">
        <v>274.55</v>
      </c>
      <c r="H29" s="12">
        <v>15.4</v>
      </c>
      <c r="I29" s="21"/>
      <c r="J29" s="21"/>
      <c r="K29" s="68">
        <v>134.86577742584348</v>
      </c>
      <c r="L29" s="8">
        <f t="shared" si="6"/>
        <v>0.12424819853348393</v>
      </c>
      <c r="M29" s="68">
        <v>148.21516829814982</v>
      </c>
      <c r="N29" s="79">
        <f t="shared" si="0"/>
        <v>3.7563842219806368E-2</v>
      </c>
      <c r="O29" s="79"/>
      <c r="P29" s="8"/>
      <c r="Q29" s="68">
        <v>157.2739883287154</v>
      </c>
      <c r="R29" s="79">
        <f t="shared" si="1"/>
        <v>2.1259664472177951E-2</v>
      </c>
      <c r="S29" s="79"/>
      <c r="T29" s="8"/>
      <c r="U29">
        <v>152.76017958518435</v>
      </c>
      <c r="V29">
        <f t="shared" si="2"/>
        <v>8.0507819143873609E-3</v>
      </c>
    </row>
    <row r="30" spans="1:24" x14ac:dyDescent="0.35">
      <c r="A30" s="2">
        <v>27</v>
      </c>
      <c r="B30" s="3">
        <v>6.6299999999999998E-2</v>
      </c>
      <c r="C30" s="4">
        <f t="shared" si="3"/>
        <v>0.93369999999999997</v>
      </c>
      <c r="D30" s="6">
        <v>0.5</v>
      </c>
      <c r="E30" s="7">
        <f t="shared" si="4"/>
        <v>3.3149999999999999E-2</v>
      </c>
      <c r="F30" s="14">
        <f t="shared" si="5"/>
        <v>0.46684999999999999</v>
      </c>
      <c r="G30" s="11">
        <v>277</v>
      </c>
      <c r="H30" s="12">
        <v>20.68</v>
      </c>
      <c r="I30" s="21"/>
      <c r="J30" s="21"/>
      <c r="K30" s="68">
        <v>190.29657779087728</v>
      </c>
      <c r="L30" s="8">
        <f t="shared" si="6"/>
        <v>7.9803782442566404E-2</v>
      </c>
      <c r="M30" s="68">
        <v>209.55540455264435</v>
      </c>
      <c r="N30" s="79">
        <f t="shared" si="0"/>
        <v>1.3324006540833346E-2</v>
      </c>
      <c r="O30" s="79"/>
      <c r="P30" s="8"/>
      <c r="Q30" s="68">
        <v>213.04053399841519</v>
      </c>
      <c r="R30" s="79">
        <f t="shared" si="1"/>
        <v>3.0176663435276467E-2</v>
      </c>
      <c r="S30" s="79"/>
      <c r="T30" s="8"/>
      <c r="U30">
        <v>216.5018883436984</v>
      </c>
      <c r="V30">
        <f t="shared" si="2"/>
        <v>4.6914353692932231E-2</v>
      </c>
    </row>
    <row r="31" spans="1:24" x14ac:dyDescent="0.35">
      <c r="A31" s="2">
        <v>28</v>
      </c>
      <c r="B31" s="3">
        <v>6.6299999999999998E-2</v>
      </c>
      <c r="C31" s="4">
        <f t="shared" si="3"/>
        <v>0.93369999999999997</v>
      </c>
      <c r="D31" s="6">
        <v>0.5</v>
      </c>
      <c r="E31" s="7">
        <f t="shared" si="4"/>
        <v>3.3149999999999999E-2</v>
      </c>
      <c r="F31" s="14">
        <f t="shared" si="5"/>
        <v>0.46684999999999999</v>
      </c>
      <c r="G31" s="11">
        <v>278.25</v>
      </c>
      <c r="H31" s="12">
        <v>24.119999999999997</v>
      </c>
      <c r="I31" s="21"/>
      <c r="J31" s="21"/>
      <c r="K31" s="68">
        <v>234.56561014396371</v>
      </c>
      <c r="L31" s="8">
        <f t="shared" si="6"/>
        <v>2.7505762255540127E-2</v>
      </c>
      <c r="M31" s="68">
        <v>259.1616125314336</v>
      </c>
      <c r="N31" s="79">
        <f t="shared" si="0"/>
        <v>7.4467713646076364E-2</v>
      </c>
      <c r="O31" s="79"/>
      <c r="P31" s="8"/>
      <c r="Q31" s="68">
        <v>247.33329834987956</v>
      </c>
      <c r="R31" s="79">
        <f t="shared" si="1"/>
        <v>2.5428268448920266E-2</v>
      </c>
      <c r="S31" s="79"/>
      <c r="T31" s="8"/>
      <c r="U31">
        <v>268.47663793367144</v>
      </c>
      <c r="V31">
        <f t="shared" si="2"/>
        <v>0.11308722194722824</v>
      </c>
    </row>
    <row r="32" spans="1:24" x14ac:dyDescent="0.35">
      <c r="A32" s="2">
        <v>29</v>
      </c>
      <c r="B32" s="3">
        <v>1</v>
      </c>
      <c r="C32" s="4">
        <f t="shared" si="3"/>
        <v>0</v>
      </c>
      <c r="D32" s="6">
        <v>0.5</v>
      </c>
      <c r="E32" s="7">
        <f t="shared" si="4"/>
        <v>0.5</v>
      </c>
      <c r="F32" s="14">
        <f t="shared" si="5"/>
        <v>0</v>
      </c>
      <c r="G32" s="11">
        <v>274</v>
      </c>
      <c r="H32" s="12">
        <v>1.3939999999999999</v>
      </c>
      <c r="I32" s="22">
        <v>1</v>
      </c>
      <c r="J32" s="21"/>
      <c r="K32" s="68">
        <v>12.615277282527503</v>
      </c>
      <c r="L32" s="8">
        <f t="shared" si="6"/>
        <v>9.5030324065458888E-2</v>
      </c>
      <c r="M32" s="68">
        <v>15.921145606183948</v>
      </c>
      <c r="N32" s="79">
        <f t="shared" si="0"/>
        <v>0.14211948394432922</v>
      </c>
      <c r="O32" s="79">
        <v>1</v>
      </c>
      <c r="P32" s="8">
        <f>ABS(O32-I32)/I32</f>
        <v>0</v>
      </c>
      <c r="Q32" s="68">
        <v>14.382398086977416</v>
      </c>
      <c r="R32" s="79">
        <f t="shared" si="1"/>
        <v>3.1735874245151813E-2</v>
      </c>
      <c r="S32" s="79"/>
      <c r="T32" s="8"/>
      <c r="U32">
        <v>17.016284245602023</v>
      </c>
      <c r="V32">
        <f t="shared" si="2"/>
        <v>0.2206803619513647</v>
      </c>
      <c r="W32">
        <v>1</v>
      </c>
      <c r="X32">
        <f>ABS(W32-I32)/I32</f>
        <v>0</v>
      </c>
    </row>
    <row r="33" spans="1:24" x14ac:dyDescent="0.35">
      <c r="A33" s="2">
        <v>30</v>
      </c>
      <c r="B33" s="3">
        <v>0.82050000000000001</v>
      </c>
      <c r="C33" s="4">
        <f t="shared" si="3"/>
        <v>0.17949999999999999</v>
      </c>
      <c r="D33" s="6">
        <v>0.5</v>
      </c>
      <c r="E33" s="7">
        <f t="shared" si="4"/>
        <v>0.41025</v>
      </c>
      <c r="F33" s="14">
        <f t="shared" si="5"/>
        <v>8.9749999999999996E-2</v>
      </c>
      <c r="G33" s="11">
        <v>274</v>
      </c>
      <c r="H33" s="12">
        <v>1.7690000000000001</v>
      </c>
      <c r="I33" s="22">
        <v>0.98499999999999999</v>
      </c>
      <c r="J33" s="21"/>
      <c r="K33" s="68">
        <v>15.269352547725521</v>
      </c>
      <c r="L33" s="8">
        <f t="shared" si="6"/>
        <v>0.13683705213535782</v>
      </c>
      <c r="M33" s="68">
        <v>19.356546839137753</v>
      </c>
      <c r="N33" s="79">
        <f t="shared" si="0"/>
        <v>9.4208413744361313E-2</v>
      </c>
      <c r="O33" s="79">
        <v>0.9737645658748576</v>
      </c>
      <c r="P33" s="8">
        <f t="shared" ref="P33:P56" si="7">ABS(O33-I33)/I33</f>
        <v>1.1406532106743538E-2</v>
      </c>
      <c r="Q33" s="68">
        <v>17.632604655397039</v>
      </c>
      <c r="R33" s="79">
        <f t="shared" si="1"/>
        <v>3.2445078916315826E-3</v>
      </c>
      <c r="S33" s="79"/>
      <c r="T33" s="8"/>
      <c r="U33">
        <v>20.712921941484705</v>
      </c>
      <c r="V33">
        <f t="shared" si="2"/>
        <v>0.17088309448754685</v>
      </c>
      <c r="W33">
        <v>0.97153064962547986</v>
      </c>
      <c r="X33">
        <f t="shared" ref="X33:X56" si="8">ABS(W33-I33)/I33</f>
        <v>1.3674467385299623E-2</v>
      </c>
    </row>
    <row r="34" spans="1:24" x14ac:dyDescent="0.35">
      <c r="A34" s="2">
        <v>31</v>
      </c>
      <c r="B34" s="3">
        <v>0.59989999999999999</v>
      </c>
      <c r="C34" s="4">
        <f t="shared" si="3"/>
        <v>0.40010000000000001</v>
      </c>
      <c r="D34" s="6">
        <v>0.5</v>
      </c>
      <c r="E34" s="7">
        <f t="shared" si="4"/>
        <v>0.29994999999999999</v>
      </c>
      <c r="F34" s="14">
        <f t="shared" si="5"/>
        <v>0.20005000000000001</v>
      </c>
      <c r="G34" s="11">
        <v>274</v>
      </c>
      <c r="H34" s="12">
        <v>2.3540000000000001</v>
      </c>
      <c r="I34" s="22">
        <v>0.95169999999999999</v>
      </c>
      <c r="J34" s="21"/>
      <c r="K34" s="68">
        <v>20.649857226151536</v>
      </c>
      <c r="L34" s="8">
        <f t="shared" si="6"/>
        <v>0.12277581877011315</v>
      </c>
      <c r="M34" s="68">
        <v>26.217750404831229</v>
      </c>
      <c r="N34" s="79">
        <f t="shared" si="0"/>
        <v>0.11375320326385852</v>
      </c>
      <c r="O34" s="79">
        <v>0.92356247964131843</v>
      </c>
      <c r="P34" s="8">
        <f t="shared" si="7"/>
        <v>2.9565535734665919E-2</v>
      </c>
      <c r="Q34" s="68">
        <v>24.358049588833797</v>
      </c>
      <c r="R34" s="79">
        <f t="shared" si="1"/>
        <v>3.4751469364222513E-2</v>
      </c>
      <c r="S34" s="79"/>
      <c r="T34" s="8"/>
      <c r="U34">
        <v>28.067176329252572</v>
      </c>
      <c r="V34">
        <f t="shared" si="2"/>
        <v>0.19231845069042364</v>
      </c>
      <c r="W34">
        <v>0.91737885877240211</v>
      </c>
      <c r="X34">
        <f t="shared" si="8"/>
        <v>3.6062983322053044E-2</v>
      </c>
    </row>
    <row r="35" spans="1:24" x14ac:dyDescent="0.35">
      <c r="A35" s="2">
        <v>32</v>
      </c>
      <c r="B35" s="3">
        <v>0.50480000000000003</v>
      </c>
      <c r="C35" s="4">
        <f t="shared" si="3"/>
        <v>0.49519999999999997</v>
      </c>
      <c r="D35" s="6">
        <v>0.5</v>
      </c>
      <c r="E35" s="7">
        <f t="shared" si="4"/>
        <v>0.25240000000000001</v>
      </c>
      <c r="F35" s="14">
        <f t="shared" si="5"/>
        <v>0.24759999999999999</v>
      </c>
      <c r="G35" s="11">
        <v>274</v>
      </c>
      <c r="H35" s="12">
        <v>2.835</v>
      </c>
      <c r="I35" s="22">
        <v>0.93010000000000004</v>
      </c>
      <c r="J35" s="21"/>
      <c r="K35" s="68">
        <v>24.353191243731398</v>
      </c>
      <c r="L35" s="8">
        <f t="shared" si="6"/>
        <v>0.14098090851035636</v>
      </c>
      <c r="M35" s="68">
        <v>30.86906101832972</v>
      </c>
      <c r="N35" s="79">
        <f t="shared" si="0"/>
        <v>8.885576784231812E-2</v>
      </c>
      <c r="O35" s="79">
        <v>0.89091881988821708</v>
      </c>
      <c r="P35" s="8">
        <f t="shared" si="7"/>
        <v>4.2125771542611497E-2</v>
      </c>
      <c r="Q35" s="68">
        <v>29.017513822256845</v>
      </c>
      <c r="R35" s="79">
        <f t="shared" si="1"/>
        <v>2.3545461102534162E-2</v>
      </c>
      <c r="S35" s="79"/>
      <c r="T35" s="8"/>
      <c r="U35">
        <v>33.031860388464537</v>
      </c>
      <c r="V35">
        <f t="shared" si="2"/>
        <v>0.16514498724742629</v>
      </c>
      <c r="W35">
        <v>0.88239896440198895</v>
      </c>
      <c r="X35">
        <f t="shared" si="8"/>
        <v>5.1285921511677331E-2</v>
      </c>
    </row>
    <row r="36" spans="1:24" x14ac:dyDescent="0.35">
      <c r="A36" s="2">
        <v>33</v>
      </c>
      <c r="B36" s="3">
        <v>0.39939999999999998</v>
      </c>
      <c r="C36" s="4">
        <f t="shared" si="3"/>
        <v>0.60060000000000002</v>
      </c>
      <c r="D36" s="6">
        <v>0.5</v>
      </c>
      <c r="E36" s="7">
        <f t="shared" si="4"/>
        <v>0.19969999999999999</v>
      </c>
      <c r="F36" s="14">
        <f t="shared" si="5"/>
        <v>0.30030000000000001</v>
      </c>
      <c r="G36" s="11">
        <v>274</v>
      </c>
      <c r="H36" s="12">
        <v>3.56</v>
      </c>
      <c r="I36" s="22">
        <v>0.90010000000000001</v>
      </c>
      <c r="J36" s="21"/>
      <c r="K36" s="68">
        <v>30.376201207053654</v>
      </c>
      <c r="L36" s="8">
        <f t="shared" si="6"/>
        <v>0.14673592115017828</v>
      </c>
      <c r="M36" s="68">
        <v>38.317466172907601</v>
      </c>
      <c r="N36" s="79">
        <f t="shared" ref="N36:N57" si="9">ABS(M36-H36*10)/H36/10</f>
        <v>7.6333319463696606E-2</v>
      </c>
      <c r="O36" s="79">
        <v>0.8406486754554775</v>
      </c>
      <c r="P36" s="8">
        <f t="shared" si="7"/>
        <v>6.6049688417423078E-2</v>
      </c>
      <c r="Q36" s="68">
        <v>36.705946197467568</v>
      </c>
      <c r="R36" s="79">
        <f t="shared" ref="R36:R57" si="10">ABS(Q36-H36*10)/H36/10</f>
        <v>3.1065904423246266E-2</v>
      </c>
      <c r="S36" s="79"/>
      <c r="T36" s="8"/>
      <c r="U36">
        <v>40.946848121068697</v>
      </c>
      <c r="V36">
        <f t="shared" ref="V36:V57" si="11">ABS(U36-H36*10)/H36/10</f>
        <v>0.15019236295136787</v>
      </c>
      <c r="W36">
        <v>0.82889281661707948</v>
      </c>
      <c r="X36">
        <f t="shared" si="8"/>
        <v>7.9110302614065695E-2</v>
      </c>
    </row>
    <row r="37" spans="1:24" x14ac:dyDescent="0.35">
      <c r="A37" s="2">
        <v>34</v>
      </c>
      <c r="B37" s="3">
        <v>0.20569999999999999</v>
      </c>
      <c r="C37" s="4">
        <f t="shared" si="3"/>
        <v>0.79430000000000001</v>
      </c>
      <c r="D37" s="6">
        <v>0.5</v>
      </c>
      <c r="E37" s="7">
        <f t="shared" si="4"/>
        <v>0.10285</v>
      </c>
      <c r="F37" s="14">
        <f t="shared" si="5"/>
        <v>0.39715</v>
      </c>
      <c r="G37" s="11">
        <v>274</v>
      </c>
      <c r="H37" s="12">
        <v>7.2349999999999994</v>
      </c>
      <c r="I37" s="22">
        <v>0.58360000000000001</v>
      </c>
      <c r="J37" s="21"/>
      <c r="K37" s="68">
        <v>55.198712456818683</v>
      </c>
      <c r="L37" s="8">
        <f t="shared" si="6"/>
        <v>0.23705995222088888</v>
      </c>
      <c r="M37" s="68">
        <v>67.522202100648585</v>
      </c>
      <c r="N37" s="79">
        <f t="shared" si="9"/>
        <v>6.6728374559107267E-2</v>
      </c>
      <c r="O37" s="79">
        <v>0.6628617822057894</v>
      </c>
      <c r="P37" s="8">
        <f t="shared" si="7"/>
        <v>0.13581525395097566</v>
      </c>
      <c r="Q37" s="68">
        <v>68.870213487409231</v>
      </c>
      <c r="R37" s="79">
        <f t="shared" si="10"/>
        <v>4.8096565481558586E-2</v>
      </c>
      <c r="S37" s="79"/>
      <c r="T37" s="8"/>
      <c r="U37">
        <v>71.533855615201816</v>
      </c>
      <c r="V37">
        <f t="shared" si="11"/>
        <v>1.1280502899767501E-2</v>
      </c>
      <c r="W37">
        <v>0.6433215195322638</v>
      </c>
      <c r="X37">
        <f t="shared" si="8"/>
        <v>0.10233296698468779</v>
      </c>
    </row>
    <row r="38" spans="1:24" x14ac:dyDescent="0.35">
      <c r="A38" s="2">
        <v>35</v>
      </c>
      <c r="B38" s="3">
        <v>0.1159</v>
      </c>
      <c r="C38" s="4">
        <f t="shared" si="3"/>
        <v>0.8841</v>
      </c>
      <c r="D38" s="6">
        <v>0.5</v>
      </c>
      <c r="E38" s="7">
        <f t="shared" si="4"/>
        <v>5.7950000000000002E-2</v>
      </c>
      <c r="F38" s="14">
        <f t="shared" si="5"/>
        <v>0.44205</v>
      </c>
      <c r="G38" s="11">
        <v>274</v>
      </c>
      <c r="H38" s="12">
        <v>11.2</v>
      </c>
      <c r="I38" s="22">
        <v>0.34260000000000002</v>
      </c>
      <c r="J38" s="21"/>
      <c r="K38" s="68">
        <v>87.322833608257611</v>
      </c>
      <c r="L38" s="8">
        <f t="shared" si="6"/>
        <v>0.22033184278341422</v>
      </c>
      <c r="M38" s="68">
        <v>101.80511947042196</v>
      </c>
      <c r="N38" s="79">
        <f t="shared" si="9"/>
        <v>9.1025719014089679E-2</v>
      </c>
      <c r="O38" s="79">
        <v>0.4851316146608835</v>
      </c>
      <c r="P38" s="8">
        <f t="shared" si="7"/>
        <v>0.41602923135109016</v>
      </c>
      <c r="Q38" s="68">
        <v>108.74854463896234</v>
      </c>
      <c r="R38" s="79">
        <f t="shared" si="10"/>
        <v>2.9030851437836219E-2</v>
      </c>
      <c r="S38" s="79"/>
      <c r="T38" s="8"/>
      <c r="U38">
        <v>106.45869914268388</v>
      </c>
      <c r="V38">
        <f t="shared" si="11"/>
        <v>4.9475900511751041E-2</v>
      </c>
      <c r="W38">
        <v>0.4638670995851869</v>
      </c>
      <c r="X38">
        <f t="shared" si="8"/>
        <v>0.35396117800696697</v>
      </c>
    </row>
    <row r="39" spans="1:24" x14ac:dyDescent="0.35">
      <c r="A39" s="2">
        <v>36</v>
      </c>
      <c r="B39" s="3">
        <v>4.9799999999999997E-2</v>
      </c>
      <c r="C39" s="4">
        <f t="shared" si="3"/>
        <v>0.95020000000000004</v>
      </c>
      <c r="D39" s="6">
        <v>0.5</v>
      </c>
      <c r="E39" s="7">
        <f t="shared" si="4"/>
        <v>2.4899999999999999E-2</v>
      </c>
      <c r="F39" s="14">
        <f t="shared" si="5"/>
        <v>0.47510000000000002</v>
      </c>
      <c r="G39" s="11">
        <v>274</v>
      </c>
      <c r="H39" s="12">
        <v>14.928000000000001</v>
      </c>
      <c r="I39" s="22">
        <v>0.17929999999999999</v>
      </c>
      <c r="J39" s="21"/>
      <c r="K39" s="68">
        <v>146.02538828329685</v>
      </c>
      <c r="L39" s="8">
        <f t="shared" si="6"/>
        <v>2.1802061339115435E-2</v>
      </c>
      <c r="M39" s="68">
        <v>155.75561897899897</v>
      </c>
      <c r="N39" s="79">
        <f t="shared" si="9"/>
        <v>4.3379012453101322E-2</v>
      </c>
      <c r="O39" s="79">
        <v>0.25788174886357401</v>
      </c>
      <c r="P39" s="8">
        <f t="shared" si="7"/>
        <v>0.43826965344993885</v>
      </c>
      <c r="Q39" s="68">
        <v>163.85049093070953</v>
      </c>
      <c r="R39" s="79">
        <f t="shared" si="10"/>
        <v>9.7605110736264239E-2</v>
      </c>
      <c r="S39" s="79"/>
      <c r="T39" s="8"/>
      <c r="U39">
        <v>159.36793030195795</v>
      </c>
      <c r="V39">
        <f t="shared" si="11"/>
        <v>6.757723942897878E-2</v>
      </c>
      <c r="W39">
        <v>0.2428711120453336</v>
      </c>
      <c r="X39">
        <f t="shared" si="8"/>
        <v>0.35455165669455446</v>
      </c>
    </row>
    <row r="40" spans="1:24" x14ac:dyDescent="0.35">
      <c r="A40" s="2">
        <v>37</v>
      </c>
      <c r="B40" s="3">
        <v>0</v>
      </c>
      <c r="C40" s="4">
        <f t="shared" si="3"/>
        <v>1</v>
      </c>
      <c r="D40" s="6">
        <v>0.5</v>
      </c>
      <c r="E40" s="7">
        <f t="shared" si="4"/>
        <v>0</v>
      </c>
      <c r="F40" s="14">
        <f t="shared" si="5"/>
        <v>0.5</v>
      </c>
      <c r="G40" s="11">
        <v>274</v>
      </c>
      <c r="H40" s="12">
        <v>17.925999999999998</v>
      </c>
      <c r="I40" s="22">
        <v>0</v>
      </c>
      <c r="J40" s="21"/>
      <c r="K40" s="68">
        <v>185.00418225515426</v>
      </c>
      <c r="L40" s="8">
        <f t="shared" si="6"/>
        <v>3.2043859506606445E-2</v>
      </c>
      <c r="M40" s="68">
        <v>172.73281882303783</v>
      </c>
      <c r="N40" s="79">
        <f t="shared" si="9"/>
        <v>3.6411810649125069E-2</v>
      </c>
      <c r="O40" s="79">
        <v>0</v>
      </c>
      <c r="P40" s="8">
        <v>0</v>
      </c>
      <c r="Q40" s="68">
        <v>228.5326151406282</v>
      </c>
      <c r="R40" s="79">
        <f t="shared" si="10"/>
        <v>0.27486675856648557</v>
      </c>
      <c r="S40" s="79"/>
      <c r="T40" s="8"/>
      <c r="U40">
        <v>171.92513885360395</v>
      </c>
      <c r="V40">
        <f t="shared" si="11"/>
        <v>4.0917444752850821E-2</v>
      </c>
      <c r="W40">
        <v>0</v>
      </c>
      <c r="X40">
        <v>0</v>
      </c>
    </row>
    <row r="41" spans="1:24" x14ac:dyDescent="0.35">
      <c r="A41" s="2">
        <v>38</v>
      </c>
      <c r="B41" s="3">
        <v>1</v>
      </c>
      <c r="C41" s="4">
        <f t="shared" si="3"/>
        <v>0</v>
      </c>
      <c r="D41" s="6">
        <v>0.5</v>
      </c>
      <c r="E41" s="7">
        <f t="shared" si="4"/>
        <v>0.5</v>
      </c>
      <c r="F41" s="14">
        <f t="shared" si="5"/>
        <v>0</v>
      </c>
      <c r="G41" s="11">
        <v>277</v>
      </c>
      <c r="H41" s="12">
        <v>1.9530000000000001</v>
      </c>
      <c r="I41" s="22">
        <v>1</v>
      </c>
      <c r="J41" s="21"/>
      <c r="K41" s="68">
        <v>16.451616235022868</v>
      </c>
      <c r="L41" s="8">
        <f t="shared" si="6"/>
        <v>0.15762333666037548</v>
      </c>
      <c r="M41" s="68">
        <v>20.769463929059231</v>
      </c>
      <c r="N41" s="79">
        <f t="shared" si="9"/>
        <v>6.3464614903186389E-2</v>
      </c>
      <c r="O41" s="79">
        <v>1</v>
      </c>
      <c r="P41" s="8">
        <f t="shared" si="7"/>
        <v>0</v>
      </c>
      <c r="Q41" s="68">
        <v>19.949772203013907</v>
      </c>
      <c r="R41" s="79">
        <f t="shared" si="10"/>
        <v>2.1493712391905076E-2</v>
      </c>
      <c r="S41" s="79"/>
      <c r="T41" s="8"/>
      <c r="U41">
        <v>22.18543795778616</v>
      </c>
      <c r="V41">
        <f t="shared" si="11"/>
        <v>0.13596712533467276</v>
      </c>
      <c r="W41">
        <v>1</v>
      </c>
      <c r="X41">
        <f t="shared" si="8"/>
        <v>0</v>
      </c>
    </row>
    <row r="42" spans="1:24" x14ac:dyDescent="0.35">
      <c r="A42" s="2">
        <v>39</v>
      </c>
      <c r="B42" s="3">
        <v>0.84909999999999997</v>
      </c>
      <c r="C42" s="4">
        <f t="shared" si="3"/>
        <v>0.15090000000000003</v>
      </c>
      <c r="D42" s="6">
        <v>0.5</v>
      </c>
      <c r="E42" s="7">
        <f t="shared" si="4"/>
        <v>0.42454999999999998</v>
      </c>
      <c r="F42" s="14">
        <f t="shared" si="5"/>
        <v>7.5450000000000017E-2</v>
      </c>
      <c r="G42" s="11">
        <v>277</v>
      </c>
      <c r="H42" s="12">
        <v>2.6</v>
      </c>
      <c r="I42" s="22">
        <v>0.97819999999999996</v>
      </c>
      <c r="J42" s="21"/>
      <c r="K42" s="68">
        <v>19.414516271407049</v>
      </c>
      <c r="L42" s="8">
        <f t="shared" si="6"/>
        <v>0.25328783571511349</v>
      </c>
      <c r="M42" s="68">
        <v>24.629431084641588</v>
      </c>
      <c r="N42" s="79">
        <f t="shared" si="9"/>
        <v>5.2714189052246604E-2</v>
      </c>
      <c r="O42" s="79">
        <v>0.97670206843316199</v>
      </c>
      <c r="P42" s="8">
        <f t="shared" si="7"/>
        <v>1.5313142167634158E-3</v>
      </c>
      <c r="Q42" s="68">
        <v>23.783620107462202</v>
      </c>
      <c r="R42" s="79">
        <f t="shared" si="10"/>
        <v>8.5245380482223007E-2</v>
      </c>
      <c r="S42" s="79"/>
      <c r="T42" s="8"/>
      <c r="U42">
        <v>26.350027552256908</v>
      </c>
      <c r="V42">
        <f t="shared" si="11"/>
        <v>1.3462598163727215E-2</v>
      </c>
      <c r="W42">
        <v>0.97462490221115461</v>
      </c>
      <c r="X42">
        <f t="shared" si="8"/>
        <v>3.6547718143992531E-3</v>
      </c>
    </row>
    <row r="43" spans="1:24" x14ac:dyDescent="0.35">
      <c r="A43" s="2">
        <v>40</v>
      </c>
      <c r="B43" s="3">
        <v>0.5867</v>
      </c>
      <c r="C43" s="4">
        <f t="shared" si="3"/>
        <v>0.4133</v>
      </c>
      <c r="D43" s="6">
        <v>0.5</v>
      </c>
      <c r="E43" s="7">
        <f t="shared" si="4"/>
        <v>0.29335</v>
      </c>
      <c r="F43" s="14">
        <f t="shared" si="5"/>
        <v>0.20665</v>
      </c>
      <c r="G43" s="11">
        <v>277</v>
      </c>
      <c r="H43" s="12">
        <v>3.3770000000000002</v>
      </c>
      <c r="I43" s="22">
        <v>0.94550000000000001</v>
      </c>
      <c r="J43" s="21"/>
      <c r="K43" s="68">
        <v>28.162080296777834</v>
      </c>
      <c r="L43" s="8">
        <f t="shared" si="6"/>
        <v>0.16606217658342223</v>
      </c>
      <c r="M43" s="68">
        <v>35.89735835458432</v>
      </c>
      <c r="N43" s="79">
        <f t="shared" si="9"/>
        <v>6.2995509463556892E-2</v>
      </c>
      <c r="O43" s="79">
        <v>0.91215956830429878</v>
      </c>
      <c r="P43" s="8">
        <f t="shared" si="7"/>
        <v>3.5262222840508964E-2</v>
      </c>
      <c r="Q43" s="68">
        <v>35.485604338690472</v>
      </c>
      <c r="R43" s="79">
        <f t="shared" si="10"/>
        <v>5.080261589252201E-2</v>
      </c>
      <c r="S43" s="79"/>
      <c r="T43" s="8"/>
      <c r="U43">
        <v>38.475674294908892</v>
      </c>
      <c r="V43">
        <f t="shared" si="11"/>
        <v>0.13934481181252262</v>
      </c>
      <c r="W43">
        <v>0.90476809534338587</v>
      </c>
      <c r="X43">
        <f t="shared" si="8"/>
        <v>4.3079751091077881E-2</v>
      </c>
    </row>
    <row r="44" spans="1:24" x14ac:dyDescent="0.35">
      <c r="A44" s="2">
        <v>41</v>
      </c>
      <c r="B44" s="3">
        <v>0.38990000000000002</v>
      </c>
      <c r="C44" s="4">
        <f t="shared" si="3"/>
        <v>0.61009999999999998</v>
      </c>
      <c r="D44" s="6">
        <v>0.5</v>
      </c>
      <c r="E44" s="7">
        <f t="shared" si="4"/>
        <v>0.19495000000000001</v>
      </c>
      <c r="F44" s="14">
        <f t="shared" si="5"/>
        <v>0.30504999999999999</v>
      </c>
      <c r="G44" s="11">
        <v>277</v>
      </c>
      <c r="H44" s="12">
        <v>5.2329999999999997</v>
      </c>
      <c r="I44" s="22">
        <v>0.88670000000000004</v>
      </c>
      <c r="J44" s="21"/>
      <c r="K44" s="68">
        <v>42.188763936500543</v>
      </c>
      <c r="L44" s="8">
        <f t="shared" si="6"/>
        <v>0.19379392439326307</v>
      </c>
      <c r="M44" s="68">
        <v>53.591400697095679</v>
      </c>
      <c r="N44" s="79">
        <f t="shared" si="9"/>
        <v>2.4104733367010907E-2</v>
      </c>
      <c r="O44" s="79">
        <v>0.8193373855093814</v>
      </c>
      <c r="P44" s="8">
        <f t="shared" si="7"/>
        <v>7.5970017469965762E-2</v>
      </c>
      <c r="Q44" s="68">
        <v>54.942036566709227</v>
      </c>
      <c r="R44" s="79">
        <f t="shared" si="10"/>
        <v>4.9914706033044695E-2</v>
      </c>
      <c r="S44" s="79"/>
      <c r="T44" s="8"/>
      <c r="U44">
        <v>57.412623830570638</v>
      </c>
      <c r="V44">
        <f t="shared" si="11"/>
        <v>9.7126386978227411E-2</v>
      </c>
      <c r="W44">
        <v>0.80552765350605227</v>
      </c>
      <c r="X44">
        <f t="shared" si="8"/>
        <v>9.1544317687997936E-2</v>
      </c>
    </row>
    <row r="45" spans="1:24" x14ac:dyDescent="0.35">
      <c r="A45" s="2">
        <v>42</v>
      </c>
      <c r="B45" s="3">
        <v>0.17610000000000001</v>
      </c>
      <c r="C45" s="4">
        <f t="shared" si="3"/>
        <v>0.82389999999999997</v>
      </c>
      <c r="D45" s="6">
        <v>0.5</v>
      </c>
      <c r="E45" s="7">
        <f t="shared" si="4"/>
        <v>8.8050000000000003E-2</v>
      </c>
      <c r="F45" s="14">
        <f t="shared" si="5"/>
        <v>0.41194999999999998</v>
      </c>
      <c r="G45" s="11">
        <v>277</v>
      </c>
      <c r="H45" s="12">
        <v>11.98</v>
      </c>
      <c r="I45" s="22">
        <v>0.54</v>
      </c>
      <c r="J45" s="21"/>
      <c r="K45" s="68">
        <v>89.103706836838171</v>
      </c>
      <c r="L45" s="8">
        <f t="shared" si="6"/>
        <v>0.25622949217998198</v>
      </c>
      <c r="M45" s="68">
        <v>109.12387805641784</v>
      </c>
      <c r="N45" s="79">
        <f t="shared" si="9"/>
        <v>8.9116209879650868E-2</v>
      </c>
      <c r="O45" s="79">
        <v>0.57947858001516228</v>
      </c>
      <c r="P45" s="8">
        <f t="shared" si="7"/>
        <v>7.3108481509559703E-2</v>
      </c>
      <c r="Q45" s="68">
        <v>120.14773586397047</v>
      </c>
      <c r="R45" s="79">
        <f t="shared" si="10"/>
        <v>2.9026365940772636E-3</v>
      </c>
      <c r="S45" s="79"/>
      <c r="T45" s="8"/>
      <c r="U45">
        <v>115.77226130405774</v>
      </c>
      <c r="V45">
        <f t="shared" si="11"/>
        <v>3.3620523338416322E-2</v>
      </c>
      <c r="W45">
        <v>0.5568483320888663</v>
      </c>
      <c r="X45">
        <f t="shared" si="8"/>
        <v>3.1200614979381976E-2</v>
      </c>
    </row>
    <row r="46" spans="1:24" x14ac:dyDescent="0.35">
      <c r="A46" s="2">
        <v>43</v>
      </c>
      <c r="B46" s="3">
        <v>0.1159</v>
      </c>
      <c r="C46" s="4">
        <f t="shared" si="3"/>
        <v>0.8841</v>
      </c>
      <c r="D46" s="6">
        <v>0.5</v>
      </c>
      <c r="E46" s="7">
        <f t="shared" si="4"/>
        <v>5.7950000000000002E-2</v>
      </c>
      <c r="F46" s="14">
        <f t="shared" si="5"/>
        <v>0.44205</v>
      </c>
      <c r="G46" s="11">
        <v>277</v>
      </c>
      <c r="H46" s="12">
        <v>15.5</v>
      </c>
      <c r="I46" s="22">
        <v>0.35260000000000002</v>
      </c>
      <c r="J46" s="21"/>
      <c r="K46" s="68">
        <v>127.15563562045895</v>
      </c>
      <c r="L46" s="8">
        <f t="shared" si="6"/>
        <v>0.17964106051316805</v>
      </c>
      <c r="M46" s="68">
        <v>149.7684083624298</v>
      </c>
      <c r="N46" s="79">
        <f t="shared" si="9"/>
        <v>3.3752204113356159E-2</v>
      </c>
      <c r="O46" s="79">
        <v>0.4423507329145786</v>
      </c>
      <c r="P46" s="8">
        <f t="shared" si="7"/>
        <v>0.25453979839642249</v>
      </c>
      <c r="Q46" s="68">
        <v>162.44720494241076</v>
      </c>
      <c r="R46" s="79">
        <f t="shared" si="10"/>
        <v>4.8046483499424281E-2</v>
      </c>
      <c r="S46" s="79"/>
      <c r="T46" s="8"/>
      <c r="U46">
        <v>157.26934594932587</v>
      </c>
      <c r="V46">
        <f t="shared" si="11"/>
        <v>1.4640941608553981E-2</v>
      </c>
      <c r="W46">
        <v>0.42025904645997947</v>
      </c>
      <c r="X46">
        <f t="shared" si="8"/>
        <v>0.19188612155411072</v>
      </c>
    </row>
    <row r="47" spans="1:24" x14ac:dyDescent="0.35">
      <c r="A47" s="2">
        <v>44</v>
      </c>
      <c r="B47" s="3">
        <v>6.6299999999999998E-2</v>
      </c>
      <c r="C47" s="4">
        <f t="shared" si="3"/>
        <v>0.93369999999999997</v>
      </c>
      <c r="D47" s="6">
        <v>0.5</v>
      </c>
      <c r="E47" s="7">
        <f t="shared" si="4"/>
        <v>3.3149999999999999E-2</v>
      </c>
      <c r="F47" s="14">
        <f t="shared" si="5"/>
        <v>0.46684999999999999</v>
      </c>
      <c r="G47" s="11">
        <v>277</v>
      </c>
      <c r="H47" s="12">
        <v>19.173999999999999</v>
      </c>
      <c r="I47" s="22">
        <v>0.1928</v>
      </c>
      <c r="J47" s="21"/>
      <c r="K47" s="68">
        <v>190.29657778368926</v>
      </c>
      <c r="L47" s="8">
        <f t="shared" si="6"/>
        <v>7.5280182346445746E-3</v>
      </c>
      <c r="M47" s="68">
        <v>209.55540455505306</v>
      </c>
      <c r="N47" s="79">
        <f t="shared" si="9"/>
        <v>9.2914386956571657E-2</v>
      </c>
      <c r="O47" s="79">
        <v>0.28431991662118994</v>
      </c>
      <c r="P47" s="8">
        <f t="shared" si="7"/>
        <v>0.47468836421779015</v>
      </c>
      <c r="Q47" s="68">
        <v>213.04053490240426</v>
      </c>
      <c r="R47" s="79">
        <f t="shared" si="10"/>
        <v>0.11109072130178499</v>
      </c>
      <c r="S47" s="79"/>
      <c r="T47" s="8"/>
      <c r="U47">
        <v>216.50188834394959</v>
      </c>
      <c r="V47">
        <f t="shared" si="11"/>
        <v>0.1291430496711671</v>
      </c>
      <c r="W47">
        <v>0.26747084291425893</v>
      </c>
      <c r="X47">
        <f t="shared" si="8"/>
        <v>0.38729690308225589</v>
      </c>
    </row>
    <row r="48" spans="1:24" x14ac:dyDescent="0.35">
      <c r="A48" s="2">
        <v>45</v>
      </c>
      <c r="B48" s="3">
        <v>0</v>
      </c>
      <c r="C48" s="4">
        <f t="shared" si="3"/>
        <v>1</v>
      </c>
      <c r="D48" s="6">
        <v>0.5</v>
      </c>
      <c r="E48" s="7">
        <f t="shared" si="4"/>
        <v>0</v>
      </c>
      <c r="F48" s="14">
        <f t="shared" si="5"/>
        <v>0.5</v>
      </c>
      <c r="G48" s="11">
        <v>277</v>
      </c>
      <c r="H48" s="12">
        <v>24.041</v>
      </c>
      <c r="I48" s="22">
        <v>0</v>
      </c>
      <c r="J48" s="21"/>
      <c r="K48" s="68">
        <v>286.23051572942541</v>
      </c>
      <c r="L48" s="8">
        <f t="shared" si="6"/>
        <v>0.19059321879050542</v>
      </c>
      <c r="M48" s="68">
        <v>260.98376477541314</v>
      </c>
      <c r="N48" s="79">
        <f t="shared" si="9"/>
        <v>8.5577824447457013E-2</v>
      </c>
      <c r="O48" s="79">
        <v>0</v>
      </c>
      <c r="P48" s="8">
        <v>0</v>
      </c>
      <c r="Q48" s="68">
        <v>303.75149629024264</v>
      </c>
      <c r="R48" s="79">
        <f t="shared" si="10"/>
        <v>0.26347280183953514</v>
      </c>
      <c r="S48" s="79"/>
      <c r="T48" s="8"/>
      <c r="U48">
        <v>259.39466061175204</v>
      </c>
      <c r="V48">
        <f t="shared" si="11"/>
        <v>7.8967849140019336E-2</v>
      </c>
      <c r="W48">
        <v>0</v>
      </c>
      <c r="X48">
        <v>0</v>
      </c>
    </row>
    <row r="49" spans="1:24" x14ac:dyDescent="0.35">
      <c r="A49" s="2">
        <v>46</v>
      </c>
      <c r="B49" s="3">
        <v>1</v>
      </c>
      <c r="C49" s="4">
        <f t="shared" si="3"/>
        <v>0</v>
      </c>
      <c r="D49" s="6">
        <v>0.5</v>
      </c>
      <c r="E49" s="7">
        <f t="shared" si="4"/>
        <v>0.5</v>
      </c>
      <c r="F49" s="14">
        <f t="shared" si="5"/>
        <v>0</v>
      </c>
      <c r="G49" s="11">
        <v>280</v>
      </c>
      <c r="H49" s="12">
        <v>2.8010000000000002</v>
      </c>
      <c r="I49" s="22">
        <v>1</v>
      </c>
      <c r="J49" s="21"/>
      <c r="K49" s="68">
        <v>21.419300247210046</v>
      </c>
      <c r="L49" s="8">
        <f t="shared" si="6"/>
        <v>0.23529809899285808</v>
      </c>
      <c r="M49" s="68">
        <v>26.966175837924119</v>
      </c>
      <c r="N49" s="79">
        <f t="shared" si="9"/>
        <v>3.7266125029485266E-2</v>
      </c>
      <c r="O49" s="79">
        <v>1</v>
      </c>
      <c r="P49" s="8">
        <f t="shared" si="7"/>
        <v>0</v>
      </c>
      <c r="Q49" s="68">
        <v>28.350020246451518</v>
      </c>
      <c r="R49" s="79">
        <f t="shared" si="10"/>
        <v>1.2139244785844914E-2</v>
      </c>
      <c r="S49" s="79"/>
      <c r="T49" s="8"/>
      <c r="U49">
        <v>28.753438163135616</v>
      </c>
      <c r="V49">
        <f t="shared" si="11"/>
        <v>2.6541883724941612E-2</v>
      </c>
      <c r="W49">
        <v>1</v>
      </c>
      <c r="X49">
        <f t="shared" si="8"/>
        <v>0</v>
      </c>
    </row>
    <row r="50" spans="1:24" x14ac:dyDescent="0.35">
      <c r="A50" s="2">
        <v>47</v>
      </c>
      <c r="B50" s="3">
        <v>0.82499999999999996</v>
      </c>
      <c r="C50" s="4">
        <f t="shared" si="3"/>
        <v>0.17500000000000004</v>
      </c>
      <c r="D50" s="6">
        <v>0.5</v>
      </c>
      <c r="E50" s="7">
        <f t="shared" si="4"/>
        <v>0.41249999999999998</v>
      </c>
      <c r="F50" s="14">
        <f t="shared" si="5"/>
        <v>8.7500000000000022E-2</v>
      </c>
      <c r="G50" s="11">
        <v>280</v>
      </c>
      <c r="H50" s="12">
        <v>3.6</v>
      </c>
      <c r="I50" s="22">
        <v>0.97650000000000003</v>
      </c>
      <c r="J50" s="21"/>
      <c r="K50" s="68">
        <v>26.314438682133506</v>
      </c>
      <c r="L50" s="8">
        <f t="shared" si="6"/>
        <v>0.26904336994073591</v>
      </c>
      <c r="M50" s="68">
        <v>33.408166174964855</v>
      </c>
      <c r="N50" s="79">
        <f t="shared" si="9"/>
        <v>7.1995384028754036E-2</v>
      </c>
      <c r="O50" s="79">
        <v>0.96932619311270518</v>
      </c>
      <c r="P50" s="8">
        <f t="shared" si="7"/>
        <v>7.3464484252891479E-3</v>
      </c>
      <c r="Q50" s="68">
        <v>35.416966011748229</v>
      </c>
      <c r="R50" s="79">
        <f t="shared" si="10"/>
        <v>1.6195388562549182E-2</v>
      </c>
      <c r="S50" s="79"/>
      <c r="T50" s="8"/>
      <c r="U50">
        <v>35.73066534133411</v>
      </c>
      <c r="V50">
        <f t="shared" si="11"/>
        <v>7.4815182962747351E-3</v>
      </c>
      <c r="W50">
        <v>0.96642607447806994</v>
      </c>
      <c r="X50">
        <f t="shared" si="8"/>
        <v>1.0316359981495231E-2</v>
      </c>
    </row>
    <row r="51" spans="1:24" x14ac:dyDescent="0.35">
      <c r="A51" s="2">
        <v>48</v>
      </c>
      <c r="B51" s="3">
        <v>0.69989999999999997</v>
      </c>
      <c r="C51" s="4">
        <f t="shared" si="3"/>
        <v>0.30010000000000003</v>
      </c>
      <c r="D51" s="6">
        <v>0.5</v>
      </c>
      <c r="E51" s="7">
        <f t="shared" si="4"/>
        <v>0.34994999999999998</v>
      </c>
      <c r="F51" s="14">
        <f t="shared" si="5"/>
        <v>0.15005000000000002</v>
      </c>
      <c r="G51" s="11">
        <v>280</v>
      </c>
      <c r="H51" s="12">
        <v>4.2329999999999997</v>
      </c>
      <c r="I51" s="22">
        <v>0.96120000000000005</v>
      </c>
      <c r="J51" s="21"/>
      <c r="K51" s="68">
        <v>31.350682056866411</v>
      </c>
      <c r="L51" s="8">
        <f t="shared" si="6"/>
        <v>0.25937439034097776</v>
      </c>
      <c r="M51" s="68">
        <v>40.02378833736249</v>
      </c>
      <c r="N51" s="79">
        <f t="shared" si="9"/>
        <v>5.4481730749763965E-2</v>
      </c>
      <c r="O51" s="79">
        <v>0.93908534945295341</v>
      </c>
      <c r="P51" s="8">
        <f t="shared" si="7"/>
        <v>2.3007335150901625E-2</v>
      </c>
      <c r="Q51" s="68">
        <v>42.912333242955619</v>
      </c>
      <c r="R51" s="79">
        <f t="shared" si="10"/>
        <v>1.3756986604196086E-2</v>
      </c>
      <c r="S51" s="79"/>
      <c r="T51" s="8"/>
      <c r="U51">
        <v>42.899367453348212</v>
      </c>
      <c r="V51">
        <f t="shared" si="11"/>
        <v>1.3450683991216957E-2</v>
      </c>
      <c r="W51">
        <v>0.9334389552775828</v>
      </c>
      <c r="X51">
        <f t="shared" si="8"/>
        <v>2.8881652853118236E-2</v>
      </c>
    </row>
    <row r="52" spans="1:24" x14ac:dyDescent="0.35">
      <c r="A52" s="2">
        <v>49</v>
      </c>
      <c r="B52" s="3">
        <v>0.5917</v>
      </c>
      <c r="C52" s="4">
        <f t="shared" si="3"/>
        <v>0.4083</v>
      </c>
      <c r="D52" s="6">
        <v>0.5</v>
      </c>
      <c r="E52" s="7">
        <f t="shared" si="4"/>
        <v>0.29585</v>
      </c>
      <c r="F52" s="14">
        <f t="shared" si="5"/>
        <v>0.20415</v>
      </c>
      <c r="G52" s="11">
        <v>280</v>
      </c>
      <c r="H52" s="12">
        <v>5.0679999999999996</v>
      </c>
      <c r="I52" s="22">
        <v>0.94320000000000004</v>
      </c>
      <c r="J52" s="21"/>
      <c r="K52" s="68">
        <v>37.460912977292125</v>
      </c>
      <c r="L52" s="8">
        <f t="shared" si="6"/>
        <v>0.26083439271325709</v>
      </c>
      <c r="M52" s="68">
        <v>48.033137716819489</v>
      </c>
      <c r="N52" s="79">
        <f t="shared" si="9"/>
        <v>5.2226959020925487E-2</v>
      </c>
      <c r="O52" s="79">
        <v>0.90402461075285712</v>
      </c>
      <c r="P52" s="8">
        <f t="shared" si="7"/>
        <v>4.1534551788743553E-2</v>
      </c>
      <c r="Q52" s="68">
        <v>52.294326341446528</v>
      </c>
      <c r="R52" s="79">
        <f t="shared" si="10"/>
        <v>3.1853321654430451E-2</v>
      </c>
      <c r="S52" s="79"/>
      <c r="T52" s="8"/>
      <c r="U52">
        <v>51.58100126406724</v>
      </c>
      <c r="V52">
        <f t="shared" si="11"/>
        <v>1.7778241201011191E-2</v>
      </c>
      <c r="W52">
        <v>0.89535169066797882</v>
      </c>
      <c r="X52">
        <f t="shared" si="8"/>
        <v>5.0729759681956338E-2</v>
      </c>
    </row>
    <row r="53" spans="1:24" x14ac:dyDescent="0.35">
      <c r="A53" s="2">
        <v>50</v>
      </c>
      <c r="B53" s="3">
        <v>0.39240000000000003</v>
      </c>
      <c r="C53" s="4">
        <f t="shared" si="3"/>
        <v>0.60759999999999992</v>
      </c>
      <c r="D53" s="6">
        <v>0.5</v>
      </c>
      <c r="E53" s="7">
        <f t="shared" si="4"/>
        <v>0.19620000000000001</v>
      </c>
      <c r="F53" s="14">
        <f t="shared" si="5"/>
        <v>0.30379999999999996</v>
      </c>
      <c r="G53" s="11">
        <v>280</v>
      </c>
      <c r="H53" s="12">
        <v>8.2750000000000004</v>
      </c>
      <c r="I53" s="22">
        <v>0.86409999999999998</v>
      </c>
      <c r="J53" s="21"/>
      <c r="K53" s="68">
        <v>57.746449832823096</v>
      </c>
      <c r="L53" s="8">
        <f t="shared" si="6"/>
        <v>0.30215770594775715</v>
      </c>
      <c r="M53" s="68">
        <v>74.459655215545084</v>
      </c>
      <c r="N53" s="79">
        <f t="shared" si="9"/>
        <v>0.10018543546169083</v>
      </c>
      <c r="O53" s="79">
        <v>0.79900718293694672</v>
      </c>
      <c r="P53" s="8">
        <f>ABS(O53-I53)/I53</f>
        <v>7.5330189865817909E-2</v>
      </c>
      <c r="Q53" s="68">
        <v>84.913006736082124</v>
      </c>
      <c r="R53" s="79">
        <f t="shared" si="10"/>
        <v>2.6139054212472802E-2</v>
      </c>
      <c r="S53" s="79"/>
      <c r="T53" s="8"/>
      <c r="U53">
        <v>80.21828752661304</v>
      </c>
      <c r="V53">
        <f t="shared" si="11"/>
        <v>3.0594712669328828E-2</v>
      </c>
      <c r="W53">
        <v>0.78245538169334239</v>
      </c>
      <c r="X53">
        <f t="shared" si="8"/>
        <v>9.4485150221800249E-2</v>
      </c>
    </row>
    <row r="54" spans="1:24" x14ac:dyDescent="0.35">
      <c r="A54" s="2">
        <v>51</v>
      </c>
      <c r="B54" s="3">
        <v>0.251</v>
      </c>
      <c r="C54" s="4">
        <f t="shared" si="3"/>
        <v>0.749</v>
      </c>
      <c r="D54" s="6">
        <v>0.5</v>
      </c>
      <c r="E54" s="7">
        <f t="shared" si="4"/>
        <v>0.1255</v>
      </c>
      <c r="F54" s="14">
        <f t="shared" si="5"/>
        <v>0.3745</v>
      </c>
      <c r="G54" s="11">
        <v>280</v>
      </c>
      <c r="H54" s="12">
        <v>14.974</v>
      </c>
      <c r="I54" s="22">
        <v>0.64</v>
      </c>
      <c r="J54" s="21"/>
      <c r="K54" s="68">
        <v>92.177854594352922</v>
      </c>
      <c r="L54" s="8">
        <f t="shared" si="6"/>
        <v>0.3844139535571463</v>
      </c>
      <c r="M54" s="68">
        <v>118.43600788896492</v>
      </c>
      <c r="N54" s="79">
        <f t="shared" si="9"/>
        <v>0.20905564385625142</v>
      </c>
      <c r="O54" s="79">
        <v>0.65481298617345307</v>
      </c>
      <c r="P54" s="8">
        <f t="shared" si="7"/>
        <v>2.3145290896020403E-2</v>
      </c>
      <c r="Q54" s="68">
        <v>140.67184745634052</v>
      </c>
      <c r="R54" s="79">
        <f t="shared" si="10"/>
        <v>6.0559319778679663E-2</v>
      </c>
      <c r="S54" s="79"/>
      <c r="T54" s="8"/>
      <c r="U54">
        <v>127.68329315825882</v>
      </c>
      <c r="V54">
        <f t="shared" si="11"/>
        <v>0.14730003233432074</v>
      </c>
      <c r="W54">
        <v>0.63105842464982398</v>
      </c>
      <c r="X54">
        <f t="shared" si="8"/>
        <v>1.3971211484650053E-2</v>
      </c>
    </row>
    <row r="55" spans="1:24" x14ac:dyDescent="0.35">
      <c r="A55" s="2">
        <v>52</v>
      </c>
      <c r="B55" s="3">
        <v>0.1709</v>
      </c>
      <c r="C55" s="4">
        <f t="shared" si="3"/>
        <v>0.82909999999999995</v>
      </c>
      <c r="D55" s="6">
        <v>0.5</v>
      </c>
      <c r="E55" s="7">
        <f t="shared" si="4"/>
        <v>8.5449999999999998E-2</v>
      </c>
      <c r="F55" s="14">
        <f t="shared" si="5"/>
        <v>0.41454999999999997</v>
      </c>
      <c r="G55" s="11">
        <v>280</v>
      </c>
      <c r="H55" s="12">
        <v>20.753</v>
      </c>
      <c r="I55" s="22">
        <v>0.45</v>
      </c>
      <c r="J55" s="21"/>
      <c r="K55" s="68">
        <v>137.3056108478909</v>
      </c>
      <c r="L55" s="8">
        <f t="shared" si="6"/>
        <v>0.33838186841473089</v>
      </c>
      <c r="M55" s="68">
        <v>173.51319504506839</v>
      </c>
      <c r="N55" s="79">
        <f t="shared" si="9"/>
        <v>0.16391271119805145</v>
      </c>
      <c r="O55" s="79">
        <v>0.51630491526742039</v>
      </c>
      <c r="P55" s="8">
        <f t="shared" si="7"/>
        <v>0.14734425614982308</v>
      </c>
      <c r="Q55" s="68">
        <v>195.461052414292</v>
      </c>
      <c r="R55" s="79">
        <f t="shared" si="10"/>
        <v>5.8155194842711908E-2</v>
      </c>
      <c r="S55" s="79"/>
      <c r="T55" s="8"/>
      <c r="U55">
        <v>186.39380741818283</v>
      </c>
      <c r="V55">
        <f t="shared" si="11"/>
        <v>0.10184644428187332</v>
      </c>
      <c r="W55">
        <v>0.49047283269422204</v>
      </c>
      <c r="X55">
        <f t="shared" si="8"/>
        <v>8.9939628209382283E-2</v>
      </c>
    </row>
    <row r="56" spans="1:24" x14ac:dyDescent="0.35">
      <c r="A56" s="2">
        <v>53</v>
      </c>
      <c r="B56" s="3">
        <v>9.0499999999999997E-2</v>
      </c>
      <c r="C56" s="4">
        <f t="shared" si="3"/>
        <v>0.90949999999999998</v>
      </c>
      <c r="D56" s="6">
        <v>0.5</v>
      </c>
      <c r="E56" s="7">
        <f t="shared" si="4"/>
        <v>4.5249999999999999E-2</v>
      </c>
      <c r="F56" s="14">
        <f t="shared" si="5"/>
        <v>0.45474999999999999</v>
      </c>
      <c r="G56" s="11">
        <v>280</v>
      </c>
      <c r="H56" s="12">
        <v>26.689999999999998</v>
      </c>
      <c r="I56" s="22">
        <v>0.22170000000000001</v>
      </c>
      <c r="J56" s="21"/>
      <c r="K56" s="68">
        <v>257.69784652545502</v>
      </c>
      <c r="L56" s="8">
        <f t="shared" si="6"/>
        <v>3.4477907360603063E-2</v>
      </c>
      <c r="M56" s="68">
        <v>303.39543615084756</v>
      </c>
      <c r="N56" s="79">
        <f t="shared" si="9"/>
        <v>0.13673823960602319</v>
      </c>
      <c r="O56" s="79">
        <v>0.30760468300070615</v>
      </c>
      <c r="P56" s="8">
        <f t="shared" si="7"/>
        <v>0.387481655393352</v>
      </c>
      <c r="Q56" s="68">
        <v>275.62343333961633</v>
      </c>
      <c r="R56" s="79">
        <f t="shared" si="10"/>
        <v>3.2684276281814723E-2</v>
      </c>
      <c r="S56" s="79"/>
      <c r="T56" s="8"/>
      <c r="U56">
        <v>320.53275899320403</v>
      </c>
      <c r="V56">
        <f t="shared" si="11"/>
        <v>0.20094701758412908</v>
      </c>
      <c r="W56">
        <v>0.2878039475734202</v>
      </c>
      <c r="X56">
        <f t="shared" si="8"/>
        <v>0.29816845996129993</v>
      </c>
    </row>
    <row r="57" spans="1:24" ht="15" thickBot="1" x14ac:dyDescent="0.4">
      <c r="A57" s="2">
        <v>54</v>
      </c>
      <c r="B57" s="3">
        <v>0</v>
      </c>
      <c r="C57" s="4">
        <f t="shared" si="3"/>
        <v>1</v>
      </c>
      <c r="D57" s="6">
        <v>0.5</v>
      </c>
      <c r="E57" s="7">
        <f t="shared" si="4"/>
        <v>0</v>
      </c>
      <c r="F57" s="14">
        <f t="shared" si="5"/>
        <v>0.5</v>
      </c>
      <c r="G57" s="11">
        <v>280</v>
      </c>
      <c r="H57" s="12">
        <v>32.308</v>
      </c>
      <c r="I57" s="22">
        <v>0</v>
      </c>
      <c r="J57" s="21"/>
      <c r="K57" s="68">
        <v>599.57449416359054</v>
      </c>
      <c r="L57" s="8">
        <f t="shared" si="6"/>
        <v>0.85580814090500978</v>
      </c>
      <c r="M57" s="68">
        <v>486.54189713157791</v>
      </c>
      <c r="N57" s="79">
        <f t="shared" si="9"/>
        <v>0.50594867256276443</v>
      </c>
      <c r="O57" s="79">
        <v>0</v>
      </c>
      <c r="P57" s="8">
        <v>0</v>
      </c>
      <c r="Q57" s="68">
        <v>404.80658204845753</v>
      </c>
      <c r="R57" s="79">
        <f t="shared" si="10"/>
        <v>0.25296082099931144</v>
      </c>
      <c r="S57" s="79"/>
      <c r="T57" s="8"/>
      <c r="U57">
        <v>480.75133392712581</v>
      </c>
      <c r="V57">
        <f t="shared" si="11"/>
        <v>0.48802567143470921</v>
      </c>
      <c r="W57">
        <v>0</v>
      </c>
      <c r="X57">
        <v>0</v>
      </c>
    </row>
    <row r="58" spans="1:24" ht="15" thickBot="1" x14ac:dyDescent="0.4">
      <c r="A58" s="99" t="s">
        <v>11</v>
      </c>
      <c r="B58" s="100"/>
      <c r="C58" s="100"/>
      <c r="D58" s="100"/>
      <c r="E58" s="100"/>
      <c r="F58" s="100"/>
      <c r="G58" s="100"/>
      <c r="H58" s="100"/>
      <c r="I58" s="100"/>
      <c r="J58" s="101"/>
      <c r="K58" s="73"/>
      <c r="L58" s="74">
        <f>SUM(L4:L57)/54</f>
        <v>0.21419127804424939</v>
      </c>
      <c r="M58" s="73"/>
      <c r="N58" s="80">
        <f>SUM(N4:N57)/54</f>
        <v>0.10234028343402241</v>
      </c>
      <c r="O58" s="80"/>
      <c r="P58" s="74">
        <f>SUM(P32:P57)/26</f>
        <v>0.10613659972593871</v>
      </c>
      <c r="Q58" s="73"/>
      <c r="R58" s="80">
        <f>SUM(R4:R57)/54</f>
        <v>7.1001934664747218E-2</v>
      </c>
      <c r="S58" s="80"/>
      <c r="T58" s="74"/>
      <c r="U58" s="42"/>
      <c r="V58" s="42">
        <f>SUM(V4:V57)/54</f>
        <v>0.10030658874373669</v>
      </c>
      <c r="W58" s="42"/>
      <c r="X58" s="42">
        <f>SUM(X32:X57)/26</f>
        <v>8.9466699197008864E-2</v>
      </c>
    </row>
    <row r="59" spans="1:24" x14ac:dyDescent="0.35">
      <c r="A59" s="26">
        <v>1</v>
      </c>
      <c r="B59" s="11">
        <f>1-C59</f>
        <v>0.36</v>
      </c>
      <c r="C59" s="12">
        <v>0.64</v>
      </c>
      <c r="D59" s="6">
        <v>0.5</v>
      </c>
      <c r="E59" s="7">
        <f>0.5*B59</f>
        <v>0.18</v>
      </c>
      <c r="F59" s="14">
        <f>0.5*C59</f>
        <v>0.32</v>
      </c>
      <c r="G59" s="25">
        <v>277.8</v>
      </c>
      <c r="H59" s="12">
        <v>5</v>
      </c>
      <c r="I59" s="21"/>
      <c r="J59" s="8"/>
      <c r="K59" s="68">
        <v>49.643293956423079</v>
      </c>
      <c r="L59" s="8">
        <f>ABS(K59-H59*10)/H59/10</f>
        <v>7.1341208715384142E-3</v>
      </c>
      <c r="M59" s="68">
        <v>63.161652623337474</v>
      </c>
      <c r="N59" s="79">
        <f t="shared" ref="N59:N68" si="12">ABS(M59-H59*10)/H59/10</f>
        <v>0.2632330524667495</v>
      </c>
      <c r="O59" s="79"/>
      <c r="P59" s="8"/>
      <c r="Q59" s="68">
        <v>66.624284318194398</v>
      </c>
      <c r="R59" s="79">
        <f t="shared" ref="R59:R68" si="13">ABS(Q59-H59*10)/H59/10</f>
        <v>0.33248568636388798</v>
      </c>
      <c r="S59" s="79"/>
      <c r="T59" s="8"/>
      <c r="U59">
        <v>67.720399856382244</v>
      </c>
      <c r="V59">
        <f t="shared" ref="V59:V68" si="14">ABS(U59-H59*10)/H59/10</f>
        <v>0.35440799712764487</v>
      </c>
    </row>
    <row r="60" spans="1:24" x14ac:dyDescent="0.35">
      <c r="A60" s="26">
        <v>2</v>
      </c>
      <c r="B60" s="11">
        <f t="shared" ref="B60:B68" si="15">1-C60</f>
        <v>0.36</v>
      </c>
      <c r="C60" s="12">
        <v>0.64</v>
      </c>
      <c r="D60" s="6">
        <v>0.5</v>
      </c>
      <c r="E60" s="7">
        <f t="shared" ref="E60:E68" si="16">0.5*B60</f>
        <v>0.18</v>
      </c>
      <c r="F60" s="14">
        <f t="shared" ref="F60:F68" si="17">0.5*C60</f>
        <v>0.32</v>
      </c>
      <c r="G60" s="25">
        <v>280.10000000000002</v>
      </c>
      <c r="H60" s="12">
        <v>7.5</v>
      </c>
      <c r="I60" s="21"/>
      <c r="J60" s="8"/>
      <c r="K60" s="68">
        <v>63.932034400286419</v>
      </c>
      <c r="L60" s="8">
        <f t="shared" ref="L60:L68" si="18">ABS(K60-H60*10)/H60/10</f>
        <v>0.14757287466284774</v>
      </c>
      <c r="M60" s="68">
        <v>82.523098427979406</v>
      </c>
      <c r="N60" s="79">
        <f t="shared" si="12"/>
        <v>0.10030797903972541</v>
      </c>
      <c r="O60" s="79"/>
      <c r="P60" s="8"/>
      <c r="Q60" s="68">
        <v>95.639761134442992</v>
      </c>
      <c r="R60" s="79">
        <f t="shared" si="13"/>
        <v>0.27519681512590655</v>
      </c>
      <c r="S60" s="79"/>
      <c r="T60" s="8"/>
      <c r="U60">
        <v>88.971702188797991</v>
      </c>
      <c r="V60">
        <f t="shared" si="14"/>
        <v>0.18628936251730654</v>
      </c>
    </row>
    <row r="61" spans="1:24" x14ac:dyDescent="0.35">
      <c r="A61" s="26">
        <v>3</v>
      </c>
      <c r="B61" s="11">
        <f t="shared" si="15"/>
        <v>0.36</v>
      </c>
      <c r="C61" s="12">
        <v>0.64</v>
      </c>
      <c r="D61" s="6">
        <v>0.5</v>
      </c>
      <c r="E61" s="7">
        <f t="shared" si="16"/>
        <v>0.18</v>
      </c>
      <c r="F61" s="14">
        <f t="shared" si="17"/>
        <v>0.32</v>
      </c>
      <c r="G61" s="25">
        <v>281.60000000000002</v>
      </c>
      <c r="H61" s="12">
        <v>10</v>
      </c>
      <c r="I61" s="21"/>
      <c r="J61" s="8"/>
      <c r="K61" s="68">
        <v>76.161566643618116</v>
      </c>
      <c r="L61" s="8">
        <f t="shared" si="18"/>
        <v>0.23838433356381886</v>
      </c>
      <c r="M61" s="68">
        <v>99.9214569088644</v>
      </c>
      <c r="N61" s="79">
        <f t="shared" si="12"/>
        <v>7.8543091135600211E-4</v>
      </c>
      <c r="O61" s="79"/>
      <c r="P61" s="8"/>
      <c r="Q61" s="68">
        <v>128.28011628082186</v>
      </c>
      <c r="R61" s="79">
        <f t="shared" si="13"/>
        <v>0.2828011628082186</v>
      </c>
      <c r="S61" s="79"/>
      <c r="T61" s="8"/>
      <c r="U61">
        <v>108.46505959648375</v>
      </c>
      <c r="V61">
        <f t="shared" si="14"/>
        <v>8.4650595964837552E-2</v>
      </c>
    </row>
    <row r="62" spans="1:24" x14ac:dyDescent="0.35">
      <c r="A62" s="26">
        <v>4</v>
      </c>
      <c r="B62" s="11">
        <f t="shared" si="15"/>
        <v>0.36</v>
      </c>
      <c r="C62" s="12">
        <v>0.64</v>
      </c>
      <c r="D62" s="6">
        <v>0.5</v>
      </c>
      <c r="E62" s="7">
        <f t="shared" si="16"/>
        <v>0.18</v>
      </c>
      <c r="F62" s="14">
        <f t="shared" si="17"/>
        <v>0.32</v>
      </c>
      <c r="G62" s="25">
        <v>283.3</v>
      </c>
      <c r="H62" s="12">
        <v>15</v>
      </c>
      <c r="I62" s="21"/>
      <c r="J62" s="8"/>
      <c r="K62" s="68">
        <v>94.370002018474253</v>
      </c>
      <c r="L62" s="8">
        <f t="shared" si="18"/>
        <v>0.37086665321017165</v>
      </c>
      <c r="M62" s="68">
        <v>128.04674822653141</v>
      </c>
      <c r="N62" s="79">
        <f t="shared" si="12"/>
        <v>0.14635501182312396</v>
      </c>
      <c r="O62" s="79"/>
      <c r="P62" s="8"/>
      <c r="Q62" s="68">
        <v>188.86719385081628</v>
      </c>
      <c r="R62" s="79">
        <f t="shared" si="13"/>
        <v>0.25911462567210852</v>
      </c>
      <c r="S62" s="79"/>
      <c r="T62" s="8"/>
      <c r="U62">
        <v>141.22803934499839</v>
      </c>
      <c r="V62">
        <f t="shared" si="14"/>
        <v>5.8479737700010713E-2</v>
      </c>
    </row>
    <row r="63" spans="1:24" x14ac:dyDescent="0.35">
      <c r="A63" s="26">
        <v>5</v>
      </c>
      <c r="B63" s="11">
        <f t="shared" si="15"/>
        <v>0.36</v>
      </c>
      <c r="C63" s="12">
        <v>0.64</v>
      </c>
      <c r="D63" s="6">
        <v>0.5</v>
      </c>
      <c r="E63" s="7">
        <f t="shared" si="16"/>
        <v>0.18</v>
      </c>
      <c r="F63" s="14">
        <f t="shared" si="17"/>
        <v>0.32</v>
      </c>
      <c r="G63" s="25">
        <v>284.45</v>
      </c>
      <c r="H63" s="12">
        <v>20</v>
      </c>
      <c r="I63" s="21"/>
      <c r="J63" s="8"/>
      <c r="K63" s="68">
        <v>110.84233417539677</v>
      </c>
      <c r="L63" s="8">
        <f t="shared" si="18"/>
        <v>0.44578832912301614</v>
      </c>
      <c r="M63" s="68">
        <v>157.37392171419654</v>
      </c>
      <c r="N63" s="79">
        <f t="shared" si="12"/>
        <v>0.2131303914290173</v>
      </c>
      <c r="O63" s="79"/>
      <c r="P63" s="8"/>
      <c r="Q63" s="68">
        <v>247.905553827522</v>
      </c>
      <c r="R63" s="79">
        <f t="shared" si="13"/>
        <v>0.23952776913761001</v>
      </c>
      <c r="S63" s="79"/>
      <c r="T63" s="8"/>
      <c r="U63">
        <v>178.24103118694779</v>
      </c>
      <c r="V63">
        <f t="shared" si="14"/>
        <v>0.10879484406526103</v>
      </c>
    </row>
    <row r="64" spans="1:24" x14ac:dyDescent="0.35">
      <c r="A64" s="26">
        <v>6</v>
      </c>
      <c r="B64" s="11">
        <f t="shared" si="15"/>
        <v>0.26</v>
      </c>
      <c r="C64" s="12">
        <v>0.74</v>
      </c>
      <c r="D64" s="6">
        <v>0.5</v>
      </c>
      <c r="E64" s="7">
        <f t="shared" si="16"/>
        <v>0.13</v>
      </c>
      <c r="F64" s="14">
        <f t="shared" si="17"/>
        <v>0.37</v>
      </c>
      <c r="G64" s="25">
        <v>275.75</v>
      </c>
      <c r="H64" s="12">
        <v>5</v>
      </c>
      <c r="I64" s="21"/>
      <c r="J64" s="8"/>
      <c r="K64" s="68">
        <v>54.247669541970325</v>
      </c>
      <c r="L64" s="8">
        <f t="shared" si="18"/>
        <v>8.4953390839406492E-2</v>
      </c>
      <c r="M64" s="68">
        <v>67.645476269922852</v>
      </c>
      <c r="N64" s="79">
        <f t="shared" si="12"/>
        <v>0.35290952539845705</v>
      </c>
      <c r="O64" s="79"/>
      <c r="P64" s="8"/>
      <c r="Q64" s="68">
        <v>70.133831541448188</v>
      </c>
      <c r="R64" s="79">
        <f t="shared" si="13"/>
        <v>0.40267663082896377</v>
      </c>
      <c r="S64" s="79"/>
      <c r="T64" s="8"/>
      <c r="U64">
        <v>72.08178691047091</v>
      </c>
      <c r="V64">
        <f t="shared" si="14"/>
        <v>0.44163573820941815</v>
      </c>
    </row>
    <row r="65" spans="1:24" x14ac:dyDescent="0.35">
      <c r="A65" s="26">
        <v>7</v>
      </c>
      <c r="B65" s="11">
        <f t="shared" si="15"/>
        <v>0.26</v>
      </c>
      <c r="C65" s="12">
        <v>0.74</v>
      </c>
      <c r="D65" s="6">
        <v>0.5</v>
      </c>
      <c r="E65" s="7">
        <f t="shared" si="16"/>
        <v>0.13</v>
      </c>
      <c r="F65" s="14">
        <f t="shared" si="17"/>
        <v>0.37</v>
      </c>
      <c r="G65" s="25">
        <v>278.64999999999998</v>
      </c>
      <c r="H65" s="12">
        <v>7.5</v>
      </c>
      <c r="I65" s="21"/>
      <c r="J65" s="8"/>
      <c r="K65" s="68">
        <v>75.33027042779797</v>
      </c>
      <c r="L65" s="8">
        <f t="shared" si="18"/>
        <v>4.4036057039729334E-3</v>
      </c>
      <c r="M65" s="68">
        <v>95.49837418450781</v>
      </c>
      <c r="N65" s="79">
        <f t="shared" si="12"/>
        <v>0.27331165579343747</v>
      </c>
      <c r="O65" s="79"/>
      <c r="P65" s="8"/>
      <c r="Q65" s="68">
        <v>107.26928050606173</v>
      </c>
      <c r="R65" s="79">
        <f t="shared" si="13"/>
        <v>0.43025707341415648</v>
      </c>
      <c r="S65" s="79"/>
      <c r="T65" s="8"/>
      <c r="U65">
        <v>102.38939681070403</v>
      </c>
      <c r="V65">
        <f t="shared" si="14"/>
        <v>0.36519195747605371</v>
      </c>
    </row>
    <row r="66" spans="1:24" x14ac:dyDescent="0.35">
      <c r="A66" s="26">
        <v>8</v>
      </c>
      <c r="B66" s="11">
        <f t="shared" si="15"/>
        <v>0.26</v>
      </c>
      <c r="C66" s="12">
        <v>0.74</v>
      </c>
      <c r="D66" s="6">
        <v>0.5</v>
      </c>
      <c r="E66" s="7">
        <f t="shared" si="16"/>
        <v>0.13</v>
      </c>
      <c r="F66" s="14">
        <f t="shared" si="17"/>
        <v>0.37</v>
      </c>
      <c r="G66" s="25">
        <v>280.60000000000002</v>
      </c>
      <c r="H66" s="12">
        <v>10</v>
      </c>
      <c r="I66" s="21"/>
      <c r="J66" s="8"/>
      <c r="K66" s="68">
        <v>95.980776873631356</v>
      </c>
      <c r="L66" s="8">
        <f t="shared" si="18"/>
        <v>4.0192231263686443E-2</v>
      </c>
      <c r="M66" s="68">
        <v>124.51118176546971</v>
      </c>
      <c r="N66" s="79">
        <f t="shared" si="12"/>
        <v>0.24511181765469714</v>
      </c>
      <c r="O66" s="79"/>
      <c r="P66" s="8"/>
      <c r="Q66" s="68">
        <v>150.61031278664896</v>
      </c>
      <c r="R66" s="79">
        <f t="shared" si="13"/>
        <v>0.50610312786648959</v>
      </c>
      <c r="S66" s="79"/>
      <c r="T66" s="8"/>
      <c r="U66">
        <v>134.73493642306559</v>
      </c>
      <c r="V66">
        <f t="shared" si="14"/>
        <v>0.34734936423065588</v>
      </c>
    </row>
    <row r="67" spans="1:24" x14ac:dyDescent="0.35">
      <c r="A67" s="26">
        <v>9</v>
      </c>
      <c r="B67" s="11">
        <f t="shared" si="15"/>
        <v>0.26</v>
      </c>
      <c r="C67" s="12">
        <v>0.74</v>
      </c>
      <c r="D67" s="6">
        <v>0.5</v>
      </c>
      <c r="E67" s="7">
        <f t="shared" si="16"/>
        <v>0.13</v>
      </c>
      <c r="F67" s="14">
        <f t="shared" si="17"/>
        <v>0.37</v>
      </c>
      <c r="G67" s="25">
        <v>282.75</v>
      </c>
      <c r="H67" s="12">
        <v>15</v>
      </c>
      <c r="I67" s="21"/>
      <c r="J67" s="8"/>
      <c r="K67" s="68">
        <v>130.55072566225763</v>
      </c>
      <c r="L67" s="8">
        <f t="shared" si="18"/>
        <v>0.12966182891828243</v>
      </c>
      <c r="M67" s="68">
        <v>179.81594493967728</v>
      </c>
      <c r="N67" s="79">
        <f t="shared" si="12"/>
        <v>0.19877296626451518</v>
      </c>
      <c r="O67" s="79"/>
      <c r="P67" s="8"/>
      <c r="Q67" s="68">
        <v>227.74039443890621</v>
      </c>
      <c r="R67" s="79">
        <f t="shared" si="13"/>
        <v>0.51826929625937468</v>
      </c>
      <c r="S67" s="79"/>
      <c r="T67" s="8"/>
      <c r="U67">
        <v>200.14788274129768</v>
      </c>
      <c r="V67">
        <f t="shared" si="14"/>
        <v>0.33431921827531785</v>
      </c>
    </row>
    <row r="68" spans="1:24" ht="15" thickBot="1" x14ac:dyDescent="0.4">
      <c r="A68" s="26">
        <v>10</v>
      </c>
      <c r="B68" s="11">
        <f t="shared" si="15"/>
        <v>0.26</v>
      </c>
      <c r="C68" s="12">
        <v>0.74</v>
      </c>
      <c r="D68" s="6">
        <v>0.5</v>
      </c>
      <c r="E68" s="7">
        <f t="shared" si="16"/>
        <v>0.13</v>
      </c>
      <c r="F68" s="14">
        <f t="shared" si="17"/>
        <v>0.37</v>
      </c>
      <c r="G68" s="25">
        <v>283.89999999999998</v>
      </c>
      <c r="H68" s="12">
        <v>20</v>
      </c>
      <c r="I68" s="21"/>
      <c r="J68" s="8"/>
      <c r="K68" s="68">
        <v>159.41644815061005</v>
      </c>
      <c r="L68" s="8">
        <f t="shared" si="18"/>
        <v>0.20291775924694971</v>
      </c>
      <c r="M68" s="68">
        <v>239.00021799809741</v>
      </c>
      <c r="N68" s="79">
        <f t="shared" si="12"/>
        <v>0.19500108999048707</v>
      </c>
      <c r="O68" s="79"/>
      <c r="P68" s="8"/>
      <c r="Q68" s="68">
        <v>282.66663488358785</v>
      </c>
      <c r="R68" s="79">
        <f t="shared" si="13"/>
        <v>0.41333317441793921</v>
      </c>
      <c r="S68" s="79"/>
      <c r="T68" s="8"/>
      <c r="U68">
        <v>281.13270952375075</v>
      </c>
      <c r="V68">
        <f t="shared" si="14"/>
        <v>0.40566354761875373</v>
      </c>
    </row>
    <row r="69" spans="1:24" ht="15" thickBot="1" x14ac:dyDescent="0.4">
      <c r="A69" s="99" t="s">
        <v>12</v>
      </c>
      <c r="B69" s="100"/>
      <c r="C69" s="100"/>
      <c r="D69" s="100"/>
      <c r="E69" s="100"/>
      <c r="F69" s="100"/>
      <c r="G69" s="100"/>
      <c r="H69" s="100"/>
      <c r="I69" s="100"/>
      <c r="J69" s="101"/>
      <c r="K69" s="73"/>
      <c r="L69" s="74">
        <f>SUM(L59:L68)/10</f>
        <v>0.16718751274036908</v>
      </c>
      <c r="M69" s="73"/>
      <c r="N69" s="80">
        <f>SUM(N59:N68)/10</f>
        <v>0.1988918920771566</v>
      </c>
      <c r="O69" s="80"/>
      <c r="P69" s="74"/>
      <c r="Q69" s="73"/>
      <c r="R69" s="80">
        <f>SUM(R59:R68)/10</f>
        <v>0.36597653618946557</v>
      </c>
      <c r="S69" s="80"/>
      <c r="T69" s="74"/>
      <c r="U69" s="42"/>
      <c r="V69" s="42">
        <f>SUM(V59:V68)/10</f>
        <v>0.26867823631852594</v>
      </c>
      <c r="W69" s="42"/>
      <c r="X69" s="42"/>
    </row>
    <row r="70" spans="1:24" x14ac:dyDescent="0.35">
      <c r="A70" s="26">
        <v>1</v>
      </c>
      <c r="B70" s="11">
        <f>1-C70</f>
        <v>1</v>
      </c>
      <c r="C70" s="12">
        <v>0</v>
      </c>
      <c r="D70" s="27">
        <v>0.5</v>
      </c>
      <c r="E70" s="26">
        <f>0.5*B70</f>
        <v>0.5</v>
      </c>
      <c r="F70" s="28">
        <f>0.5*C70</f>
        <v>0</v>
      </c>
      <c r="G70" s="11">
        <v>275.3</v>
      </c>
      <c r="H70" s="12">
        <v>1.6</v>
      </c>
      <c r="I70" s="21"/>
      <c r="J70" s="29">
        <v>1</v>
      </c>
      <c r="K70" s="68">
        <v>14.154909800609396</v>
      </c>
      <c r="L70" s="8">
        <f>ABS(K70-H70*10)/H70/10</f>
        <v>0.11531813746191277</v>
      </c>
      <c r="M70" s="68">
        <v>17.87202466294119</v>
      </c>
      <c r="N70" s="79">
        <f t="shared" ref="N70:N95" si="19">ABS(M70-H70*10)/H70/10</f>
        <v>0.11700154143382435</v>
      </c>
      <c r="O70" s="79"/>
      <c r="P70" s="8"/>
      <c r="Q70" s="68">
        <v>16.589924623432381</v>
      </c>
      <c r="R70" s="79">
        <f t="shared" ref="R70:R95" si="20">ABS(Q70-H70*10)/H70/10</f>
        <v>3.6870288964523823E-2</v>
      </c>
      <c r="S70" s="79"/>
      <c r="T70" s="8"/>
      <c r="U70">
        <v>19.098654503592272</v>
      </c>
      <c r="V70">
        <f t="shared" ref="V70:V95" si="21">ABS(U70-H70*10)/H70/10</f>
        <v>0.19366590647451698</v>
      </c>
    </row>
    <row r="71" spans="1:24" x14ac:dyDescent="0.35">
      <c r="A71" s="26">
        <v>2</v>
      </c>
      <c r="B71" s="11">
        <f t="shared" ref="B71:B94" si="22">1-C71</f>
        <v>0.8</v>
      </c>
      <c r="C71" s="12">
        <v>0.2</v>
      </c>
      <c r="D71" s="27">
        <v>0.5</v>
      </c>
      <c r="E71" s="26">
        <f t="shared" ref="E71:E95" si="23">0.5*B71</f>
        <v>0.4</v>
      </c>
      <c r="F71" s="28">
        <f t="shared" ref="F71:F95" si="24">0.5*C71</f>
        <v>0.1</v>
      </c>
      <c r="G71" s="11">
        <v>275.3</v>
      </c>
      <c r="H71" s="12">
        <v>2</v>
      </c>
      <c r="I71" s="21"/>
      <c r="J71" s="29">
        <v>0.76300000000000001</v>
      </c>
      <c r="K71" s="68">
        <v>17.632720020237162</v>
      </c>
      <c r="L71" s="8">
        <f t="shared" ref="L71:L95" si="25">ABS(K71-H71*10)/H71/10</f>
        <v>0.1183639989881419</v>
      </c>
      <c r="M71" s="68">
        <v>22.379344563201752</v>
      </c>
      <c r="N71" s="79">
        <f t="shared" si="19"/>
        <v>0.11896722816008758</v>
      </c>
      <c r="O71" s="79"/>
      <c r="P71" s="8"/>
      <c r="Q71" s="68">
        <v>20.954963095167948</v>
      </c>
      <c r="R71" s="79">
        <f t="shared" si="20"/>
        <v>4.7748154758397374E-2</v>
      </c>
      <c r="S71" s="79"/>
      <c r="T71" s="8"/>
      <c r="U71">
        <v>23.952348530642475</v>
      </c>
      <c r="V71">
        <f t="shared" si="21"/>
        <v>0.19761742653212372</v>
      </c>
    </row>
    <row r="72" spans="1:24" x14ac:dyDescent="0.35">
      <c r="A72" s="26">
        <v>3</v>
      </c>
      <c r="B72" s="11">
        <f t="shared" si="22"/>
        <v>0.8</v>
      </c>
      <c r="C72" s="12">
        <v>0.2</v>
      </c>
      <c r="D72" s="27">
        <v>0.5</v>
      </c>
      <c r="E72" s="26">
        <f t="shared" si="23"/>
        <v>0.4</v>
      </c>
      <c r="F72" s="28">
        <f t="shared" si="24"/>
        <v>0.1</v>
      </c>
      <c r="G72" s="11">
        <v>275.3</v>
      </c>
      <c r="H72" s="12">
        <v>2.2000000000000002</v>
      </c>
      <c r="I72" s="21"/>
      <c r="J72" s="29">
        <v>0.70399999999999996</v>
      </c>
      <c r="K72" s="68">
        <v>17.632720024411018</v>
      </c>
      <c r="L72" s="8">
        <f t="shared" si="25"/>
        <v>0.19851272616313553</v>
      </c>
      <c r="M72" s="68">
        <v>22.379344546317757</v>
      </c>
      <c r="N72" s="79">
        <f t="shared" si="19"/>
        <v>1.7242933923534404E-2</v>
      </c>
      <c r="O72" s="79"/>
      <c r="P72" s="8"/>
      <c r="Q72" s="68">
        <v>20.954977111988587</v>
      </c>
      <c r="R72" s="79">
        <f t="shared" si="20"/>
        <v>4.7501040364155138E-2</v>
      </c>
      <c r="S72" s="79"/>
      <c r="T72" s="8"/>
      <c r="U72">
        <v>23.952348520862774</v>
      </c>
      <c r="V72">
        <f t="shared" si="21"/>
        <v>8.8743114584671531E-2</v>
      </c>
    </row>
    <row r="73" spans="1:24" x14ac:dyDescent="0.35">
      <c r="A73" s="26">
        <v>4</v>
      </c>
      <c r="B73" s="11">
        <f t="shared" si="22"/>
        <v>0.5</v>
      </c>
      <c r="C73" s="12">
        <v>0.5</v>
      </c>
      <c r="D73" s="27">
        <v>0.5</v>
      </c>
      <c r="E73" s="26">
        <f t="shared" si="23"/>
        <v>0.25</v>
      </c>
      <c r="F73" s="28">
        <f t="shared" si="24"/>
        <v>0.25</v>
      </c>
      <c r="G73" s="11">
        <v>275.3</v>
      </c>
      <c r="H73" s="12">
        <v>3.4</v>
      </c>
      <c r="I73" s="21"/>
      <c r="J73" s="29">
        <v>0.44299999999999995</v>
      </c>
      <c r="K73" s="68">
        <v>27.910860860786528</v>
      </c>
      <c r="L73" s="8">
        <f t="shared" si="25"/>
        <v>0.17909232762392566</v>
      </c>
      <c r="M73" s="68">
        <v>35.446013706448177</v>
      </c>
      <c r="N73" s="79">
        <f t="shared" si="19"/>
        <v>4.2529814895534618E-2</v>
      </c>
      <c r="O73" s="79"/>
      <c r="P73" s="8"/>
      <c r="Q73" s="68">
        <v>34.150189846519545</v>
      </c>
      <c r="R73" s="79">
        <f t="shared" si="20"/>
        <v>4.4173484270454491E-3</v>
      </c>
      <c r="S73" s="79"/>
      <c r="T73" s="8"/>
      <c r="U73">
        <v>37.95316310140241</v>
      </c>
      <c r="V73">
        <f t="shared" si="21"/>
        <v>0.11626950298242382</v>
      </c>
    </row>
    <row r="74" spans="1:24" x14ac:dyDescent="0.35">
      <c r="A74" s="26">
        <v>5</v>
      </c>
      <c r="B74" s="11">
        <f t="shared" si="22"/>
        <v>0.5</v>
      </c>
      <c r="C74" s="12">
        <v>0.5</v>
      </c>
      <c r="D74" s="27">
        <v>0.5</v>
      </c>
      <c r="E74" s="26">
        <f t="shared" si="23"/>
        <v>0.25</v>
      </c>
      <c r="F74" s="28">
        <f t="shared" si="24"/>
        <v>0.25</v>
      </c>
      <c r="G74" s="11">
        <v>275.3</v>
      </c>
      <c r="H74" s="12">
        <v>3.4</v>
      </c>
      <c r="I74" s="21"/>
      <c r="J74" s="29">
        <v>0.44799999999999995</v>
      </c>
      <c r="K74" s="68">
        <v>27.910860860786528</v>
      </c>
      <c r="L74" s="8">
        <f t="shared" si="25"/>
        <v>0.17909232762392566</v>
      </c>
      <c r="M74" s="68">
        <v>35.446013706448177</v>
      </c>
      <c r="N74" s="79">
        <f t="shared" si="19"/>
        <v>4.2529814895534618E-2</v>
      </c>
      <c r="O74" s="79"/>
      <c r="P74" s="8"/>
      <c r="Q74" s="68">
        <v>34.150189846519545</v>
      </c>
      <c r="R74" s="79">
        <f t="shared" si="20"/>
        <v>4.4173484270454491E-3</v>
      </c>
      <c r="S74" s="79"/>
      <c r="T74" s="8"/>
      <c r="U74">
        <v>37.95316310140241</v>
      </c>
      <c r="V74">
        <f t="shared" si="21"/>
        <v>0.11626950298242382</v>
      </c>
    </row>
    <row r="75" spans="1:24" x14ac:dyDescent="0.35">
      <c r="A75" s="26">
        <v>6</v>
      </c>
      <c r="B75" s="11">
        <f t="shared" si="22"/>
        <v>0.5</v>
      </c>
      <c r="C75" s="12">
        <v>0.5</v>
      </c>
      <c r="D75" s="27">
        <v>0.5</v>
      </c>
      <c r="E75" s="26">
        <f t="shared" si="23"/>
        <v>0.25</v>
      </c>
      <c r="F75" s="28">
        <f t="shared" si="24"/>
        <v>0.25</v>
      </c>
      <c r="G75" s="11">
        <v>275.3</v>
      </c>
      <c r="H75" s="12">
        <v>3.4</v>
      </c>
      <c r="I75" s="21"/>
      <c r="J75" s="29">
        <v>0.44499999999999995</v>
      </c>
      <c r="K75" s="68">
        <v>27.910860860786528</v>
      </c>
      <c r="L75" s="8">
        <f t="shared" si="25"/>
        <v>0.17909232762392566</v>
      </c>
      <c r="M75" s="68">
        <v>35.446013706448177</v>
      </c>
      <c r="N75" s="79">
        <f t="shared" si="19"/>
        <v>4.2529814895534618E-2</v>
      </c>
      <c r="O75" s="79"/>
      <c r="P75" s="8"/>
      <c r="Q75" s="68">
        <v>34.150189846519545</v>
      </c>
      <c r="R75" s="79">
        <f t="shared" si="20"/>
        <v>4.4173484270454491E-3</v>
      </c>
      <c r="S75" s="79"/>
      <c r="T75" s="8"/>
      <c r="U75">
        <v>37.95316310140241</v>
      </c>
      <c r="V75">
        <f t="shared" si="21"/>
        <v>0.11626950298242382</v>
      </c>
    </row>
    <row r="76" spans="1:24" x14ac:dyDescent="0.35">
      <c r="A76" s="26">
        <v>7</v>
      </c>
      <c r="B76" s="11">
        <f t="shared" si="22"/>
        <v>0.5</v>
      </c>
      <c r="C76" s="12">
        <v>0.5</v>
      </c>
      <c r="D76" s="27">
        <v>0.5</v>
      </c>
      <c r="E76" s="26">
        <f t="shared" si="23"/>
        <v>0.25</v>
      </c>
      <c r="F76" s="28">
        <f t="shared" si="24"/>
        <v>0.25</v>
      </c>
      <c r="G76" s="11">
        <v>275.3</v>
      </c>
      <c r="H76" s="12">
        <v>3.5</v>
      </c>
      <c r="I76" s="21"/>
      <c r="J76" s="29">
        <v>0.43600000000000005</v>
      </c>
      <c r="K76" s="68">
        <v>27.910860860346446</v>
      </c>
      <c r="L76" s="8">
        <f t="shared" si="25"/>
        <v>0.20254683256153011</v>
      </c>
      <c r="M76" s="68">
        <v>35.446013712320031</v>
      </c>
      <c r="N76" s="79">
        <f t="shared" si="19"/>
        <v>1.2743248923429462E-2</v>
      </c>
      <c r="O76" s="79"/>
      <c r="P76" s="8"/>
      <c r="Q76" s="68">
        <v>34.150209827705254</v>
      </c>
      <c r="R76" s="79">
        <f t="shared" si="20"/>
        <v>2.4279719208421317E-2</v>
      </c>
      <c r="S76" s="79"/>
      <c r="T76" s="8"/>
      <c r="U76">
        <v>37.953163101313464</v>
      </c>
      <c r="V76">
        <f t="shared" si="21"/>
        <v>8.4376088608956124E-2</v>
      </c>
    </row>
    <row r="77" spans="1:24" x14ac:dyDescent="0.35">
      <c r="A77" s="26">
        <v>8</v>
      </c>
      <c r="B77" s="11">
        <f t="shared" si="22"/>
        <v>0.5</v>
      </c>
      <c r="C77" s="12">
        <v>0.5</v>
      </c>
      <c r="D77" s="27">
        <v>0.5</v>
      </c>
      <c r="E77" s="26">
        <f t="shared" si="23"/>
        <v>0.25</v>
      </c>
      <c r="F77" s="28">
        <f t="shared" si="24"/>
        <v>0.25</v>
      </c>
      <c r="G77" s="11">
        <v>275.39999999999998</v>
      </c>
      <c r="H77" s="12">
        <v>3.6</v>
      </c>
      <c r="I77" s="21"/>
      <c r="J77" s="29">
        <v>0.41799999999999993</v>
      </c>
      <c r="K77" s="68">
        <v>28.186686811845771</v>
      </c>
      <c r="L77" s="8">
        <f t="shared" si="25"/>
        <v>0.21703647744872856</v>
      </c>
      <c r="M77" s="68">
        <v>35.80256491851506</v>
      </c>
      <c r="N77" s="79">
        <f t="shared" si="19"/>
        <v>5.4843078190261151E-3</v>
      </c>
      <c r="O77" s="79"/>
      <c r="P77" s="8"/>
      <c r="Q77" s="68">
        <v>34.562140204935204</v>
      </c>
      <c r="R77" s="79">
        <f t="shared" si="20"/>
        <v>3.9940549862910991E-2</v>
      </c>
      <c r="S77" s="79"/>
      <c r="T77" s="8"/>
      <c r="U77">
        <v>38.337141825892814</v>
      </c>
      <c r="V77">
        <f t="shared" si="21"/>
        <v>6.4920606274800396E-2</v>
      </c>
    </row>
    <row r="78" spans="1:24" x14ac:dyDescent="0.35">
      <c r="A78" s="26">
        <v>9</v>
      </c>
      <c r="B78" s="11">
        <f t="shared" si="22"/>
        <v>0.5</v>
      </c>
      <c r="C78" s="12">
        <v>0.5</v>
      </c>
      <c r="D78" s="27">
        <v>0.5</v>
      </c>
      <c r="E78" s="26">
        <f t="shared" si="23"/>
        <v>0.25</v>
      </c>
      <c r="F78" s="28">
        <f t="shared" si="24"/>
        <v>0.25</v>
      </c>
      <c r="G78" s="11">
        <v>275.3</v>
      </c>
      <c r="H78" s="12">
        <v>3.8</v>
      </c>
      <c r="I78" s="21"/>
      <c r="J78" s="29">
        <v>0.39500000000000002</v>
      </c>
      <c r="K78" s="68">
        <v>27.91086085927795</v>
      </c>
      <c r="L78" s="8">
        <f t="shared" si="25"/>
        <v>0.26550366159794869</v>
      </c>
      <c r="M78" s="68">
        <v>35.44601371459386</v>
      </c>
      <c r="N78" s="79">
        <f t="shared" si="19"/>
        <v>6.7210165405424724E-2</v>
      </c>
      <c r="O78" s="79"/>
      <c r="P78" s="8"/>
      <c r="Q78" s="68">
        <v>34.15021055894848</v>
      </c>
      <c r="R78" s="79">
        <f t="shared" si="20"/>
        <v>0.10131024844872423</v>
      </c>
      <c r="S78" s="79"/>
      <c r="T78" s="8"/>
      <c r="U78">
        <v>37.953163101236072</v>
      </c>
      <c r="V78">
        <f t="shared" si="21"/>
        <v>1.2325499674717909E-3</v>
      </c>
    </row>
    <row r="79" spans="1:24" x14ac:dyDescent="0.35">
      <c r="A79" s="26">
        <v>10</v>
      </c>
      <c r="B79" s="11">
        <f t="shared" si="22"/>
        <v>0.5</v>
      </c>
      <c r="C79" s="12">
        <v>0.5</v>
      </c>
      <c r="D79" s="27">
        <v>0.5</v>
      </c>
      <c r="E79" s="26">
        <f t="shared" si="23"/>
        <v>0.25</v>
      </c>
      <c r="F79" s="28">
        <f t="shared" si="24"/>
        <v>0.25</v>
      </c>
      <c r="G79" s="11">
        <v>275.2</v>
      </c>
      <c r="H79" s="12">
        <v>4</v>
      </c>
      <c r="I79" s="21"/>
      <c r="J79" s="29">
        <v>0.36499999999999999</v>
      </c>
      <c r="K79" s="68">
        <v>27.63792147320423</v>
      </c>
      <c r="L79" s="8">
        <f t="shared" si="25"/>
        <v>0.30905196316989425</v>
      </c>
      <c r="M79" s="68">
        <v>35.093347809719262</v>
      </c>
      <c r="N79" s="79">
        <f t="shared" si="19"/>
        <v>0.12266630475701845</v>
      </c>
      <c r="O79" s="79"/>
      <c r="P79" s="8"/>
      <c r="Q79" s="68">
        <v>33.637199136087197</v>
      </c>
      <c r="R79" s="79">
        <f t="shared" si="20"/>
        <v>0.15907002159782008</v>
      </c>
      <c r="S79" s="79"/>
      <c r="T79" s="8"/>
      <c r="U79">
        <v>37.573427241127902</v>
      </c>
      <c r="V79">
        <f t="shared" si="21"/>
        <v>6.0664318971802446E-2</v>
      </c>
    </row>
    <row r="80" spans="1:24" x14ac:dyDescent="0.35">
      <c r="A80" s="26">
        <v>11</v>
      </c>
      <c r="B80" s="11">
        <f t="shared" si="22"/>
        <v>0.20999999999999996</v>
      </c>
      <c r="C80" s="12">
        <v>0.79</v>
      </c>
      <c r="D80" s="27">
        <v>0.5</v>
      </c>
      <c r="E80" s="26">
        <f t="shared" si="23"/>
        <v>0.10499999999999998</v>
      </c>
      <c r="F80" s="28">
        <f t="shared" si="24"/>
        <v>0.39500000000000002</v>
      </c>
      <c r="G80" s="11">
        <v>275.3</v>
      </c>
      <c r="H80" s="12">
        <v>7.3</v>
      </c>
      <c r="I80" s="21"/>
      <c r="J80" s="29">
        <v>0.16999999999999993</v>
      </c>
      <c r="K80" s="68">
        <v>62.554444308704412</v>
      </c>
      <c r="L80" s="8">
        <f t="shared" si="25"/>
        <v>0.14308980399035054</v>
      </c>
      <c r="M80" s="68">
        <v>76.931974453568415</v>
      </c>
      <c r="N80" s="79">
        <f t="shared" si="19"/>
        <v>5.3862663747512543E-2</v>
      </c>
      <c r="O80" s="79"/>
      <c r="P80" s="8"/>
      <c r="Q80" s="68">
        <v>80.66674431918338</v>
      </c>
      <c r="R80" s="79">
        <f t="shared" si="20"/>
        <v>0.10502389478333399</v>
      </c>
      <c r="S80" s="79"/>
      <c r="T80" s="8"/>
      <c r="U80">
        <v>81.651339262710522</v>
      </c>
      <c r="V80">
        <f t="shared" si="21"/>
        <v>0.1185114967494592</v>
      </c>
    </row>
    <row r="81" spans="1:24" x14ac:dyDescent="0.35">
      <c r="A81" s="26">
        <v>12</v>
      </c>
      <c r="B81" s="11">
        <f t="shared" si="22"/>
        <v>0.20999999999999996</v>
      </c>
      <c r="C81" s="12">
        <v>0.79</v>
      </c>
      <c r="D81" s="27">
        <v>0.5</v>
      </c>
      <c r="E81" s="26">
        <f t="shared" si="23"/>
        <v>0.10499999999999998</v>
      </c>
      <c r="F81" s="28">
        <f t="shared" si="24"/>
        <v>0.39500000000000002</v>
      </c>
      <c r="G81" s="11">
        <v>275.39999999999998</v>
      </c>
      <c r="H81" s="12">
        <v>7.7</v>
      </c>
      <c r="I81" s="21"/>
      <c r="J81" s="29">
        <v>0.16200000000000003</v>
      </c>
      <c r="K81" s="68">
        <v>63.257309385453325</v>
      </c>
      <c r="L81" s="8">
        <f t="shared" si="25"/>
        <v>0.17847650148761915</v>
      </c>
      <c r="M81" s="68">
        <v>77.825215051941186</v>
      </c>
      <c r="N81" s="79">
        <f t="shared" si="19"/>
        <v>1.0717078596638775E-2</v>
      </c>
      <c r="O81" s="79"/>
      <c r="P81" s="8"/>
      <c r="Q81" s="68">
        <v>81.47033714599263</v>
      </c>
      <c r="R81" s="79">
        <f t="shared" si="20"/>
        <v>5.8056326571332861E-2</v>
      </c>
      <c r="S81" s="79"/>
      <c r="T81" s="8"/>
      <c r="U81">
        <v>82.610418507134881</v>
      </c>
      <c r="V81">
        <f t="shared" si="21"/>
        <v>7.2862578014738708E-2</v>
      </c>
    </row>
    <row r="82" spans="1:24" x14ac:dyDescent="0.35">
      <c r="A82" s="26">
        <v>13</v>
      </c>
      <c r="B82" s="11">
        <f t="shared" si="22"/>
        <v>0</v>
      </c>
      <c r="C82" s="12">
        <v>1</v>
      </c>
      <c r="D82" s="27">
        <v>0.5</v>
      </c>
      <c r="E82" s="26">
        <f t="shared" si="23"/>
        <v>0</v>
      </c>
      <c r="F82" s="28">
        <f t="shared" si="24"/>
        <v>0.5</v>
      </c>
      <c r="G82" s="11">
        <v>275.60000000000002</v>
      </c>
      <c r="H82" s="12">
        <v>20.100000000000001</v>
      </c>
      <c r="I82" s="21"/>
      <c r="J82" s="29">
        <v>0</v>
      </c>
      <c r="K82" s="68">
        <v>229.83058395578755</v>
      </c>
      <c r="L82" s="8">
        <f t="shared" si="25"/>
        <v>0.14343574107356988</v>
      </c>
      <c r="M82" s="68">
        <v>212.52287276038376</v>
      </c>
      <c r="N82" s="79">
        <f t="shared" si="19"/>
        <v>5.732772517603861E-2</v>
      </c>
      <c r="O82" s="79"/>
      <c r="P82" s="8"/>
      <c r="Q82" s="68">
        <v>266.35668639314684</v>
      </c>
      <c r="R82" s="79">
        <f t="shared" si="20"/>
        <v>0.32515764374699924</v>
      </c>
      <c r="S82" s="79"/>
      <c r="T82" s="8"/>
      <c r="U82">
        <v>211.40546938519904</v>
      </c>
      <c r="V82">
        <f t="shared" si="21"/>
        <v>5.1768504403975325E-2</v>
      </c>
    </row>
    <row r="83" spans="1:24" x14ac:dyDescent="0.35">
      <c r="A83" s="26">
        <v>14</v>
      </c>
      <c r="B83" s="11">
        <f t="shared" si="22"/>
        <v>0.8</v>
      </c>
      <c r="C83" s="12">
        <v>0.2</v>
      </c>
      <c r="D83" s="27">
        <v>0.5</v>
      </c>
      <c r="E83" s="26">
        <f t="shared" si="23"/>
        <v>0.4</v>
      </c>
      <c r="F83" s="28">
        <f t="shared" si="24"/>
        <v>0.1</v>
      </c>
      <c r="G83" s="11">
        <v>277.39999999999998</v>
      </c>
      <c r="H83" s="12">
        <v>2.7</v>
      </c>
      <c r="I83" s="21"/>
      <c r="J83" s="29">
        <v>0.745</v>
      </c>
      <c r="K83" s="68">
        <v>21.393529415735991</v>
      </c>
      <c r="L83" s="8">
        <f t="shared" si="25"/>
        <v>0.20764705867644478</v>
      </c>
      <c r="M83" s="68">
        <v>27.18000442938035</v>
      </c>
      <c r="N83" s="79">
        <f t="shared" si="19"/>
        <v>6.6668307177907473E-3</v>
      </c>
      <c r="O83" s="79"/>
      <c r="P83" s="8"/>
      <c r="Q83" s="68">
        <v>26.570873635276069</v>
      </c>
      <c r="R83" s="79">
        <f t="shared" si="20"/>
        <v>1.5893569063849304E-2</v>
      </c>
      <c r="S83" s="79"/>
      <c r="T83" s="8"/>
      <c r="U83">
        <v>29.091622578842468</v>
      </c>
      <c r="V83">
        <f t="shared" si="21"/>
        <v>7.7467502920091413E-2</v>
      </c>
    </row>
    <row r="84" spans="1:24" x14ac:dyDescent="0.35">
      <c r="A84" s="26">
        <v>15</v>
      </c>
      <c r="B84" s="11">
        <f t="shared" si="22"/>
        <v>0.5</v>
      </c>
      <c r="C84" s="12">
        <v>0.5</v>
      </c>
      <c r="D84" s="27">
        <v>0.5</v>
      </c>
      <c r="E84" s="26">
        <f t="shared" si="23"/>
        <v>0.25</v>
      </c>
      <c r="F84" s="28">
        <f t="shared" si="24"/>
        <v>0.25</v>
      </c>
      <c r="G84" s="11">
        <v>277.2</v>
      </c>
      <c r="H84" s="12">
        <v>5.0999999999999996</v>
      </c>
      <c r="I84" s="21"/>
      <c r="J84" s="29">
        <v>0.36099999999999999</v>
      </c>
      <c r="K84" s="68">
        <v>33.688783181086947</v>
      </c>
      <c r="L84" s="8">
        <f t="shared" si="25"/>
        <v>0.33943562390025594</v>
      </c>
      <c r="M84" s="68">
        <v>42.949845042455905</v>
      </c>
      <c r="N84" s="79">
        <f t="shared" si="19"/>
        <v>0.15784617563811951</v>
      </c>
      <c r="O84" s="79"/>
      <c r="P84" s="8"/>
      <c r="Q84" s="68">
        <v>43.21803911149842</v>
      </c>
      <c r="R84" s="79">
        <f t="shared" si="20"/>
        <v>0.15258746840199178</v>
      </c>
      <c r="S84" s="79"/>
      <c r="T84" s="8"/>
      <c r="U84">
        <v>46.047718975518713</v>
      </c>
      <c r="V84">
        <f t="shared" si="21"/>
        <v>9.7103549499633096E-2</v>
      </c>
    </row>
    <row r="85" spans="1:24" x14ac:dyDescent="0.35">
      <c r="A85" s="26">
        <v>16</v>
      </c>
      <c r="B85" s="11">
        <f t="shared" si="22"/>
        <v>0.20999999999999996</v>
      </c>
      <c r="C85" s="12">
        <v>0.79</v>
      </c>
      <c r="D85" s="27">
        <v>0.5</v>
      </c>
      <c r="E85" s="26">
        <f t="shared" si="23"/>
        <v>0.10499999999999998</v>
      </c>
      <c r="F85" s="28">
        <f t="shared" si="24"/>
        <v>0.39500000000000002</v>
      </c>
      <c r="G85" s="11">
        <v>277.39999999999998</v>
      </c>
      <c r="H85" s="12">
        <v>9.9</v>
      </c>
      <c r="I85" s="21"/>
      <c r="J85" s="29">
        <v>0.16999999999999993</v>
      </c>
      <c r="K85" s="68">
        <v>79.671184844850146</v>
      </c>
      <c r="L85" s="8">
        <f t="shared" si="25"/>
        <v>0.19524055712272578</v>
      </c>
      <c r="M85" s="68">
        <v>99.014526268259871</v>
      </c>
      <c r="N85" s="79">
        <f t="shared" si="19"/>
        <v>1.4672998242294184E-4</v>
      </c>
      <c r="O85" s="79"/>
      <c r="P85" s="8"/>
      <c r="Q85" s="68">
        <v>108.68378630432211</v>
      </c>
      <c r="R85" s="79">
        <f t="shared" si="20"/>
        <v>9.7816023275980921E-2</v>
      </c>
      <c r="S85" s="79"/>
      <c r="T85" s="8"/>
      <c r="U85">
        <v>105.49335507027938</v>
      </c>
      <c r="V85">
        <f t="shared" si="21"/>
        <v>6.558944515433715E-2</v>
      </c>
    </row>
    <row r="86" spans="1:24" x14ac:dyDescent="0.35">
      <c r="A86" s="26">
        <v>17</v>
      </c>
      <c r="B86" s="11">
        <f t="shared" si="22"/>
        <v>0.8</v>
      </c>
      <c r="C86" s="12">
        <v>0.2</v>
      </c>
      <c r="D86" s="27">
        <v>0.5</v>
      </c>
      <c r="E86" s="26">
        <f t="shared" si="23"/>
        <v>0.4</v>
      </c>
      <c r="F86" s="28">
        <f t="shared" si="24"/>
        <v>0.1</v>
      </c>
      <c r="G86" s="11">
        <v>279.39999999999998</v>
      </c>
      <c r="H86" s="12">
        <v>3.6</v>
      </c>
      <c r="I86" s="21"/>
      <c r="J86" s="29">
        <v>0.71100000000000008</v>
      </c>
      <c r="K86" s="68">
        <v>25.727486534741509</v>
      </c>
      <c r="L86" s="8">
        <f t="shared" si="25"/>
        <v>0.28534759625718031</v>
      </c>
      <c r="M86" s="68">
        <v>32.700582333541085</v>
      </c>
      <c r="N86" s="79">
        <f t="shared" si="19"/>
        <v>9.165049073496985E-2</v>
      </c>
      <c r="O86" s="79"/>
      <c r="P86" s="8"/>
      <c r="Q86" s="68">
        <v>33.872189619581803</v>
      </c>
      <c r="R86" s="79">
        <f t="shared" si="20"/>
        <v>5.910584390050546E-2</v>
      </c>
      <c r="S86" s="79"/>
      <c r="T86" s="8"/>
      <c r="U86">
        <v>34.993541938015106</v>
      </c>
      <c r="V86">
        <f t="shared" si="21"/>
        <v>2.7957168388469279E-2</v>
      </c>
    </row>
    <row r="87" spans="1:24" x14ac:dyDescent="0.35">
      <c r="A87" s="26">
        <v>18</v>
      </c>
      <c r="B87" s="11">
        <f t="shared" si="22"/>
        <v>0.5</v>
      </c>
      <c r="C87" s="12">
        <v>0.5</v>
      </c>
      <c r="D87" s="27">
        <v>0.5</v>
      </c>
      <c r="E87" s="26">
        <f t="shared" si="23"/>
        <v>0.25</v>
      </c>
      <c r="F87" s="28">
        <f t="shared" si="24"/>
        <v>0.25</v>
      </c>
      <c r="G87" s="11">
        <v>279</v>
      </c>
      <c r="H87" s="12">
        <v>6.1</v>
      </c>
      <c r="I87" s="21"/>
      <c r="J87" s="29">
        <v>0.3929999999999999</v>
      </c>
      <c r="K87" s="68">
        <v>40.389774632166919</v>
      </c>
      <c r="L87" s="8">
        <f t="shared" si="25"/>
        <v>0.3378725470136571</v>
      </c>
      <c r="M87" s="68">
        <v>51.757387633475339</v>
      </c>
      <c r="N87" s="79">
        <f t="shared" si="19"/>
        <v>0.15151823551679772</v>
      </c>
      <c r="O87" s="79"/>
      <c r="P87" s="8"/>
      <c r="Q87" s="68">
        <v>54.883586817218927</v>
      </c>
      <c r="R87" s="79">
        <f t="shared" si="20"/>
        <v>0.10026906857018154</v>
      </c>
      <c r="S87" s="79"/>
      <c r="T87" s="8"/>
      <c r="U87">
        <v>55.590390281090201</v>
      </c>
      <c r="V87">
        <f t="shared" si="21"/>
        <v>8.8682126539504899E-2</v>
      </c>
    </row>
    <row r="88" spans="1:24" x14ac:dyDescent="0.35">
      <c r="A88" s="26">
        <v>19</v>
      </c>
      <c r="B88" s="11">
        <f t="shared" si="22"/>
        <v>0.20999999999999996</v>
      </c>
      <c r="C88" s="12">
        <v>0.79</v>
      </c>
      <c r="D88" s="27">
        <v>0.5</v>
      </c>
      <c r="E88" s="26">
        <f t="shared" si="23"/>
        <v>0.10499999999999998</v>
      </c>
      <c r="F88" s="28">
        <f t="shared" si="24"/>
        <v>0.39500000000000002</v>
      </c>
      <c r="G88" s="11">
        <v>279.3</v>
      </c>
      <c r="H88" s="12">
        <v>12.1</v>
      </c>
      <c r="I88" s="21"/>
      <c r="J88" s="29">
        <v>0.18499999999999994</v>
      </c>
      <c r="K88" s="68">
        <v>101.00279131904536</v>
      </c>
      <c r="L88" s="8">
        <f t="shared" si="25"/>
        <v>0.16526618744590613</v>
      </c>
      <c r="M88" s="68">
        <v>127.74557838274342</v>
      </c>
      <c r="N88" s="79">
        <f t="shared" si="19"/>
        <v>5.5748581675565435E-2</v>
      </c>
      <c r="O88" s="79"/>
      <c r="P88" s="8"/>
      <c r="Q88" s="68">
        <v>147.83830733183331</v>
      </c>
      <c r="R88" s="79">
        <f t="shared" si="20"/>
        <v>0.22180419282506864</v>
      </c>
      <c r="S88" s="79"/>
      <c r="T88" s="8"/>
      <c r="U88">
        <v>137.02141979770644</v>
      </c>
      <c r="V88">
        <f t="shared" si="21"/>
        <v>0.13240842808021852</v>
      </c>
    </row>
    <row r="89" spans="1:24" x14ac:dyDescent="0.35">
      <c r="A89" s="26">
        <v>20</v>
      </c>
      <c r="B89" s="11">
        <f t="shared" si="22"/>
        <v>0.8</v>
      </c>
      <c r="C89" s="12">
        <v>0.2</v>
      </c>
      <c r="D89" s="27">
        <v>0.5</v>
      </c>
      <c r="E89" s="26">
        <f t="shared" si="23"/>
        <v>0.4</v>
      </c>
      <c r="F89" s="28">
        <f t="shared" si="24"/>
        <v>0.1</v>
      </c>
      <c r="G89" s="11">
        <v>281</v>
      </c>
      <c r="H89" s="12">
        <v>4</v>
      </c>
      <c r="I89" s="21"/>
      <c r="J89" s="29">
        <v>0.78699999999999992</v>
      </c>
      <c r="K89" s="68">
        <v>29.823370429519588</v>
      </c>
      <c r="L89" s="8">
        <f t="shared" si="25"/>
        <v>0.25441573926201028</v>
      </c>
      <c r="M89" s="68">
        <v>37.898490465926962</v>
      </c>
      <c r="N89" s="79">
        <f t="shared" si="19"/>
        <v>5.2537738351825958E-2</v>
      </c>
      <c r="O89" s="79"/>
      <c r="P89" s="8"/>
      <c r="Q89" s="68">
        <v>41.819841183341225</v>
      </c>
      <c r="R89" s="79">
        <f t="shared" si="20"/>
        <v>4.5496029583530627E-2</v>
      </c>
      <c r="S89" s="79"/>
      <c r="T89" s="8"/>
      <c r="U89">
        <v>40.538095807903694</v>
      </c>
      <c r="V89">
        <f t="shared" si="21"/>
        <v>1.345239519759236E-2</v>
      </c>
    </row>
    <row r="90" spans="1:24" x14ac:dyDescent="0.35">
      <c r="A90" s="26">
        <v>21</v>
      </c>
      <c r="B90" s="11">
        <f t="shared" si="22"/>
        <v>0.5</v>
      </c>
      <c r="C90" s="12">
        <v>0.5</v>
      </c>
      <c r="D90" s="27">
        <v>0.5</v>
      </c>
      <c r="E90" s="26">
        <f t="shared" si="23"/>
        <v>0.25</v>
      </c>
      <c r="F90" s="28">
        <f t="shared" si="24"/>
        <v>0.25</v>
      </c>
      <c r="G90" s="11">
        <v>281.10000000000002</v>
      </c>
      <c r="H90" s="12">
        <v>7.8</v>
      </c>
      <c r="I90" s="21"/>
      <c r="J90" s="29">
        <v>0.41600000000000004</v>
      </c>
      <c r="K90" s="68">
        <v>50.192018177333672</v>
      </c>
      <c r="L90" s="8">
        <f t="shared" si="25"/>
        <v>0.35651258747008113</v>
      </c>
      <c r="M90" s="68">
        <v>64.899885236050153</v>
      </c>
      <c r="N90" s="79">
        <f t="shared" si="19"/>
        <v>0.16795018928140831</v>
      </c>
      <c r="O90" s="79"/>
      <c r="P90" s="8"/>
      <c r="Q90" s="68">
        <v>76.529707112593428</v>
      </c>
      <c r="R90" s="79">
        <f t="shared" si="20"/>
        <v>1.884990881290477E-2</v>
      </c>
      <c r="S90" s="79"/>
      <c r="T90" s="8"/>
      <c r="U90">
        <v>69.941710367638237</v>
      </c>
      <c r="V90">
        <f t="shared" si="21"/>
        <v>0.10331140554309952</v>
      </c>
    </row>
    <row r="91" spans="1:24" x14ac:dyDescent="0.35">
      <c r="A91" s="26">
        <v>22</v>
      </c>
      <c r="B91" s="11">
        <f t="shared" si="22"/>
        <v>0.20999999999999996</v>
      </c>
      <c r="C91" s="12">
        <v>0.79</v>
      </c>
      <c r="D91" s="27">
        <v>0.5</v>
      </c>
      <c r="E91" s="26">
        <f t="shared" si="23"/>
        <v>0.10499999999999998</v>
      </c>
      <c r="F91" s="28">
        <f t="shared" si="24"/>
        <v>0.39500000000000002</v>
      </c>
      <c r="G91" s="11">
        <v>281.10000000000002</v>
      </c>
      <c r="H91" s="12">
        <v>16</v>
      </c>
      <c r="I91" s="21"/>
      <c r="J91" s="29">
        <v>0.18299999999999994</v>
      </c>
      <c r="K91" s="68">
        <v>130.10180579968261</v>
      </c>
      <c r="L91" s="8">
        <f t="shared" si="25"/>
        <v>0.18686371375198368</v>
      </c>
      <c r="M91" s="68">
        <v>170.1196095671817</v>
      </c>
      <c r="N91" s="79">
        <f t="shared" si="19"/>
        <v>6.3247559794885611E-2</v>
      </c>
      <c r="O91" s="79"/>
      <c r="P91" s="8"/>
      <c r="Q91" s="68">
        <v>200.48939670862896</v>
      </c>
      <c r="R91" s="79">
        <f t="shared" si="20"/>
        <v>0.25305872942893098</v>
      </c>
      <c r="S91" s="79"/>
      <c r="T91" s="8"/>
      <c r="U91">
        <v>185.00918394345106</v>
      </c>
      <c r="V91">
        <f t="shared" si="21"/>
        <v>0.15630739964656915</v>
      </c>
    </row>
    <row r="92" spans="1:24" x14ac:dyDescent="0.35">
      <c r="A92" s="26">
        <v>23</v>
      </c>
      <c r="B92" s="11">
        <f t="shared" si="22"/>
        <v>0.20999999999999996</v>
      </c>
      <c r="C92" s="12">
        <v>0.79</v>
      </c>
      <c r="D92" s="27">
        <v>0.5</v>
      </c>
      <c r="E92" s="26">
        <f t="shared" si="23"/>
        <v>0.10499999999999998</v>
      </c>
      <c r="F92" s="28">
        <f t="shared" si="24"/>
        <v>0.39500000000000002</v>
      </c>
      <c r="G92" s="11">
        <v>281.10000000000002</v>
      </c>
      <c r="H92" s="12">
        <v>16.7</v>
      </c>
      <c r="I92" s="21"/>
      <c r="J92" s="29">
        <v>0.18299999999999994</v>
      </c>
      <c r="K92" s="68">
        <v>130.10180579989859</v>
      </c>
      <c r="L92" s="8">
        <f t="shared" si="25"/>
        <v>0.22094727065928993</v>
      </c>
      <c r="M92" s="68">
        <v>170.11960955039066</v>
      </c>
      <c r="N92" s="79">
        <f t="shared" si="19"/>
        <v>1.8680296708926129E-2</v>
      </c>
      <c r="O92" s="79"/>
      <c r="P92" s="8"/>
      <c r="Q92" s="68">
        <v>200.48939930662655</v>
      </c>
      <c r="R92" s="79">
        <f t="shared" si="20"/>
        <v>0.20053532518938058</v>
      </c>
      <c r="S92" s="79"/>
      <c r="T92" s="8"/>
      <c r="U92">
        <v>185.00918394442652</v>
      </c>
      <c r="V92">
        <f t="shared" si="21"/>
        <v>0.10783942481692529</v>
      </c>
    </row>
    <row r="93" spans="1:24" x14ac:dyDescent="0.35">
      <c r="A93" s="26">
        <v>24</v>
      </c>
      <c r="B93" s="11">
        <f t="shared" si="22"/>
        <v>0.8</v>
      </c>
      <c r="C93" s="12">
        <v>0.2</v>
      </c>
      <c r="D93" s="27">
        <v>0.5</v>
      </c>
      <c r="E93" s="26">
        <f t="shared" si="23"/>
        <v>0.4</v>
      </c>
      <c r="F93" s="28">
        <f t="shared" si="24"/>
        <v>0.1</v>
      </c>
      <c r="G93" s="11">
        <v>282.89999999999998</v>
      </c>
      <c r="H93" s="12">
        <v>5.5</v>
      </c>
      <c r="I93" s="21"/>
      <c r="J93" s="29">
        <v>0.78</v>
      </c>
      <c r="K93" s="68">
        <v>35.542965138279079</v>
      </c>
      <c r="L93" s="8">
        <f t="shared" si="25"/>
        <v>0.35376427021310763</v>
      </c>
      <c r="M93" s="68">
        <v>45.10560931117427</v>
      </c>
      <c r="N93" s="79">
        <f t="shared" si="19"/>
        <v>0.17989801252410417</v>
      </c>
      <c r="O93" s="79"/>
      <c r="P93" s="8"/>
      <c r="Q93" s="68">
        <v>55.833594037098507</v>
      </c>
      <c r="R93" s="79">
        <f t="shared" si="20"/>
        <v>1.5156255219972856E-2</v>
      </c>
      <c r="S93" s="79"/>
      <c r="T93" s="8"/>
      <c r="U93">
        <v>48.194854217886537</v>
      </c>
      <c r="V93">
        <f t="shared" si="21"/>
        <v>0.12372992331115389</v>
      </c>
    </row>
    <row r="94" spans="1:24" x14ac:dyDescent="0.35">
      <c r="A94" s="26">
        <v>25</v>
      </c>
      <c r="B94" s="11">
        <f t="shared" si="22"/>
        <v>0.5</v>
      </c>
      <c r="C94" s="12">
        <v>0.5</v>
      </c>
      <c r="D94" s="27">
        <v>0.5</v>
      </c>
      <c r="E94" s="26">
        <f t="shared" si="23"/>
        <v>0.25</v>
      </c>
      <c r="F94" s="28">
        <f t="shared" si="24"/>
        <v>0.25</v>
      </c>
      <c r="G94" s="11">
        <v>283.10000000000002</v>
      </c>
      <c r="H94" s="12">
        <v>11.7</v>
      </c>
      <c r="I94" s="21"/>
      <c r="J94" s="29">
        <v>0.48299999999999998</v>
      </c>
      <c r="K94" s="68">
        <v>62.262550767333941</v>
      </c>
      <c r="L94" s="8">
        <f t="shared" si="25"/>
        <v>0.46784144643304326</v>
      </c>
      <c r="M94" s="68">
        <v>81.678517160315579</v>
      </c>
      <c r="N94" s="79">
        <f t="shared" si="19"/>
        <v>0.30189301572379851</v>
      </c>
      <c r="O94" s="79"/>
      <c r="P94" s="8"/>
      <c r="Q94" s="68">
        <v>117.84930058505415</v>
      </c>
      <c r="R94" s="79">
        <f t="shared" si="20"/>
        <v>7.2589793594371984E-3</v>
      </c>
      <c r="S94" s="79"/>
      <c r="T94" s="8"/>
      <c r="U94">
        <v>88.549953254336941</v>
      </c>
      <c r="V94">
        <f t="shared" si="21"/>
        <v>0.24316279269797486</v>
      </c>
    </row>
    <row r="95" spans="1:24" ht="15" thickBot="1" x14ac:dyDescent="0.4">
      <c r="A95" s="26">
        <v>26</v>
      </c>
      <c r="B95" s="11">
        <f>1-C95</f>
        <v>0.20999999999999996</v>
      </c>
      <c r="C95" s="12">
        <v>0.79</v>
      </c>
      <c r="D95" s="27">
        <v>0.5</v>
      </c>
      <c r="E95" s="26">
        <f t="shared" si="23"/>
        <v>0.10499999999999998</v>
      </c>
      <c r="F95" s="28">
        <f t="shared" si="24"/>
        <v>0.39500000000000002</v>
      </c>
      <c r="G95" s="11">
        <v>283</v>
      </c>
      <c r="H95" s="12">
        <v>22.4</v>
      </c>
      <c r="I95" s="21"/>
      <c r="J95" s="29">
        <v>0.18900000000000006</v>
      </c>
      <c r="K95" s="68">
        <v>180.87725749319893</v>
      </c>
      <c r="L95" s="8">
        <f t="shared" si="25"/>
        <v>0.19251224333393338</v>
      </c>
      <c r="M95" s="68">
        <v>260.1913191370225</v>
      </c>
      <c r="N95" s="79">
        <f t="shared" si="19"/>
        <v>0.16156838900456477</v>
      </c>
      <c r="O95" s="79"/>
      <c r="P95" s="8"/>
      <c r="Q95" s="68">
        <v>278.06890917634655</v>
      </c>
      <c r="R95" s="79">
        <f t="shared" si="20"/>
        <v>0.2413790588229757</v>
      </c>
      <c r="S95" s="79"/>
      <c r="T95" s="8"/>
      <c r="U95">
        <v>297.30801916103445</v>
      </c>
      <c r="V95">
        <f t="shared" si="21"/>
        <v>0.32726794268318954</v>
      </c>
    </row>
    <row r="96" spans="1:24" ht="15" thickBot="1" x14ac:dyDescent="0.4">
      <c r="A96" s="99" t="s">
        <v>13</v>
      </c>
      <c r="B96" s="100"/>
      <c r="C96" s="100"/>
      <c r="D96" s="100"/>
      <c r="E96" s="100"/>
      <c r="F96" s="100"/>
      <c r="G96" s="100"/>
      <c r="H96" s="100"/>
      <c r="I96" s="100"/>
      <c r="J96" s="101"/>
      <c r="K96" s="73"/>
      <c r="L96" s="74">
        <f>SUM(L70:L95)/26</f>
        <v>0.23047229493670107</v>
      </c>
      <c r="M96" s="73"/>
      <c r="N96" s="80">
        <f>SUM(N70:N95)/26</f>
        <v>8.1544803395550716E-2</v>
      </c>
      <c r="O96" s="80"/>
      <c r="P96" s="74"/>
      <c r="Q96" s="73"/>
      <c r="R96" s="80">
        <f>SUM(R70:R95)/26</f>
        <v>9.1823861001633311E-2</v>
      </c>
      <c r="S96" s="80"/>
      <c r="T96" s="74"/>
      <c r="U96" s="42"/>
      <c r="V96" s="42">
        <f>SUM(V70:V95)/26</f>
        <v>0.10951733092340564</v>
      </c>
      <c r="W96" s="42"/>
      <c r="X96" s="42"/>
    </row>
    <row r="97" spans="1:24" x14ac:dyDescent="0.35">
      <c r="A97" s="26">
        <v>1</v>
      </c>
      <c r="B97" s="11">
        <v>0.96519999999999995</v>
      </c>
      <c r="C97" s="12">
        <v>3.4799999999999998E-2</v>
      </c>
      <c r="D97" s="6">
        <v>0.5</v>
      </c>
      <c r="E97" s="26">
        <f>0.5*B97</f>
        <v>0.48259999999999997</v>
      </c>
      <c r="F97" s="28">
        <f>0.5*C97</f>
        <v>1.7399999999999999E-2</v>
      </c>
      <c r="G97" s="11">
        <v>273.10000000000002</v>
      </c>
      <c r="H97" s="12">
        <v>1.22</v>
      </c>
      <c r="I97" s="21"/>
      <c r="J97" s="21"/>
      <c r="K97" s="68">
        <v>12.047147528829091</v>
      </c>
      <c r="L97" s="8">
        <f>ABS(K97-H97*10)/10/H97</f>
        <v>1.252889107958261E-2</v>
      </c>
      <c r="M97" s="68">
        <v>15.211144838830299</v>
      </c>
      <c r="N97" s="79">
        <f t="shared" ref="N97:N105" si="26">ABS(M97-H97*10)/H97/10</f>
        <v>0.24681515072379501</v>
      </c>
      <c r="O97" s="79"/>
      <c r="P97" s="8"/>
      <c r="Q97" s="68">
        <v>13.589486462592848</v>
      </c>
      <c r="R97" s="79">
        <f t="shared" ref="R97:R105" si="27">ABS(Q97-H97*10)/H97/10</f>
        <v>0.11389233299941386</v>
      </c>
      <c r="S97" s="79"/>
      <c r="T97" s="8"/>
      <c r="U97">
        <v>16.261951152064054</v>
      </c>
      <c r="V97">
        <f t="shared" ref="V97:V105" si="28">ABS(U97-H97*10)/H97/10</f>
        <v>0.33294681574295526</v>
      </c>
    </row>
    <row r="98" spans="1:24" x14ac:dyDescent="0.35">
      <c r="A98" s="26">
        <v>2</v>
      </c>
      <c r="B98" s="11">
        <v>0.96519999999999995</v>
      </c>
      <c r="C98" s="12">
        <v>3.4799999999999998E-2</v>
      </c>
      <c r="D98" s="27">
        <v>0.5</v>
      </c>
      <c r="E98" s="26">
        <f t="shared" ref="E98:E105" si="29">0.5*B98</f>
        <v>0.48259999999999997</v>
      </c>
      <c r="F98" s="28">
        <f t="shared" ref="F98:F105" si="30">0.5*C98</f>
        <v>1.7399999999999999E-2</v>
      </c>
      <c r="G98" s="11">
        <v>274.60000000000002</v>
      </c>
      <c r="H98" s="12">
        <v>1.54</v>
      </c>
      <c r="I98" s="21"/>
      <c r="J98" s="21"/>
      <c r="K98" s="68">
        <v>13.770486545561024</v>
      </c>
      <c r="L98" s="8">
        <f t="shared" ref="L98:L105" si="31">ABS(K98-H98*10)/10/H98</f>
        <v>0.1058125619765569</v>
      </c>
      <c r="M98" s="68">
        <v>17.40151827744328</v>
      </c>
      <c r="N98" s="79">
        <f t="shared" si="26"/>
        <v>0.12996871931449869</v>
      </c>
      <c r="O98" s="79"/>
      <c r="P98" s="8"/>
      <c r="Q98" s="68">
        <v>15.957259290187141</v>
      </c>
      <c r="R98" s="79">
        <f t="shared" si="27"/>
        <v>3.6185668193970143E-2</v>
      </c>
      <c r="S98" s="79"/>
      <c r="T98" s="8"/>
      <c r="U98">
        <v>18.602996139334909</v>
      </c>
      <c r="V98">
        <f t="shared" si="28"/>
        <v>0.20798676229447458</v>
      </c>
    </row>
    <row r="99" spans="1:24" x14ac:dyDescent="0.35">
      <c r="A99" s="26">
        <v>3</v>
      </c>
      <c r="B99" s="11">
        <v>0.96519999999999995</v>
      </c>
      <c r="C99" s="12">
        <v>3.4799999999999998E-2</v>
      </c>
      <c r="D99" s="27">
        <v>0.5</v>
      </c>
      <c r="E99" s="26">
        <f t="shared" si="29"/>
        <v>0.48259999999999997</v>
      </c>
      <c r="F99" s="28">
        <f t="shared" si="30"/>
        <v>1.7399999999999999E-2</v>
      </c>
      <c r="G99" s="11">
        <v>278.3</v>
      </c>
      <c r="H99" s="12">
        <v>2.42</v>
      </c>
      <c r="I99" s="21"/>
      <c r="J99" s="21"/>
      <c r="K99" s="68">
        <v>19.140793624506593</v>
      </c>
      <c r="L99" s="8">
        <f t="shared" si="31"/>
        <v>0.2090581146898102</v>
      </c>
      <c r="M99" s="68">
        <v>24.180287350064415</v>
      </c>
      <c r="N99" s="79">
        <f t="shared" si="26"/>
        <v>8.1457231138779495E-4</v>
      </c>
      <c r="O99" s="79"/>
      <c r="P99" s="8"/>
      <c r="Q99" s="68">
        <v>24.114121350971885</v>
      </c>
      <c r="R99" s="79">
        <f t="shared" si="27"/>
        <v>3.5487045052939687E-3</v>
      </c>
      <c r="S99" s="79"/>
      <c r="T99" s="8"/>
      <c r="U99">
        <v>25.825902711810905</v>
      </c>
      <c r="V99">
        <f t="shared" si="28"/>
        <v>6.7186062471525004E-2</v>
      </c>
    </row>
    <row r="100" spans="1:24" x14ac:dyDescent="0.35">
      <c r="A100" s="26">
        <v>4</v>
      </c>
      <c r="B100" s="11">
        <v>0.96519999999999995</v>
      </c>
      <c r="C100" s="12">
        <v>3.4799999999999998E-2</v>
      </c>
      <c r="D100" s="6">
        <f t="shared" ref="D100" si="32">0.5</f>
        <v>0.5</v>
      </c>
      <c r="E100" s="26">
        <f t="shared" si="29"/>
        <v>0.48259999999999997</v>
      </c>
      <c r="F100" s="28">
        <f t="shared" si="30"/>
        <v>1.7399999999999999E-2</v>
      </c>
      <c r="G100" s="11">
        <v>279.39999999999998</v>
      </c>
      <c r="H100" s="12">
        <v>2.89</v>
      </c>
      <c r="I100" s="21"/>
      <c r="J100" s="21"/>
      <c r="K100" s="68">
        <v>21.099955158791726</v>
      </c>
      <c r="L100" s="8">
        <f t="shared" si="31"/>
        <v>0.26989774537052857</v>
      </c>
      <c r="M100" s="68">
        <v>26.629717138478799</v>
      </c>
      <c r="N100" s="79">
        <f t="shared" si="26"/>
        <v>7.8556500398657539E-2</v>
      </c>
      <c r="O100" s="79"/>
      <c r="P100" s="8"/>
      <c r="Q100" s="68">
        <v>27.370138569480378</v>
      </c>
      <c r="R100" s="79">
        <f t="shared" si="27"/>
        <v>5.2936381678879721E-2</v>
      </c>
      <c r="S100" s="79"/>
      <c r="T100" s="8"/>
      <c r="U100">
        <v>28.424289558857065</v>
      </c>
      <c r="V100">
        <f t="shared" si="28"/>
        <v>1.6460568897679471E-2</v>
      </c>
    </row>
    <row r="101" spans="1:24" x14ac:dyDescent="0.35">
      <c r="A101" s="26">
        <v>5</v>
      </c>
      <c r="B101" s="11">
        <v>0.96519999999999995</v>
      </c>
      <c r="C101" s="12">
        <v>3.4799999999999998E-2</v>
      </c>
      <c r="D101" s="27">
        <v>0.5</v>
      </c>
      <c r="E101" s="26">
        <f t="shared" si="29"/>
        <v>0.48259999999999997</v>
      </c>
      <c r="F101" s="28">
        <f t="shared" si="30"/>
        <v>1.7399999999999999E-2</v>
      </c>
      <c r="G101" s="11">
        <v>280.2</v>
      </c>
      <c r="H101" s="12">
        <v>2.95</v>
      </c>
      <c r="I101" s="21"/>
      <c r="J101" s="21"/>
      <c r="K101" s="68">
        <v>22.644145757312213</v>
      </c>
      <c r="L101" s="8">
        <f t="shared" si="31"/>
        <v>0.23240183873517919</v>
      </c>
      <c r="M101" s="68">
        <v>28.548928161048142</v>
      </c>
      <c r="N101" s="79">
        <f t="shared" si="26"/>
        <v>3.2239723354300268E-2</v>
      </c>
      <c r="O101" s="79"/>
      <c r="P101" s="8"/>
      <c r="Q101" s="68">
        <v>30.171313930950358</v>
      </c>
      <c r="R101" s="79">
        <f t="shared" si="27"/>
        <v>2.2756404438995192E-2</v>
      </c>
      <c r="S101" s="79"/>
      <c r="T101" s="8"/>
      <c r="U101">
        <v>30.454422181678513</v>
      </c>
      <c r="V101">
        <f t="shared" si="28"/>
        <v>3.2353294294186888E-2</v>
      </c>
    </row>
    <row r="102" spans="1:24" x14ac:dyDescent="0.35">
      <c r="A102" s="26">
        <v>6</v>
      </c>
      <c r="B102" s="11">
        <v>0.90990000000000004</v>
      </c>
      <c r="C102" s="12">
        <f>1-B102</f>
        <v>9.0099999999999958E-2</v>
      </c>
      <c r="D102" s="27">
        <v>0.5</v>
      </c>
      <c r="E102" s="26">
        <f t="shared" si="29"/>
        <v>0.45495000000000002</v>
      </c>
      <c r="F102" s="28">
        <f t="shared" si="30"/>
        <v>4.5049999999999979E-2</v>
      </c>
      <c r="G102" s="11">
        <v>273.39999999999998</v>
      </c>
      <c r="H102" s="12">
        <v>1.37</v>
      </c>
      <c r="I102" s="21"/>
      <c r="J102" s="21"/>
      <c r="K102" s="68">
        <v>13.091534157890571</v>
      </c>
      <c r="L102" s="8">
        <f t="shared" si="31"/>
        <v>4.4413565117476642E-2</v>
      </c>
      <c r="M102" s="68">
        <v>16.557168910454298</v>
      </c>
      <c r="N102" s="79">
        <f t="shared" si="26"/>
        <v>0.20855247521564207</v>
      </c>
      <c r="O102" s="79"/>
      <c r="P102" s="8"/>
      <c r="Q102" s="68">
        <v>14.863884855749827</v>
      </c>
      <c r="R102" s="79">
        <f t="shared" si="27"/>
        <v>8.495509895984131E-2</v>
      </c>
      <c r="S102" s="79"/>
      <c r="T102" s="8"/>
      <c r="U102">
        <v>17.707736889389032</v>
      </c>
      <c r="V102">
        <f t="shared" si="28"/>
        <v>0.29253553937146209</v>
      </c>
    </row>
    <row r="103" spans="1:24" x14ac:dyDescent="0.35">
      <c r="A103" s="26">
        <v>7</v>
      </c>
      <c r="B103" s="11">
        <v>0.90990000000000004</v>
      </c>
      <c r="C103" s="12">
        <f t="shared" ref="C103:C105" si="33">1-B103</f>
        <v>9.0099999999999958E-2</v>
      </c>
      <c r="D103" s="6">
        <f t="shared" ref="D103" si="34">0.5</f>
        <v>0.5</v>
      </c>
      <c r="E103" s="26">
        <f t="shared" si="29"/>
        <v>0.45495000000000002</v>
      </c>
      <c r="F103" s="28">
        <f t="shared" si="30"/>
        <v>4.5049999999999979E-2</v>
      </c>
      <c r="G103" s="11">
        <v>274.10000000000002</v>
      </c>
      <c r="H103" s="12">
        <v>1.53</v>
      </c>
      <c r="I103" s="21"/>
      <c r="J103" s="21"/>
      <c r="K103" s="68">
        <v>13.942687826146249</v>
      </c>
      <c r="L103" s="8">
        <f t="shared" si="31"/>
        <v>8.8713213977369365E-2</v>
      </c>
      <c r="M103" s="68">
        <v>17.641340639913462</v>
      </c>
      <c r="N103" s="79">
        <f t="shared" si="26"/>
        <v>0.15302879999434388</v>
      </c>
      <c r="O103" s="79"/>
      <c r="P103" s="8"/>
      <c r="Q103" s="68">
        <v>16.025806609700687</v>
      </c>
      <c r="R103" s="79">
        <f t="shared" si="27"/>
        <v>4.7438340503312859E-2</v>
      </c>
      <c r="S103" s="79"/>
      <c r="T103" s="8"/>
      <c r="U103">
        <v>18.867544107158157</v>
      </c>
      <c r="V103">
        <f t="shared" si="28"/>
        <v>0.23317281746131738</v>
      </c>
    </row>
    <row r="104" spans="1:24" x14ac:dyDescent="0.35">
      <c r="A104" s="26">
        <v>8</v>
      </c>
      <c r="B104" s="11">
        <v>0.90990000000000004</v>
      </c>
      <c r="C104" s="12">
        <f t="shared" si="33"/>
        <v>9.0099999999999958E-2</v>
      </c>
      <c r="D104" s="27">
        <v>0.5</v>
      </c>
      <c r="E104" s="26">
        <f t="shared" si="29"/>
        <v>0.45495000000000002</v>
      </c>
      <c r="F104" s="28">
        <f t="shared" si="30"/>
        <v>4.5049999999999979E-2</v>
      </c>
      <c r="G104" s="11">
        <v>276.7</v>
      </c>
      <c r="H104" s="12">
        <v>1.89</v>
      </c>
      <c r="I104" s="21"/>
      <c r="J104" s="21"/>
      <c r="K104" s="68">
        <v>17.620167269488448</v>
      </c>
      <c r="L104" s="8">
        <f t="shared" si="31"/>
        <v>6.7716017487383637E-2</v>
      </c>
      <c r="M104" s="68">
        <v>22.312306421549373</v>
      </c>
      <c r="N104" s="79">
        <f t="shared" si="26"/>
        <v>0.1805453133094907</v>
      </c>
      <c r="O104" s="79"/>
      <c r="P104" s="8"/>
      <c r="Q104" s="68">
        <v>21.407433912926699</v>
      </c>
      <c r="R104" s="79">
        <f t="shared" si="27"/>
        <v>0.13266846100141272</v>
      </c>
      <c r="S104" s="79"/>
      <c r="T104" s="8"/>
      <c r="U104">
        <v>23.858036060411354</v>
      </c>
      <c r="V104">
        <f t="shared" si="28"/>
        <v>0.26232995028631512</v>
      </c>
    </row>
    <row r="105" spans="1:24" ht="15" thickBot="1" x14ac:dyDescent="0.4">
      <c r="A105" s="26">
        <v>9</v>
      </c>
      <c r="B105" s="11">
        <v>0.90990000000000004</v>
      </c>
      <c r="C105" s="12">
        <f t="shared" si="33"/>
        <v>9.0099999999999958E-2</v>
      </c>
      <c r="D105" s="27">
        <v>0.5</v>
      </c>
      <c r="E105" s="26">
        <f t="shared" si="29"/>
        <v>0.45495000000000002</v>
      </c>
      <c r="F105" s="28">
        <f t="shared" si="30"/>
        <v>4.5049999999999979E-2</v>
      </c>
      <c r="G105" s="11">
        <v>279.10000000000002</v>
      </c>
      <c r="H105" s="12">
        <v>3.09</v>
      </c>
      <c r="I105" s="21"/>
      <c r="J105" s="21"/>
      <c r="K105" s="68">
        <v>21.862606228842754</v>
      </c>
      <c r="L105" s="8">
        <f t="shared" si="31"/>
        <v>0.29247229032871347</v>
      </c>
      <c r="M105" s="68">
        <v>27.66602904509795</v>
      </c>
      <c r="N105" s="79">
        <f t="shared" si="26"/>
        <v>0.10465925420394979</v>
      </c>
      <c r="O105" s="79"/>
      <c r="P105" s="8"/>
      <c r="Q105" s="68">
        <v>28.308868547585604</v>
      </c>
      <c r="R105" s="79">
        <f t="shared" si="27"/>
        <v>8.3855386809527338E-2</v>
      </c>
      <c r="S105" s="79"/>
      <c r="T105" s="8"/>
      <c r="U105">
        <v>29.560511116903658</v>
      </c>
      <c r="V105">
        <f t="shared" si="28"/>
        <v>4.3349154792761822E-2</v>
      </c>
    </row>
    <row r="106" spans="1:24" ht="15" thickBot="1" x14ac:dyDescent="0.4">
      <c r="A106" s="99" t="s">
        <v>14</v>
      </c>
      <c r="B106" s="100"/>
      <c r="C106" s="100"/>
      <c r="D106" s="100"/>
      <c r="E106" s="100"/>
      <c r="F106" s="100"/>
      <c r="G106" s="100"/>
      <c r="H106" s="100"/>
      <c r="I106" s="100"/>
      <c r="J106" s="101"/>
      <c r="K106" s="73"/>
      <c r="L106" s="74">
        <f>SUM(L97:L105)/9</f>
        <v>0.14700158208473338</v>
      </c>
      <c r="M106" s="73"/>
      <c r="N106" s="80">
        <f>SUM(N97:N105)/9</f>
        <v>0.12613116764734064</v>
      </c>
      <c r="O106" s="80"/>
      <c r="P106" s="74"/>
      <c r="Q106" s="73"/>
      <c r="R106" s="80">
        <f>SUM(R97:R105)/9</f>
        <v>6.4248531010071899E-2</v>
      </c>
      <c r="S106" s="80"/>
      <c r="T106" s="74"/>
      <c r="U106" s="42"/>
      <c r="V106" s="42">
        <f>SUM(V97:V105)/9</f>
        <v>0.16536899617918641</v>
      </c>
      <c r="W106" s="42"/>
      <c r="X106" s="42"/>
    </row>
    <row r="107" spans="1:24" x14ac:dyDescent="0.35">
      <c r="A107" s="26">
        <v>1</v>
      </c>
      <c r="B107" s="11">
        <v>0.16</v>
      </c>
      <c r="C107" s="12">
        <v>0.84</v>
      </c>
      <c r="D107" s="27">
        <v>0.5</v>
      </c>
      <c r="E107" s="26">
        <f>0.5*B107</f>
        <v>0.08</v>
      </c>
      <c r="F107" s="28">
        <f>0.5*C107</f>
        <v>0.42</v>
      </c>
      <c r="G107" s="6">
        <v>273.39999999999998</v>
      </c>
      <c r="H107" s="14">
        <v>6.1</v>
      </c>
      <c r="I107" s="22">
        <v>0.66</v>
      </c>
      <c r="J107" s="21"/>
      <c r="K107" s="68">
        <v>63.657341315107516</v>
      </c>
      <c r="L107" s="8">
        <f>ABS(K107-H107*10)/H107/10</f>
        <v>4.3562972378811737E-2</v>
      </c>
      <c r="M107" s="68">
        <v>76.323487777194615</v>
      </c>
      <c r="N107" s="79">
        <f t="shared" ref="N107:N122" si="35">ABS(M107-H107*10)/H107/10</f>
        <v>0.25120471765892816</v>
      </c>
      <c r="O107" s="79">
        <v>0.59204699391477678</v>
      </c>
      <c r="P107" s="8">
        <f>ABS(O107-I107)/I107</f>
        <v>0.10295910012912614</v>
      </c>
      <c r="Q107" s="68">
        <v>78.87387054913971</v>
      </c>
      <c r="R107" s="79">
        <f t="shared" ref="R107:R122" si="36">ABS(Q107-H107*10)/H107/10</f>
        <v>0.29301427129737234</v>
      </c>
      <c r="S107" s="79"/>
      <c r="T107" s="8"/>
      <c r="U107">
        <v>80.400843653394645</v>
      </c>
      <c r="V107">
        <f t="shared" ref="V107:V122" si="37">ABS(U107-H107*10)/H107/10</f>
        <v>0.31804661726876471</v>
      </c>
      <c r="W107">
        <v>0.57129376859563763</v>
      </c>
      <c r="X107">
        <f>ABS(W107-I107)/I107</f>
        <v>0.13440338091570059</v>
      </c>
    </row>
    <row r="108" spans="1:24" x14ac:dyDescent="0.35">
      <c r="A108" s="26">
        <v>2</v>
      </c>
      <c r="B108" s="11">
        <v>0.16</v>
      </c>
      <c r="C108" s="12">
        <v>0.84</v>
      </c>
      <c r="D108" s="27">
        <v>0.5</v>
      </c>
      <c r="E108" s="26">
        <f t="shared" ref="E108:E122" si="38">0.5*B108</f>
        <v>0.08</v>
      </c>
      <c r="F108" s="28">
        <f t="shared" ref="F108:F122" si="39">0.5*C108</f>
        <v>0.42</v>
      </c>
      <c r="G108" s="6">
        <v>274.5</v>
      </c>
      <c r="H108" s="14">
        <v>6.2</v>
      </c>
      <c r="I108" s="22">
        <v>0.66</v>
      </c>
      <c r="J108" s="21"/>
      <c r="K108" s="68">
        <v>72.016290365750947</v>
      </c>
      <c r="L108" s="8">
        <f t="shared" ref="L108:L122" si="40">ABS(K108-H108*10)/H108/10</f>
        <v>0.16155307041533787</v>
      </c>
      <c r="M108" s="68">
        <v>86.576666282291399</v>
      </c>
      <c r="N108" s="79">
        <f t="shared" si="35"/>
        <v>0.3963978432627645</v>
      </c>
      <c r="O108" s="79">
        <v>0.58014619100281517</v>
      </c>
      <c r="P108" s="8">
        <f t="shared" ref="P108:P122" si="41">ABS(O108-I108)/I108</f>
        <v>0.12099061969270433</v>
      </c>
      <c r="Q108" s="68">
        <v>91.473104756452003</v>
      </c>
      <c r="R108" s="79">
        <f t="shared" si="36"/>
        <v>0.47537265736212903</v>
      </c>
      <c r="S108" s="79"/>
      <c r="T108" s="8"/>
      <c r="U108">
        <v>91.29217973799328</v>
      </c>
      <c r="V108">
        <f t="shared" si="37"/>
        <v>0.47245451190311744</v>
      </c>
      <c r="W108">
        <v>0.55883671674501645</v>
      </c>
      <c r="X108">
        <f t="shared" ref="X108:X122" si="42">ABS(W108-I108)/I108</f>
        <v>0.15327770190149026</v>
      </c>
    </row>
    <row r="109" spans="1:24" x14ac:dyDescent="0.35">
      <c r="A109" s="26">
        <v>3</v>
      </c>
      <c r="B109" s="11">
        <v>0.19</v>
      </c>
      <c r="C109" s="12">
        <v>0.82</v>
      </c>
      <c r="D109" s="27">
        <v>0.5</v>
      </c>
      <c r="E109" s="26">
        <f t="shared" si="38"/>
        <v>9.5000000000000001E-2</v>
      </c>
      <c r="F109" s="28">
        <f t="shared" si="39"/>
        <v>0.41</v>
      </c>
      <c r="G109" s="6">
        <v>275.39999999999998</v>
      </c>
      <c r="H109" s="14">
        <v>6.4</v>
      </c>
      <c r="I109" s="22">
        <v>0.66</v>
      </c>
      <c r="J109" s="21"/>
      <c r="K109" s="68">
        <v>69.040232342444</v>
      </c>
      <c r="L109" s="8">
        <f t="shared" si="40"/>
        <v>7.8753630350687498E-2</v>
      </c>
      <c r="M109" s="68">
        <v>84.363494059161795</v>
      </c>
      <c r="N109" s="79">
        <f t="shared" si="35"/>
        <v>0.31817959467440304</v>
      </c>
      <c r="O109" s="79">
        <v>0.62420720878772595</v>
      </c>
      <c r="P109" s="8">
        <f t="shared" si="41"/>
        <v>5.4231501836778905E-2</v>
      </c>
      <c r="Q109" s="68">
        <v>89.444107564035136</v>
      </c>
      <c r="R109" s="79">
        <f t="shared" si="36"/>
        <v>0.397564180688049</v>
      </c>
      <c r="S109" s="79"/>
      <c r="T109" s="8"/>
      <c r="U109">
        <v>89.382080440950105</v>
      </c>
      <c r="V109">
        <f t="shared" si="37"/>
        <v>0.39659500688984539</v>
      </c>
      <c r="W109">
        <v>0.60317800441016045</v>
      </c>
      <c r="X109">
        <f t="shared" si="42"/>
        <v>8.6093932711878152E-2</v>
      </c>
    </row>
    <row r="110" spans="1:24" x14ac:dyDescent="0.35">
      <c r="A110" s="26">
        <v>4</v>
      </c>
      <c r="B110" s="11">
        <v>0.2</v>
      </c>
      <c r="C110" s="12">
        <v>0.8</v>
      </c>
      <c r="D110" s="27">
        <v>0.5</v>
      </c>
      <c r="E110" s="26">
        <f t="shared" si="38"/>
        <v>0.1</v>
      </c>
      <c r="F110" s="28">
        <f t="shared" si="39"/>
        <v>0.4</v>
      </c>
      <c r="G110" s="6">
        <v>276.5</v>
      </c>
      <c r="H110" s="14">
        <v>6.6</v>
      </c>
      <c r="I110" s="22">
        <v>0.57999999999999996</v>
      </c>
      <c r="J110" s="21"/>
      <c r="K110" s="68">
        <v>74.904305745887257</v>
      </c>
      <c r="L110" s="8">
        <f t="shared" si="40"/>
        <v>0.13491372342253422</v>
      </c>
      <c r="M110" s="68">
        <v>92.308467371059123</v>
      </c>
      <c r="N110" s="79">
        <f t="shared" si="35"/>
        <v>0.39861314198574432</v>
      </c>
      <c r="O110" s="79">
        <v>0.62771786867023971</v>
      </c>
      <c r="P110" s="8">
        <f t="shared" si="41"/>
        <v>8.2272187362482332E-2</v>
      </c>
      <c r="Q110" s="68">
        <v>99.458222873333028</v>
      </c>
      <c r="R110" s="79">
        <f t="shared" si="36"/>
        <v>0.50694277080807626</v>
      </c>
      <c r="S110" s="79"/>
      <c r="T110" s="8"/>
      <c r="U110">
        <v>98.071809718383051</v>
      </c>
      <c r="V110">
        <f t="shared" si="37"/>
        <v>0.48593651088459167</v>
      </c>
      <c r="W110">
        <v>0.60618399897286923</v>
      </c>
      <c r="X110">
        <f t="shared" si="42"/>
        <v>4.5144825815291847E-2</v>
      </c>
    </row>
    <row r="111" spans="1:24" x14ac:dyDescent="0.35">
      <c r="A111" s="26">
        <v>5</v>
      </c>
      <c r="B111" s="11">
        <v>0.25</v>
      </c>
      <c r="C111" s="12">
        <v>0.75</v>
      </c>
      <c r="D111" s="27">
        <v>0.5</v>
      </c>
      <c r="E111" s="26">
        <f t="shared" si="38"/>
        <v>0.125</v>
      </c>
      <c r="F111" s="28">
        <f t="shared" si="39"/>
        <v>0.375</v>
      </c>
      <c r="G111" s="6">
        <v>273.89999999999998</v>
      </c>
      <c r="H111" s="14">
        <v>5.9</v>
      </c>
      <c r="I111" s="22">
        <v>0.75</v>
      </c>
      <c r="J111" s="21"/>
      <c r="K111" s="68">
        <v>46.084248551190193</v>
      </c>
      <c r="L111" s="8">
        <f t="shared" si="40"/>
        <v>0.21891104150525095</v>
      </c>
      <c r="M111" s="68">
        <v>57.027179954899545</v>
      </c>
      <c r="N111" s="79">
        <f t="shared" si="35"/>
        <v>3.3437627883058561E-2</v>
      </c>
      <c r="O111" s="79">
        <v>0.72066450424018691</v>
      </c>
      <c r="P111" s="8">
        <f t="shared" si="41"/>
        <v>3.9113994346417456E-2</v>
      </c>
      <c r="Q111" s="68">
        <v>56.906428199770993</v>
      </c>
      <c r="R111" s="79">
        <f t="shared" si="36"/>
        <v>3.5484267800491645E-2</v>
      </c>
      <c r="S111" s="79"/>
      <c r="T111" s="8"/>
      <c r="U111">
        <v>60.610336439386501</v>
      </c>
      <c r="V111">
        <f t="shared" si="37"/>
        <v>2.72938379557034E-2</v>
      </c>
      <c r="W111">
        <v>0.70304075177770275</v>
      </c>
      <c r="X111">
        <f t="shared" si="42"/>
        <v>6.2612330963062998E-2</v>
      </c>
    </row>
    <row r="112" spans="1:24" x14ac:dyDescent="0.35">
      <c r="A112" s="26">
        <v>6</v>
      </c>
      <c r="B112" s="11">
        <v>0.26</v>
      </c>
      <c r="C112" s="12">
        <v>0.75</v>
      </c>
      <c r="D112" s="27">
        <v>0.5</v>
      </c>
      <c r="E112" s="26">
        <f t="shared" si="38"/>
        <v>0.13</v>
      </c>
      <c r="F112" s="28">
        <f t="shared" si="39"/>
        <v>0.375</v>
      </c>
      <c r="G112" s="6">
        <v>274.7</v>
      </c>
      <c r="H112" s="14">
        <v>5.9</v>
      </c>
      <c r="I112" s="22">
        <v>0.73</v>
      </c>
      <c r="J112" s="21"/>
      <c r="K112" s="68">
        <v>48.445839793552508</v>
      </c>
      <c r="L112" s="8">
        <f t="shared" si="40"/>
        <v>0.1788840712957202</v>
      </c>
      <c r="M112" s="68">
        <v>60.201343912289211</v>
      </c>
      <c r="N112" s="79">
        <f t="shared" si="35"/>
        <v>2.0361761225240863E-2</v>
      </c>
      <c r="O112" s="79">
        <v>0.72557034286547895</v>
      </c>
      <c r="P112" s="8">
        <f t="shared" si="41"/>
        <v>6.0680234719466255E-3</v>
      </c>
      <c r="Q112" s="68">
        <v>60.769360949161197</v>
      </c>
      <c r="R112" s="79">
        <f t="shared" si="36"/>
        <v>2.9989168629850786E-2</v>
      </c>
      <c r="S112" s="79"/>
      <c r="T112" s="8"/>
      <c r="U112">
        <v>64.069561948190838</v>
      </c>
      <c r="V112">
        <f t="shared" si="37"/>
        <v>8.5924778782895547E-2</v>
      </c>
      <c r="W112">
        <v>0.70787498242151004</v>
      </c>
      <c r="X112">
        <f t="shared" si="42"/>
        <v>3.0308243258205407E-2</v>
      </c>
    </row>
    <row r="113" spans="1:24" x14ac:dyDescent="0.35">
      <c r="A113" s="26">
        <v>7</v>
      </c>
      <c r="B113" s="11">
        <v>0.26</v>
      </c>
      <c r="C113" s="12">
        <v>0.74</v>
      </c>
      <c r="D113" s="27">
        <v>0.5</v>
      </c>
      <c r="E113" s="26">
        <f t="shared" si="38"/>
        <v>0.13</v>
      </c>
      <c r="F113" s="28">
        <f t="shared" si="39"/>
        <v>0.37</v>
      </c>
      <c r="G113" s="6">
        <v>276</v>
      </c>
      <c r="H113" s="14">
        <v>5.9</v>
      </c>
      <c r="I113" s="22">
        <v>0.7</v>
      </c>
      <c r="J113" s="21"/>
      <c r="K113" s="68">
        <v>55.748850777561351</v>
      </c>
      <c r="L113" s="8">
        <f t="shared" si="40"/>
        <v>5.5104224109129643E-2</v>
      </c>
      <c r="M113" s="68">
        <v>69.584972081829022</v>
      </c>
      <c r="N113" s="79">
        <f t="shared" si="35"/>
        <v>0.17940630647167832</v>
      </c>
      <c r="O113" s="79">
        <v>0.71451827372653631</v>
      </c>
      <c r="P113" s="8">
        <f t="shared" si="41"/>
        <v>2.0740391037909083E-2</v>
      </c>
      <c r="Q113" s="68">
        <v>72.575397891689505</v>
      </c>
      <c r="R113" s="79">
        <f t="shared" si="36"/>
        <v>0.2300914896896526</v>
      </c>
      <c r="S113" s="79"/>
      <c r="T113" s="8"/>
      <c r="U113">
        <v>74.174521843302244</v>
      </c>
      <c r="V113">
        <f t="shared" si="37"/>
        <v>0.25719528547969905</v>
      </c>
      <c r="W113">
        <v>0.69587382029710509</v>
      </c>
      <c r="X113">
        <f t="shared" si="42"/>
        <v>5.8945424327069449E-3</v>
      </c>
    </row>
    <row r="114" spans="1:24" x14ac:dyDescent="0.35">
      <c r="A114" s="26">
        <v>8</v>
      </c>
      <c r="B114" s="11">
        <v>0.27</v>
      </c>
      <c r="C114" s="12">
        <v>0.74</v>
      </c>
      <c r="D114" s="27">
        <v>0.5</v>
      </c>
      <c r="E114" s="26">
        <f t="shared" si="38"/>
        <v>0.13500000000000001</v>
      </c>
      <c r="F114" s="28">
        <f t="shared" si="39"/>
        <v>0.37</v>
      </c>
      <c r="G114" s="6">
        <v>276.89999999999998</v>
      </c>
      <c r="H114" s="14">
        <v>6</v>
      </c>
      <c r="I114" s="22">
        <v>0.7</v>
      </c>
      <c r="J114" s="21"/>
      <c r="K114" s="68">
        <v>59.436419009588811</v>
      </c>
      <c r="L114" s="8">
        <f t="shared" si="40"/>
        <v>9.3930165068531572E-3</v>
      </c>
      <c r="M114" s="68">
        <v>74.615151894651859</v>
      </c>
      <c r="N114" s="79">
        <f t="shared" si="35"/>
        <v>0.24358586491086434</v>
      </c>
      <c r="O114" s="79">
        <v>0.71734924087871088</v>
      </c>
      <c r="P114" s="8">
        <f t="shared" si="41"/>
        <v>2.4784629826729895E-2</v>
      </c>
      <c r="Q114" s="68">
        <v>79.0497943446383</v>
      </c>
      <c r="R114" s="79">
        <f t="shared" si="36"/>
        <v>0.31749657241063833</v>
      </c>
      <c r="S114" s="79"/>
      <c r="T114" s="8"/>
      <c r="U114">
        <v>79.690658046010427</v>
      </c>
      <c r="V114">
        <f t="shared" si="37"/>
        <v>0.32817763410017375</v>
      </c>
      <c r="W114">
        <v>0.69838089822629412</v>
      </c>
      <c r="X114">
        <f t="shared" si="42"/>
        <v>2.3130025338654763E-3</v>
      </c>
    </row>
    <row r="115" spans="1:24" x14ac:dyDescent="0.35">
      <c r="A115" s="26">
        <v>9</v>
      </c>
      <c r="B115" s="11">
        <v>0.28999999999999998</v>
      </c>
      <c r="C115" s="12">
        <v>0.71</v>
      </c>
      <c r="D115" s="27">
        <v>0.5</v>
      </c>
      <c r="E115" s="26">
        <f t="shared" si="38"/>
        <v>0.14499999999999999</v>
      </c>
      <c r="F115" s="28">
        <f t="shared" si="39"/>
        <v>0.35499999999999998</v>
      </c>
      <c r="G115" s="6">
        <v>277.79999999999995</v>
      </c>
      <c r="H115" s="14">
        <v>6.3</v>
      </c>
      <c r="I115" s="22">
        <v>0.67</v>
      </c>
      <c r="J115" s="21"/>
      <c r="K115" s="68">
        <v>61.368196836797132</v>
      </c>
      <c r="L115" s="8">
        <f t="shared" si="40"/>
        <v>2.5901637511156633E-2</v>
      </c>
      <c r="M115" s="68">
        <v>77.629722105327261</v>
      </c>
      <c r="N115" s="79">
        <f t="shared" si="35"/>
        <v>0.23221781119567081</v>
      </c>
      <c r="O115" s="79">
        <v>0.7300991640736646</v>
      </c>
      <c r="P115" s="8">
        <f t="shared" si="41"/>
        <v>8.9700244886066496E-2</v>
      </c>
      <c r="Q115" s="68">
        <v>83.861075623044059</v>
      </c>
      <c r="R115" s="79">
        <f t="shared" si="36"/>
        <v>0.33112818449276282</v>
      </c>
      <c r="S115" s="79"/>
      <c r="T115" s="8"/>
      <c r="U115">
        <v>83.119887749083773</v>
      </c>
      <c r="V115">
        <f t="shared" si="37"/>
        <v>0.31936329760450433</v>
      </c>
      <c r="W115">
        <v>0.71117352420889191</v>
      </c>
      <c r="X115">
        <f t="shared" si="42"/>
        <v>6.1453021207301291E-2</v>
      </c>
    </row>
    <row r="116" spans="1:24" x14ac:dyDescent="0.35">
      <c r="A116" s="26">
        <v>10</v>
      </c>
      <c r="B116" s="11">
        <v>0.3</v>
      </c>
      <c r="C116" s="12">
        <v>0.71</v>
      </c>
      <c r="D116" s="27">
        <v>0.5</v>
      </c>
      <c r="E116" s="26">
        <f t="shared" si="38"/>
        <v>0.15</v>
      </c>
      <c r="F116" s="28">
        <f t="shared" si="39"/>
        <v>0.35499999999999998</v>
      </c>
      <c r="G116" s="6">
        <v>278.09999999999997</v>
      </c>
      <c r="H116" s="14">
        <v>6.4</v>
      </c>
      <c r="I116" s="22">
        <v>0.69</v>
      </c>
      <c r="J116" s="21"/>
      <c r="K116" s="68">
        <v>61.399418233356627</v>
      </c>
      <c r="L116" s="8">
        <f t="shared" si="40"/>
        <v>4.06340901038027E-2</v>
      </c>
      <c r="M116" s="68">
        <v>77.893598932980126</v>
      </c>
      <c r="N116" s="79">
        <f t="shared" si="35"/>
        <v>0.21708748332781447</v>
      </c>
      <c r="O116" s="79">
        <v>0.73737823861806961</v>
      </c>
      <c r="P116" s="8">
        <f t="shared" si="41"/>
        <v>6.8664113939231414E-2</v>
      </c>
      <c r="Q116" s="68">
        <v>85.044097725290698</v>
      </c>
      <c r="R116" s="79">
        <f t="shared" si="36"/>
        <v>0.32881402695766715</v>
      </c>
      <c r="S116" s="79"/>
      <c r="T116" s="8"/>
      <c r="U116">
        <v>83.480990700341465</v>
      </c>
      <c r="V116">
        <f t="shared" si="37"/>
        <v>0.30439047969283539</v>
      </c>
      <c r="W116">
        <v>0.71860603178379123</v>
      </c>
      <c r="X116">
        <f t="shared" si="42"/>
        <v>4.145801707795839E-2</v>
      </c>
    </row>
    <row r="117" spans="1:24" x14ac:dyDescent="0.35">
      <c r="A117" s="26">
        <v>11</v>
      </c>
      <c r="B117" s="11">
        <v>0.3</v>
      </c>
      <c r="C117" s="12">
        <v>0.71</v>
      </c>
      <c r="D117" s="27">
        <v>0.5</v>
      </c>
      <c r="E117" s="26">
        <f t="shared" si="38"/>
        <v>0.15</v>
      </c>
      <c r="F117" s="28">
        <f t="shared" si="39"/>
        <v>0.35499999999999998</v>
      </c>
      <c r="G117" s="6">
        <v>278.39999999999998</v>
      </c>
      <c r="H117" s="14">
        <v>6.4</v>
      </c>
      <c r="I117" s="22">
        <v>0.72</v>
      </c>
      <c r="J117" s="21"/>
      <c r="K117" s="68">
        <v>63.511175051678507</v>
      </c>
      <c r="L117" s="8">
        <f t="shared" si="40"/>
        <v>7.6378898175233356E-3</v>
      </c>
      <c r="M117" s="68">
        <v>80.728278616856414</v>
      </c>
      <c r="N117" s="79">
        <f t="shared" si="35"/>
        <v>0.26137935338838147</v>
      </c>
      <c r="O117" s="79">
        <v>0.73432099159300512</v>
      </c>
      <c r="P117" s="8">
        <f t="shared" si="41"/>
        <v>1.9890266101396041E-2</v>
      </c>
      <c r="Q117" s="68">
        <v>89.073505813702653</v>
      </c>
      <c r="R117" s="79">
        <f t="shared" si="36"/>
        <v>0.39177352833910395</v>
      </c>
      <c r="S117" s="79"/>
      <c r="T117" s="8"/>
      <c r="U117">
        <v>86.582302288392825</v>
      </c>
      <c r="V117">
        <f t="shared" si="37"/>
        <v>0.35284847325613788</v>
      </c>
      <c r="W117">
        <v>0.71521303411587034</v>
      </c>
      <c r="X117">
        <f t="shared" si="42"/>
        <v>6.6485637279578265E-3</v>
      </c>
    </row>
    <row r="118" spans="1:24" x14ac:dyDescent="0.35">
      <c r="A118" s="26">
        <v>12</v>
      </c>
      <c r="B118" s="11">
        <v>0.3</v>
      </c>
      <c r="C118" s="12">
        <v>0.7</v>
      </c>
      <c r="D118" s="27">
        <v>0.5</v>
      </c>
      <c r="E118" s="26">
        <f t="shared" si="38"/>
        <v>0.15</v>
      </c>
      <c r="F118" s="28">
        <f t="shared" si="39"/>
        <v>0.35</v>
      </c>
      <c r="G118" s="6">
        <v>278.59999999999997</v>
      </c>
      <c r="H118" s="14">
        <v>6.5</v>
      </c>
      <c r="I118" s="22">
        <v>0.7</v>
      </c>
      <c r="J118" s="21"/>
      <c r="K118" s="68">
        <v>64.970249307692796</v>
      </c>
      <c r="L118" s="8">
        <f t="shared" si="40"/>
        <v>4.5770295857236172E-4</v>
      </c>
      <c r="M118" s="68">
        <v>82.69699273611532</v>
      </c>
      <c r="N118" s="79">
        <f t="shared" si="35"/>
        <v>0.27226142670946646</v>
      </c>
      <c r="O118" s="79">
        <v>0.73221262533164833</v>
      </c>
      <c r="P118" s="8">
        <f t="shared" si="41"/>
        <v>4.60180361880691E-2</v>
      </c>
      <c r="Q118" s="68">
        <v>91.521975820959867</v>
      </c>
      <c r="R118" s="79">
        <f t="shared" si="36"/>
        <v>0.40803039724553641</v>
      </c>
      <c r="S118" s="79"/>
      <c r="T118" s="8"/>
      <c r="U118">
        <v>88.740483525210792</v>
      </c>
      <c r="V118">
        <f t="shared" si="37"/>
        <v>0.36523820808016605</v>
      </c>
      <c r="W118">
        <v>0.7128697419740212</v>
      </c>
      <c r="X118">
        <f t="shared" si="42"/>
        <v>1.8385345677173204E-2</v>
      </c>
    </row>
    <row r="119" spans="1:24" x14ac:dyDescent="0.35">
      <c r="A119" s="26">
        <v>13</v>
      </c>
      <c r="B119" s="11">
        <v>0.2</v>
      </c>
      <c r="C119" s="12">
        <v>0.8</v>
      </c>
      <c r="D119" s="27">
        <v>0.5</v>
      </c>
      <c r="E119" s="26">
        <f t="shared" si="38"/>
        <v>0.1</v>
      </c>
      <c r="F119" s="28">
        <f t="shared" si="39"/>
        <v>0.4</v>
      </c>
      <c r="G119" s="6">
        <v>275.39999999999998</v>
      </c>
      <c r="H119" s="14">
        <v>6.1</v>
      </c>
      <c r="I119" s="22">
        <v>0.67</v>
      </c>
      <c r="J119" s="21"/>
      <c r="K119" s="68">
        <v>66.02662610691678</v>
      </c>
      <c r="L119" s="8">
        <f t="shared" si="40"/>
        <v>8.240370667076688E-2</v>
      </c>
      <c r="M119" s="68">
        <v>80.970233519314689</v>
      </c>
      <c r="N119" s="79">
        <f t="shared" si="35"/>
        <v>0.32738087736581456</v>
      </c>
      <c r="O119" s="79">
        <v>0.64032669121021168</v>
      </c>
      <c r="P119" s="8">
        <f t="shared" si="41"/>
        <v>4.4288520581773662E-2</v>
      </c>
      <c r="Q119" s="68">
        <v>85.140199225170278</v>
      </c>
      <c r="R119" s="79">
        <f t="shared" si="36"/>
        <v>0.39574097090443078</v>
      </c>
      <c r="S119" s="79"/>
      <c r="T119" s="8"/>
      <c r="U119">
        <v>85.871852734443777</v>
      </c>
      <c r="V119">
        <f t="shared" si="37"/>
        <v>0.40773529072858655</v>
      </c>
      <c r="W119">
        <v>0.61964747631069395</v>
      </c>
      <c r="X119">
        <f t="shared" si="42"/>
        <v>7.5153020431800138E-2</v>
      </c>
    </row>
    <row r="120" spans="1:24" x14ac:dyDescent="0.35">
      <c r="A120" s="26">
        <v>14</v>
      </c>
      <c r="B120" s="11">
        <v>0.22</v>
      </c>
      <c r="C120" s="12">
        <v>0.78</v>
      </c>
      <c r="D120" s="27">
        <v>0.5</v>
      </c>
      <c r="E120" s="26">
        <f t="shared" si="38"/>
        <v>0.11</v>
      </c>
      <c r="F120" s="28">
        <f t="shared" si="39"/>
        <v>0.39</v>
      </c>
      <c r="G120" s="6">
        <v>276</v>
      </c>
      <c r="H120" s="14">
        <v>6.2</v>
      </c>
      <c r="I120" s="22">
        <v>0.65</v>
      </c>
      <c r="J120" s="21"/>
      <c r="K120" s="68">
        <v>64.919816771916132</v>
      </c>
      <c r="L120" s="8">
        <f t="shared" si="40"/>
        <v>4.7093818901873093E-2</v>
      </c>
      <c r="M120" s="68">
        <v>80.298351845168725</v>
      </c>
      <c r="N120" s="79">
        <f t="shared" si="35"/>
        <v>0.29513470718014073</v>
      </c>
      <c r="O120" s="79">
        <v>0.66365384450917186</v>
      </c>
      <c r="P120" s="8">
        <f t="shared" si="41"/>
        <v>2.1005914629495141E-2</v>
      </c>
      <c r="Q120" s="68">
        <v>85.164799542397475</v>
      </c>
      <c r="R120" s="79">
        <f t="shared" si="36"/>
        <v>0.37362579907092697</v>
      </c>
      <c r="S120" s="79"/>
      <c r="T120" s="8"/>
      <c r="U120">
        <v>85.379690520544003</v>
      </c>
      <c r="V120">
        <f t="shared" si="37"/>
        <v>0.37709178258941939</v>
      </c>
      <c r="W120">
        <v>0.64328964646706144</v>
      </c>
      <c r="X120">
        <f t="shared" si="42"/>
        <v>1.0323620819905514E-2</v>
      </c>
    </row>
    <row r="121" spans="1:24" x14ac:dyDescent="0.35">
      <c r="A121" s="26">
        <v>15</v>
      </c>
      <c r="B121" s="11">
        <v>0.56000000000000005</v>
      </c>
      <c r="C121" s="12">
        <v>0.44</v>
      </c>
      <c r="D121" s="27">
        <v>0.5</v>
      </c>
      <c r="E121" s="26">
        <f t="shared" si="38"/>
        <v>0.28000000000000003</v>
      </c>
      <c r="F121" s="28">
        <f t="shared" si="39"/>
        <v>0.22</v>
      </c>
      <c r="G121" s="6">
        <v>280.09999999999997</v>
      </c>
      <c r="H121" s="14">
        <v>5.3</v>
      </c>
      <c r="I121" s="22">
        <v>0.85</v>
      </c>
      <c r="J121" s="21"/>
      <c r="K121" s="68">
        <v>40.107943561728831</v>
      </c>
      <c r="L121" s="8">
        <f t="shared" si="40"/>
        <v>0.24324634789190885</v>
      </c>
      <c r="M121" s="68">
        <v>51.502698423591099</v>
      </c>
      <c r="N121" s="79">
        <f t="shared" si="35"/>
        <v>2.8250973139790591E-2</v>
      </c>
      <c r="O121" s="79">
        <v>0.89111257866153148</v>
      </c>
      <c r="P121" s="8">
        <f t="shared" si="41"/>
        <v>4.8367739601801775E-2</v>
      </c>
      <c r="Q121" s="68">
        <v>56.657433189881893</v>
      </c>
      <c r="R121" s="79">
        <f t="shared" si="36"/>
        <v>6.9008173393997979E-2</v>
      </c>
      <c r="S121" s="79"/>
      <c r="T121" s="8"/>
      <c r="U121">
        <v>55.34285073450669</v>
      </c>
      <c r="V121">
        <f t="shared" si="37"/>
        <v>4.4204730839748879E-2</v>
      </c>
      <c r="W121">
        <v>0.88133857782718561</v>
      </c>
      <c r="X121">
        <f t="shared" si="42"/>
        <v>3.6868915090806628E-2</v>
      </c>
    </row>
    <row r="122" spans="1:24" ht="15" thickBot="1" x14ac:dyDescent="0.4">
      <c r="A122" s="26">
        <v>16</v>
      </c>
      <c r="B122" s="11">
        <v>0.59</v>
      </c>
      <c r="C122" s="12">
        <v>0.42</v>
      </c>
      <c r="D122" s="27">
        <v>0.5</v>
      </c>
      <c r="E122" s="26">
        <f t="shared" si="38"/>
        <v>0.29499999999999998</v>
      </c>
      <c r="F122" s="28">
        <f t="shared" si="39"/>
        <v>0.21</v>
      </c>
      <c r="G122" s="6">
        <v>281.09999999999997</v>
      </c>
      <c r="H122" s="14">
        <v>5.6</v>
      </c>
      <c r="I122" s="22">
        <v>0.82</v>
      </c>
      <c r="J122" s="21"/>
      <c r="K122" s="68">
        <v>41.932990204976313</v>
      </c>
      <c r="L122" s="8">
        <f t="shared" si="40"/>
        <v>0.25119660348256584</v>
      </c>
      <c r="M122" s="68">
        <v>53.934579372427002</v>
      </c>
      <c r="N122" s="79">
        <f t="shared" si="35"/>
        <v>3.6882511206660674E-2</v>
      </c>
      <c r="O122" s="79">
        <v>0.89875316283251228</v>
      </c>
      <c r="P122" s="8">
        <f t="shared" si="41"/>
        <v>9.6040442478673577E-2</v>
      </c>
      <c r="Q122" s="68">
        <v>62.051055972365369</v>
      </c>
      <c r="R122" s="79">
        <f t="shared" si="36"/>
        <v>0.10805457093509588</v>
      </c>
      <c r="S122" s="79"/>
      <c r="T122" s="8"/>
      <c r="U122">
        <v>57.980174298672672</v>
      </c>
      <c r="V122">
        <f t="shared" si="37"/>
        <v>3.5360255333440574E-2</v>
      </c>
      <c r="W122">
        <v>0.88928305607079117</v>
      </c>
      <c r="X122">
        <f t="shared" si="42"/>
        <v>8.4491531793647823E-2</v>
      </c>
    </row>
    <row r="123" spans="1:24" ht="15" thickBot="1" x14ac:dyDescent="0.4">
      <c r="A123" s="99" t="s">
        <v>15</v>
      </c>
      <c r="B123" s="100"/>
      <c r="C123" s="100"/>
      <c r="D123" s="100"/>
      <c r="E123" s="100"/>
      <c r="F123" s="100"/>
      <c r="G123" s="100"/>
      <c r="H123" s="100"/>
      <c r="I123" s="100"/>
      <c r="J123" s="101"/>
      <c r="K123" s="73"/>
      <c r="L123" s="74">
        <f>SUM(L107:L122)/16</f>
        <v>9.8727971707655932E-2</v>
      </c>
      <c r="M123" s="73"/>
      <c r="N123" s="80">
        <f>SUM(N107:N122)/16</f>
        <v>0.21948637509915137</v>
      </c>
      <c r="O123" s="80"/>
      <c r="P123" s="74">
        <f>SUM(P107:P122)/16</f>
        <v>5.5320982881912624E-2</v>
      </c>
      <c r="Q123" s="73"/>
      <c r="R123" s="80">
        <f>SUM(R107:R122)/16</f>
        <v>0.29325818937661141</v>
      </c>
      <c r="S123" s="80"/>
      <c r="T123" s="74"/>
      <c r="U123" s="42"/>
      <c r="V123" s="42">
        <f>SUM(V107:V122)/16</f>
        <v>0.28611604383685191</v>
      </c>
      <c r="W123" s="42"/>
      <c r="X123" s="42">
        <f>SUM(X107:X122)/16</f>
        <v>5.3426874772422028E-2</v>
      </c>
    </row>
    <row r="124" spans="1:24" ht="14.15" customHeight="1" x14ac:dyDescent="0.35">
      <c r="A124" s="26">
        <v>1</v>
      </c>
      <c r="B124" s="11">
        <v>0.10100000000000001</v>
      </c>
      <c r="C124" s="12">
        <f>1-B124</f>
        <v>0.89900000000000002</v>
      </c>
      <c r="D124" s="6">
        <v>0.5</v>
      </c>
      <c r="E124" s="26">
        <f>0.5*B124</f>
        <v>5.0500000000000003E-2</v>
      </c>
      <c r="F124" s="28">
        <f>0.5*C124</f>
        <v>0.44950000000000001</v>
      </c>
      <c r="G124" s="11">
        <v>273.39999999999998</v>
      </c>
      <c r="H124" s="12">
        <v>12.02</v>
      </c>
      <c r="I124" s="21"/>
      <c r="J124" s="21"/>
      <c r="K124" s="68">
        <v>89.770871805268641</v>
      </c>
      <c r="L124" s="8">
        <f>ABS(K124-H124*10)/10/H124</f>
        <v>0.25315414471490311</v>
      </c>
      <c r="M124" s="68">
        <v>103.13018989020911</v>
      </c>
      <c r="N124" s="79">
        <f t="shared" ref="N124:N140" si="43">ABS(M124-H124*10)/H124/10</f>
        <v>0.14201173136265291</v>
      </c>
      <c r="O124" s="79"/>
      <c r="P124" s="8"/>
      <c r="Q124" s="68">
        <v>109.61639297335967</v>
      </c>
      <c r="R124" s="79">
        <f t="shared" ref="R124:R140" si="44">ABS(Q124-H124*10)/H124/10</f>
        <v>8.8049975263230634E-2</v>
      </c>
      <c r="S124" s="79"/>
      <c r="T124" s="8"/>
      <c r="U124">
        <v>107.41553639684928</v>
      </c>
      <c r="V124">
        <f t="shared" ref="V124:V140" si="45">ABS(U124-H124*10)/H124/10</f>
        <v>0.10635993014268479</v>
      </c>
    </row>
    <row r="125" spans="1:24" x14ac:dyDescent="0.35">
      <c r="A125" s="26">
        <v>2</v>
      </c>
      <c r="B125" s="11">
        <v>0.10100000000000001</v>
      </c>
      <c r="C125" s="12">
        <f t="shared" ref="C125:C140" si="46">1-B125</f>
        <v>0.89900000000000002</v>
      </c>
      <c r="D125" s="27">
        <v>0.5</v>
      </c>
      <c r="E125" s="26">
        <f t="shared" ref="E125:E140" si="47">0.5*B125</f>
        <v>5.0500000000000003E-2</v>
      </c>
      <c r="F125" s="28">
        <f t="shared" ref="F125:F140" si="48">0.5*C125</f>
        <v>0.44950000000000001</v>
      </c>
      <c r="G125" s="11">
        <v>274.5</v>
      </c>
      <c r="H125" s="12">
        <v>13.43</v>
      </c>
      <c r="I125" s="21"/>
      <c r="J125" s="21"/>
      <c r="K125" s="68">
        <v>102.33267066889121</v>
      </c>
      <c r="L125" s="8">
        <f t="shared" ref="L125:L140" si="49">ABS(K125-H125*10)/10/H125</f>
        <v>0.23802925786380344</v>
      </c>
      <c r="M125" s="68">
        <v>117.74341441279643</v>
      </c>
      <c r="N125" s="79">
        <f t="shared" si="43"/>
        <v>0.12328060749965439</v>
      </c>
      <c r="O125" s="79"/>
      <c r="P125" s="8"/>
      <c r="Q125" s="68">
        <v>126.25079623193099</v>
      </c>
      <c r="R125" s="79">
        <f t="shared" si="44"/>
        <v>5.9934503112948775E-2</v>
      </c>
      <c r="S125" s="79"/>
      <c r="T125" s="8"/>
      <c r="U125">
        <v>122.72896743695051</v>
      </c>
      <c r="V125">
        <f t="shared" si="45"/>
        <v>8.6158098012282205E-2</v>
      </c>
    </row>
    <row r="126" spans="1:24" x14ac:dyDescent="0.35">
      <c r="A126" s="26">
        <v>3</v>
      </c>
      <c r="B126" s="11">
        <v>0.10100000000000001</v>
      </c>
      <c r="C126" s="12">
        <f t="shared" si="46"/>
        <v>0.89900000000000002</v>
      </c>
      <c r="D126" s="6">
        <v>0.5</v>
      </c>
      <c r="E126" s="26">
        <f t="shared" si="47"/>
        <v>5.0500000000000003E-2</v>
      </c>
      <c r="F126" s="28">
        <f t="shared" si="48"/>
        <v>0.44950000000000001</v>
      </c>
      <c r="G126" s="11">
        <v>275.3</v>
      </c>
      <c r="H126" s="12">
        <v>14.71</v>
      </c>
      <c r="I126" s="21"/>
      <c r="J126" s="21"/>
      <c r="K126" s="68">
        <v>113.00225705192425</v>
      </c>
      <c r="L126" s="8">
        <f t="shared" si="49"/>
        <v>0.23179974811744239</v>
      </c>
      <c r="M126" s="68">
        <v>130.24249299972715</v>
      </c>
      <c r="N126" s="79">
        <f t="shared" si="43"/>
        <v>0.11459895989308548</v>
      </c>
      <c r="O126" s="79"/>
      <c r="P126" s="8"/>
      <c r="Q126" s="68">
        <v>140.18601749095785</v>
      </c>
      <c r="R126" s="79">
        <f t="shared" si="44"/>
        <v>4.7001920523740116E-2</v>
      </c>
      <c r="S126" s="79"/>
      <c r="T126" s="8"/>
      <c r="U126">
        <v>135.86408796443368</v>
      </c>
      <c r="V126">
        <f t="shared" si="45"/>
        <v>7.6382814653748077E-2</v>
      </c>
    </row>
    <row r="127" spans="1:24" x14ac:dyDescent="0.35">
      <c r="A127" s="26">
        <v>4</v>
      </c>
      <c r="B127" s="11">
        <v>0.10100000000000001</v>
      </c>
      <c r="C127" s="12">
        <f t="shared" si="46"/>
        <v>0.89900000000000002</v>
      </c>
      <c r="D127" s="27">
        <v>0.5</v>
      </c>
      <c r="E127" s="26">
        <f t="shared" si="47"/>
        <v>5.0500000000000003E-2</v>
      </c>
      <c r="F127" s="28">
        <f t="shared" si="48"/>
        <v>0.44950000000000001</v>
      </c>
      <c r="G127" s="11">
        <v>275.8</v>
      </c>
      <c r="H127" s="12">
        <v>15.62</v>
      </c>
      <c r="I127" s="21"/>
      <c r="J127" s="21"/>
      <c r="K127" s="68">
        <v>120.47674809161163</v>
      </c>
      <c r="L127" s="8">
        <f t="shared" si="49"/>
        <v>0.22870199685267839</v>
      </c>
      <c r="M127" s="68">
        <v>139.05163803881882</v>
      </c>
      <c r="N127" s="79">
        <f t="shared" si="43"/>
        <v>0.10978464763880388</v>
      </c>
      <c r="O127" s="79"/>
      <c r="P127" s="8"/>
      <c r="Q127" s="68">
        <v>150.35137085337107</v>
      </c>
      <c r="R127" s="79">
        <f t="shared" si="44"/>
        <v>3.744320836510194E-2</v>
      </c>
      <c r="S127" s="79"/>
      <c r="T127" s="8"/>
      <c r="U127">
        <v>145.14409329092905</v>
      </c>
      <c r="V127">
        <f t="shared" si="45"/>
        <v>7.078045268291254E-2</v>
      </c>
    </row>
    <row r="128" spans="1:24" x14ac:dyDescent="0.35">
      <c r="A128" s="26">
        <v>5</v>
      </c>
      <c r="B128" s="11">
        <v>0.10100000000000001</v>
      </c>
      <c r="C128" s="12">
        <f t="shared" si="46"/>
        <v>0.89900000000000002</v>
      </c>
      <c r="D128" s="6">
        <v>0.5</v>
      </c>
      <c r="E128" s="26">
        <f t="shared" si="47"/>
        <v>5.0500000000000003E-2</v>
      </c>
      <c r="F128" s="28">
        <f t="shared" si="48"/>
        <v>0.44950000000000001</v>
      </c>
      <c r="G128" s="11">
        <v>276.8</v>
      </c>
      <c r="H128" s="12">
        <v>17.53</v>
      </c>
      <c r="I128" s="21"/>
      <c r="J128" s="21"/>
      <c r="K128" s="68">
        <v>137.75267200713267</v>
      </c>
      <c r="L128" s="8">
        <f t="shared" si="49"/>
        <v>0.21418897885263741</v>
      </c>
      <c r="M128" s="68">
        <v>159.5976581417157</v>
      </c>
      <c r="N128" s="79">
        <f t="shared" si="43"/>
        <v>8.9574112140811818E-2</v>
      </c>
      <c r="O128" s="79"/>
      <c r="P128" s="8"/>
      <c r="Q128" s="68">
        <v>171.21940265590817</v>
      </c>
      <c r="R128" s="79">
        <f t="shared" si="44"/>
        <v>2.3277794318835379E-2</v>
      </c>
      <c r="S128" s="79"/>
      <c r="T128" s="8"/>
      <c r="U128">
        <v>166.8677729120727</v>
      </c>
      <c r="V128">
        <f t="shared" si="45"/>
        <v>4.8101694740030322E-2</v>
      </c>
    </row>
    <row r="129" spans="1:24" x14ac:dyDescent="0.35">
      <c r="A129" s="26">
        <v>6</v>
      </c>
      <c r="B129" s="11">
        <v>0.18</v>
      </c>
      <c r="C129" s="12">
        <f t="shared" si="46"/>
        <v>0.82000000000000006</v>
      </c>
      <c r="D129" s="27">
        <v>0.5</v>
      </c>
      <c r="E129" s="26">
        <f t="shared" si="47"/>
        <v>0.09</v>
      </c>
      <c r="F129" s="28">
        <f t="shared" si="48"/>
        <v>0.41000000000000003</v>
      </c>
      <c r="G129" s="11">
        <v>273.5</v>
      </c>
      <c r="H129" s="12">
        <v>7.24</v>
      </c>
      <c r="I129" s="21"/>
      <c r="J129" s="21"/>
      <c r="K129" s="68">
        <v>58.480730287242721</v>
      </c>
      <c r="L129" s="8">
        <f t="shared" si="49"/>
        <v>0.19225510652979674</v>
      </c>
      <c r="M129" s="68">
        <v>70.780236603702903</v>
      </c>
      <c r="N129" s="79">
        <f t="shared" si="43"/>
        <v>2.2372422600788706E-2</v>
      </c>
      <c r="O129" s="79"/>
      <c r="P129" s="8"/>
      <c r="Q129" s="68">
        <v>72.745449388398399</v>
      </c>
      <c r="R129" s="79">
        <f t="shared" si="44"/>
        <v>4.7714003922429953E-3</v>
      </c>
      <c r="S129" s="79"/>
      <c r="T129" s="8"/>
      <c r="U129">
        <v>74.756482686297105</v>
      </c>
      <c r="V129">
        <f t="shared" si="45"/>
        <v>3.2548103401893631E-2</v>
      </c>
    </row>
    <row r="130" spans="1:24" x14ac:dyDescent="0.35">
      <c r="A130" s="26">
        <v>7</v>
      </c>
      <c r="B130" s="11">
        <v>0.18</v>
      </c>
      <c r="C130" s="12">
        <f t="shared" si="46"/>
        <v>0.82000000000000006</v>
      </c>
      <c r="D130" s="6">
        <v>0.5</v>
      </c>
      <c r="E130" s="26">
        <f t="shared" si="47"/>
        <v>0.09</v>
      </c>
      <c r="F130" s="28">
        <f t="shared" si="48"/>
        <v>0.41000000000000003</v>
      </c>
      <c r="G130" s="11">
        <v>274.39999999999998</v>
      </c>
      <c r="H130" s="12">
        <v>8.23</v>
      </c>
      <c r="I130" s="21"/>
      <c r="J130" s="21"/>
      <c r="K130" s="68">
        <v>64.591042332485188</v>
      </c>
      <c r="L130" s="8">
        <f t="shared" si="49"/>
        <v>0.21517567032217283</v>
      </c>
      <c r="M130" s="68">
        <v>78.353218065648619</v>
      </c>
      <c r="N130" s="79">
        <f t="shared" si="43"/>
        <v>4.795603808446406E-2</v>
      </c>
      <c r="O130" s="79"/>
      <c r="P130" s="8"/>
      <c r="Q130" s="68">
        <v>81.841514566453242</v>
      </c>
      <c r="R130" s="79">
        <f t="shared" si="44"/>
        <v>5.5709044173362036E-3</v>
      </c>
      <c r="S130" s="79"/>
      <c r="T130" s="8"/>
      <c r="U130">
        <v>82.823212240180339</v>
      </c>
      <c r="V130">
        <f t="shared" si="45"/>
        <v>6.3573783740015558E-3</v>
      </c>
    </row>
    <row r="131" spans="1:24" x14ac:dyDescent="0.35">
      <c r="A131" s="26">
        <v>8</v>
      </c>
      <c r="B131" s="11">
        <v>0.18</v>
      </c>
      <c r="C131" s="12">
        <f t="shared" si="46"/>
        <v>0.82000000000000006</v>
      </c>
      <c r="D131" s="27">
        <v>0.5</v>
      </c>
      <c r="E131" s="26">
        <f t="shared" si="47"/>
        <v>0.09</v>
      </c>
      <c r="F131" s="28">
        <f t="shared" si="48"/>
        <v>0.41000000000000003</v>
      </c>
      <c r="G131" s="11">
        <v>275.5</v>
      </c>
      <c r="H131" s="12">
        <v>9.7200000000000006</v>
      </c>
      <c r="I131" s="21"/>
      <c r="J131" s="21"/>
      <c r="K131" s="68">
        <v>73.167525113045016</v>
      </c>
      <c r="L131" s="8">
        <f t="shared" si="49"/>
        <v>0.24724768402217062</v>
      </c>
      <c r="M131" s="68">
        <v>89.086906274455885</v>
      </c>
      <c r="N131" s="79">
        <f t="shared" si="43"/>
        <v>8.3468042443869531E-2</v>
      </c>
      <c r="O131" s="79"/>
      <c r="P131" s="8"/>
      <c r="Q131" s="68">
        <v>94.682415778352365</v>
      </c>
      <c r="R131" s="79">
        <f t="shared" si="44"/>
        <v>2.5901072239173234E-2</v>
      </c>
      <c r="S131" s="79"/>
      <c r="T131" s="8"/>
      <c r="U131">
        <v>94.296696458841382</v>
      </c>
      <c r="V131">
        <f t="shared" si="45"/>
        <v>2.9869377995459061E-2</v>
      </c>
    </row>
    <row r="132" spans="1:24" x14ac:dyDescent="0.35">
      <c r="A132" s="26">
        <v>9</v>
      </c>
      <c r="B132" s="11">
        <v>0.18</v>
      </c>
      <c r="C132" s="12">
        <f t="shared" si="46"/>
        <v>0.82000000000000006</v>
      </c>
      <c r="D132" s="6">
        <v>0.5</v>
      </c>
      <c r="E132" s="26">
        <f t="shared" si="47"/>
        <v>0.09</v>
      </c>
      <c r="F132" s="28">
        <f t="shared" si="48"/>
        <v>0.41000000000000003</v>
      </c>
      <c r="G132" s="11">
        <v>276.3</v>
      </c>
      <c r="H132" s="12">
        <v>11.03</v>
      </c>
      <c r="I132" s="21"/>
      <c r="J132" s="21"/>
      <c r="K132" s="68">
        <v>80.33208037403756</v>
      </c>
      <c r="L132" s="8">
        <f t="shared" si="49"/>
        <v>0.27169464756085621</v>
      </c>
      <c r="M132" s="68">
        <v>98.15929326835024</v>
      </c>
      <c r="N132" s="79">
        <f t="shared" si="43"/>
        <v>0.11006987064052365</v>
      </c>
      <c r="O132" s="79"/>
      <c r="P132" s="8"/>
      <c r="Q132" s="68">
        <v>106.44834140412198</v>
      </c>
      <c r="R132" s="79">
        <f t="shared" si="44"/>
        <v>3.4919842211042808E-2</v>
      </c>
      <c r="S132" s="79"/>
      <c r="T132" s="8"/>
      <c r="U132">
        <v>104.03551146767636</v>
      </c>
      <c r="V132">
        <f t="shared" si="45"/>
        <v>5.6795000293052032E-2</v>
      </c>
    </row>
    <row r="133" spans="1:24" x14ac:dyDescent="0.35">
      <c r="A133" s="26">
        <v>10</v>
      </c>
      <c r="B133" s="11">
        <v>0.18</v>
      </c>
      <c r="C133" s="12">
        <f t="shared" si="46"/>
        <v>0.82000000000000006</v>
      </c>
      <c r="D133" s="27">
        <v>0.5</v>
      </c>
      <c r="E133" s="26">
        <f t="shared" si="47"/>
        <v>0.09</v>
      </c>
      <c r="F133" s="28">
        <f t="shared" si="48"/>
        <v>0.41000000000000003</v>
      </c>
      <c r="G133" s="11">
        <v>276.8</v>
      </c>
      <c r="H133" s="12">
        <v>11.84</v>
      </c>
      <c r="I133" s="21"/>
      <c r="J133" s="21"/>
      <c r="K133" s="68">
        <v>85.282899682309505</v>
      </c>
      <c r="L133" s="8">
        <f t="shared" si="49"/>
        <v>0.27970523916968332</v>
      </c>
      <c r="M133" s="68">
        <v>104.49129575323178</v>
      </c>
      <c r="N133" s="79">
        <f t="shared" si="43"/>
        <v>0.11747216424635325</v>
      </c>
      <c r="O133" s="79"/>
      <c r="P133" s="8"/>
      <c r="Q133" s="68">
        <v>114.50062790469509</v>
      </c>
      <c r="R133" s="79">
        <f t="shared" si="44"/>
        <v>3.2933885940075271E-2</v>
      </c>
      <c r="S133" s="79"/>
      <c r="T133" s="8"/>
      <c r="U133">
        <v>110.85742835450667</v>
      </c>
      <c r="V133">
        <f t="shared" si="45"/>
        <v>6.3704152411261317E-2</v>
      </c>
    </row>
    <row r="134" spans="1:24" x14ac:dyDescent="0.35">
      <c r="A134" s="26">
        <v>11</v>
      </c>
      <c r="B134" s="11">
        <v>0.18</v>
      </c>
      <c r="C134" s="12">
        <f t="shared" si="46"/>
        <v>0.82000000000000006</v>
      </c>
      <c r="D134" s="6">
        <v>0.5</v>
      </c>
      <c r="E134" s="26">
        <f t="shared" si="47"/>
        <v>0.09</v>
      </c>
      <c r="F134" s="28">
        <f t="shared" si="48"/>
        <v>0.41000000000000003</v>
      </c>
      <c r="G134" s="11">
        <v>277.39999999999998</v>
      </c>
      <c r="H134" s="12">
        <v>12.91</v>
      </c>
      <c r="I134" s="21"/>
      <c r="J134" s="21"/>
      <c r="K134" s="68">
        <v>91.783646054328671</v>
      </c>
      <c r="L134" s="8">
        <f t="shared" si="49"/>
        <v>0.28904999183324032</v>
      </c>
      <c r="M134" s="68">
        <v>112.891328036899</v>
      </c>
      <c r="N134" s="79">
        <f t="shared" si="43"/>
        <v>0.12555129328505807</v>
      </c>
      <c r="O134" s="79"/>
      <c r="P134" s="8"/>
      <c r="Q134" s="68">
        <v>124.67846246503248</v>
      </c>
      <c r="R134" s="79">
        <f t="shared" si="44"/>
        <v>3.4248935205015589E-2</v>
      </c>
      <c r="S134" s="79"/>
      <c r="T134" s="8"/>
      <c r="U134">
        <v>119.94166825166783</v>
      </c>
      <c r="V134">
        <f t="shared" si="45"/>
        <v>7.0939827640063208E-2</v>
      </c>
    </row>
    <row r="135" spans="1:24" x14ac:dyDescent="0.35">
      <c r="A135" s="26">
        <v>12</v>
      </c>
      <c r="B135" s="11">
        <v>0.251</v>
      </c>
      <c r="C135" s="12">
        <f t="shared" si="46"/>
        <v>0.749</v>
      </c>
      <c r="D135" s="27">
        <v>0.5</v>
      </c>
      <c r="E135" s="26">
        <f t="shared" si="47"/>
        <v>0.1255</v>
      </c>
      <c r="F135" s="28">
        <f t="shared" si="48"/>
        <v>0.3745</v>
      </c>
      <c r="G135" s="11">
        <v>273.60000000000002</v>
      </c>
      <c r="H135" s="12">
        <v>5.28</v>
      </c>
      <c r="I135" s="21"/>
      <c r="J135" s="21"/>
      <c r="K135" s="68">
        <v>44.491926991932161</v>
      </c>
      <c r="L135" s="8">
        <f t="shared" si="49"/>
        <v>0.15734986757704247</v>
      </c>
      <c r="M135" s="68">
        <v>55.030178646761115</v>
      </c>
      <c r="N135" s="79">
        <f t="shared" si="43"/>
        <v>4.2238231946233155E-2</v>
      </c>
      <c r="O135" s="79"/>
      <c r="P135" s="8"/>
      <c r="Q135" s="68">
        <v>54.774034711827333</v>
      </c>
      <c r="R135" s="79">
        <f t="shared" si="44"/>
        <v>3.7387021057335781E-2</v>
      </c>
      <c r="S135" s="79"/>
      <c r="T135" s="8"/>
      <c r="U135">
        <v>58.476961209034606</v>
      </c>
      <c r="V135">
        <f t="shared" si="45"/>
        <v>0.10751820471656441</v>
      </c>
    </row>
    <row r="136" spans="1:24" x14ac:dyDescent="0.35">
      <c r="A136" s="26">
        <v>13</v>
      </c>
      <c r="B136" s="11">
        <v>0.251</v>
      </c>
      <c r="C136" s="12">
        <f t="shared" si="46"/>
        <v>0.749</v>
      </c>
      <c r="D136" s="6">
        <v>0.5</v>
      </c>
      <c r="E136" s="26">
        <f t="shared" si="47"/>
        <v>0.1255</v>
      </c>
      <c r="F136" s="28">
        <f t="shared" si="48"/>
        <v>0.3745</v>
      </c>
      <c r="G136" s="11">
        <v>274.8</v>
      </c>
      <c r="H136" s="12">
        <v>6.42</v>
      </c>
      <c r="I136" s="21"/>
      <c r="J136" s="21"/>
      <c r="K136" s="68">
        <v>50.542084895542061</v>
      </c>
      <c r="L136" s="8">
        <f t="shared" si="49"/>
        <v>0.21274011066133869</v>
      </c>
      <c r="M136" s="68">
        <v>62.709513693339687</v>
      </c>
      <c r="N136" s="79">
        <f t="shared" si="43"/>
        <v>2.3216297611531395E-2</v>
      </c>
      <c r="O136" s="79"/>
      <c r="P136" s="8"/>
      <c r="Q136" s="68">
        <v>63.667256151433598</v>
      </c>
      <c r="R136" s="79">
        <f t="shared" si="44"/>
        <v>8.298190787638703E-3</v>
      </c>
      <c r="S136" s="79"/>
      <c r="T136" s="8"/>
      <c r="U136">
        <v>66.711558015742284</v>
      </c>
      <c r="V136">
        <f t="shared" si="45"/>
        <v>3.91208413667022E-2</v>
      </c>
    </row>
    <row r="137" spans="1:24" x14ac:dyDescent="0.35">
      <c r="A137" s="26">
        <v>14</v>
      </c>
      <c r="B137" s="11">
        <v>0.251</v>
      </c>
      <c r="C137" s="12">
        <f t="shared" si="46"/>
        <v>0.749</v>
      </c>
      <c r="D137" s="27">
        <v>0.5</v>
      </c>
      <c r="E137" s="26">
        <f t="shared" si="47"/>
        <v>0.1255</v>
      </c>
      <c r="F137" s="28">
        <f t="shared" si="48"/>
        <v>0.3745</v>
      </c>
      <c r="G137" s="11">
        <v>275.89999999999998</v>
      </c>
      <c r="H137" s="12">
        <v>7.29</v>
      </c>
      <c r="I137" s="21"/>
      <c r="J137" s="21"/>
      <c r="K137" s="68">
        <v>56.955018846882631</v>
      </c>
      <c r="L137" s="8">
        <f t="shared" si="49"/>
        <v>0.21872402130476509</v>
      </c>
      <c r="M137" s="68">
        <v>70.937110263376226</v>
      </c>
      <c r="N137" s="79">
        <f t="shared" si="43"/>
        <v>2.6925785138872144E-2</v>
      </c>
      <c r="O137" s="79"/>
      <c r="P137" s="8"/>
      <c r="Q137" s="68">
        <v>74.08092969949945</v>
      </c>
      <c r="R137" s="79">
        <f t="shared" si="44"/>
        <v>1.6199310006851084E-2</v>
      </c>
      <c r="S137" s="79"/>
      <c r="T137" s="8"/>
      <c r="U137">
        <v>75.568215799962573</v>
      </c>
      <c r="V137">
        <f t="shared" si="45"/>
        <v>3.6601039780007782E-2</v>
      </c>
    </row>
    <row r="138" spans="1:24" x14ac:dyDescent="0.35">
      <c r="A138" s="26">
        <v>15</v>
      </c>
      <c r="B138" s="11">
        <v>0.251</v>
      </c>
      <c r="C138" s="12">
        <f t="shared" si="46"/>
        <v>0.749</v>
      </c>
      <c r="D138" s="6">
        <v>0.5</v>
      </c>
      <c r="E138" s="26">
        <f t="shared" si="47"/>
        <v>0.1255</v>
      </c>
      <c r="F138" s="28">
        <f t="shared" si="48"/>
        <v>0.3745</v>
      </c>
      <c r="G138" s="11">
        <v>276.8</v>
      </c>
      <c r="H138" s="12">
        <v>8.43</v>
      </c>
      <c r="I138" s="21"/>
      <c r="J138" s="21"/>
      <c r="K138" s="68">
        <v>62.947265567401473</v>
      </c>
      <c r="L138" s="8">
        <f t="shared" si="49"/>
        <v>0.25329459587898606</v>
      </c>
      <c r="M138" s="68">
        <v>78.718657383037623</v>
      </c>
      <c r="N138" s="79">
        <f t="shared" si="43"/>
        <v>6.620809747286327E-2</v>
      </c>
      <c r="O138" s="79"/>
      <c r="P138" s="8"/>
      <c r="Q138" s="68">
        <v>84.123341206121694</v>
      </c>
      <c r="R138" s="79">
        <f t="shared" si="44"/>
        <v>2.0955966059110712E-3</v>
      </c>
      <c r="S138" s="79"/>
      <c r="T138" s="8"/>
      <c r="U138">
        <v>83.98180569679117</v>
      </c>
      <c r="V138">
        <f t="shared" si="45"/>
        <v>3.7745468945293834E-3</v>
      </c>
    </row>
    <row r="139" spans="1:24" x14ac:dyDescent="0.35">
      <c r="A139" s="26">
        <v>16</v>
      </c>
      <c r="B139" s="11">
        <v>0.251</v>
      </c>
      <c r="C139" s="12">
        <f t="shared" si="46"/>
        <v>0.749</v>
      </c>
      <c r="D139" s="27">
        <v>0.5</v>
      </c>
      <c r="E139" s="26">
        <f t="shared" si="47"/>
        <v>0.1255</v>
      </c>
      <c r="F139" s="28">
        <f t="shared" si="48"/>
        <v>0.3745</v>
      </c>
      <c r="G139" s="11">
        <v>277.60000000000002</v>
      </c>
      <c r="H139" s="12">
        <v>9.39</v>
      </c>
      <c r="I139" s="21"/>
      <c r="J139" s="21"/>
      <c r="K139" s="68">
        <v>68.94835913248609</v>
      </c>
      <c r="L139" s="8">
        <f t="shared" si="49"/>
        <v>0.26572567484040377</v>
      </c>
      <c r="M139" s="68">
        <v>86.615145898847359</v>
      </c>
      <c r="N139" s="79">
        <f t="shared" si="43"/>
        <v>7.7580980842946179E-2</v>
      </c>
      <c r="O139" s="79"/>
      <c r="P139" s="8"/>
      <c r="Q139" s="68">
        <v>94.714844784510234</v>
      </c>
      <c r="R139" s="79">
        <f t="shared" si="44"/>
        <v>8.6777932322707994E-3</v>
      </c>
      <c r="S139" s="79"/>
      <c r="T139" s="8"/>
      <c r="U139">
        <v>92.561718093738321</v>
      </c>
      <c r="V139">
        <f t="shared" si="45"/>
        <v>1.4252203474565331E-2</v>
      </c>
    </row>
    <row r="140" spans="1:24" ht="15" thickBot="1" x14ac:dyDescent="0.4">
      <c r="A140" s="26">
        <v>17</v>
      </c>
      <c r="B140" s="11">
        <v>0.251</v>
      </c>
      <c r="C140" s="12">
        <f t="shared" si="46"/>
        <v>0.749</v>
      </c>
      <c r="D140" s="6">
        <v>0.5</v>
      </c>
      <c r="E140" s="26">
        <f t="shared" si="47"/>
        <v>0.1255</v>
      </c>
      <c r="F140" s="28">
        <f t="shared" si="48"/>
        <v>0.3745</v>
      </c>
      <c r="G140" s="11">
        <v>278.39999999999998</v>
      </c>
      <c r="H140" s="12">
        <v>10.43</v>
      </c>
      <c r="I140" s="21"/>
      <c r="J140" s="21"/>
      <c r="K140" s="68">
        <v>75.70749203424954</v>
      </c>
      <c r="L140" s="8">
        <f t="shared" si="49"/>
        <v>0.27413718087967842</v>
      </c>
      <c r="M140" s="68">
        <v>95.650359458266649</v>
      </c>
      <c r="N140" s="79">
        <f t="shared" si="43"/>
        <v>8.2930398290827878E-2</v>
      </c>
      <c r="O140" s="79"/>
      <c r="P140" s="8"/>
      <c r="Q140" s="68">
        <v>107.29572754586096</v>
      </c>
      <c r="R140" s="79">
        <f t="shared" si="44"/>
        <v>2.872221999866691E-2</v>
      </c>
      <c r="S140" s="79"/>
      <c r="T140" s="8"/>
      <c r="U140">
        <v>102.43783773288482</v>
      </c>
      <c r="V140">
        <f t="shared" si="45"/>
        <v>1.7853904766204999E-2</v>
      </c>
    </row>
    <row r="141" spans="1:24" ht="15" thickBot="1" x14ac:dyDescent="0.4">
      <c r="A141" s="99" t="s">
        <v>16</v>
      </c>
      <c r="B141" s="100"/>
      <c r="C141" s="100"/>
      <c r="D141" s="100"/>
      <c r="E141" s="100"/>
      <c r="F141" s="100"/>
      <c r="G141" s="100"/>
      <c r="H141" s="100"/>
      <c r="I141" s="100"/>
      <c r="J141" s="101"/>
      <c r="K141" s="73"/>
      <c r="L141" s="74">
        <f>SUM(L124:L140)/17</f>
        <v>0.23782199511656471</v>
      </c>
      <c r="M141" s="73"/>
      <c r="N141" s="80">
        <f>SUM(N124:N140)/17</f>
        <v>8.2661157714078809E-2</v>
      </c>
      <c r="O141" s="80"/>
      <c r="P141" s="74"/>
      <c r="Q141" s="73"/>
      <c r="R141" s="80">
        <f>SUM(R124:R140)/17</f>
        <v>2.9143151392789252E-2</v>
      </c>
      <c r="S141" s="80"/>
      <c r="T141" s="74"/>
      <c r="U141" s="42"/>
      <c r="V141" s="42">
        <f>SUM(V124:V140)/17</f>
        <v>5.1006915961527233E-2</v>
      </c>
      <c r="W141" s="42"/>
      <c r="X141" s="42"/>
    </row>
    <row r="142" spans="1:24" x14ac:dyDescent="0.35">
      <c r="A142" s="26">
        <v>1</v>
      </c>
      <c r="B142" s="11">
        <v>0.5</v>
      </c>
      <c r="C142" s="12">
        <f t="shared" ref="C142:C149" si="50">1-B142</f>
        <v>0.5</v>
      </c>
      <c r="D142" s="27">
        <v>0.5</v>
      </c>
      <c r="E142" s="26">
        <f>0.5*B142</f>
        <v>0.25</v>
      </c>
      <c r="F142" s="28">
        <f>0.5*C142</f>
        <v>0.25</v>
      </c>
      <c r="G142" s="11">
        <v>273.2</v>
      </c>
      <c r="H142" s="12">
        <v>3.07</v>
      </c>
      <c r="I142" s="21"/>
      <c r="J142" s="21"/>
      <c r="K142" s="68">
        <v>22.734982256830872</v>
      </c>
      <c r="L142" s="8">
        <f>ABS(K142-H142*10)/H142/10</f>
        <v>0.25944683202505303</v>
      </c>
      <c r="M142" s="68">
        <v>28.782924078443415</v>
      </c>
      <c r="N142" s="79">
        <f t="shared" ref="N142:N149" si="51">ABS(M142-H142*10)/H142/10</f>
        <v>6.2445469757543469E-2</v>
      </c>
      <c r="O142" s="79"/>
      <c r="P142" s="8"/>
      <c r="Q142" s="68">
        <v>26.72700546506962</v>
      </c>
      <c r="R142" s="79">
        <f t="shared" ref="R142:R149" si="52">ABS(Q142-H142*10)/H142/10</f>
        <v>0.12941350276646185</v>
      </c>
      <c r="S142" s="79"/>
      <c r="T142" s="8"/>
      <c r="U142">
        <v>30.787904472680331</v>
      </c>
      <c r="V142">
        <f t="shared" ref="V142:V149" si="53">ABS(U142-H142*10)/H142/10</f>
        <v>2.8633378723235243E-3</v>
      </c>
    </row>
    <row r="143" spans="1:24" x14ac:dyDescent="0.35">
      <c r="A143" s="26">
        <v>2</v>
      </c>
      <c r="B143" s="11">
        <v>0.5</v>
      </c>
      <c r="C143" s="12">
        <f t="shared" si="50"/>
        <v>0.5</v>
      </c>
      <c r="D143" s="27">
        <v>0.5</v>
      </c>
      <c r="E143" s="26">
        <f t="shared" ref="E143:E149" si="54">0.5*B143</f>
        <v>0.25</v>
      </c>
      <c r="F143" s="28">
        <f t="shared" ref="F143:F149" si="55">0.5*C143</f>
        <v>0.25</v>
      </c>
      <c r="G143" s="11">
        <v>279.5</v>
      </c>
      <c r="H143" s="12">
        <v>4.8</v>
      </c>
      <c r="I143" s="21"/>
      <c r="J143" s="21"/>
      <c r="K143" s="68">
        <v>42.507351394947491</v>
      </c>
      <c r="L143" s="8">
        <f t="shared" ref="L143:L149" si="56">ABS(K143-H143*10)/H143/10</f>
        <v>0.11443017927192727</v>
      </c>
      <c r="M143" s="68">
        <v>54.567737543787437</v>
      </c>
      <c r="N143" s="79">
        <f t="shared" si="51"/>
        <v>0.13682786549557163</v>
      </c>
      <c r="O143" s="79"/>
      <c r="P143" s="8"/>
      <c r="Q143" s="68">
        <v>59.238671041727351</v>
      </c>
      <c r="R143" s="79">
        <f t="shared" si="52"/>
        <v>0.23413898003598649</v>
      </c>
      <c r="S143" s="79"/>
      <c r="T143" s="8"/>
      <c r="U143">
        <v>58.646596474891076</v>
      </c>
      <c r="V143">
        <f t="shared" si="53"/>
        <v>0.22180409322689743</v>
      </c>
    </row>
    <row r="144" spans="1:24" x14ac:dyDescent="0.35">
      <c r="A144" s="26">
        <v>3</v>
      </c>
      <c r="B144" s="11">
        <v>0.5</v>
      </c>
      <c r="C144" s="12">
        <f t="shared" si="50"/>
        <v>0.5</v>
      </c>
      <c r="D144" s="27">
        <v>0.5</v>
      </c>
      <c r="E144" s="26">
        <f t="shared" si="54"/>
        <v>0.25</v>
      </c>
      <c r="F144" s="28">
        <f t="shared" si="55"/>
        <v>0.25</v>
      </c>
      <c r="G144" s="11">
        <v>283.8</v>
      </c>
      <c r="H144" s="12">
        <v>7.58</v>
      </c>
      <c r="I144" s="21"/>
      <c r="J144" s="21"/>
      <c r="K144" s="68">
        <v>67.333876405193593</v>
      </c>
      <c r="L144" s="8">
        <f t="shared" si="56"/>
        <v>0.11169028489190506</v>
      </c>
      <c r="M144" s="68">
        <v>89.003203548443864</v>
      </c>
      <c r="N144" s="79">
        <f t="shared" si="51"/>
        <v>0.17418474338316448</v>
      </c>
      <c r="O144" s="79"/>
      <c r="P144" s="8"/>
      <c r="Q144" s="68">
        <v>146.81521312854801</v>
      </c>
      <c r="R144" s="79">
        <f t="shared" si="52"/>
        <v>0.93687616264575213</v>
      </c>
      <c r="S144" s="79"/>
      <c r="T144" s="8"/>
      <c r="U144">
        <v>96.822094633155416</v>
      </c>
      <c r="V144">
        <f t="shared" si="53"/>
        <v>0.2773363408067997</v>
      </c>
    </row>
    <row r="145" spans="1:24" x14ac:dyDescent="0.35">
      <c r="A145" s="26">
        <v>4</v>
      </c>
      <c r="B145" s="11">
        <v>0.5</v>
      </c>
      <c r="C145" s="12">
        <f t="shared" si="50"/>
        <v>0.5</v>
      </c>
      <c r="D145" s="27">
        <v>0.5</v>
      </c>
      <c r="E145" s="26">
        <f t="shared" si="54"/>
        <v>0.25</v>
      </c>
      <c r="F145" s="28">
        <f t="shared" si="55"/>
        <v>0.25</v>
      </c>
      <c r="G145" s="11">
        <v>284.39999999999998</v>
      </c>
      <c r="H145" s="12">
        <v>9.4499999999999993</v>
      </c>
      <c r="I145" s="21"/>
      <c r="J145" s="21"/>
      <c r="K145" s="68">
        <v>72.122916508405368</v>
      </c>
      <c r="L145" s="8">
        <f t="shared" si="56"/>
        <v>0.23679453430258871</v>
      </c>
      <c r="M145" s="68">
        <v>96.122105387261627</v>
      </c>
      <c r="N145" s="79">
        <f t="shared" si="51"/>
        <v>1.716513637313891E-2</v>
      </c>
      <c r="O145" s="79"/>
      <c r="P145" s="8"/>
      <c r="Q145" s="68">
        <v>179.07234486617332</v>
      </c>
      <c r="R145" s="79">
        <f t="shared" si="52"/>
        <v>0.89494544831929446</v>
      </c>
      <c r="S145" s="79"/>
      <c r="T145" s="8"/>
      <c r="U145">
        <v>104.98251932730696</v>
      </c>
      <c r="V145">
        <f t="shared" si="53"/>
        <v>0.1109261304476927</v>
      </c>
    </row>
    <row r="146" spans="1:24" x14ac:dyDescent="0.35">
      <c r="A146" s="26">
        <v>5</v>
      </c>
      <c r="B146" s="11">
        <v>0.1</v>
      </c>
      <c r="C146" s="12">
        <f t="shared" si="50"/>
        <v>0.9</v>
      </c>
      <c r="D146" s="27">
        <v>0.5</v>
      </c>
      <c r="E146" s="26">
        <f t="shared" si="54"/>
        <v>0.05</v>
      </c>
      <c r="F146" s="28">
        <f t="shared" si="55"/>
        <v>0.45</v>
      </c>
      <c r="G146" s="11">
        <v>273.7</v>
      </c>
      <c r="H146" s="12">
        <v>4.88</v>
      </c>
      <c r="I146" s="21"/>
      <c r="J146" s="21"/>
      <c r="K146" s="68">
        <v>93.625780283345847</v>
      </c>
      <c r="L146" s="8">
        <f t="shared" si="56"/>
        <v>0.91856107138003795</v>
      </c>
      <c r="M146" s="68">
        <v>107.4855992475085</v>
      </c>
      <c r="N146" s="79">
        <f t="shared" si="51"/>
        <v>1.2025737550718956</v>
      </c>
      <c r="O146" s="79"/>
      <c r="P146" s="8"/>
      <c r="Q146" s="68">
        <v>114.58718418230423</v>
      </c>
      <c r="R146" s="79">
        <f t="shared" si="52"/>
        <v>1.3480980365226276</v>
      </c>
      <c r="S146" s="79"/>
      <c r="T146" s="8"/>
      <c r="U146">
        <v>111.94224947324781</v>
      </c>
      <c r="V146">
        <f t="shared" si="53"/>
        <v>1.2938985547796684</v>
      </c>
    </row>
    <row r="147" spans="1:24" x14ac:dyDescent="0.35">
      <c r="A147" s="26">
        <v>6</v>
      </c>
      <c r="B147" s="11">
        <v>0.1</v>
      </c>
      <c r="C147" s="12">
        <f t="shared" si="50"/>
        <v>0.9</v>
      </c>
      <c r="D147" s="27">
        <v>0.5</v>
      </c>
      <c r="E147" s="26">
        <f t="shared" si="54"/>
        <v>0.05</v>
      </c>
      <c r="F147" s="28">
        <f t="shared" si="55"/>
        <v>0.45</v>
      </c>
      <c r="G147" s="11">
        <v>275.2</v>
      </c>
      <c r="H147" s="12">
        <v>9.48</v>
      </c>
      <c r="I147" s="21"/>
      <c r="J147" s="21"/>
      <c r="K147" s="68">
        <v>112.38391910319176</v>
      </c>
      <c r="L147" s="8">
        <f t="shared" si="56"/>
        <v>0.18548437872565132</v>
      </c>
      <c r="M147" s="68">
        <v>129.3584136857703</v>
      </c>
      <c r="N147" s="79">
        <f t="shared" si="51"/>
        <v>0.36454022875285114</v>
      </c>
      <c r="O147" s="79"/>
      <c r="P147" s="8"/>
      <c r="Q147" s="68">
        <v>139.15748880160271</v>
      </c>
      <c r="R147" s="79">
        <f t="shared" si="52"/>
        <v>0.46790600001690608</v>
      </c>
      <c r="S147" s="79"/>
      <c r="T147" s="8"/>
      <c r="U147">
        <v>134.89001776263223</v>
      </c>
      <c r="V147">
        <f t="shared" si="53"/>
        <v>0.42289048272818797</v>
      </c>
    </row>
    <row r="148" spans="1:24" x14ac:dyDescent="0.35">
      <c r="A148" s="26">
        <v>7</v>
      </c>
      <c r="B148" s="11">
        <v>0.1</v>
      </c>
      <c r="C148" s="12">
        <f t="shared" si="50"/>
        <v>0.9</v>
      </c>
      <c r="D148" s="27">
        <v>0.5</v>
      </c>
      <c r="E148" s="26">
        <f t="shared" si="54"/>
        <v>0.05</v>
      </c>
      <c r="F148" s="28">
        <f t="shared" si="55"/>
        <v>0.45</v>
      </c>
      <c r="G148" s="11">
        <v>277.7</v>
      </c>
      <c r="H148" s="12">
        <v>11.2</v>
      </c>
      <c r="I148" s="21"/>
      <c r="J148" s="21"/>
      <c r="K148" s="68">
        <v>157.99422374136117</v>
      </c>
      <c r="L148" s="8">
        <f t="shared" si="56"/>
        <v>0.410662711976439</v>
      </c>
      <c r="M148" s="68">
        <v>183.7510815870537</v>
      </c>
      <c r="N148" s="79">
        <f t="shared" si="51"/>
        <v>0.64063465702726519</v>
      </c>
      <c r="O148" s="79"/>
      <c r="P148" s="8"/>
      <c r="Q148" s="68">
        <v>195.10642126559873</v>
      </c>
      <c r="R148" s="79">
        <f t="shared" si="52"/>
        <v>0.74202161844284587</v>
      </c>
      <c r="S148" s="79"/>
      <c r="T148" s="8"/>
      <c r="U148">
        <v>192.48135576175028</v>
      </c>
      <c r="V148">
        <f t="shared" si="53"/>
        <v>0.71858353358705618</v>
      </c>
    </row>
    <row r="149" spans="1:24" ht="15" thickBot="1" x14ac:dyDescent="0.4">
      <c r="A149" s="26">
        <v>8</v>
      </c>
      <c r="B149" s="11">
        <v>0.1</v>
      </c>
      <c r="C149" s="12">
        <f t="shared" si="50"/>
        <v>0.9</v>
      </c>
      <c r="D149" s="27">
        <v>0.5</v>
      </c>
      <c r="E149" s="26">
        <f t="shared" si="54"/>
        <v>0.05</v>
      </c>
      <c r="F149" s="28">
        <f t="shared" si="55"/>
        <v>0.45</v>
      </c>
      <c r="G149" s="11">
        <v>281.3</v>
      </c>
      <c r="H149" s="12">
        <v>13.99</v>
      </c>
      <c r="I149" s="21"/>
      <c r="J149" s="21"/>
      <c r="K149" s="68">
        <v>318.6090268099511</v>
      </c>
      <c r="L149" s="8">
        <f t="shared" si="56"/>
        <v>1.2774054811290285</v>
      </c>
      <c r="M149" s="68">
        <v>396.71244117425073</v>
      </c>
      <c r="N149" s="79">
        <f t="shared" si="51"/>
        <v>1.8356857839474674</v>
      </c>
      <c r="O149" s="79"/>
      <c r="P149" s="8"/>
      <c r="Q149" s="68">
        <v>315.13697184236457</v>
      </c>
      <c r="R149" s="79">
        <f t="shared" si="52"/>
        <v>1.2525873612749432</v>
      </c>
      <c r="S149" s="79"/>
      <c r="T149" s="8"/>
      <c r="U149">
        <v>428.84831620778289</v>
      </c>
      <c r="V149">
        <f t="shared" si="53"/>
        <v>2.0653918242157463</v>
      </c>
    </row>
    <row r="150" spans="1:24" ht="15" thickBot="1" x14ac:dyDescent="0.4">
      <c r="A150" s="99" t="s">
        <v>17</v>
      </c>
      <c r="B150" s="100"/>
      <c r="C150" s="100"/>
      <c r="D150" s="100"/>
      <c r="E150" s="100"/>
      <c r="F150" s="100"/>
      <c r="G150" s="100"/>
      <c r="H150" s="100"/>
      <c r="I150" s="100"/>
      <c r="J150" s="101"/>
      <c r="K150" s="73"/>
      <c r="L150" s="74">
        <f>SUM(L142:L149)/8</f>
        <v>0.43930943421282881</v>
      </c>
      <c r="M150" s="73"/>
      <c r="N150" s="80">
        <f>SUM(N142:N149)/8</f>
        <v>0.55425720497611219</v>
      </c>
      <c r="O150" s="80"/>
      <c r="P150" s="74"/>
      <c r="Q150" s="73"/>
      <c r="R150" s="80">
        <f>SUM(R142:R149)/8</f>
        <v>0.75074838875310212</v>
      </c>
      <c r="S150" s="80"/>
      <c r="T150" s="74"/>
      <c r="U150" s="42"/>
      <c r="V150" s="42">
        <f>SUM(V142:V149)/8</f>
        <v>0.6392117872080465</v>
      </c>
      <c r="W150" s="42"/>
      <c r="X150" s="42"/>
    </row>
    <row r="151" spans="1:24" x14ac:dyDescent="0.35">
      <c r="A151" s="26">
        <v>1</v>
      </c>
      <c r="B151" s="11">
        <v>1</v>
      </c>
      <c r="C151" s="12">
        <f t="shared" ref="C151:C176" si="57">1-B151</f>
        <v>0</v>
      </c>
      <c r="D151" s="27">
        <v>0.5</v>
      </c>
      <c r="E151" s="26">
        <f>0.5*B151</f>
        <v>0.5</v>
      </c>
      <c r="F151" s="28">
        <f>0.5*C151</f>
        <v>0</v>
      </c>
      <c r="G151" s="11">
        <v>274</v>
      </c>
      <c r="H151" s="12">
        <v>1.3939999999999999</v>
      </c>
      <c r="I151" s="22">
        <v>1</v>
      </c>
      <c r="J151" s="21"/>
      <c r="K151" s="68">
        <v>12.615277282527503</v>
      </c>
      <c r="L151" s="8">
        <f>ABS(K151-H151*10)/H151/10</f>
        <v>9.5030324065458888E-2</v>
      </c>
      <c r="M151" s="68">
        <v>15.921145606183948</v>
      </c>
      <c r="N151" s="79">
        <f t="shared" ref="N151:N176" si="58">ABS(M151-H151*10)/H151/10</f>
        <v>0.14211948394432922</v>
      </c>
      <c r="O151" s="79">
        <v>1</v>
      </c>
      <c r="P151" s="8">
        <f>ABS(O151-I151)/I151</f>
        <v>0</v>
      </c>
      <c r="Q151" s="68">
        <v>14.38239747254436</v>
      </c>
      <c r="R151" s="79">
        <f t="shared" ref="R151:R176" si="59">ABS(Q151-H151*10)/H151/10</f>
        <v>3.1735830168175092E-2</v>
      </c>
      <c r="S151" s="79"/>
      <c r="T151" s="8"/>
      <c r="U151">
        <v>17.016284234585854</v>
      </c>
      <c r="V151">
        <f t="shared" ref="V151:V176" si="60">ABS(U151-H151*10)/H151/10</f>
        <v>0.22068036116110865</v>
      </c>
      <c r="W151">
        <v>1</v>
      </c>
      <c r="X151">
        <f>ABS(W151-I151)/I151</f>
        <v>0</v>
      </c>
    </row>
    <row r="152" spans="1:24" x14ac:dyDescent="0.35">
      <c r="A152" s="26">
        <v>2</v>
      </c>
      <c r="B152" s="11">
        <v>0.82050000000000001</v>
      </c>
      <c r="C152" s="12">
        <f t="shared" si="57"/>
        <v>0.17949999999999999</v>
      </c>
      <c r="D152" s="27">
        <v>0.5</v>
      </c>
      <c r="E152" s="26">
        <f t="shared" ref="E152:E176" si="61">0.5*B152</f>
        <v>0.41025</v>
      </c>
      <c r="F152" s="28">
        <f t="shared" ref="F152:F176" si="62">0.5*C152</f>
        <v>8.9749999999999996E-2</v>
      </c>
      <c r="G152" s="11">
        <v>274</v>
      </c>
      <c r="H152" s="12">
        <v>1.7690000000000001</v>
      </c>
      <c r="I152" s="22">
        <v>0.98499999999999999</v>
      </c>
      <c r="J152" s="21"/>
      <c r="K152" s="68">
        <v>15.269352547725521</v>
      </c>
      <c r="L152" s="8">
        <f t="shared" ref="L152:L176" si="63">ABS(K152-H152*10)/H152/10</f>
        <v>0.13683705213535782</v>
      </c>
      <c r="M152" s="68">
        <v>19.356546839137753</v>
      </c>
      <c r="N152" s="79">
        <f t="shared" si="58"/>
        <v>9.4208413744361313E-2</v>
      </c>
      <c r="O152" s="79">
        <v>0.9737645658748576</v>
      </c>
      <c r="P152" s="8">
        <f t="shared" ref="P152:P175" si="64">ABS(O152-I152)/I152</f>
        <v>1.1406532106743538E-2</v>
      </c>
      <c r="Q152" s="68">
        <v>17.632618692609135</v>
      </c>
      <c r="R152" s="79">
        <f t="shared" si="59"/>
        <v>3.2437143804898809E-3</v>
      </c>
      <c r="S152" s="79"/>
      <c r="T152" s="8"/>
      <c r="U152">
        <v>20.712921948911809</v>
      </c>
      <c r="V152">
        <f t="shared" si="60"/>
        <v>0.17088309490739445</v>
      </c>
      <c r="W152">
        <v>0.97153064962547986</v>
      </c>
      <c r="X152">
        <f t="shared" ref="X152:X175" si="65">ABS(W152-I152)/I152</f>
        <v>1.3674467385299623E-2</v>
      </c>
    </row>
    <row r="153" spans="1:24" x14ac:dyDescent="0.35">
      <c r="A153" s="26">
        <v>3</v>
      </c>
      <c r="B153" s="11">
        <v>0.59940000000000004</v>
      </c>
      <c r="C153" s="12">
        <f t="shared" si="57"/>
        <v>0.40059999999999996</v>
      </c>
      <c r="D153" s="27">
        <v>0.5</v>
      </c>
      <c r="E153" s="26">
        <f t="shared" si="61"/>
        <v>0.29970000000000002</v>
      </c>
      <c r="F153" s="28">
        <f t="shared" si="62"/>
        <v>0.20029999999999998</v>
      </c>
      <c r="G153" s="11">
        <v>274</v>
      </c>
      <c r="H153" s="12">
        <v>2.3540000000000001</v>
      </c>
      <c r="I153" s="22">
        <v>0.97170000000000001</v>
      </c>
      <c r="J153" s="21"/>
      <c r="K153" s="68">
        <v>20.666386904866293</v>
      </c>
      <c r="L153" s="8">
        <f t="shared" si="63"/>
        <v>0.1220736234126468</v>
      </c>
      <c r="M153" s="68">
        <v>26.23863578949873</v>
      </c>
      <c r="N153" s="79">
        <f t="shared" si="58"/>
        <v>0.11464043285890954</v>
      </c>
      <c r="O153" s="79">
        <v>0.92341355804311231</v>
      </c>
      <c r="P153" s="8">
        <f t="shared" si="64"/>
        <v>4.9692746688162696E-2</v>
      </c>
      <c r="Q153" s="68">
        <v>24.378725516902978</v>
      </c>
      <c r="R153" s="79">
        <f t="shared" si="59"/>
        <v>3.5629801057900562E-2</v>
      </c>
      <c r="S153" s="79"/>
      <c r="T153" s="8"/>
      <c r="U153">
        <v>28.089506284685957</v>
      </c>
      <c r="V153">
        <f t="shared" si="60"/>
        <v>0.19326704692803559</v>
      </c>
      <c r="W153">
        <v>0.91721886234304373</v>
      </c>
      <c r="X153">
        <f t="shared" si="65"/>
        <v>5.6067858039473374E-2</v>
      </c>
    </row>
    <row r="154" spans="1:24" x14ac:dyDescent="0.35">
      <c r="A154" s="26">
        <v>4</v>
      </c>
      <c r="B154" s="11">
        <v>0.50480000000000003</v>
      </c>
      <c r="C154" s="12">
        <f t="shared" si="57"/>
        <v>0.49519999999999997</v>
      </c>
      <c r="D154" s="27">
        <v>0.5</v>
      </c>
      <c r="E154" s="26">
        <f t="shared" si="61"/>
        <v>0.25240000000000001</v>
      </c>
      <c r="F154" s="28">
        <f t="shared" si="62"/>
        <v>0.24759999999999999</v>
      </c>
      <c r="G154" s="11">
        <v>274</v>
      </c>
      <c r="H154" s="12">
        <v>2.835</v>
      </c>
      <c r="I154" s="22">
        <v>0.93010000000000004</v>
      </c>
      <c r="J154" s="21"/>
      <c r="K154" s="68">
        <v>24.353191243731398</v>
      </c>
      <c r="L154" s="8">
        <f t="shared" si="63"/>
        <v>0.14098090851035636</v>
      </c>
      <c r="M154" s="68">
        <v>30.86906101832972</v>
      </c>
      <c r="N154" s="79">
        <f t="shared" si="58"/>
        <v>8.885576784231812E-2</v>
      </c>
      <c r="O154" s="79">
        <v>0.89091881988821708</v>
      </c>
      <c r="P154" s="8">
        <f t="shared" si="64"/>
        <v>4.2125771542611497E-2</v>
      </c>
      <c r="Q154" s="68">
        <v>29.017509902979548</v>
      </c>
      <c r="R154" s="79">
        <f t="shared" si="59"/>
        <v>2.3545322856421379E-2</v>
      </c>
      <c r="S154" s="79"/>
      <c r="T154" s="8"/>
      <c r="U154">
        <v>33.031860384275724</v>
      </c>
      <c r="V154">
        <f t="shared" si="60"/>
        <v>0.16514498709967276</v>
      </c>
      <c r="W154">
        <v>0.88239896440198895</v>
      </c>
      <c r="X154">
        <f t="shared" si="65"/>
        <v>5.1285921511677331E-2</v>
      </c>
    </row>
    <row r="155" spans="1:24" x14ac:dyDescent="0.35">
      <c r="A155" s="26">
        <v>5</v>
      </c>
      <c r="B155" s="11">
        <v>0.39939999999999998</v>
      </c>
      <c r="C155" s="12">
        <f t="shared" si="57"/>
        <v>0.60060000000000002</v>
      </c>
      <c r="D155" s="27">
        <v>0.5</v>
      </c>
      <c r="E155" s="26">
        <f t="shared" si="61"/>
        <v>0.19969999999999999</v>
      </c>
      <c r="F155" s="28">
        <f t="shared" si="62"/>
        <v>0.30030000000000001</v>
      </c>
      <c r="G155" s="11">
        <v>274</v>
      </c>
      <c r="H155" s="12">
        <v>3.56</v>
      </c>
      <c r="I155" s="22">
        <v>0.90010000000000001</v>
      </c>
      <c r="J155" s="21"/>
      <c r="K155" s="68">
        <v>30.376201207053654</v>
      </c>
      <c r="L155" s="8">
        <f t="shared" si="63"/>
        <v>0.14673592115017828</v>
      </c>
      <c r="M155" s="68">
        <v>38.317466172907601</v>
      </c>
      <c r="N155" s="79">
        <f t="shared" si="58"/>
        <v>7.6333319463696606E-2</v>
      </c>
      <c r="O155" s="79">
        <v>0.8406486754554775</v>
      </c>
      <c r="P155" s="8">
        <f t="shared" si="64"/>
        <v>6.6049688417423078E-2</v>
      </c>
      <c r="Q155" s="68">
        <v>36.705948856237811</v>
      </c>
      <c r="R155" s="79">
        <f t="shared" si="59"/>
        <v>3.1065979107803631E-2</v>
      </c>
      <c r="S155" s="79"/>
      <c r="T155" s="8"/>
      <c r="U155">
        <v>40.946848117845242</v>
      </c>
      <c r="V155">
        <f t="shared" si="60"/>
        <v>0.15019236286082135</v>
      </c>
      <c r="W155">
        <v>0.82889281661707948</v>
      </c>
      <c r="X155">
        <f t="shared" si="65"/>
        <v>7.9110302614065695E-2</v>
      </c>
    </row>
    <row r="156" spans="1:24" x14ac:dyDescent="0.35">
      <c r="A156" s="26">
        <v>6</v>
      </c>
      <c r="B156" s="11">
        <v>0.20569999999999999</v>
      </c>
      <c r="C156" s="12">
        <f t="shared" si="57"/>
        <v>0.79430000000000001</v>
      </c>
      <c r="D156" s="27">
        <v>0.5</v>
      </c>
      <c r="E156" s="26">
        <f t="shared" si="61"/>
        <v>0.10285</v>
      </c>
      <c r="F156" s="28">
        <f t="shared" si="62"/>
        <v>0.39715</v>
      </c>
      <c r="G156" s="11">
        <v>274</v>
      </c>
      <c r="H156" s="12">
        <v>7.2349999999999994</v>
      </c>
      <c r="I156" s="22">
        <v>0.58360000000000001</v>
      </c>
      <c r="J156" s="21"/>
      <c r="K156" s="68">
        <v>55.198712456818683</v>
      </c>
      <c r="L156" s="8">
        <f t="shared" si="63"/>
        <v>0.23705995222088888</v>
      </c>
      <c r="M156" s="68">
        <v>67.522202100648585</v>
      </c>
      <c r="N156" s="79">
        <f t="shared" si="58"/>
        <v>6.6728374559107267E-2</v>
      </c>
      <c r="O156" s="79">
        <v>0.6628617822057894</v>
      </c>
      <c r="P156" s="8">
        <f t="shared" si="64"/>
        <v>0.13581525395097566</v>
      </c>
      <c r="Q156" s="68">
        <v>68.870235441218568</v>
      </c>
      <c r="R156" s="79">
        <f t="shared" si="59"/>
        <v>4.809626204259055E-2</v>
      </c>
      <c r="S156" s="79"/>
      <c r="T156" s="8"/>
      <c r="U156">
        <v>71.533855615867125</v>
      </c>
      <c r="V156">
        <f t="shared" si="60"/>
        <v>1.1280502890571791E-2</v>
      </c>
      <c r="W156">
        <v>0.6433215195322638</v>
      </c>
      <c r="X156">
        <f t="shared" si="65"/>
        <v>0.10233296698468779</v>
      </c>
    </row>
    <row r="157" spans="1:24" x14ac:dyDescent="0.35">
      <c r="A157" s="26">
        <v>7</v>
      </c>
      <c r="B157" s="11">
        <v>0.1159</v>
      </c>
      <c r="C157" s="12">
        <f t="shared" si="57"/>
        <v>0.8841</v>
      </c>
      <c r="D157" s="27">
        <v>0.5</v>
      </c>
      <c r="E157" s="26">
        <f t="shared" si="61"/>
        <v>5.7950000000000002E-2</v>
      </c>
      <c r="F157" s="28">
        <f t="shared" si="62"/>
        <v>0.44205</v>
      </c>
      <c r="G157" s="11">
        <v>274</v>
      </c>
      <c r="H157" s="12">
        <v>11.2</v>
      </c>
      <c r="I157" s="22">
        <v>0.34260000000000002</v>
      </c>
      <c r="J157" s="21"/>
      <c r="K157" s="68">
        <v>87.322833612005027</v>
      </c>
      <c r="L157" s="8">
        <f t="shared" si="63"/>
        <v>0.22033184274995513</v>
      </c>
      <c r="M157" s="68">
        <v>101.80511947590618</v>
      </c>
      <c r="N157" s="79">
        <f t="shared" si="58"/>
        <v>9.1025718965123376E-2</v>
      </c>
      <c r="O157" s="79">
        <v>0.4851316146608835</v>
      </c>
      <c r="P157" s="8">
        <f t="shared" si="64"/>
        <v>0.41602923135109016</v>
      </c>
      <c r="Q157" s="68">
        <v>108.74856106519765</v>
      </c>
      <c r="R157" s="79">
        <f t="shared" si="59"/>
        <v>2.9030704775020993E-2</v>
      </c>
      <c r="S157" s="79"/>
      <c r="T157" s="8"/>
      <c r="U157">
        <v>106.45869914864265</v>
      </c>
      <c r="V157">
        <f t="shared" si="60"/>
        <v>4.9475900458547759E-2</v>
      </c>
      <c r="W157">
        <v>0.4638670995851869</v>
      </c>
      <c r="X157">
        <f t="shared" si="65"/>
        <v>0.35396117800696697</v>
      </c>
    </row>
    <row r="158" spans="1:24" x14ac:dyDescent="0.35">
      <c r="A158" s="26">
        <v>8</v>
      </c>
      <c r="B158" s="11">
        <v>4.9799999999999997E-2</v>
      </c>
      <c r="C158" s="12">
        <f t="shared" si="57"/>
        <v>0.95020000000000004</v>
      </c>
      <c r="D158" s="27">
        <v>0.5</v>
      </c>
      <c r="E158" s="26">
        <f t="shared" si="61"/>
        <v>2.4899999999999999E-2</v>
      </c>
      <c r="F158" s="28">
        <f t="shared" si="62"/>
        <v>0.47510000000000002</v>
      </c>
      <c r="G158" s="11">
        <v>274</v>
      </c>
      <c r="H158" s="12">
        <v>14.928000000000001</v>
      </c>
      <c r="I158" s="22">
        <v>0.17929999999999999</v>
      </c>
      <c r="J158" s="21"/>
      <c r="K158" s="68">
        <v>146.02538828511652</v>
      </c>
      <c r="L158" s="8">
        <f t="shared" si="63"/>
        <v>2.1802061326925783E-2</v>
      </c>
      <c r="M158" s="68">
        <v>155.75561897797024</v>
      </c>
      <c r="N158" s="79">
        <f t="shared" si="58"/>
        <v>4.3379012446210091E-2</v>
      </c>
      <c r="O158" s="79">
        <v>0.25788174886357401</v>
      </c>
      <c r="P158" s="8">
        <f t="shared" si="64"/>
        <v>0.43826965344993885</v>
      </c>
      <c r="Q158" s="68">
        <v>163.85049527977966</v>
      </c>
      <c r="R158" s="79">
        <f t="shared" si="59"/>
        <v>9.7605139869906626E-2</v>
      </c>
      <c r="S158" s="79"/>
      <c r="T158" s="8"/>
      <c r="U158">
        <v>159.36793031133783</v>
      </c>
      <c r="V158">
        <f t="shared" si="60"/>
        <v>6.7577239491812893E-2</v>
      </c>
      <c r="W158">
        <v>0.2428711120453336</v>
      </c>
      <c r="X158">
        <f t="shared" si="65"/>
        <v>0.35455165669455446</v>
      </c>
    </row>
    <row r="159" spans="1:24" x14ac:dyDescent="0.35">
      <c r="A159" s="26">
        <v>9</v>
      </c>
      <c r="B159" s="11">
        <v>0</v>
      </c>
      <c r="C159" s="12">
        <f t="shared" si="57"/>
        <v>1</v>
      </c>
      <c r="D159" s="27">
        <v>0.5</v>
      </c>
      <c r="E159" s="26">
        <f t="shared" si="61"/>
        <v>0</v>
      </c>
      <c r="F159" s="28">
        <f t="shared" si="62"/>
        <v>0.5</v>
      </c>
      <c r="G159" s="11">
        <v>274</v>
      </c>
      <c r="H159" s="12">
        <v>17.925999999999998</v>
      </c>
      <c r="I159" s="22">
        <v>0</v>
      </c>
      <c r="J159" s="21"/>
      <c r="K159" s="68">
        <v>185.00418225527821</v>
      </c>
      <c r="L159" s="8">
        <f t="shared" si="63"/>
        <v>3.2043859507297885E-2</v>
      </c>
      <c r="M159" s="68">
        <v>172.73281882298713</v>
      </c>
      <c r="N159" s="79">
        <f t="shared" si="58"/>
        <v>3.6411810649407919E-2</v>
      </c>
      <c r="O159" s="79">
        <v>0</v>
      </c>
      <c r="P159" s="8">
        <v>0</v>
      </c>
      <c r="Q159" s="68">
        <v>228.53261783974236</v>
      </c>
      <c r="R159" s="79">
        <f t="shared" si="59"/>
        <v>0.27486677362346523</v>
      </c>
      <c r="S159" s="79"/>
      <c r="T159" s="8"/>
      <c r="U159">
        <v>171.92513885410787</v>
      </c>
      <c r="V159">
        <f t="shared" si="60"/>
        <v>4.0917444750039722E-2</v>
      </c>
      <c r="W159">
        <v>0</v>
      </c>
      <c r="X159">
        <v>0</v>
      </c>
    </row>
    <row r="160" spans="1:24" x14ac:dyDescent="0.35">
      <c r="A160" s="26">
        <v>10</v>
      </c>
      <c r="B160" s="11">
        <v>1</v>
      </c>
      <c r="C160" s="12">
        <f t="shared" si="57"/>
        <v>0</v>
      </c>
      <c r="D160" s="27">
        <v>0.5</v>
      </c>
      <c r="E160" s="26">
        <f t="shared" si="61"/>
        <v>0.5</v>
      </c>
      <c r="F160" s="28">
        <f t="shared" si="62"/>
        <v>0</v>
      </c>
      <c r="G160" s="11">
        <v>277</v>
      </c>
      <c r="H160" s="12">
        <v>1.9530000000000001</v>
      </c>
      <c r="I160" s="22">
        <v>1</v>
      </c>
      <c r="J160" s="21"/>
      <c r="K160" s="68">
        <v>16.451616259225165</v>
      </c>
      <c r="L160" s="8">
        <f t="shared" si="63"/>
        <v>0.15762333542113854</v>
      </c>
      <c r="M160" s="68">
        <v>20.769463945310243</v>
      </c>
      <c r="N160" s="79">
        <f t="shared" si="58"/>
        <v>6.3464615735291413E-2</v>
      </c>
      <c r="O160" s="79">
        <v>1</v>
      </c>
      <c r="P160" s="8">
        <f t="shared" si="64"/>
        <v>0</v>
      </c>
      <c r="Q160" s="68">
        <v>19.94977370787586</v>
      </c>
      <c r="R160" s="79">
        <f t="shared" si="59"/>
        <v>2.1493789445768484E-2</v>
      </c>
      <c r="S160" s="79"/>
      <c r="T160" s="8"/>
      <c r="U160">
        <v>22.185437965179819</v>
      </c>
      <c r="V160">
        <f t="shared" si="60"/>
        <v>0.13596712571325231</v>
      </c>
      <c r="W160">
        <v>1</v>
      </c>
      <c r="X160">
        <f t="shared" si="65"/>
        <v>0</v>
      </c>
    </row>
    <row r="161" spans="1:24" x14ac:dyDescent="0.35">
      <c r="A161" s="26">
        <v>11</v>
      </c>
      <c r="B161" s="11">
        <v>0.89410000000000001</v>
      </c>
      <c r="C161" s="12">
        <f t="shared" si="57"/>
        <v>0.10589999999999999</v>
      </c>
      <c r="D161" s="27">
        <v>0.5</v>
      </c>
      <c r="E161" s="26">
        <f t="shared" si="61"/>
        <v>0.44705</v>
      </c>
      <c r="F161" s="28">
        <f t="shared" si="62"/>
        <v>5.2949999999999997E-2</v>
      </c>
      <c r="G161" s="11">
        <v>277</v>
      </c>
      <c r="H161" s="12">
        <v>2.6</v>
      </c>
      <c r="I161" s="22">
        <v>0.97819999999999996</v>
      </c>
      <c r="J161" s="21"/>
      <c r="K161" s="68">
        <v>18.426212285757771</v>
      </c>
      <c r="L161" s="8">
        <f t="shared" si="63"/>
        <v>0.29129952747085497</v>
      </c>
      <c r="M161" s="68">
        <v>23.344540790114944</v>
      </c>
      <c r="N161" s="79">
        <f t="shared" si="58"/>
        <v>0.10213304653404061</v>
      </c>
      <c r="O161" s="79">
        <v>0.98438186807083183</v>
      </c>
      <c r="P161" s="8">
        <f t="shared" si="64"/>
        <v>6.3196361386545444E-3</v>
      </c>
      <c r="Q161" s="68">
        <v>22.500293047913129</v>
      </c>
      <c r="R161" s="79">
        <f t="shared" si="59"/>
        <v>0.13460411354180274</v>
      </c>
      <c r="S161" s="79"/>
      <c r="T161" s="8"/>
      <c r="U161">
        <v>24.964337666755451</v>
      </c>
      <c r="V161">
        <f t="shared" si="60"/>
        <v>3.9833166663251873E-2</v>
      </c>
      <c r="W161">
        <v>0.98298049850448244</v>
      </c>
      <c r="X161">
        <f t="shared" si="65"/>
        <v>4.8870358868150455E-3</v>
      </c>
    </row>
    <row r="162" spans="1:24" x14ac:dyDescent="0.35">
      <c r="A162" s="26">
        <v>12</v>
      </c>
      <c r="B162" s="11">
        <v>0.5867</v>
      </c>
      <c r="C162" s="12">
        <f t="shared" si="57"/>
        <v>0.4133</v>
      </c>
      <c r="D162" s="27">
        <v>0.5</v>
      </c>
      <c r="E162" s="26">
        <f t="shared" si="61"/>
        <v>0.29335</v>
      </c>
      <c r="F162" s="28">
        <f t="shared" si="62"/>
        <v>0.20665</v>
      </c>
      <c r="G162" s="11">
        <v>277</v>
      </c>
      <c r="H162" s="12">
        <v>3.3770000000000002</v>
      </c>
      <c r="I162" s="22">
        <v>0.94550000000000001</v>
      </c>
      <c r="J162" s="21"/>
      <c r="K162" s="68">
        <v>28.16208029099738</v>
      </c>
      <c r="L162" s="8">
        <f t="shared" si="63"/>
        <v>0.1660621767545935</v>
      </c>
      <c r="M162" s="68">
        <v>35.897358349861051</v>
      </c>
      <c r="N162" s="79">
        <f t="shared" si="58"/>
        <v>6.2995509323691079E-2</v>
      </c>
      <c r="O162" s="79">
        <v>0.91215956830429878</v>
      </c>
      <c r="P162" s="8">
        <f t="shared" si="64"/>
        <v>3.5262222840508964E-2</v>
      </c>
      <c r="Q162" s="68">
        <v>35.485602854906922</v>
      </c>
      <c r="R162" s="79">
        <f t="shared" si="59"/>
        <v>5.0802571954602284E-2</v>
      </c>
      <c r="S162" s="79"/>
      <c r="T162" s="8"/>
      <c r="U162">
        <v>38.475674292770485</v>
      </c>
      <c r="V162">
        <f t="shared" si="60"/>
        <v>0.13934481174919994</v>
      </c>
      <c r="W162">
        <v>0.90476809534338587</v>
      </c>
      <c r="X162">
        <f t="shared" si="65"/>
        <v>4.3079751091077881E-2</v>
      </c>
    </row>
    <row r="163" spans="1:24" x14ac:dyDescent="0.35">
      <c r="A163" s="26">
        <v>13</v>
      </c>
      <c r="B163" s="11">
        <v>0.38990000000000002</v>
      </c>
      <c r="C163" s="12">
        <f t="shared" si="57"/>
        <v>0.61009999999999998</v>
      </c>
      <c r="D163" s="27">
        <v>0.5</v>
      </c>
      <c r="E163" s="26">
        <f t="shared" si="61"/>
        <v>0.19495000000000001</v>
      </c>
      <c r="F163" s="28">
        <f t="shared" si="62"/>
        <v>0.30504999999999999</v>
      </c>
      <c r="G163" s="11">
        <v>277</v>
      </c>
      <c r="H163" s="12">
        <v>5.2329999999999997</v>
      </c>
      <c r="I163" s="22">
        <v>0.88670000000000004</v>
      </c>
      <c r="J163" s="21"/>
      <c r="K163" s="68">
        <v>42.188763936174645</v>
      </c>
      <c r="L163" s="8">
        <f t="shared" si="63"/>
        <v>0.19379392439949081</v>
      </c>
      <c r="M163" s="68">
        <v>53.591400697777274</v>
      </c>
      <c r="N163" s="79">
        <f t="shared" si="58"/>
        <v>2.410473338003585E-2</v>
      </c>
      <c r="O163" s="79">
        <v>0.8193373855093814</v>
      </c>
      <c r="P163" s="8">
        <f t="shared" si="64"/>
        <v>7.5970017469965762E-2</v>
      </c>
      <c r="Q163" s="68">
        <v>54.942038732383104</v>
      </c>
      <c r="R163" s="79">
        <f t="shared" si="59"/>
        <v>4.9914747417984053E-2</v>
      </c>
      <c r="S163" s="79"/>
      <c r="T163" s="8"/>
      <c r="U163">
        <v>57.412623830824693</v>
      </c>
      <c r="V163">
        <f t="shared" si="60"/>
        <v>9.7126386983082263E-2</v>
      </c>
      <c r="W163">
        <v>0.80552765350605227</v>
      </c>
      <c r="X163">
        <f t="shared" si="65"/>
        <v>9.1544317687997936E-2</v>
      </c>
    </row>
    <row r="164" spans="1:24" x14ac:dyDescent="0.35">
      <c r="A164" s="26">
        <v>14</v>
      </c>
      <c r="B164" s="11">
        <v>0.17610000000000001</v>
      </c>
      <c r="C164" s="12">
        <f t="shared" si="57"/>
        <v>0.82389999999999997</v>
      </c>
      <c r="D164" s="27">
        <v>0.5</v>
      </c>
      <c r="E164" s="26">
        <f t="shared" si="61"/>
        <v>8.8050000000000003E-2</v>
      </c>
      <c r="F164" s="28">
        <f t="shared" si="62"/>
        <v>0.41194999999999998</v>
      </c>
      <c r="G164" s="11">
        <v>277</v>
      </c>
      <c r="H164" s="12">
        <v>11.98</v>
      </c>
      <c r="I164" s="22">
        <v>0.54</v>
      </c>
      <c r="J164" s="21"/>
      <c r="K164" s="68">
        <v>89.103706841166584</v>
      </c>
      <c r="L164" s="8">
        <f t="shared" si="63"/>
        <v>0.2562294921438516</v>
      </c>
      <c r="M164" s="68">
        <v>109.12387806940599</v>
      </c>
      <c r="N164" s="79">
        <f t="shared" si="58"/>
        <v>8.9116209771235563E-2</v>
      </c>
      <c r="O164" s="79">
        <v>0.57947858001516228</v>
      </c>
      <c r="P164" s="8">
        <f t="shared" si="64"/>
        <v>7.3108481509559703E-2</v>
      </c>
      <c r="Q164" s="68">
        <v>120.14773064630252</v>
      </c>
      <c r="R164" s="79">
        <f t="shared" si="59"/>
        <v>2.9025930409224436E-3</v>
      </c>
      <c r="S164" s="79"/>
      <c r="T164" s="8"/>
      <c r="U164">
        <v>115.77226130587478</v>
      </c>
      <c r="V164">
        <f t="shared" si="60"/>
        <v>3.3620523323249024E-2</v>
      </c>
      <c r="W164">
        <v>0.5568483320888663</v>
      </c>
      <c r="X164">
        <f t="shared" si="65"/>
        <v>3.1200614979381976E-2</v>
      </c>
    </row>
    <row r="165" spans="1:24" x14ac:dyDescent="0.35">
      <c r="A165" s="26">
        <v>15</v>
      </c>
      <c r="B165" s="11">
        <v>0.1159</v>
      </c>
      <c r="C165" s="12">
        <f t="shared" si="57"/>
        <v>0.8841</v>
      </c>
      <c r="D165" s="27">
        <v>0.5</v>
      </c>
      <c r="E165" s="26">
        <f t="shared" si="61"/>
        <v>5.7950000000000002E-2</v>
      </c>
      <c r="F165" s="28">
        <f t="shared" si="62"/>
        <v>0.44205</v>
      </c>
      <c r="G165" s="11">
        <v>277</v>
      </c>
      <c r="H165" s="12">
        <v>15.5</v>
      </c>
      <c r="I165" s="22">
        <v>0.35260000000000002</v>
      </c>
      <c r="J165" s="21"/>
      <c r="K165" s="68">
        <v>127.15563562174538</v>
      </c>
      <c r="L165" s="8">
        <f t="shared" si="63"/>
        <v>0.17964106050486855</v>
      </c>
      <c r="M165" s="68">
        <v>149.76840837054121</v>
      </c>
      <c r="N165" s="79">
        <f t="shared" si="58"/>
        <v>3.3752204061024457E-2</v>
      </c>
      <c r="O165" s="79">
        <v>0.4423507329145786</v>
      </c>
      <c r="P165" s="8">
        <f t="shared" si="64"/>
        <v>0.25453979839642249</v>
      </c>
      <c r="Q165" s="68">
        <v>162.44720824293591</v>
      </c>
      <c r="R165" s="79">
        <f t="shared" si="59"/>
        <v>4.8046504793134936E-2</v>
      </c>
      <c r="S165" s="79"/>
      <c r="T165" s="8"/>
      <c r="U165">
        <v>157.26934594792027</v>
      </c>
      <c r="V165">
        <f t="shared" si="60"/>
        <v>1.4640941599485624E-2</v>
      </c>
      <c r="W165">
        <v>0.42025904645997947</v>
      </c>
      <c r="X165">
        <f t="shared" si="65"/>
        <v>0.19188612155411072</v>
      </c>
    </row>
    <row r="166" spans="1:24" x14ac:dyDescent="0.35">
      <c r="A166" s="26">
        <v>16</v>
      </c>
      <c r="B166" s="11">
        <v>6.6299999999999998E-2</v>
      </c>
      <c r="C166" s="12">
        <f t="shared" si="57"/>
        <v>0.93369999999999997</v>
      </c>
      <c r="D166" s="27">
        <v>0.5</v>
      </c>
      <c r="E166" s="26">
        <f t="shared" si="61"/>
        <v>3.3149999999999999E-2</v>
      </c>
      <c r="F166" s="28">
        <f t="shared" si="62"/>
        <v>0.46684999999999999</v>
      </c>
      <c r="G166" s="11">
        <v>277</v>
      </c>
      <c r="H166" s="12">
        <v>19.173999999999999</v>
      </c>
      <c r="I166" s="22">
        <v>0.1928</v>
      </c>
      <c r="J166" s="21"/>
      <c r="K166" s="68">
        <v>190.29657779454024</v>
      </c>
      <c r="L166" s="8">
        <f t="shared" si="63"/>
        <v>7.5280181780524062E-3</v>
      </c>
      <c r="M166" s="68">
        <v>209.55540455688325</v>
      </c>
      <c r="N166" s="79">
        <f t="shared" si="58"/>
        <v>9.2914386966116813E-2</v>
      </c>
      <c r="O166" s="79">
        <v>0.28431991662118994</v>
      </c>
      <c r="P166" s="8">
        <f t="shared" si="64"/>
        <v>0.47468836421779015</v>
      </c>
      <c r="Q166" s="68">
        <v>213.04053176179235</v>
      </c>
      <c r="R166" s="79">
        <f t="shared" si="59"/>
        <v>0.11109070492225066</v>
      </c>
      <c r="S166" s="79"/>
      <c r="T166" s="8"/>
      <c r="U166">
        <v>216.50188834565961</v>
      </c>
      <c r="V166">
        <f t="shared" si="60"/>
        <v>0.12914304968008555</v>
      </c>
      <c r="W166">
        <v>0.26747084291425893</v>
      </c>
      <c r="X166">
        <f t="shared" si="65"/>
        <v>0.38729690308225589</v>
      </c>
    </row>
    <row r="167" spans="1:24" x14ac:dyDescent="0.35">
      <c r="A167" s="26">
        <v>17</v>
      </c>
      <c r="B167" s="11">
        <v>0</v>
      </c>
      <c r="C167" s="12">
        <f t="shared" si="57"/>
        <v>1</v>
      </c>
      <c r="D167" s="27">
        <v>0.5</v>
      </c>
      <c r="E167" s="26">
        <f t="shared" si="61"/>
        <v>0</v>
      </c>
      <c r="F167" s="28">
        <f t="shared" si="62"/>
        <v>0.5</v>
      </c>
      <c r="G167" s="11">
        <v>277</v>
      </c>
      <c r="H167" s="12">
        <v>24.041</v>
      </c>
      <c r="I167" s="22">
        <v>0</v>
      </c>
      <c r="J167" s="21"/>
      <c r="K167" s="68">
        <v>286.23051572931064</v>
      </c>
      <c r="L167" s="8">
        <f t="shared" si="63"/>
        <v>0.19059321879002805</v>
      </c>
      <c r="M167" s="68">
        <v>260.98376477534663</v>
      </c>
      <c r="N167" s="79">
        <f t="shared" si="58"/>
        <v>8.5577824447180359E-2</v>
      </c>
      <c r="O167" s="79">
        <v>0</v>
      </c>
      <c r="P167" s="8">
        <v>0</v>
      </c>
      <c r="Q167" s="68">
        <v>303.75149775809189</v>
      </c>
      <c r="R167" s="79">
        <f t="shared" si="59"/>
        <v>0.26347280794514327</v>
      </c>
      <c r="S167" s="79"/>
      <c r="T167" s="8"/>
      <c r="U167">
        <v>259.394660611652</v>
      </c>
      <c r="V167">
        <f t="shared" si="60"/>
        <v>7.8967849139603197E-2</v>
      </c>
      <c r="W167">
        <v>0</v>
      </c>
      <c r="X167">
        <v>0</v>
      </c>
    </row>
    <row r="168" spans="1:24" x14ac:dyDescent="0.35">
      <c r="A168" s="26">
        <v>18</v>
      </c>
      <c r="B168" s="11">
        <v>1</v>
      </c>
      <c r="C168" s="12">
        <f t="shared" si="57"/>
        <v>0</v>
      </c>
      <c r="D168" s="27">
        <v>0.5</v>
      </c>
      <c r="E168" s="26">
        <f t="shared" si="61"/>
        <v>0.5</v>
      </c>
      <c r="F168" s="28">
        <f t="shared" si="62"/>
        <v>0</v>
      </c>
      <c r="G168" s="11">
        <v>280</v>
      </c>
      <c r="H168" s="12">
        <v>2.8010000000000002</v>
      </c>
      <c r="I168" s="22">
        <v>1</v>
      </c>
      <c r="J168" s="21"/>
      <c r="K168" s="68">
        <v>21.419300275149254</v>
      </c>
      <c r="L168" s="8">
        <f t="shared" si="63"/>
        <v>0.23529809799538545</v>
      </c>
      <c r="M168" s="68">
        <v>26.966175835641685</v>
      </c>
      <c r="N168" s="79">
        <f t="shared" si="58"/>
        <v>3.7266125110971653E-2</v>
      </c>
      <c r="O168" s="79">
        <v>1</v>
      </c>
      <c r="P168" s="8">
        <f t="shared" si="64"/>
        <v>0</v>
      </c>
      <c r="Q168" s="68">
        <v>28.350020867791908</v>
      </c>
      <c r="R168" s="79">
        <f t="shared" si="59"/>
        <v>1.2139266968650723E-2</v>
      </c>
      <c r="S168" s="79"/>
      <c r="T168" s="8"/>
      <c r="U168">
        <v>28.75343816463376</v>
      </c>
      <c r="V168">
        <f t="shared" si="60"/>
        <v>2.6541883778427651E-2</v>
      </c>
      <c r="W168">
        <v>1</v>
      </c>
      <c r="X168">
        <f t="shared" si="65"/>
        <v>0</v>
      </c>
    </row>
    <row r="169" spans="1:24" x14ac:dyDescent="0.35">
      <c r="A169" s="26">
        <v>19</v>
      </c>
      <c r="B169" s="11">
        <v>0.82499999999999996</v>
      </c>
      <c r="C169" s="12">
        <f t="shared" si="57"/>
        <v>0.17500000000000004</v>
      </c>
      <c r="D169" s="27">
        <v>0.5</v>
      </c>
      <c r="E169" s="26">
        <f t="shared" si="61"/>
        <v>0.41249999999999998</v>
      </c>
      <c r="F169" s="28">
        <f t="shared" si="62"/>
        <v>8.7500000000000022E-2</v>
      </c>
      <c r="G169" s="11">
        <v>280</v>
      </c>
      <c r="H169" s="12">
        <v>3.6</v>
      </c>
      <c r="I169" s="22">
        <v>0.97650000000000003</v>
      </c>
      <c r="J169" s="21"/>
      <c r="K169" s="68">
        <v>26.314438685417997</v>
      </c>
      <c r="L169" s="8">
        <f t="shared" si="63"/>
        <v>0.26904336984950006</v>
      </c>
      <c r="M169" s="68">
        <v>33.408166173035809</v>
      </c>
      <c r="N169" s="79">
        <f t="shared" si="58"/>
        <v>7.1995384082338632E-2</v>
      </c>
      <c r="O169" s="79">
        <v>0.96932619311270518</v>
      </c>
      <c r="P169" s="8">
        <f t="shared" si="64"/>
        <v>7.3464484252891479E-3</v>
      </c>
      <c r="Q169" s="68">
        <v>35.416983811840545</v>
      </c>
      <c r="R169" s="79">
        <f t="shared" si="59"/>
        <v>1.6194894115540412E-2</v>
      </c>
      <c r="S169" s="79"/>
      <c r="T169" s="8"/>
      <c r="U169">
        <v>35.73066533836505</v>
      </c>
      <c r="V169">
        <f t="shared" si="60"/>
        <v>7.4815183787486136E-3</v>
      </c>
      <c r="W169">
        <v>0.96642607447806994</v>
      </c>
      <c r="X169">
        <f t="shared" si="65"/>
        <v>1.0316359981495231E-2</v>
      </c>
    </row>
    <row r="170" spans="1:24" x14ac:dyDescent="0.35">
      <c r="A170" s="26">
        <v>20</v>
      </c>
      <c r="B170" s="11">
        <v>0.69989999999999997</v>
      </c>
      <c r="C170" s="12">
        <f t="shared" si="57"/>
        <v>0.30010000000000003</v>
      </c>
      <c r="D170" s="27">
        <v>0.5</v>
      </c>
      <c r="E170" s="26">
        <f t="shared" si="61"/>
        <v>0.34994999999999998</v>
      </c>
      <c r="F170" s="28">
        <f t="shared" si="62"/>
        <v>0.15005000000000002</v>
      </c>
      <c r="G170" s="11">
        <v>280</v>
      </c>
      <c r="H170" s="12">
        <v>4.2329999999999997</v>
      </c>
      <c r="I170" s="22">
        <v>0.96120000000000005</v>
      </c>
      <c r="J170" s="21"/>
      <c r="K170" s="68">
        <v>31.350682048371077</v>
      </c>
      <c r="L170" s="8">
        <f t="shared" si="63"/>
        <v>0.25937439054167072</v>
      </c>
      <c r="M170" s="68">
        <v>40.023788335902907</v>
      </c>
      <c r="N170" s="79">
        <f t="shared" si="58"/>
        <v>5.4481730784245022E-2</v>
      </c>
      <c r="O170" s="79">
        <v>0.93908534945295341</v>
      </c>
      <c r="P170" s="8">
        <f t="shared" si="64"/>
        <v>2.3007335150901625E-2</v>
      </c>
      <c r="Q170" s="68">
        <v>42.912333082549239</v>
      </c>
      <c r="R170" s="79">
        <f t="shared" si="59"/>
        <v>1.3756982814770627E-2</v>
      </c>
      <c r="S170" s="79"/>
      <c r="T170" s="8"/>
      <c r="U170">
        <v>42.899367451678785</v>
      </c>
      <c r="V170">
        <f t="shared" si="60"/>
        <v>1.3450683951778564E-2</v>
      </c>
      <c r="W170">
        <v>0.9334389552775828</v>
      </c>
      <c r="X170">
        <f t="shared" si="65"/>
        <v>2.8881652853118236E-2</v>
      </c>
    </row>
    <row r="171" spans="1:24" x14ac:dyDescent="0.35">
      <c r="A171" s="26">
        <v>21</v>
      </c>
      <c r="B171" s="11">
        <v>0.5917</v>
      </c>
      <c r="C171" s="12">
        <f t="shared" si="57"/>
        <v>0.4083</v>
      </c>
      <c r="D171" s="27">
        <v>0.5</v>
      </c>
      <c r="E171" s="26">
        <f t="shared" si="61"/>
        <v>0.29585</v>
      </c>
      <c r="F171" s="28">
        <f t="shared" si="62"/>
        <v>0.20415</v>
      </c>
      <c r="G171" s="11">
        <v>280</v>
      </c>
      <c r="H171" s="12">
        <v>5.0679999999999996</v>
      </c>
      <c r="I171" s="22">
        <v>0.94320000000000004</v>
      </c>
      <c r="J171" s="21"/>
      <c r="K171" s="68">
        <v>37.460912971851208</v>
      </c>
      <c r="L171" s="8">
        <f t="shared" si="63"/>
        <v>0.26083439282061532</v>
      </c>
      <c r="M171" s="68">
        <v>48.033137717591302</v>
      </c>
      <c r="N171" s="79">
        <f t="shared" si="58"/>
        <v>5.222695900569635E-2</v>
      </c>
      <c r="O171" s="79">
        <v>0.90402461075285712</v>
      </c>
      <c r="P171" s="8">
        <f t="shared" si="64"/>
        <v>4.1534551788743553E-2</v>
      </c>
      <c r="Q171" s="68">
        <v>52.294328514031072</v>
      </c>
      <c r="R171" s="79">
        <f t="shared" si="59"/>
        <v>3.185336452310733E-2</v>
      </c>
      <c r="S171" s="79"/>
      <c r="T171" s="8"/>
      <c r="U171">
        <v>51.581001263671922</v>
      </c>
      <c r="V171">
        <f t="shared" si="60"/>
        <v>1.7778241193210927E-2</v>
      </c>
      <c r="W171">
        <v>0.89535169066797882</v>
      </c>
      <c r="X171">
        <f t="shared" si="65"/>
        <v>5.0729759681956338E-2</v>
      </c>
    </row>
    <row r="172" spans="1:24" x14ac:dyDescent="0.35">
      <c r="A172" s="26">
        <v>22</v>
      </c>
      <c r="B172" s="11">
        <v>0.39240000000000003</v>
      </c>
      <c r="C172" s="12">
        <f t="shared" si="57"/>
        <v>0.60759999999999992</v>
      </c>
      <c r="D172" s="27">
        <v>0.5</v>
      </c>
      <c r="E172" s="26">
        <f t="shared" si="61"/>
        <v>0.19620000000000001</v>
      </c>
      <c r="F172" s="28">
        <f t="shared" si="62"/>
        <v>0.30379999999999996</v>
      </c>
      <c r="G172" s="11">
        <v>280</v>
      </c>
      <c r="H172" s="12">
        <v>8.2750000000000004</v>
      </c>
      <c r="I172" s="22">
        <v>0.86409999999999998</v>
      </c>
      <c r="J172" s="21"/>
      <c r="K172" s="68">
        <v>57.746449832714148</v>
      </c>
      <c r="L172" s="8">
        <f t="shared" si="63"/>
        <v>0.30215770594907376</v>
      </c>
      <c r="M172" s="68">
        <v>74.459655218526436</v>
      </c>
      <c r="N172" s="79">
        <f t="shared" si="58"/>
        <v>0.10018543542566241</v>
      </c>
      <c r="O172" s="79">
        <v>0.79900718293694672</v>
      </c>
      <c r="P172" s="8">
        <f t="shared" si="64"/>
        <v>7.5330189865817909E-2</v>
      </c>
      <c r="Q172" s="68">
        <v>84.913006965439322</v>
      </c>
      <c r="R172" s="79">
        <f t="shared" si="59"/>
        <v>2.6139056984160997E-2</v>
      </c>
      <c r="S172" s="79"/>
      <c r="T172" s="8"/>
      <c r="U172">
        <v>80.21828752877407</v>
      </c>
      <c r="V172">
        <f t="shared" si="60"/>
        <v>3.0594712643213656E-2</v>
      </c>
      <c r="W172">
        <v>0.78245538169334239</v>
      </c>
      <c r="X172">
        <f t="shared" si="65"/>
        <v>9.4485150221800249E-2</v>
      </c>
    </row>
    <row r="173" spans="1:24" x14ac:dyDescent="0.35">
      <c r="A173" s="26">
        <v>23</v>
      </c>
      <c r="B173" s="11">
        <v>0.251</v>
      </c>
      <c r="C173" s="12">
        <f t="shared" si="57"/>
        <v>0.749</v>
      </c>
      <c r="D173" s="27">
        <v>0.5</v>
      </c>
      <c r="E173" s="26">
        <f t="shared" si="61"/>
        <v>0.1255</v>
      </c>
      <c r="F173" s="28">
        <f t="shared" si="62"/>
        <v>0.3745</v>
      </c>
      <c r="G173" s="11">
        <v>280</v>
      </c>
      <c r="H173" s="12">
        <v>14.974</v>
      </c>
      <c r="I173" s="22">
        <v>0.64</v>
      </c>
      <c r="J173" s="21"/>
      <c r="K173" s="68">
        <v>92.177854600206246</v>
      </c>
      <c r="L173" s="8">
        <f t="shared" si="63"/>
        <v>0.38441395351805635</v>
      </c>
      <c r="M173" s="68">
        <v>118.43600788911604</v>
      </c>
      <c r="N173" s="79">
        <f t="shared" si="58"/>
        <v>0.20905564385524222</v>
      </c>
      <c r="O173" s="79">
        <v>0.65481298617345307</v>
      </c>
      <c r="P173" s="8">
        <f t="shared" si="64"/>
        <v>2.3145290896020403E-2</v>
      </c>
      <c r="Q173" s="68">
        <v>140.67186967524171</v>
      </c>
      <c r="R173" s="79">
        <f t="shared" si="59"/>
        <v>6.0559171395474155E-2</v>
      </c>
      <c r="S173" s="79"/>
      <c r="T173" s="8"/>
      <c r="U173">
        <v>127.68329315801418</v>
      </c>
      <c r="V173">
        <f t="shared" si="60"/>
        <v>0.14730003233595451</v>
      </c>
      <c r="W173">
        <v>0.63105842464982398</v>
      </c>
      <c r="X173">
        <f t="shared" si="65"/>
        <v>1.3971211484650053E-2</v>
      </c>
    </row>
    <row r="174" spans="1:24" x14ac:dyDescent="0.35">
      <c r="A174" s="26">
        <v>24</v>
      </c>
      <c r="B174" s="11">
        <v>0.1709</v>
      </c>
      <c r="C174" s="12">
        <f t="shared" si="57"/>
        <v>0.82909999999999995</v>
      </c>
      <c r="D174" s="27">
        <v>0.5</v>
      </c>
      <c r="E174" s="26">
        <f t="shared" si="61"/>
        <v>8.5449999999999998E-2</v>
      </c>
      <c r="F174" s="28">
        <f t="shared" si="62"/>
        <v>0.41454999999999997</v>
      </c>
      <c r="G174" s="11">
        <v>280</v>
      </c>
      <c r="H174" s="12">
        <v>20.753</v>
      </c>
      <c r="I174" s="22">
        <v>0.45</v>
      </c>
      <c r="J174" s="21"/>
      <c r="K174" s="68">
        <v>137.30561085218304</v>
      </c>
      <c r="L174" s="8">
        <f t="shared" si="63"/>
        <v>0.33838186839404888</v>
      </c>
      <c r="M174" s="68">
        <v>173.51319505649639</v>
      </c>
      <c r="N174" s="79">
        <f t="shared" si="58"/>
        <v>0.1639127111429847</v>
      </c>
      <c r="O174" s="79">
        <v>0.51630491526742039</v>
      </c>
      <c r="P174" s="8">
        <f t="shared" si="64"/>
        <v>0.14734425614982308</v>
      </c>
      <c r="Q174" s="68">
        <v>195.46106344866769</v>
      </c>
      <c r="R174" s="79">
        <f t="shared" si="59"/>
        <v>5.8155141672684985E-2</v>
      </c>
      <c r="S174" s="79"/>
      <c r="T174" s="8"/>
      <c r="U174">
        <v>186.39380743189761</v>
      </c>
      <c r="V174">
        <f t="shared" si="60"/>
        <v>0.10184644421578755</v>
      </c>
      <c r="W174">
        <v>0.49047283269422204</v>
      </c>
      <c r="X174">
        <f t="shared" si="65"/>
        <v>8.9939628209382283E-2</v>
      </c>
    </row>
    <row r="175" spans="1:24" x14ac:dyDescent="0.35">
      <c r="A175" s="26">
        <v>25</v>
      </c>
      <c r="B175" s="11">
        <v>9.0499999999999997E-2</v>
      </c>
      <c r="C175" s="12">
        <f t="shared" si="57"/>
        <v>0.90949999999999998</v>
      </c>
      <c r="D175" s="27">
        <v>0.5</v>
      </c>
      <c r="E175" s="26">
        <f t="shared" si="61"/>
        <v>4.5249999999999999E-2</v>
      </c>
      <c r="F175" s="28">
        <f t="shared" si="62"/>
        <v>0.45474999999999999</v>
      </c>
      <c r="G175" s="11">
        <v>280</v>
      </c>
      <c r="H175" s="12">
        <v>26.689999999999998</v>
      </c>
      <c r="I175" s="22">
        <v>0.22170000000000001</v>
      </c>
      <c r="J175" s="21"/>
      <c r="K175" s="68">
        <v>257.69784654202499</v>
      </c>
      <c r="L175" s="8">
        <f t="shared" si="63"/>
        <v>3.4477907298520002E-2</v>
      </c>
      <c r="M175" s="68">
        <v>303.39543613624249</v>
      </c>
      <c r="N175" s="79">
        <f t="shared" si="58"/>
        <v>0.13673823955130207</v>
      </c>
      <c r="O175" s="79">
        <v>0.30760468300070615</v>
      </c>
      <c r="P175" s="8">
        <f t="shared" si="64"/>
        <v>0.387481655393352</v>
      </c>
      <c r="Q175" s="68">
        <v>275.62343195080109</v>
      </c>
      <c r="R175" s="79">
        <f t="shared" si="59"/>
        <v>3.2684271078310657E-2</v>
      </c>
      <c r="S175" s="79"/>
      <c r="T175" s="8"/>
      <c r="U175">
        <v>320.53275897280139</v>
      </c>
      <c r="V175">
        <f t="shared" si="60"/>
        <v>0.20094701750768609</v>
      </c>
      <c r="W175">
        <v>0.2878039475734202</v>
      </c>
      <c r="X175">
        <f t="shared" si="65"/>
        <v>0.29816845996129993</v>
      </c>
    </row>
    <row r="176" spans="1:24" ht="15" thickBot="1" x14ac:dyDescent="0.4">
      <c r="A176" s="26">
        <v>26</v>
      </c>
      <c r="B176" s="11">
        <v>0</v>
      </c>
      <c r="C176" s="12">
        <f t="shared" si="57"/>
        <v>1</v>
      </c>
      <c r="D176" s="27">
        <v>0.5</v>
      </c>
      <c r="E176" s="26">
        <f t="shared" si="61"/>
        <v>0</v>
      </c>
      <c r="F176" s="28">
        <f t="shared" si="62"/>
        <v>0.5</v>
      </c>
      <c r="G176" s="11">
        <v>280</v>
      </c>
      <c r="H176" s="12">
        <v>32.308</v>
      </c>
      <c r="I176" s="22">
        <v>0</v>
      </c>
      <c r="J176" s="21"/>
      <c r="K176" s="68">
        <v>599.57449416374311</v>
      </c>
      <c r="L176" s="8">
        <f t="shared" si="63"/>
        <v>0.85580814090548196</v>
      </c>
      <c r="M176" s="68">
        <v>486.54189713567274</v>
      </c>
      <c r="N176" s="79">
        <f t="shared" si="58"/>
        <v>0.50594867257543874</v>
      </c>
      <c r="O176" s="79">
        <v>0</v>
      </c>
      <c r="P176" s="8">
        <v>0</v>
      </c>
      <c r="Q176" s="68">
        <v>404.80658353160004</v>
      </c>
      <c r="R176" s="79">
        <f t="shared" si="59"/>
        <v>0.25296082558994692</v>
      </c>
      <c r="S176" s="79"/>
      <c r="T176" s="8"/>
      <c r="U176">
        <v>480.75133392706135</v>
      </c>
      <c r="V176">
        <f t="shared" si="60"/>
        <v>0.48802567143450959</v>
      </c>
      <c r="W176">
        <v>0</v>
      </c>
      <c r="X176">
        <v>0</v>
      </c>
    </row>
    <row r="177" spans="1:24" ht="15" thickBot="1" x14ac:dyDescent="0.4">
      <c r="A177" s="99" t="s">
        <v>18</v>
      </c>
      <c r="B177" s="100"/>
      <c r="C177" s="100"/>
      <c r="D177" s="100"/>
      <c r="E177" s="100"/>
      <c r="F177" s="100"/>
      <c r="G177" s="100"/>
      <c r="H177" s="100"/>
      <c r="I177" s="100"/>
      <c r="J177" s="101"/>
      <c r="K177" s="73"/>
      <c r="L177" s="74">
        <f>SUM(L151:L176)/26</f>
        <v>0.21290215869285756</v>
      </c>
      <c r="M177" s="73"/>
      <c r="N177" s="80">
        <f>SUM(N151:N176)/26</f>
        <v>0.10152199100869085</v>
      </c>
      <c r="O177" s="80"/>
      <c r="P177" s="74">
        <f>SUM(P151:P176)/26</f>
        <v>0.10709488945191518</v>
      </c>
      <c r="Q177" s="73"/>
      <c r="R177" s="80">
        <f>SUM(R151:R176)/26</f>
        <v>6.7753474464847294E-2</v>
      </c>
      <c r="S177" s="80"/>
      <c r="T177" s="74"/>
      <c r="U177" s="42"/>
      <c r="V177" s="42">
        <f>SUM(V151:V176)/26</f>
        <v>0.10661650003225123</v>
      </c>
      <c r="W177" s="42"/>
      <c r="X177" s="42">
        <f>SUM(X151:X176)/26</f>
        <v>9.0283512227387161E-2</v>
      </c>
    </row>
    <row r="178" spans="1:24" x14ac:dyDescent="0.35">
      <c r="A178" s="26">
        <v>1</v>
      </c>
      <c r="B178" s="33">
        <f>E178/(E178+F178)</f>
        <v>0.90559440559440552</v>
      </c>
      <c r="C178" s="34">
        <f>F178/(E178+F178)</f>
        <v>9.4405594405594415E-2</v>
      </c>
      <c r="D178" s="6">
        <v>0.97140000000000004</v>
      </c>
      <c r="E178" s="7">
        <v>2.5899999999999999E-2</v>
      </c>
      <c r="F178" s="14">
        <v>2.7000000000000001E-3</v>
      </c>
      <c r="G178" s="6">
        <v>280.04000000000002</v>
      </c>
      <c r="H178" s="14">
        <v>5</v>
      </c>
      <c r="I178" s="21"/>
      <c r="J178" s="21"/>
      <c r="K178" s="68">
        <v>23.994125696186867</v>
      </c>
      <c r="L178" s="8">
        <f>ABS(K178-H178*10)/H178/10</f>
        <v>0.52011748607626263</v>
      </c>
      <c r="M178" s="68">
        <v>30.42521863474046</v>
      </c>
      <c r="N178" s="79">
        <f t="shared" ref="N178:N193" si="66">ABS(M178-H178*10)/H178/10</f>
        <v>0.39149562730519077</v>
      </c>
      <c r="O178" s="79"/>
      <c r="P178" s="8"/>
      <c r="Q178" s="68">
        <v>41.517357175170119</v>
      </c>
      <c r="R178" s="79">
        <f t="shared" ref="R178:R184" si="67">ABS(Q178-H178*10)/H178/10</f>
        <v>0.16965285649659761</v>
      </c>
      <c r="S178" s="79"/>
      <c r="T178" s="8"/>
      <c r="U178">
        <v>32.528500407454757</v>
      </c>
      <c r="V178">
        <f t="shared" ref="V178:V193" si="68">ABS(U178-H178*10)/H178/10</f>
        <v>0.34942999185090484</v>
      </c>
    </row>
    <row r="179" spans="1:24" x14ac:dyDescent="0.35">
      <c r="A179" s="26">
        <v>2</v>
      </c>
      <c r="B179" s="33">
        <f t="shared" ref="B179:B193" si="69">E179/(E179+F179)</f>
        <v>0.90559440559440552</v>
      </c>
      <c r="C179" s="34">
        <f t="shared" ref="C179:C193" si="70">F179/(E179+F179)</f>
        <v>9.4405594405594415E-2</v>
      </c>
      <c r="D179" s="6">
        <v>0.97140000000000004</v>
      </c>
      <c r="E179" s="7">
        <v>2.5899999999999999E-2</v>
      </c>
      <c r="F179" s="14">
        <v>2.7000000000000001E-3</v>
      </c>
      <c r="G179" s="6">
        <v>280.13</v>
      </c>
      <c r="H179" s="14">
        <v>5</v>
      </c>
      <c r="I179" s="21"/>
      <c r="J179" s="21"/>
      <c r="K179" s="68">
        <v>24.189816883278095</v>
      </c>
      <c r="L179" s="8">
        <f t="shared" ref="L179:L193" si="71">ABS(K179-H179*10)/H179/10</f>
        <v>0.51620366233443815</v>
      </c>
      <c r="M179" s="68">
        <v>30.671951408652898</v>
      </c>
      <c r="N179" s="79">
        <f t="shared" si="66"/>
        <v>0.38656097182694205</v>
      </c>
      <c r="O179" s="79"/>
      <c r="P179" s="8"/>
      <c r="Q179" s="68">
        <v>42.237126060109709</v>
      </c>
      <c r="R179" s="79">
        <f t="shared" si="67"/>
        <v>0.15525747879780583</v>
      </c>
      <c r="S179" s="79"/>
      <c r="T179" s="8"/>
      <c r="U179">
        <v>32.791118113661391</v>
      </c>
      <c r="V179">
        <f t="shared" si="68"/>
        <v>0.34417763772677218</v>
      </c>
    </row>
    <row r="180" spans="1:24" x14ac:dyDescent="0.35">
      <c r="A180" s="26">
        <v>3</v>
      </c>
      <c r="B180" s="33">
        <f t="shared" si="69"/>
        <v>0.90559440559440552</v>
      </c>
      <c r="C180" s="34">
        <f t="shared" si="70"/>
        <v>9.4405594405594415E-2</v>
      </c>
      <c r="D180" s="6">
        <v>0.97140000000000004</v>
      </c>
      <c r="E180" s="7">
        <v>2.5899999999999999E-2</v>
      </c>
      <c r="F180" s="14">
        <v>2.7000000000000001E-3</v>
      </c>
      <c r="G180" s="6">
        <v>281.7</v>
      </c>
      <c r="H180" s="14">
        <v>7.5</v>
      </c>
      <c r="I180" s="21"/>
      <c r="J180" s="21"/>
      <c r="K180" s="68">
        <v>27.866261940589233</v>
      </c>
      <c r="L180" s="8">
        <f t="shared" si="71"/>
        <v>0.6284498407921435</v>
      </c>
      <c r="M180" s="68">
        <v>35.287535575917602</v>
      </c>
      <c r="N180" s="79">
        <f t="shared" si="66"/>
        <v>0.52949952565443204</v>
      </c>
      <c r="O180" s="79"/>
      <c r="P180" s="8"/>
      <c r="Q180" s="68">
        <v>59.533416062489948</v>
      </c>
      <c r="R180" s="79">
        <f t="shared" si="67"/>
        <v>0.20622111916680069</v>
      </c>
      <c r="S180" s="79"/>
      <c r="T180" s="8"/>
      <c r="U180">
        <v>37.691570117633283</v>
      </c>
      <c r="V180">
        <f t="shared" si="68"/>
        <v>0.4974457317648896</v>
      </c>
    </row>
    <row r="181" spans="1:24" x14ac:dyDescent="0.35">
      <c r="A181" s="26">
        <v>4</v>
      </c>
      <c r="B181" s="33">
        <f t="shared" si="69"/>
        <v>0.90559440559440552</v>
      </c>
      <c r="C181" s="34">
        <f t="shared" si="70"/>
        <v>9.4405594405594415E-2</v>
      </c>
      <c r="D181" s="6">
        <v>0.97140000000000004</v>
      </c>
      <c r="E181" s="7">
        <v>2.5899999999999999E-2</v>
      </c>
      <c r="F181" s="14">
        <v>2.7000000000000001E-3</v>
      </c>
      <c r="G181" s="6">
        <v>282.55</v>
      </c>
      <c r="H181" s="14">
        <v>10</v>
      </c>
      <c r="I181" s="21"/>
      <c r="J181" s="21"/>
      <c r="K181" s="68">
        <v>30.077570494543195</v>
      </c>
      <c r="L181" s="8">
        <f t="shared" si="71"/>
        <v>0.69922429505456807</v>
      </c>
      <c r="M181" s="68">
        <v>38.042346848048183</v>
      </c>
      <c r="N181" s="79">
        <f t="shared" si="66"/>
        <v>0.61957653151951819</v>
      </c>
      <c r="O181" s="79"/>
      <c r="P181" s="8"/>
      <c r="Q181" s="68">
        <v>74.504892529829704</v>
      </c>
      <c r="R181" s="79">
        <f t="shared" si="67"/>
        <v>0.25495107470170297</v>
      </c>
      <c r="S181" s="79"/>
      <c r="T181" s="8"/>
      <c r="U181">
        <v>40.605073041980603</v>
      </c>
      <c r="V181">
        <f t="shared" si="68"/>
        <v>0.59394926958019401</v>
      </c>
    </row>
    <row r="182" spans="1:24" x14ac:dyDescent="0.35">
      <c r="A182" s="26">
        <v>5</v>
      </c>
      <c r="B182" s="33">
        <f t="shared" si="69"/>
        <v>0.90559440559440552</v>
      </c>
      <c r="C182" s="34">
        <f t="shared" si="70"/>
        <v>9.4405594405594415E-2</v>
      </c>
      <c r="D182" s="6">
        <v>0.97140000000000004</v>
      </c>
      <c r="E182" s="7">
        <v>2.5899999999999999E-2</v>
      </c>
      <c r="F182" s="14">
        <v>2.7000000000000001E-3</v>
      </c>
      <c r="G182" s="6">
        <v>282.66000000000003</v>
      </c>
      <c r="H182" s="14">
        <v>10</v>
      </c>
      <c r="I182" s="21"/>
      <c r="J182" s="21"/>
      <c r="K182" s="68">
        <v>30.375796370231367</v>
      </c>
      <c r="L182" s="8">
        <f t="shared" si="71"/>
        <v>0.69624203629768622</v>
      </c>
      <c r="M182" s="68">
        <v>38.412425780369553</v>
      </c>
      <c r="N182" s="79">
        <f t="shared" si="66"/>
        <v>0.61587574219630448</v>
      </c>
      <c r="O182" s="79"/>
      <c r="P182" s="8"/>
      <c r="Q182" s="68">
        <v>76.847894824000889</v>
      </c>
      <c r="R182" s="79">
        <f t="shared" si="67"/>
        <v>0.2315210517599911</v>
      </c>
      <c r="S182" s="79"/>
      <c r="T182" s="8"/>
      <c r="U182">
        <v>40.995693313541857</v>
      </c>
      <c r="V182">
        <f t="shared" si="68"/>
        <v>0.59004306686458141</v>
      </c>
    </row>
    <row r="183" spans="1:24" x14ac:dyDescent="0.35">
      <c r="A183" s="26">
        <v>6</v>
      </c>
      <c r="B183" s="33">
        <f t="shared" si="69"/>
        <v>0.90559440559440552</v>
      </c>
      <c r="C183" s="34">
        <f t="shared" si="70"/>
        <v>9.4405594405594415E-2</v>
      </c>
      <c r="D183" s="6">
        <v>0.97140000000000004</v>
      </c>
      <c r="E183" s="7">
        <v>2.5899999999999999E-2</v>
      </c>
      <c r="F183" s="14">
        <v>2.7000000000000001E-3</v>
      </c>
      <c r="G183" s="6">
        <v>283.60000000000002</v>
      </c>
      <c r="H183" s="14">
        <v>12.5</v>
      </c>
      <c r="I183" s="21"/>
      <c r="J183" s="21"/>
      <c r="K183" s="68">
        <v>33.041861511683912</v>
      </c>
      <c r="L183" s="8">
        <f t="shared" si="71"/>
        <v>0.73566510790652861</v>
      </c>
      <c r="M183" s="68">
        <v>41.703581063784725</v>
      </c>
      <c r="N183" s="79">
        <f t="shared" si="66"/>
        <v>0.66637135148972226</v>
      </c>
      <c r="O183" s="79"/>
      <c r="P183" s="8"/>
      <c r="Q183" s="68">
        <v>102.05834102635686</v>
      </c>
      <c r="R183" s="79">
        <f t="shared" si="67"/>
        <v>0.18353327178914514</v>
      </c>
      <c r="S183" s="79"/>
      <c r="T183" s="8"/>
      <c r="U183">
        <v>44.460443006974153</v>
      </c>
      <c r="V183">
        <f t="shared" si="68"/>
        <v>0.64431645594420683</v>
      </c>
    </row>
    <row r="184" spans="1:24" x14ac:dyDescent="0.35">
      <c r="A184" s="26">
        <v>7</v>
      </c>
      <c r="B184" s="33">
        <f t="shared" si="69"/>
        <v>0.90559440559440552</v>
      </c>
      <c r="C184" s="34">
        <f t="shared" si="70"/>
        <v>9.4405594405594415E-2</v>
      </c>
      <c r="D184" s="6">
        <v>0.97140000000000004</v>
      </c>
      <c r="E184" s="7">
        <v>2.5899999999999999E-2</v>
      </c>
      <c r="F184" s="14">
        <v>2.7000000000000001E-3</v>
      </c>
      <c r="G184" s="6">
        <v>284.37</v>
      </c>
      <c r="H184" s="14">
        <v>15</v>
      </c>
      <c r="I184" s="21"/>
      <c r="J184" s="21"/>
      <c r="K184" s="68">
        <v>35.388555489849779</v>
      </c>
      <c r="L184" s="8">
        <f t="shared" si="71"/>
        <v>0.76407629673433486</v>
      </c>
      <c r="M184" s="68">
        <v>44.571631770246256</v>
      </c>
      <c r="N184" s="79">
        <f t="shared" si="66"/>
        <v>0.70285578819835837</v>
      </c>
      <c r="O184" s="79"/>
      <c r="P184" s="8"/>
      <c r="Q184" s="68">
        <v>132.15410810955996</v>
      </c>
      <c r="R184" s="79">
        <f t="shared" si="67"/>
        <v>0.11897261260293361</v>
      </c>
      <c r="S184" s="79"/>
      <c r="T184" s="8"/>
      <c r="U184">
        <v>47.464822433596161</v>
      </c>
      <c r="V184">
        <f t="shared" si="68"/>
        <v>0.68356785044269219</v>
      </c>
    </row>
    <row r="185" spans="1:24" x14ac:dyDescent="0.35">
      <c r="A185" s="26">
        <v>8</v>
      </c>
      <c r="B185" s="33">
        <f t="shared" si="69"/>
        <v>0.90559440559440552</v>
      </c>
      <c r="C185" s="34">
        <f t="shared" si="70"/>
        <v>9.4405594405594415E-2</v>
      </c>
      <c r="D185" s="6">
        <v>0.97140000000000004</v>
      </c>
      <c r="E185" s="7">
        <v>2.5899999999999999E-2</v>
      </c>
      <c r="F185" s="14">
        <v>2.7000000000000001E-3</v>
      </c>
      <c r="G185" s="6">
        <v>285.36</v>
      </c>
      <c r="H185" s="14">
        <v>20</v>
      </c>
      <c r="I185" s="21"/>
      <c r="J185" s="21"/>
      <c r="K185" s="68">
        <v>38.632193221405238</v>
      </c>
      <c r="L185" s="8">
        <f t="shared" si="71"/>
        <v>0.80683903389297384</v>
      </c>
      <c r="M185" s="68">
        <v>48.48322409776187</v>
      </c>
      <c r="N185" s="79">
        <f t="shared" si="66"/>
        <v>0.75758387951119066</v>
      </c>
      <c r="O185" s="79"/>
      <c r="P185" s="8"/>
      <c r="Q185" s="68"/>
      <c r="R185" s="79"/>
      <c r="S185" s="79"/>
      <c r="T185" s="8"/>
      <c r="U185">
        <v>51.535854394669137</v>
      </c>
      <c r="V185">
        <f t="shared" si="68"/>
        <v>0.74232072802665428</v>
      </c>
    </row>
    <row r="186" spans="1:24" x14ac:dyDescent="0.35">
      <c r="A186" s="26">
        <v>9</v>
      </c>
      <c r="B186" s="33">
        <f t="shared" si="69"/>
        <v>0.90559440559440552</v>
      </c>
      <c r="C186" s="34">
        <f t="shared" si="70"/>
        <v>9.4405594405594415E-2</v>
      </c>
      <c r="D186" s="6">
        <v>0.97140000000000004</v>
      </c>
      <c r="E186" s="7">
        <v>2.5899999999999999E-2</v>
      </c>
      <c r="F186" s="14">
        <v>2.7000000000000001E-3</v>
      </c>
      <c r="G186" s="6">
        <v>285.41000000000003</v>
      </c>
      <c r="H186" s="14">
        <v>20</v>
      </c>
      <c r="I186" s="21"/>
      <c r="J186" s="21"/>
      <c r="K186" s="68">
        <v>38.802956544755652</v>
      </c>
      <c r="L186" s="8">
        <f t="shared" si="71"/>
        <v>0.80598521727622163</v>
      </c>
      <c r="M186" s="68">
        <v>48.687278841435699</v>
      </c>
      <c r="N186" s="79">
        <f t="shared" si="66"/>
        <v>0.75656360579282145</v>
      </c>
      <c r="O186" s="79"/>
      <c r="P186" s="8"/>
      <c r="Q186" s="68"/>
      <c r="R186" s="79"/>
      <c r="S186" s="79"/>
      <c r="T186" s="8"/>
      <c r="U186">
        <v>51.747287496743986</v>
      </c>
      <c r="V186">
        <f t="shared" si="68"/>
        <v>0.74126356251628012</v>
      </c>
    </row>
    <row r="187" spans="1:24" x14ac:dyDescent="0.35">
      <c r="A187" s="26">
        <v>10</v>
      </c>
      <c r="B187" s="33">
        <f t="shared" si="69"/>
        <v>0.84102564102564115</v>
      </c>
      <c r="C187" s="34">
        <f t="shared" si="70"/>
        <v>0.15897435897435896</v>
      </c>
      <c r="D187" s="6">
        <v>0.98050000000000004</v>
      </c>
      <c r="E187" s="7">
        <v>1.6400000000000001E-2</v>
      </c>
      <c r="F187" s="14">
        <v>3.0999999999999999E-3</v>
      </c>
      <c r="G187" s="6">
        <v>276.88</v>
      </c>
      <c r="H187" s="14">
        <v>5</v>
      </c>
      <c r="I187" s="21"/>
      <c r="J187" s="21"/>
      <c r="K187" s="68">
        <v>19.513712647832929</v>
      </c>
      <c r="L187" s="8">
        <f t="shared" si="71"/>
        <v>0.60972574704334137</v>
      </c>
      <c r="M187" s="68">
        <v>24.868347932939127</v>
      </c>
      <c r="N187" s="79">
        <f t="shared" si="66"/>
        <v>0.50263304134121745</v>
      </c>
      <c r="O187" s="79"/>
      <c r="P187" s="8"/>
      <c r="Q187" s="68">
        <v>44.726287352683464</v>
      </c>
      <c r="R187" s="79">
        <f t="shared" ref="R187:R193" si="72">ABS(Q187-H187*10)/H187/10</f>
        <v>0.10547425294633073</v>
      </c>
      <c r="S187" s="79"/>
      <c r="T187" s="8"/>
      <c r="U187">
        <v>26.654536906408548</v>
      </c>
      <c r="V187">
        <f t="shared" si="68"/>
        <v>0.46690926187182902</v>
      </c>
    </row>
    <row r="188" spans="1:24" x14ac:dyDescent="0.35">
      <c r="A188" s="26">
        <v>11</v>
      </c>
      <c r="B188" s="33">
        <f t="shared" si="69"/>
        <v>0.84102564102564115</v>
      </c>
      <c r="C188" s="34">
        <f t="shared" si="70"/>
        <v>0.15897435897435896</v>
      </c>
      <c r="D188" s="6">
        <v>0.98050000000000004</v>
      </c>
      <c r="E188" s="7">
        <v>1.6400000000000001E-2</v>
      </c>
      <c r="F188" s="14">
        <v>3.0999999999999999E-3</v>
      </c>
      <c r="G188" s="6">
        <v>278.7</v>
      </c>
      <c r="H188" s="14">
        <v>7.5</v>
      </c>
      <c r="I188" s="21"/>
      <c r="J188" s="21"/>
      <c r="K188" s="68">
        <v>23.0962131025654</v>
      </c>
      <c r="L188" s="8">
        <f t="shared" si="71"/>
        <v>0.6920504919657946</v>
      </c>
      <c r="M188" s="68">
        <v>29.492138761936392</v>
      </c>
      <c r="N188" s="79">
        <f t="shared" si="66"/>
        <v>0.6067714831741815</v>
      </c>
      <c r="O188" s="79"/>
      <c r="P188" s="8"/>
      <c r="Q188" s="68">
        <v>69.244495109126476</v>
      </c>
      <c r="R188" s="79">
        <f t="shared" si="72"/>
        <v>7.6740065211646988E-2</v>
      </c>
      <c r="S188" s="79"/>
      <c r="T188" s="8"/>
      <c r="U188">
        <v>31.626310658436619</v>
      </c>
      <c r="V188">
        <f t="shared" si="68"/>
        <v>0.57831585788751172</v>
      </c>
    </row>
    <row r="189" spans="1:24" x14ac:dyDescent="0.35">
      <c r="A189" s="26">
        <v>12</v>
      </c>
      <c r="B189" s="33">
        <f t="shared" si="69"/>
        <v>0.84102564102564115</v>
      </c>
      <c r="C189" s="34">
        <f t="shared" si="70"/>
        <v>0.15897435897435896</v>
      </c>
      <c r="D189" s="6">
        <v>0.98050000000000004</v>
      </c>
      <c r="E189" s="7">
        <v>1.6400000000000001E-2</v>
      </c>
      <c r="F189" s="14">
        <v>3.0999999999999999E-3</v>
      </c>
      <c r="G189" s="6">
        <v>279.98</v>
      </c>
      <c r="H189" s="14">
        <v>10</v>
      </c>
      <c r="I189" s="21"/>
      <c r="J189" s="21"/>
      <c r="K189" s="68">
        <v>26.016311103520419</v>
      </c>
      <c r="L189" s="8">
        <f t="shared" si="71"/>
        <v>0.73983688896479571</v>
      </c>
      <c r="M189" s="68">
        <v>33.27055055467833</v>
      </c>
      <c r="N189" s="79">
        <f t="shared" si="66"/>
        <v>0.66729449445321676</v>
      </c>
      <c r="O189" s="79"/>
      <c r="P189" s="8"/>
      <c r="Q189" s="68">
        <v>93.486025139666822</v>
      </c>
      <c r="R189" s="79">
        <f t="shared" si="72"/>
        <v>6.5139748603331785E-2</v>
      </c>
      <c r="S189" s="79"/>
      <c r="T189" s="8"/>
      <c r="U189">
        <v>35.692565210231955</v>
      </c>
      <c r="V189">
        <f t="shared" si="68"/>
        <v>0.64307434789768059</v>
      </c>
    </row>
    <row r="190" spans="1:24" x14ac:dyDescent="0.35">
      <c r="A190" s="26">
        <v>13</v>
      </c>
      <c r="B190" s="33">
        <f t="shared" si="69"/>
        <v>0.84102564102564115</v>
      </c>
      <c r="C190" s="34">
        <f t="shared" si="70"/>
        <v>0.15897435897435896</v>
      </c>
      <c r="D190" s="6">
        <v>0.98050000000000004</v>
      </c>
      <c r="E190" s="7">
        <v>1.6400000000000001E-2</v>
      </c>
      <c r="F190" s="14">
        <v>3.0999999999999999E-3</v>
      </c>
      <c r="G190" s="6">
        <v>280.02</v>
      </c>
      <c r="H190" s="14">
        <v>10</v>
      </c>
      <c r="I190" s="21"/>
      <c r="J190" s="21"/>
      <c r="K190" s="68">
        <v>26.113492960272833</v>
      </c>
      <c r="L190" s="8">
        <f t="shared" si="71"/>
        <v>0.73886507039727167</v>
      </c>
      <c r="M190" s="68">
        <v>33.396451461350587</v>
      </c>
      <c r="N190" s="79">
        <f t="shared" si="66"/>
        <v>0.66603548538649426</v>
      </c>
      <c r="O190" s="79"/>
      <c r="P190" s="8"/>
      <c r="Q190" s="68">
        <v>94.378576068902561</v>
      </c>
      <c r="R190" s="79">
        <f t="shared" si="72"/>
        <v>5.6214239310974391E-2</v>
      </c>
      <c r="S190" s="79"/>
      <c r="T190" s="8"/>
      <c r="U190">
        <v>35.828121314231787</v>
      </c>
      <c r="V190">
        <f t="shared" si="68"/>
        <v>0.64171878685768202</v>
      </c>
    </row>
    <row r="191" spans="1:24" x14ac:dyDescent="0.35">
      <c r="A191" s="26">
        <v>14</v>
      </c>
      <c r="B191" s="33">
        <f t="shared" si="69"/>
        <v>0.84102564102564115</v>
      </c>
      <c r="C191" s="34">
        <f t="shared" si="70"/>
        <v>0.15897435897435896</v>
      </c>
      <c r="D191" s="6">
        <v>0.98050000000000004</v>
      </c>
      <c r="E191" s="7">
        <v>1.6400000000000001E-2</v>
      </c>
      <c r="F191" s="14">
        <v>3.0999999999999999E-3</v>
      </c>
      <c r="G191" s="6">
        <v>281.17</v>
      </c>
      <c r="H191" s="14">
        <v>12.5</v>
      </c>
      <c r="I191" s="21"/>
      <c r="J191" s="21"/>
      <c r="K191" s="68">
        <v>29.074783376450871</v>
      </c>
      <c r="L191" s="8">
        <f t="shared" si="71"/>
        <v>0.76740173298839309</v>
      </c>
      <c r="M191" s="68">
        <v>37.238459634463652</v>
      </c>
      <c r="N191" s="79">
        <f t="shared" si="66"/>
        <v>0.7020923229242908</v>
      </c>
      <c r="O191" s="79"/>
      <c r="P191" s="8"/>
      <c r="Q191" s="68">
        <v>123.25350421524821</v>
      </c>
      <c r="R191" s="79">
        <f t="shared" si="72"/>
        <v>1.3971966278014291E-2</v>
      </c>
      <c r="S191" s="79"/>
      <c r="T191" s="8"/>
      <c r="U191">
        <v>39.967206494552933</v>
      </c>
      <c r="V191">
        <f t="shared" si="68"/>
        <v>0.68026234804357666</v>
      </c>
    </row>
    <row r="192" spans="1:24" x14ac:dyDescent="0.35">
      <c r="A192" s="26">
        <v>15</v>
      </c>
      <c r="B192" s="33">
        <f t="shared" si="69"/>
        <v>0.84102564102564115</v>
      </c>
      <c r="C192" s="34">
        <f t="shared" si="70"/>
        <v>0.15897435897435896</v>
      </c>
      <c r="D192" s="6">
        <v>0.98050000000000004</v>
      </c>
      <c r="E192" s="7">
        <v>1.6400000000000001E-2</v>
      </c>
      <c r="F192" s="14">
        <v>3.0999999999999999E-3</v>
      </c>
      <c r="G192" s="6">
        <v>282.05</v>
      </c>
      <c r="H192" s="14">
        <v>15</v>
      </c>
      <c r="I192" s="21"/>
      <c r="J192" s="21"/>
      <c r="K192" s="68">
        <v>31.576014854331625</v>
      </c>
      <c r="L192" s="8">
        <f t="shared" si="71"/>
        <v>0.78949323430445584</v>
      </c>
      <c r="M192" s="68">
        <v>40.493117142025923</v>
      </c>
      <c r="N192" s="79">
        <f t="shared" si="66"/>
        <v>0.73004588571982709</v>
      </c>
      <c r="O192" s="79"/>
      <c r="P192" s="8"/>
      <c r="Q192" s="68">
        <v>149.95464062476097</v>
      </c>
      <c r="R192" s="79">
        <f t="shared" si="72"/>
        <v>3.0239583492686962E-4</v>
      </c>
      <c r="S192" s="79"/>
      <c r="T192" s="8"/>
      <c r="U192">
        <v>43.478116324128258</v>
      </c>
      <c r="V192">
        <f t="shared" si="68"/>
        <v>0.71014589117247828</v>
      </c>
    </row>
    <row r="193" spans="1:24" ht="15" thickBot="1" x14ac:dyDescent="0.4">
      <c r="A193" s="26">
        <v>16</v>
      </c>
      <c r="B193" s="33">
        <f t="shared" si="69"/>
        <v>0.84102564102564115</v>
      </c>
      <c r="C193" s="34">
        <f t="shared" si="70"/>
        <v>0.15897435897435896</v>
      </c>
      <c r="D193" s="6">
        <v>0.98050000000000004</v>
      </c>
      <c r="E193" s="7">
        <v>1.6400000000000001E-2</v>
      </c>
      <c r="F193" s="14">
        <v>3.0999999999999999E-3</v>
      </c>
      <c r="G193" s="6">
        <v>283.37</v>
      </c>
      <c r="H193" s="14">
        <v>20</v>
      </c>
      <c r="I193" s="21"/>
      <c r="J193" s="21"/>
      <c r="K193" s="68">
        <v>35.760027747722688</v>
      </c>
      <c r="L193" s="8">
        <f t="shared" si="71"/>
        <v>0.82119986126138644</v>
      </c>
      <c r="M193" s="68">
        <v>45.96334032181484</v>
      </c>
      <c r="N193" s="79">
        <f t="shared" si="66"/>
        <v>0.77018329839092581</v>
      </c>
      <c r="O193" s="79"/>
      <c r="P193" s="8"/>
      <c r="Q193" s="68">
        <v>198.54753678638519</v>
      </c>
      <c r="R193" s="79">
        <f t="shared" si="72"/>
        <v>7.2623160680740286E-3</v>
      </c>
      <c r="S193" s="79"/>
      <c r="T193" s="8"/>
      <c r="U193">
        <v>49.393647092805296</v>
      </c>
      <c r="V193">
        <f t="shared" si="68"/>
        <v>0.75303176453597354</v>
      </c>
    </row>
    <row r="194" spans="1:24" ht="15" thickBot="1" x14ac:dyDescent="0.4">
      <c r="A194" s="99" t="s">
        <v>19</v>
      </c>
      <c r="B194" s="100"/>
      <c r="C194" s="100"/>
      <c r="D194" s="100"/>
      <c r="E194" s="100"/>
      <c r="F194" s="100"/>
      <c r="G194" s="100"/>
      <c r="H194" s="100"/>
      <c r="I194" s="100"/>
      <c r="J194" s="101"/>
      <c r="K194" s="73"/>
      <c r="L194" s="74">
        <f>SUM(L178:L193)/16</f>
        <v>0.70821100020566219</v>
      </c>
      <c r="M194" s="73"/>
      <c r="N194" s="80">
        <f>SUM(N178:N193)/16</f>
        <v>0.6294649396802896</v>
      </c>
      <c r="O194" s="80"/>
      <c r="P194" s="74"/>
      <c r="Q194" s="73"/>
      <c r="R194" s="80">
        <f>SUM(R178:R184,R187:R193)/14</f>
        <v>0.11751531782630543</v>
      </c>
      <c r="S194" s="80"/>
      <c r="T194" s="74"/>
      <c r="U194" s="42"/>
      <c r="V194" s="42">
        <f>SUM(V178:V193)/16</f>
        <v>0.60374828456149432</v>
      </c>
      <c r="W194" s="42"/>
      <c r="X194" s="42"/>
    </row>
    <row r="195" spans="1:24" x14ac:dyDescent="0.35">
      <c r="A195" s="26">
        <v>1</v>
      </c>
      <c r="B195" s="33">
        <f>E195/(E195+F195)</f>
        <v>0.81200000000000006</v>
      </c>
      <c r="C195" s="34">
        <f>F195/(E195+F195)</f>
        <v>0.18799999999999992</v>
      </c>
      <c r="D195" s="6">
        <v>0.77900000000000003</v>
      </c>
      <c r="E195" s="7">
        <v>0.179452</v>
      </c>
      <c r="F195" s="14">
        <v>4.1547999999999974E-2</v>
      </c>
      <c r="G195" s="6">
        <v>284.10000000000002</v>
      </c>
      <c r="H195" s="14">
        <v>7.07</v>
      </c>
      <c r="I195" s="21"/>
      <c r="J195" s="21"/>
      <c r="K195" s="68">
        <v>39.061905915037833</v>
      </c>
      <c r="L195" s="8">
        <f>ABS(K195-H195*10)/H195/10</f>
        <v>0.44749779469536299</v>
      </c>
      <c r="M195" s="68">
        <v>49.464711197202348</v>
      </c>
      <c r="N195" s="79">
        <f t="shared" ref="N195:N202" si="73">ABS(M195-H195*10)/H195/10</f>
        <v>0.30035769169445053</v>
      </c>
      <c r="O195" s="79"/>
      <c r="P195" s="8"/>
      <c r="Q195" s="68">
        <v>72.495112986130835</v>
      </c>
      <c r="R195" s="79">
        <f t="shared" ref="R195:R203" si="74">ABS(Q195-H195*10)/H195/10</f>
        <v>2.5390565574693519E-2</v>
      </c>
      <c r="S195" s="79"/>
      <c r="T195" s="8"/>
      <c r="U195">
        <v>52.78374445146617</v>
      </c>
      <c r="V195">
        <f t="shared" ref="V195:V202" si="75">ABS(U195-H195*10)/H195/10</f>
        <v>0.25341238399623528</v>
      </c>
    </row>
    <row r="196" spans="1:24" x14ac:dyDescent="0.35">
      <c r="A196" s="26">
        <v>2</v>
      </c>
      <c r="B196" s="33">
        <f t="shared" ref="B196:B203" si="76">E196/(E196+F196)</f>
        <v>0.77300000000000002</v>
      </c>
      <c r="C196" s="34">
        <f t="shared" ref="C196:C203" si="77">F196/(E196+F196)</f>
        <v>0.22699999999999995</v>
      </c>
      <c r="D196" s="6">
        <v>0.84699999999999998</v>
      </c>
      <c r="E196" s="7">
        <v>0.11826900000000003</v>
      </c>
      <c r="F196" s="14">
        <v>3.4730999999999998E-2</v>
      </c>
      <c r="G196" s="6">
        <v>279.2</v>
      </c>
      <c r="H196" s="14">
        <v>3.24</v>
      </c>
      <c r="I196" s="21"/>
      <c r="J196" s="21"/>
      <c r="K196" s="68">
        <v>26.219731422837359</v>
      </c>
      <c r="L196" s="8">
        <f t="shared" ref="L196:L202" si="78">ABS(K196-H196*10)/H196/10</f>
        <v>0.19074903015934092</v>
      </c>
      <c r="M196" s="68">
        <v>33.390351150920004</v>
      </c>
      <c r="N196" s="79">
        <f t="shared" si="73"/>
        <v>3.0566393546913539E-2</v>
      </c>
      <c r="O196" s="79"/>
      <c r="P196" s="8"/>
      <c r="Q196" s="68">
        <v>35.56864129433535</v>
      </c>
      <c r="R196" s="79">
        <f t="shared" si="74"/>
        <v>9.7797570812819271E-2</v>
      </c>
      <c r="S196" s="79"/>
      <c r="T196" s="8"/>
      <c r="U196">
        <v>35.759514185239027</v>
      </c>
      <c r="V196">
        <f t="shared" si="75"/>
        <v>0.10368870942095745</v>
      </c>
    </row>
    <row r="197" spans="1:24" x14ac:dyDescent="0.35">
      <c r="A197" s="26">
        <v>3</v>
      </c>
      <c r="B197" s="33">
        <f t="shared" si="76"/>
        <v>0.77300000000000002</v>
      </c>
      <c r="C197" s="34">
        <f t="shared" si="77"/>
        <v>0.22700000000000001</v>
      </c>
      <c r="D197" s="6">
        <v>0.96499999999999997</v>
      </c>
      <c r="E197" s="7">
        <v>2.7055000000000023E-2</v>
      </c>
      <c r="F197" s="14">
        <v>7.9450000000000076E-3</v>
      </c>
      <c r="G197" s="6">
        <v>280</v>
      </c>
      <c r="H197" s="14">
        <v>5</v>
      </c>
      <c r="I197" s="21"/>
      <c r="J197" s="21"/>
      <c r="K197" s="68">
        <v>28.481477814183098</v>
      </c>
      <c r="L197" s="8">
        <f t="shared" si="78"/>
        <v>0.43037044371633809</v>
      </c>
      <c r="M197" s="68">
        <v>36.489610908418634</v>
      </c>
      <c r="N197" s="79">
        <f t="shared" si="73"/>
        <v>0.27020778183162736</v>
      </c>
      <c r="O197" s="79"/>
      <c r="P197" s="8"/>
      <c r="Q197" s="68">
        <v>56.515975383451305</v>
      </c>
      <c r="R197" s="79">
        <f t="shared" si="74"/>
        <v>0.13031950766902611</v>
      </c>
      <c r="S197" s="79"/>
      <c r="T197" s="8"/>
      <c r="U197">
        <v>39.168733914301164</v>
      </c>
      <c r="V197">
        <f t="shared" si="75"/>
        <v>0.21662532171397672</v>
      </c>
    </row>
    <row r="198" spans="1:24" x14ac:dyDescent="0.35">
      <c r="A198" s="26">
        <v>4</v>
      </c>
      <c r="B198" s="33">
        <f t="shared" si="76"/>
        <v>0.748</v>
      </c>
      <c r="C198" s="34">
        <f t="shared" si="77"/>
        <v>0.252</v>
      </c>
      <c r="D198" s="6">
        <v>0.88900000000000001</v>
      </c>
      <c r="E198" s="7">
        <v>8.3027999999999991E-2</v>
      </c>
      <c r="F198" s="14">
        <v>2.7971999999999997E-2</v>
      </c>
      <c r="G198" s="6">
        <v>280.5</v>
      </c>
      <c r="H198" s="14">
        <v>4.16</v>
      </c>
      <c r="I198" s="21"/>
      <c r="J198" s="21"/>
      <c r="K198" s="68">
        <v>30.712855950321501</v>
      </c>
      <c r="L198" s="8">
        <f t="shared" si="78"/>
        <v>0.26171019350188701</v>
      </c>
      <c r="M198" s="59">
        <v>39.219009004896769</v>
      </c>
      <c r="N198" s="79">
        <f t="shared" si="73"/>
        <v>5.7235360459212313E-2</v>
      </c>
      <c r="O198" s="79"/>
      <c r="P198" s="8"/>
      <c r="Q198" s="68">
        <v>45.35971041485687</v>
      </c>
      <c r="R198" s="79">
        <f t="shared" si="74"/>
        <v>9.0377654203290109E-2</v>
      </c>
      <c r="S198" s="79"/>
      <c r="T198" s="8"/>
      <c r="U198">
        <v>42.036128937318431</v>
      </c>
      <c r="V198">
        <f t="shared" si="75"/>
        <v>1.0483868685539162E-2</v>
      </c>
    </row>
    <row r="199" spans="1:24" x14ac:dyDescent="0.35">
      <c r="A199" s="26">
        <v>5</v>
      </c>
      <c r="B199" s="33">
        <f t="shared" si="76"/>
        <v>0.47599999999999992</v>
      </c>
      <c r="C199" s="34">
        <f t="shared" si="77"/>
        <v>0.52400000000000002</v>
      </c>
      <c r="D199" s="6">
        <v>0.80300000000000005</v>
      </c>
      <c r="E199" s="7">
        <v>9.3771999999999966E-2</v>
      </c>
      <c r="F199" s="14">
        <v>0.10322799999999999</v>
      </c>
      <c r="G199" s="6">
        <v>278.10000000000002</v>
      </c>
      <c r="H199" s="14">
        <v>4.76</v>
      </c>
      <c r="I199" s="21"/>
      <c r="J199" s="21"/>
      <c r="K199" s="68">
        <v>38.919862853194942</v>
      </c>
      <c r="L199" s="8">
        <f t="shared" si="78"/>
        <v>0.18235582241187084</v>
      </c>
      <c r="M199" s="68">
        <v>49.85380928262019</v>
      </c>
      <c r="N199" s="79">
        <f t="shared" si="73"/>
        <v>4.7348934508827649E-2</v>
      </c>
      <c r="O199" s="79"/>
      <c r="P199" s="8"/>
      <c r="Q199" s="68">
        <v>54.410652257855148</v>
      </c>
      <c r="R199" s="79">
        <f t="shared" si="74"/>
        <v>0.14308092978687298</v>
      </c>
      <c r="S199" s="79"/>
      <c r="T199" s="8"/>
      <c r="U199">
        <v>53.546841245912326</v>
      </c>
      <c r="V199">
        <f t="shared" si="75"/>
        <v>0.12493363962000696</v>
      </c>
    </row>
    <row r="200" spans="1:24" x14ac:dyDescent="0.35">
      <c r="A200" s="26">
        <v>6</v>
      </c>
      <c r="B200" s="33">
        <f t="shared" si="76"/>
        <v>0.47599999999999998</v>
      </c>
      <c r="C200" s="34">
        <f t="shared" si="77"/>
        <v>0.52400000000000002</v>
      </c>
      <c r="D200" s="6">
        <v>0.94299999999999995</v>
      </c>
      <c r="E200" s="7">
        <v>2.7132000000000024E-2</v>
      </c>
      <c r="F200" s="14">
        <v>2.9868000000000026E-2</v>
      </c>
      <c r="G200" s="6">
        <v>280.7</v>
      </c>
      <c r="H200" s="14">
        <v>10.67</v>
      </c>
      <c r="I200" s="21"/>
      <c r="J200" s="21"/>
      <c r="K200" s="68">
        <v>52.700645534961126</v>
      </c>
      <c r="L200" s="8">
        <f t="shared" si="78"/>
        <v>0.50608579629839623</v>
      </c>
      <c r="M200" s="68">
        <v>69.811957791891118</v>
      </c>
      <c r="N200" s="79">
        <f t="shared" si="73"/>
        <v>0.34571735902632506</v>
      </c>
      <c r="O200" s="79"/>
      <c r="P200" s="8"/>
      <c r="Q200" s="68">
        <v>122.08703522650768</v>
      </c>
      <c r="R200" s="79">
        <f t="shared" si="74"/>
        <v>0.14420839012659492</v>
      </c>
      <c r="S200" s="79"/>
      <c r="T200" s="8"/>
      <c r="U200">
        <v>76.004127435398999</v>
      </c>
      <c r="V200">
        <f t="shared" si="75"/>
        <v>0.28768390407311156</v>
      </c>
    </row>
    <row r="201" spans="1:24" x14ac:dyDescent="0.35">
      <c r="A201" s="26">
        <v>7</v>
      </c>
      <c r="B201" s="33">
        <f t="shared" si="76"/>
        <v>0.27100000000000002</v>
      </c>
      <c r="C201" s="34">
        <f t="shared" si="77"/>
        <v>0.72899999999999998</v>
      </c>
      <c r="D201" s="6">
        <v>0.66600000000000004</v>
      </c>
      <c r="E201" s="7">
        <v>9.0513999999999997E-2</v>
      </c>
      <c r="F201" s="14">
        <v>0.24348599999999998</v>
      </c>
      <c r="G201" s="6">
        <v>279.60000000000002</v>
      </c>
      <c r="H201" s="14">
        <v>9.76</v>
      </c>
      <c r="I201" s="21"/>
      <c r="J201" s="21"/>
      <c r="K201" s="68">
        <v>81.540397350375898</v>
      </c>
      <c r="L201" s="8">
        <f t="shared" si="78"/>
        <v>0.164545109115001</v>
      </c>
      <c r="M201" s="68">
        <v>104.74450112248563</v>
      </c>
      <c r="N201" s="79">
        <f t="shared" si="73"/>
        <v>7.3201855763172494E-2</v>
      </c>
      <c r="O201" s="79"/>
      <c r="P201" s="8"/>
      <c r="Q201" s="68">
        <v>124.83422603003946</v>
      </c>
      <c r="R201" s="79">
        <f t="shared" si="74"/>
        <v>0.27903920112745351</v>
      </c>
      <c r="S201" s="79"/>
      <c r="T201" s="8"/>
      <c r="U201">
        <v>112.84882798540757</v>
      </c>
      <c r="V201">
        <f t="shared" si="75"/>
        <v>0.15623799165376612</v>
      </c>
    </row>
    <row r="202" spans="1:24" x14ac:dyDescent="0.35">
      <c r="A202" s="26">
        <v>8</v>
      </c>
      <c r="B202" s="33">
        <f t="shared" si="76"/>
        <v>0.27100000000000002</v>
      </c>
      <c r="C202" s="34">
        <f t="shared" si="77"/>
        <v>0.72899999999999998</v>
      </c>
      <c r="D202" s="6">
        <v>0.89500000000000002</v>
      </c>
      <c r="E202" s="7">
        <v>2.8454999999999998E-2</v>
      </c>
      <c r="F202" s="14">
        <v>7.6544999999999988E-2</v>
      </c>
      <c r="G202" s="6">
        <v>282.39999999999998</v>
      </c>
      <c r="H202" s="14">
        <v>19.170000000000002</v>
      </c>
      <c r="I202" s="21"/>
      <c r="J202" s="21"/>
      <c r="K202" s="68">
        <v>131.26623957231831</v>
      </c>
      <c r="L202" s="8">
        <f t="shared" si="78"/>
        <v>0.31525174975316483</v>
      </c>
      <c r="M202" s="68">
        <v>190.96930850568597</v>
      </c>
      <c r="N202" s="79">
        <f t="shared" si="73"/>
        <v>3.8116405545855193E-3</v>
      </c>
      <c r="O202" s="79"/>
      <c r="P202" s="8"/>
      <c r="Q202" s="68">
        <v>252.2799758793675</v>
      </c>
      <c r="R202" s="79">
        <f t="shared" si="74"/>
        <v>0.31601448033055546</v>
      </c>
      <c r="S202" s="79"/>
      <c r="T202" s="8"/>
      <c r="U202">
        <v>217.64453540833762</v>
      </c>
      <c r="V202">
        <f t="shared" si="75"/>
        <v>0.13533925617286174</v>
      </c>
    </row>
    <row r="203" spans="1:24" ht="15" thickBot="1" x14ac:dyDescent="0.4">
      <c r="A203" s="26">
        <v>9</v>
      </c>
      <c r="B203" s="35">
        <f t="shared" si="76"/>
        <v>0.27100000000000002</v>
      </c>
      <c r="C203" s="36">
        <f t="shared" si="77"/>
        <v>0.72899999999999998</v>
      </c>
      <c r="D203" s="9">
        <v>0.95599999999999996</v>
      </c>
      <c r="E203" s="10">
        <v>1.1924000000000011E-2</v>
      </c>
      <c r="F203" s="15">
        <v>3.2076000000000028E-2</v>
      </c>
      <c r="G203" s="9">
        <v>285.3</v>
      </c>
      <c r="H203" s="15">
        <v>29.92</v>
      </c>
      <c r="I203" s="23"/>
      <c r="J203" s="23"/>
      <c r="K203" s="68"/>
      <c r="L203" s="8"/>
      <c r="M203" s="68"/>
      <c r="N203" s="79"/>
      <c r="O203" s="79"/>
      <c r="P203" s="8"/>
      <c r="Q203" s="68">
        <v>461.86865366029832</v>
      </c>
      <c r="R203" s="79">
        <f t="shared" si="74"/>
        <v>0.54367865528174553</v>
      </c>
      <c r="S203" s="79"/>
      <c r="T203" s="8"/>
    </row>
    <row r="204" spans="1:24" ht="15" thickBot="1" x14ac:dyDescent="0.4">
      <c r="A204" s="99" t="s">
        <v>20</v>
      </c>
      <c r="B204" s="100"/>
      <c r="C204" s="100"/>
      <c r="D204" s="100"/>
      <c r="E204" s="100"/>
      <c r="F204" s="100"/>
      <c r="G204" s="100"/>
      <c r="H204" s="100"/>
      <c r="I204" s="100"/>
      <c r="J204" s="101"/>
      <c r="K204" s="73"/>
      <c r="L204" s="74">
        <f>SUM(L195:L202)/8</f>
        <v>0.31232074245642022</v>
      </c>
      <c r="M204" s="73"/>
      <c r="N204" s="80">
        <f>SUM(N195:N202)/8</f>
        <v>0.1410558771731393</v>
      </c>
      <c r="O204" s="80"/>
      <c r="P204" s="74"/>
      <c r="Q204" s="73"/>
      <c r="R204" s="80">
        <f>SUM(R195:R203)/9</f>
        <v>0.19665632832367239</v>
      </c>
      <c r="S204" s="80"/>
      <c r="T204" s="74"/>
      <c r="U204" s="42"/>
      <c r="V204" s="42">
        <f>SUM(V195:V202)/8</f>
        <v>0.16105063441705689</v>
      </c>
      <c r="W204" s="42"/>
      <c r="X204" s="42"/>
    </row>
    <row r="205" spans="1:24" ht="14.15" customHeight="1" x14ac:dyDescent="0.35">
      <c r="A205" s="26">
        <v>1</v>
      </c>
      <c r="B205" s="31">
        <f>E205/(E205+F205)</f>
        <v>0.75008989572096374</v>
      </c>
      <c r="C205" s="32">
        <f>F205/(E205+F205)</f>
        <v>0.24991010427903637</v>
      </c>
      <c r="D205" s="31">
        <v>0.84729009939047828</v>
      </c>
      <c r="E205" s="39">
        <v>0.11454615342375488</v>
      </c>
      <c r="F205" s="32">
        <v>3.8163747185766851E-2</v>
      </c>
      <c r="G205" s="5">
        <v>273.60000000000002</v>
      </c>
      <c r="H205" s="13">
        <v>2.032</v>
      </c>
      <c r="I205" s="24">
        <v>0.97</v>
      </c>
      <c r="J205" s="24">
        <v>0.61699999999999999</v>
      </c>
      <c r="K205" s="68">
        <v>16.056629679926523</v>
      </c>
      <c r="L205" s="8">
        <f>ABS(K205-H205*10)/10/H205</f>
        <v>0.20981153149967902</v>
      </c>
      <c r="M205" s="68">
        <v>20.378142234456547</v>
      </c>
      <c r="N205" s="79">
        <f t="shared" ref="N205:N239" si="79">ABS(M205-H205*10)/H205/10</f>
        <v>2.8613304358536791E-3</v>
      </c>
      <c r="O205" s="79">
        <v>0.96076448311909313</v>
      </c>
      <c r="P205" s="8">
        <f>ABS(O205-I205)/I205</f>
        <v>9.5211514236153063E-3</v>
      </c>
      <c r="Q205" s="68">
        <v>18.89053366412967</v>
      </c>
      <c r="R205" s="79">
        <f t="shared" ref="R205:R239" si="80">ABS(Q205-H205*10)/H205/10</f>
        <v>7.0347752749524123E-2</v>
      </c>
      <c r="S205" s="79"/>
      <c r="T205" s="8"/>
      <c r="U205">
        <v>21.814643763235082</v>
      </c>
      <c r="V205">
        <f t="shared" ref="V205:V239" si="81">ABS(U205-H205*10)/H205/10</f>
        <v>7.3555303308813103E-2</v>
      </c>
      <c r="W205">
        <v>0.95745698022348802</v>
      </c>
      <c r="X205">
        <f>ABS(W205-I205)/I205</f>
        <v>1.2930948223208201E-2</v>
      </c>
    </row>
    <row r="206" spans="1:24" x14ac:dyDescent="0.35">
      <c r="A206" s="26">
        <v>2</v>
      </c>
      <c r="B206" s="33">
        <f t="shared" ref="B206:B239" si="82">E206/(E206+F206)</f>
        <v>0.24996790345358838</v>
      </c>
      <c r="C206" s="34">
        <f t="shared" ref="C206:C239" si="83">F206/(E206+F206)</f>
        <v>0.75003209654641156</v>
      </c>
      <c r="D206" s="33">
        <v>0.66640969634673863</v>
      </c>
      <c r="E206" s="40">
        <v>8.338686881665168E-2</v>
      </c>
      <c r="F206" s="34">
        <v>0.25020343483660973</v>
      </c>
      <c r="G206" s="6">
        <v>273.60000000000002</v>
      </c>
      <c r="H206" s="14">
        <v>8.1489999999999991</v>
      </c>
      <c r="I206" s="29">
        <v>0.65700000000000003</v>
      </c>
      <c r="J206" s="29">
        <v>0.17100000000000001</v>
      </c>
      <c r="K206" s="68">
        <v>44.769398586059737</v>
      </c>
      <c r="L206" s="8">
        <f t="shared" ref="L206:L239" si="84">ABS(K206-H206*10)/10/H206</f>
        <v>0.45061481671297415</v>
      </c>
      <c r="M206" s="68">
        <v>55.41247282608925</v>
      </c>
      <c r="N206" s="79">
        <f t="shared" si="79"/>
        <v>0.32000892347417775</v>
      </c>
      <c r="O206" s="79">
        <v>0.72169351604963228</v>
      </c>
      <c r="P206" s="8">
        <f t="shared" ref="P206:P239" si="85">ABS(O206-I206)/I206</f>
        <v>9.8468060958344358E-2</v>
      </c>
      <c r="Q206" s="68">
        <v>56.448914951002415</v>
      </c>
      <c r="R206" s="79">
        <f t="shared" si="80"/>
        <v>0.30729028161734673</v>
      </c>
      <c r="S206" s="79"/>
      <c r="T206" s="8"/>
      <c r="U206">
        <v>58.897779775706255</v>
      </c>
      <c r="V206">
        <f t="shared" si="81"/>
        <v>0.27723917320277019</v>
      </c>
      <c r="W206">
        <v>0.70406294428142357</v>
      </c>
      <c r="X206">
        <f t="shared" ref="X206:X239" si="86">ABS(W206-I206)/I206</f>
        <v>7.1633096318757292E-2</v>
      </c>
    </row>
    <row r="207" spans="1:24" x14ac:dyDescent="0.35">
      <c r="A207" s="26">
        <v>3</v>
      </c>
      <c r="B207" s="33">
        <f t="shared" si="82"/>
        <v>0.24996790345358838</v>
      </c>
      <c r="C207" s="34">
        <f t="shared" si="83"/>
        <v>0.75003209654641156</v>
      </c>
      <c r="D207" s="33">
        <v>0.89531476802322452</v>
      </c>
      <c r="E207" s="40">
        <v>2.6167947959787108E-2</v>
      </c>
      <c r="F207" s="34">
        <v>7.8517284016988334E-2</v>
      </c>
      <c r="G207" s="6">
        <v>273.60000000000002</v>
      </c>
      <c r="H207" s="14">
        <v>11.943</v>
      </c>
      <c r="I207" s="29">
        <v>0.373</v>
      </c>
      <c r="J207" s="29">
        <v>0.17899999999999999</v>
      </c>
      <c r="K207" s="68">
        <v>45.561086222507136</v>
      </c>
      <c r="L207" s="8">
        <f t="shared" si="84"/>
        <v>0.61851221449797245</v>
      </c>
      <c r="M207" s="68">
        <v>56.758247806098659</v>
      </c>
      <c r="N207" s="79">
        <f t="shared" si="79"/>
        <v>0.52475719830780654</v>
      </c>
      <c r="O207" s="79">
        <v>0.71343853206497676</v>
      </c>
      <c r="P207" s="8">
        <f t="shared" si="85"/>
        <v>0.91270383931629162</v>
      </c>
      <c r="Q207" s="68">
        <v>67.547210055112558</v>
      </c>
      <c r="R207" s="79">
        <f t="shared" si="80"/>
        <v>0.43442007824572915</v>
      </c>
      <c r="S207" s="79"/>
      <c r="T207" s="8"/>
      <c r="U207">
        <v>60.459347081204413</v>
      </c>
      <c r="V207">
        <f t="shared" si="81"/>
        <v>0.49376750329729202</v>
      </c>
      <c r="W207">
        <v>0.69453222635981038</v>
      </c>
      <c r="X207">
        <f t="shared" si="86"/>
        <v>0.86201669265364711</v>
      </c>
    </row>
    <row r="208" spans="1:24" x14ac:dyDescent="0.35">
      <c r="A208" s="26">
        <v>4</v>
      </c>
      <c r="B208" s="33">
        <f t="shared" si="82"/>
        <v>0.75703139176193068</v>
      </c>
      <c r="C208" s="34">
        <f t="shared" si="83"/>
        <v>0.24296860823806929</v>
      </c>
      <c r="D208" s="33">
        <v>0.96522830949391447</v>
      </c>
      <c r="E208" s="40">
        <v>2.6323261257737034E-2</v>
      </c>
      <c r="F208" s="34">
        <v>8.4484292483484862E-3</v>
      </c>
      <c r="G208" s="6">
        <v>273.60000000000002</v>
      </c>
      <c r="H208" s="14">
        <v>2.9620000000000002</v>
      </c>
      <c r="I208" s="29">
        <v>0.89700000000000002</v>
      </c>
      <c r="J208" s="29">
        <v>0.42899999999999999</v>
      </c>
      <c r="K208" s="68">
        <v>15.963651947065202</v>
      </c>
      <c r="L208" s="8">
        <f t="shared" si="84"/>
        <v>0.46105158855282913</v>
      </c>
      <c r="M208" s="68">
        <v>20.297640434476182</v>
      </c>
      <c r="N208" s="79">
        <f t="shared" si="79"/>
        <v>0.31473192321147259</v>
      </c>
      <c r="O208" s="79">
        <v>0.96138064722882866</v>
      </c>
      <c r="P208" s="8">
        <f t="shared" si="85"/>
        <v>7.177329679914006E-2</v>
      </c>
      <c r="Q208" s="68">
        <v>21.79411966798834</v>
      </c>
      <c r="R208" s="79">
        <f t="shared" si="80"/>
        <v>0.26420932923739565</v>
      </c>
      <c r="S208" s="79"/>
      <c r="T208" s="8"/>
      <c r="U208">
        <v>21.744271311572881</v>
      </c>
      <c r="V208">
        <f t="shared" si="81"/>
        <v>0.26589225821833623</v>
      </c>
      <c r="W208">
        <v>0.95799935212246456</v>
      </c>
      <c r="X208">
        <f t="shared" si="86"/>
        <v>6.800373703730718E-2</v>
      </c>
    </row>
    <row r="209" spans="1:24" x14ac:dyDescent="0.35">
      <c r="A209" s="26">
        <v>5</v>
      </c>
      <c r="B209" s="33">
        <f t="shared" si="82"/>
        <v>0.48488830486202361</v>
      </c>
      <c r="C209" s="34">
        <f t="shared" si="83"/>
        <v>0.51511169513797639</v>
      </c>
      <c r="D209" s="33">
        <v>0.80114972563365572</v>
      </c>
      <c r="E209" s="40">
        <v>9.6420172458845058E-2</v>
      </c>
      <c r="F209" s="34">
        <v>0.10243010190749936</v>
      </c>
      <c r="G209" s="6">
        <v>273.60000000000002</v>
      </c>
      <c r="H209" s="14">
        <v>3.7610000000000001</v>
      </c>
      <c r="I209" s="29"/>
      <c r="J209" s="29">
        <v>0.32</v>
      </c>
      <c r="K209" s="68">
        <v>24.378977970012862</v>
      </c>
      <c r="L209" s="8">
        <f t="shared" si="84"/>
        <v>0.35179532119083057</v>
      </c>
      <c r="M209" s="68">
        <v>30.896630864060416</v>
      </c>
      <c r="N209" s="79">
        <f t="shared" si="79"/>
        <v>0.17849957819568155</v>
      </c>
      <c r="O209" s="79">
        <v>0.8833842206652851</v>
      </c>
      <c r="P209" s="8"/>
      <c r="Q209" s="68">
        <v>29.911308476454888</v>
      </c>
      <c r="R209" s="79">
        <f t="shared" si="80"/>
        <v>0.2046979931812048</v>
      </c>
      <c r="S209" s="79"/>
      <c r="T209" s="8"/>
      <c r="U209">
        <v>33.062150155147627</v>
      </c>
      <c r="V209">
        <f t="shared" si="81"/>
        <v>0.12092129340208382</v>
      </c>
      <c r="W209">
        <v>0.87430976572844665</v>
      </c>
    </row>
    <row r="210" spans="1:24" x14ac:dyDescent="0.35">
      <c r="A210" s="26">
        <v>6</v>
      </c>
      <c r="B210" s="33">
        <f t="shared" si="82"/>
        <v>0.73933236574746009</v>
      </c>
      <c r="C210" s="34">
        <f t="shared" si="83"/>
        <v>0.26066763425253997</v>
      </c>
      <c r="D210" s="33">
        <v>0.88876331934129804</v>
      </c>
      <c r="E210" s="40">
        <v>8.2240878269292855E-2</v>
      </c>
      <c r="F210" s="34">
        <v>2.8995802389409107E-2</v>
      </c>
      <c r="G210" s="6">
        <v>274.60000000000002</v>
      </c>
      <c r="H210" s="14">
        <v>2.5430000000000001</v>
      </c>
      <c r="I210" s="29">
        <v>0.73899999999999999</v>
      </c>
      <c r="J210" s="29">
        <v>0.72799999999999998</v>
      </c>
      <c r="K210" s="68">
        <v>17.876092353660756</v>
      </c>
      <c r="L210" s="8">
        <f t="shared" si="84"/>
        <v>0.29704709580571148</v>
      </c>
      <c r="M210" s="68">
        <v>22.716725361423656</v>
      </c>
      <c r="N210" s="79">
        <f t="shared" si="79"/>
        <v>0.10669581748235721</v>
      </c>
      <c r="O210" s="79">
        <v>0.95729820777905072</v>
      </c>
      <c r="P210" s="8">
        <f t="shared" si="85"/>
        <v>0.2953967628945206</v>
      </c>
      <c r="Q210" s="68">
        <v>21.85391058710869</v>
      </c>
      <c r="R210" s="79">
        <f t="shared" si="80"/>
        <v>0.14062482944912741</v>
      </c>
      <c r="S210" s="79"/>
      <c r="T210" s="8"/>
      <c r="U210">
        <v>24.32610308475013</v>
      </c>
      <c r="V210">
        <f t="shared" si="81"/>
        <v>4.3409237721190305E-2</v>
      </c>
      <c r="W210">
        <v>0.95364335035900005</v>
      </c>
      <c r="X210">
        <f t="shared" si="86"/>
        <v>0.29045108302977007</v>
      </c>
    </row>
    <row r="211" spans="1:24" x14ac:dyDescent="0.35">
      <c r="A211" s="26">
        <v>7</v>
      </c>
      <c r="B211" s="33">
        <f t="shared" si="82"/>
        <v>0.71503353508915424</v>
      </c>
      <c r="C211" s="34">
        <f t="shared" si="83"/>
        <v>0.28496646491084576</v>
      </c>
      <c r="D211" s="33">
        <v>0.77077396130193487</v>
      </c>
      <c r="E211" s="40">
        <v>0.16390430478476076</v>
      </c>
      <c r="F211" s="34">
        <v>6.5321733913304342E-2</v>
      </c>
      <c r="G211" s="6">
        <v>274.60000000000002</v>
      </c>
      <c r="H211" s="14">
        <v>5.2039999999999997</v>
      </c>
      <c r="I211" s="29">
        <v>0.78800000000000003</v>
      </c>
      <c r="J211" s="29">
        <v>0.71699999999999997</v>
      </c>
      <c r="K211" s="68">
        <v>18.452736361597342</v>
      </c>
      <c r="L211" s="8">
        <f t="shared" si="84"/>
        <v>0.64541244501158079</v>
      </c>
      <c r="M211" s="68">
        <v>23.444593603450183</v>
      </c>
      <c r="N211" s="79">
        <f t="shared" si="79"/>
        <v>0.54948897764315563</v>
      </c>
      <c r="O211" s="79">
        <v>0.95219029973933123</v>
      </c>
      <c r="P211" s="8">
        <f t="shared" si="85"/>
        <v>0.20836332454229844</v>
      </c>
      <c r="Q211" s="68">
        <v>22.066179685906345</v>
      </c>
      <c r="R211" s="79">
        <f t="shared" si="80"/>
        <v>0.57597656253062368</v>
      </c>
      <c r="S211" s="79"/>
      <c r="T211" s="8"/>
      <c r="U211">
        <v>25.103004092781223</v>
      </c>
      <c r="V211">
        <f t="shared" si="81"/>
        <v>0.51762098207568752</v>
      </c>
      <c r="W211">
        <v>0.94815504378727455</v>
      </c>
      <c r="X211">
        <f t="shared" si="86"/>
        <v>0.20324244135440928</v>
      </c>
    </row>
    <row r="212" spans="1:24" x14ac:dyDescent="0.35">
      <c r="A212" s="26">
        <v>8</v>
      </c>
      <c r="B212" s="33">
        <f t="shared" si="82"/>
        <v>0.75008989572096374</v>
      </c>
      <c r="C212" s="34">
        <f t="shared" si="83"/>
        <v>0.24991010427903637</v>
      </c>
      <c r="D212" s="33">
        <v>0.84729009939047828</v>
      </c>
      <c r="E212" s="40">
        <v>0.11454615342375488</v>
      </c>
      <c r="F212" s="34">
        <v>3.8163747185766851E-2</v>
      </c>
      <c r="G212" s="6">
        <v>275.2</v>
      </c>
      <c r="H212" s="14">
        <v>2.29</v>
      </c>
      <c r="I212" s="29">
        <v>0.89700000000000002</v>
      </c>
      <c r="J212" s="29">
        <v>0.65600000000000003</v>
      </c>
      <c r="K212" s="68">
        <v>18.628113733817656</v>
      </c>
      <c r="L212" s="8">
        <f t="shared" si="84"/>
        <v>0.18654525179835554</v>
      </c>
      <c r="M212" s="68">
        <v>23.673678991534668</v>
      </c>
      <c r="N212" s="79">
        <f t="shared" si="79"/>
        <v>3.3785108800640604E-2</v>
      </c>
      <c r="O212" s="79">
        <v>0.95898757356921305</v>
      </c>
      <c r="P212" s="8">
        <f t="shared" si="85"/>
        <v>6.9105433187528459E-2</v>
      </c>
      <c r="Q212" s="68">
        <v>22.699219763359206</v>
      </c>
      <c r="R212" s="79">
        <f t="shared" si="80"/>
        <v>8.7676959231787008E-3</v>
      </c>
      <c r="S212" s="79"/>
      <c r="T212" s="8"/>
      <c r="U212">
        <v>25.349340902371882</v>
      </c>
      <c r="V212">
        <f t="shared" si="81"/>
        <v>0.10695811800750581</v>
      </c>
      <c r="W212">
        <v>0.95545729674937174</v>
      </c>
      <c r="X212">
        <f t="shared" si="86"/>
        <v>6.5169784558942831E-2</v>
      </c>
    </row>
    <row r="213" spans="1:24" x14ac:dyDescent="0.35">
      <c r="A213" s="26">
        <v>9</v>
      </c>
      <c r="B213" s="33">
        <f t="shared" si="82"/>
        <v>0.73933236574746009</v>
      </c>
      <c r="C213" s="34">
        <f t="shared" si="83"/>
        <v>0.26066763425253997</v>
      </c>
      <c r="D213" s="33">
        <v>0.88876331934129804</v>
      </c>
      <c r="E213" s="40">
        <v>8.2240878269292855E-2</v>
      </c>
      <c r="F213" s="34">
        <v>2.8995802389409107E-2</v>
      </c>
      <c r="G213" s="6">
        <v>275.2</v>
      </c>
      <c r="H213" s="14">
        <v>2.6429999999999998</v>
      </c>
      <c r="I213" s="29">
        <v>0.88800000000000001</v>
      </c>
      <c r="J213" s="29">
        <v>0.72899999999999998</v>
      </c>
      <c r="K213" s="68">
        <v>18.904399223408138</v>
      </c>
      <c r="L213" s="8">
        <f t="shared" si="84"/>
        <v>0.28473707062398268</v>
      </c>
      <c r="M213" s="59">
        <v>24.036609358306062</v>
      </c>
      <c r="N213" s="79">
        <f t="shared" si="79"/>
        <v>9.0555832073172055E-2</v>
      </c>
      <c r="O213" s="79">
        <v>0.95655174535133958</v>
      </c>
      <c r="P213" s="8">
        <f t="shared" si="85"/>
        <v>7.7197911431688693E-2</v>
      </c>
      <c r="Q213" s="68">
        <v>23.428338886755288</v>
      </c>
      <c r="R213" s="79">
        <f t="shared" si="80"/>
        <v>0.11357022751588013</v>
      </c>
      <c r="S213" s="79"/>
      <c r="T213" s="8"/>
      <c r="U213">
        <v>25.742590240091413</v>
      </c>
      <c r="V213">
        <f t="shared" si="81"/>
        <v>2.6008693148262825E-2</v>
      </c>
      <c r="W213">
        <v>0.95279990587822805</v>
      </c>
      <c r="X213">
        <f t="shared" si="86"/>
        <v>7.2972866979986534E-2</v>
      </c>
    </row>
    <row r="214" spans="1:24" x14ac:dyDescent="0.35">
      <c r="A214" s="26">
        <v>10</v>
      </c>
      <c r="B214" s="33">
        <f t="shared" si="82"/>
        <v>0.75008989572096363</v>
      </c>
      <c r="C214" s="34">
        <f t="shared" si="83"/>
        <v>0.24991010427903629</v>
      </c>
      <c r="D214" s="33">
        <v>0.96491781357621331</v>
      </c>
      <c r="E214" s="40">
        <v>2.6314793556281621E-2</v>
      </c>
      <c r="F214" s="34">
        <v>8.7673928675051412E-3</v>
      </c>
      <c r="G214" s="6">
        <v>275.2</v>
      </c>
      <c r="H214" s="14">
        <v>3.2559999999999998</v>
      </c>
      <c r="I214" s="29">
        <v>0.879</v>
      </c>
      <c r="J214" s="29">
        <v>0.44900000000000001</v>
      </c>
      <c r="K214" s="68">
        <v>18.705362281918642</v>
      </c>
      <c r="L214" s="8">
        <f t="shared" si="84"/>
        <v>0.42551098642756002</v>
      </c>
      <c r="M214" s="68">
        <v>23.835062252471435</v>
      </c>
      <c r="N214" s="79">
        <f t="shared" si="79"/>
        <v>0.2679649185358895</v>
      </c>
      <c r="O214" s="79">
        <v>0.95790363655059096</v>
      </c>
      <c r="P214" s="8">
        <f t="shared" si="85"/>
        <v>8.9765229295325322E-2</v>
      </c>
      <c r="Q214" s="68">
        <v>27.503981802363402</v>
      </c>
      <c r="R214" s="79">
        <f t="shared" si="80"/>
        <v>0.15528311417802804</v>
      </c>
      <c r="S214" s="79"/>
      <c r="T214" s="8"/>
      <c r="U214">
        <v>25.548650106430177</v>
      </c>
      <c r="V214">
        <f t="shared" si="81"/>
        <v>0.21533629894256201</v>
      </c>
      <c r="W214">
        <v>0.95410950747393819</v>
      </c>
      <c r="X214">
        <f t="shared" si="86"/>
        <v>8.5448813963524675E-2</v>
      </c>
    </row>
    <row r="215" spans="1:24" x14ac:dyDescent="0.35">
      <c r="A215" s="26">
        <v>11</v>
      </c>
      <c r="B215" s="33">
        <f t="shared" si="82"/>
        <v>0.48488830486202367</v>
      </c>
      <c r="C215" s="34">
        <f t="shared" si="83"/>
        <v>0.51511169513797639</v>
      </c>
      <c r="D215" s="33">
        <v>0.80320662011895527</v>
      </c>
      <c r="E215" s="40">
        <v>9.5422808378588062E-2</v>
      </c>
      <c r="F215" s="34">
        <v>0.10137057150245669</v>
      </c>
      <c r="G215" s="6">
        <v>275.2</v>
      </c>
      <c r="H215" s="14">
        <v>4.0449999999999999</v>
      </c>
      <c r="I215" s="29"/>
      <c r="J215" s="29">
        <v>0.35699999999999998</v>
      </c>
      <c r="K215" s="68">
        <v>28.540853834738733</v>
      </c>
      <c r="L215" s="8">
        <f t="shared" si="84"/>
        <v>0.29441646885689171</v>
      </c>
      <c r="M215" s="68">
        <v>36.275333400091647</v>
      </c>
      <c r="N215" s="79">
        <f t="shared" si="79"/>
        <v>0.1032056019754847</v>
      </c>
      <c r="O215" s="79">
        <v>0.8778637221183011</v>
      </c>
      <c r="P215" s="8"/>
      <c r="Q215" s="68">
        <v>36.334011519013281</v>
      </c>
      <c r="R215" s="79">
        <f t="shared" si="80"/>
        <v>0.10175496862760747</v>
      </c>
      <c r="S215" s="79"/>
      <c r="T215" s="8"/>
      <c r="U215">
        <v>38.854991884600423</v>
      </c>
      <c r="V215">
        <f t="shared" si="81"/>
        <v>3.9431597414081081E-2</v>
      </c>
      <c r="W215">
        <v>0.86815059709103592</v>
      </c>
    </row>
    <row r="216" spans="1:24" x14ac:dyDescent="0.35">
      <c r="A216" s="26">
        <v>12</v>
      </c>
      <c r="B216" s="33">
        <f t="shared" si="82"/>
        <v>0.48488830486202361</v>
      </c>
      <c r="C216" s="34">
        <f t="shared" si="83"/>
        <v>0.51511169513797628</v>
      </c>
      <c r="D216" s="33">
        <v>0.94281205380626742</v>
      </c>
      <c r="E216" s="40">
        <v>2.7729766288419631E-2</v>
      </c>
      <c r="F216" s="34">
        <v>2.9458179905312996E-2</v>
      </c>
      <c r="G216" s="6">
        <v>275.2</v>
      </c>
      <c r="H216" s="14">
        <v>7.45</v>
      </c>
      <c r="I216" s="29">
        <v>0.81699999999999995</v>
      </c>
      <c r="J216" s="29">
        <v>0.17399999999999999</v>
      </c>
      <c r="K216" s="68">
        <v>28.843872247583239</v>
      </c>
      <c r="L216" s="8">
        <f t="shared" si="84"/>
        <v>0.61283392956264116</v>
      </c>
      <c r="M216" s="68">
        <v>36.879649747206919</v>
      </c>
      <c r="N216" s="79">
        <f t="shared" si="79"/>
        <v>0.504971144332793</v>
      </c>
      <c r="O216" s="79">
        <v>0.87413627360326807</v>
      </c>
      <c r="P216" s="8">
        <f t="shared" si="85"/>
        <v>6.9934239416484842E-2</v>
      </c>
      <c r="Q216" s="68">
        <v>45.913004827270939</v>
      </c>
      <c r="R216" s="79">
        <f t="shared" si="80"/>
        <v>0.38371805600978603</v>
      </c>
      <c r="S216" s="79"/>
      <c r="T216" s="8"/>
      <c r="U216">
        <v>39.591453334210655</v>
      </c>
      <c r="V216">
        <f t="shared" si="81"/>
        <v>0.46857109618509185</v>
      </c>
      <c r="W216">
        <v>0.86360378240250202</v>
      </c>
      <c r="X216">
        <f t="shared" si="86"/>
        <v>5.7042573320075979E-2</v>
      </c>
    </row>
    <row r="217" spans="1:24" x14ac:dyDescent="0.35">
      <c r="A217" s="26">
        <v>13</v>
      </c>
      <c r="B217" s="33">
        <f t="shared" si="82"/>
        <v>0.24996790345358838</v>
      </c>
      <c r="C217" s="34">
        <f t="shared" si="83"/>
        <v>0.75003209654641156</v>
      </c>
      <c r="D217" s="33">
        <v>0.66577987556318385</v>
      </c>
      <c r="E217" s="40">
        <v>8.3544303797468356E-2</v>
      </c>
      <c r="F217" s="34">
        <v>0.25067582063934779</v>
      </c>
      <c r="G217" s="6">
        <v>275.2</v>
      </c>
      <c r="H217" s="14">
        <v>8.2460000000000004</v>
      </c>
      <c r="I217" s="29">
        <v>0.79900000000000004</v>
      </c>
      <c r="J217" s="29">
        <v>0.17599999999999999</v>
      </c>
      <c r="K217" s="68">
        <v>53.14566794611352</v>
      </c>
      <c r="L217" s="8">
        <f t="shared" si="84"/>
        <v>0.35549759948928555</v>
      </c>
      <c r="M217" s="68">
        <v>66.089916306885854</v>
      </c>
      <c r="N217" s="79">
        <f t="shared" si="79"/>
        <v>0.19852150973943916</v>
      </c>
      <c r="O217" s="79">
        <v>0.70843505597255618</v>
      </c>
      <c r="P217" s="8">
        <f t="shared" si="85"/>
        <v>0.11334786486538655</v>
      </c>
      <c r="Q217" s="68">
        <v>69.625906092429162</v>
      </c>
      <c r="R217" s="79">
        <f t="shared" si="80"/>
        <v>0.15564023657010484</v>
      </c>
      <c r="S217" s="79"/>
      <c r="T217" s="8"/>
      <c r="U217">
        <v>70.364235074305981</v>
      </c>
      <c r="V217">
        <f t="shared" si="81"/>
        <v>0.14668645313720624</v>
      </c>
      <c r="W217">
        <v>0.68971859840377925</v>
      </c>
      <c r="X217">
        <f t="shared" si="86"/>
        <v>0.13677271789264178</v>
      </c>
    </row>
    <row r="218" spans="1:24" x14ac:dyDescent="0.35">
      <c r="A218" s="26">
        <v>14</v>
      </c>
      <c r="B218" s="33">
        <f t="shared" si="82"/>
        <v>0.24996790345358838</v>
      </c>
      <c r="C218" s="34">
        <f t="shared" si="83"/>
        <v>0.75003209654641156</v>
      </c>
      <c r="D218" s="33">
        <v>0.89531476802322452</v>
      </c>
      <c r="E218" s="40">
        <v>2.6167947959787108E-2</v>
      </c>
      <c r="F218" s="34">
        <v>7.8517284016988334E-2</v>
      </c>
      <c r="G218" s="6">
        <v>275.2</v>
      </c>
      <c r="H218" s="14">
        <v>12.744999999999999</v>
      </c>
      <c r="I218" s="29">
        <v>0.38200000000000001</v>
      </c>
      <c r="J218" s="29">
        <v>0.16</v>
      </c>
      <c r="K218" s="68">
        <v>54.397168570945155</v>
      </c>
      <c r="L218" s="8">
        <f t="shared" si="84"/>
        <v>0.57318816342922585</v>
      </c>
      <c r="M218" s="68">
        <v>68.23535631252004</v>
      </c>
      <c r="N218" s="79">
        <f t="shared" si="79"/>
        <v>0.46461077824621383</v>
      </c>
      <c r="O218" s="79">
        <v>0.69726005189408513</v>
      </c>
      <c r="P218" s="8">
        <f t="shared" si="85"/>
        <v>0.82528809396357361</v>
      </c>
      <c r="Q218" s="68">
        <v>84.716044475265988</v>
      </c>
      <c r="R218" s="79">
        <f t="shared" si="80"/>
        <v>0.33529976873074935</v>
      </c>
      <c r="S218" s="79"/>
      <c r="T218" s="8"/>
      <c r="U218">
        <v>72.861041276947702</v>
      </c>
      <c r="V218">
        <f t="shared" si="81"/>
        <v>0.42831666318597322</v>
      </c>
      <c r="W218">
        <v>0.67683534244768551</v>
      </c>
      <c r="X218">
        <f t="shared" si="86"/>
        <v>0.77182026818765836</v>
      </c>
    </row>
    <row r="219" spans="1:24" x14ac:dyDescent="0.35">
      <c r="A219" s="26">
        <v>15</v>
      </c>
      <c r="B219" s="33">
        <f t="shared" si="82"/>
        <v>0.73933236574746009</v>
      </c>
      <c r="C219" s="34">
        <f t="shared" si="83"/>
        <v>0.26066763425253997</v>
      </c>
      <c r="D219" s="33">
        <v>0.88876331934129804</v>
      </c>
      <c r="E219" s="40">
        <v>8.2240878269292855E-2</v>
      </c>
      <c r="F219" s="34">
        <v>2.8995802389409107E-2</v>
      </c>
      <c r="G219" s="6">
        <v>275.60000000000002</v>
      </c>
      <c r="H219" s="14">
        <v>2.714</v>
      </c>
      <c r="I219" s="29">
        <v>0.76400000000000001</v>
      </c>
      <c r="J219" s="29">
        <v>0.73</v>
      </c>
      <c r="K219" s="68">
        <v>19.623444395559705</v>
      </c>
      <c r="L219" s="8">
        <f t="shared" si="84"/>
        <v>0.27695488594105733</v>
      </c>
      <c r="M219" s="68">
        <v>24.959817737965519</v>
      </c>
      <c r="N219" s="79">
        <f t="shared" si="79"/>
        <v>8.0330960281299976E-2</v>
      </c>
      <c r="O219" s="79">
        <v>0.95603225832815109</v>
      </c>
      <c r="P219" s="8">
        <f t="shared" si="85"/>
        <v>0.25135112346616634</v>
      </c>
      <c r="Q219" s="68">
        <v>24.475713473435452</v>
      </c>
      <c r="R219" s="79">
        <f t="shared" si="80"/>
        <v>9.8168258163763775E-2</v>
      </c>
      <c r="S219" s="79"/>
      <c r="T219" s="8"/>
      <c r="U219">
        <v>26.733480313800747</v>
      </c>
      <c r="V219">
        <f t="shared" si="81"/>
        <v>1.4978617767105868E-2</v>
      </c>
      <c r="W219">
        <v>0.95221136419670915</v>
      </c>
      <c r="X219">
        <f t="shared" si="86"/>
        <v>0.24634995313705385</v>
      </c>
    </row>
    <row r="220" spans="1:24" x14ac:dyDescent="0.35">
      <c r="A220" s="26">
        <v>16</v>
      </c>
      <c r="B220" s="33">
        <f t="shared" si="82"/>
        <v>0.74807461920246454</v>
      </c>
      <c r="C220" s="34">
        <f t="shared" si="83"/>
        <v>0.25192538079753546</v>
      </c>
      <c r="D220" s="33">
        <v>0.77865747405106434</v>
      </c>
      <c r="E220" s="40">
        <v>0.16558072581256156</v>
      </c>
      <c r="F220" s="34">
        <v>5.5761800136373961E-2</v>
      </c>
      <c r="G220" s="6">
        <v>275.8</v>
      </c>
      <c r="H220" s="14">
        <v>5.3810000000000002</v>
      </c>
      <c r="I220" s="29">
        <v>0.80200000000000005</v>
      </c>
      <c r="J220" s="29">
        <v>0.71899999999999997</v>
      </c>
      <c r="K220" s="68">
        <v>19.742064388999527</v>
      </c>
      <c r="L220" s="8">
        <f t="shared" si="84"/>
        <v>0.63311532449359742</v>
      </c>
      <c r="M220" s="68">
        <v>25.096067081666376</v>
      </c>
      <c r="N220" s="79">
        <f t="shared" si="79"/>
        <v>0.53361703992443088</v>
      </c>
      <c r="O220" s="79">
        <v>0.95793201259550642</v>
      </c>
      <c r="P220" s="8">
        <f t="shared" si="85"/>
        <v>0.19442894338591815</v>
      </c>
      <c r="Q220" s="68">
        <v>24.043423940301381</v>
      </c>
      <c r="R220" s="79">
        <f t="shared" si="80"/>
        <v>0.55317926146996133</v>
      </c>
      <c r="S220" s="79"/>
      <c r="T220" s="8"/>
      <c r="U220">
        <v>26.87266353173807</v>
      </c>
      <c r="V220">
        <f t="shared" si="81"/>
        <v>0.50060093789745275</v>
      </c>
      <c r="W220">
        <v>0.95429532846376608</v>
      </c>
      <c r="X220">
        <f t="shared" si="86"/>
        <v>0.18989442451841151</v>
      </c>
    </row>
    <row r="221" spans="1:24" x14ac:dyDescent="0.35">
      <c r="A221" s="26">
        <v>17</v>
      </c>
      <c r="B221" s="33">
        <f t="shared" si="82"/>
        <v>0.75008989572096374</v>
      </c>
      <c r="C221" s="34">
        <f t="shared" si="83"/>
        <v>0.24991010427903637</v>
      </c>
      <c r="D221" s="33">
        <v>0.84729009939047828</v>
      </c>
      <c r="E221" s="40">
        <v>0.11454615342375488</v>
      </c>
      <c r="F221" s="34">
        <v>3.8163747185766851E-2</v>
      </c>
      <c r="G221" s="6">
        <v>276.10000000000002</v>
      </c>
      <c r="H221" s="14">
        <v>2.5</v>
      </c>
      <c r="I221" s="29">
        <v>0.98399999999999999</v>
      </c>
      <c r="J221" s="29">
        <v>0.68200000000000005</v>
      </c>
      <c r="K221" s="68">
        <v>20.25571104424354</v>
      </c>
      <c r="L221" s="8">
        <f t="shared" si="84"/>
        <v>0.1897715582302584</v>
      </c>
      <c r="M221" s="68">
        <v>25.760979231503324</v>
      </c>
      <c r="N221" s="79">
        <f t="shared" si="79"/>
        <v>3.0439169260132959E-2</v>
      </c>
      <c r="O221" s="79">
        <v>0.95787938794678529</v>
      </c>
      <c r="P221" s="8">
        <f t="shared" si="85"/>
        <v>2.6545337452453962E-2</v>
      </c>
      <c r="Q221" s="68">
        <v>25.197551414892711</v>
      </c>
      <c r="R221" s="79">
        <f t="shared" si="80"/>
        <v>7.9020565957084437E-3</v>
      </c>
      <c r="S221" s="79"/>
      <c r="T221" s="8"/>
      <c r="U221">
        <v>27.588315920743753</v>
      </c>
      <c r="V221">
        <f t="shared" si="81"/>
        <v>0.10353263682975011</v>
      </c>
      <c r="W221">
        <v>0.95420230326488586</v>
      </c>
      <c r="X221">
        <f t="shared" si="86"/>
        <v>3.0282212129181016E-2</v>
      </c>
    </row>
    <row r="222" spans="1:24" x14ac:dyDescent="0.35">
      <c r="A222" s="26">
        <v>18</v>
      </c>
      <c r="B222" s="33">
        <f t="shared" si="82"/>
        <v>0.73933236574746009</v>
      </c>
      <c r="C222" s="34">
        <f t="shared" si="83"/>
        <v>0.26066763425253997</v>
      </c>
      <c r="D222" s="33">
        <v>0.88876331934129804</v>
      </c>
      <c r="E222" s="40">
        <v>8.2240878269292855E-2</v>
      </c>
      <c r="F222" s="34">
        <v>2.8995802389409107E-2</v>
      </c>
      <c r="G222" s="6">
        <v>276.10000000000002</v>
      </c>
      <c r="H222" s="14">
        <v>2.8650000000000002</v>
      </c>
      <c r="I222" s="29">
        <v>0.79</v>
      </c>
      <c r="J222" s="29">
        <v>0.73099999999999998</v>
      </c>
      <c r="K222" s="68">
        <v>20.561761451501223</v>
      </c>
      <c r="L222" s="8">
        <f t="shared" si="84"/>
        <v>0.28231199122159789</v>
      </c>
      <c r="M222" s="68">
        <v>26.16540115620489</v>
      </c>
      <c r="N222" s="79">
        <f t="shared" si="79"/>
        <v>8.672247273281368E-2</v>
      </c>
      <c r="O222" s="79">
        <v>0.95535607158502822</v>
      </c>
      <c r="P222" s="8">
        <f t="shared" si="85"/>
        <v>0.209311483019023</v>
      </c>
      <c r="Q222" s="68">
        <v>26.053613667015366</v>
      </c>
      <c r="R222" s="79">
        <f t="shared" si="80"/>
        <v>9.0624304816217666E-2</v>
      </c>
      <c r="S222" s="79"/>
      <c r="T222" s="8"/>
      <c r="U222">
        <v>28.027523382465603</v>
      </c>
      <c r="V222">
        <f t="shared" si="81"/>
        <v>2.1726932549193695E-2</v>
      </c>
      <c r="W222">
        <v>0.95144342314412478</v>
      </c>
      <c r="X222">
        <f t="shared" si="86"/>
        <v>0.20435876347357562</v>
      </c>
    </row>
    <row r="223" spans="1:24" x14ac:dyDescent="0.35">
      <c r="A223" s="26">
        <v>19</v>
      </c>
      <c r="B223" s="33">
        <f t="shared" si="82"/>
        <v>0.75008989572096363</v>
      </c>
      <c r="C223" s="34">
        <f t="shared" si="83"/>
        <v>0.24991010427903629</v>
      </c>
      <c r="D223" s="33">
        <v>0.96491781357621331</v>
      </c>
      <c r="E223" s="40">
        <v>2.6314793556281621E-2</v>
      </c>
      <c r="F223" s="34">
        <v>8.7673928675051412E-3</v>
      </c>
      <c r="G223" s="6">
        <v>276.10000000000002</v>
      </c>
      <c r="H223" s="14">
        <v>3.7029999999999998</v>
      </c>
      <c r="I223" s="29">
        <v>0.70299999999999996</v>
      </c>
      <c r="J223" s="29">
        <v>0.48799999999999999</v>
      </c>
      <c r="K223" s="68">
        <v>20.353426501729714</v>
      </c>
      <c r="L223" s="8">
        <f t="shared" si="84"/>
        <v>0.45035305153308902</v>
      </c>
      <c r="M223" s="68">
        <v>25.966135541856616</v>
      </c>
      <c r="N223" s="79">
        <f t="shared" si="79"/>
        <v>0.29878110878053971</v>
      </c>
      <c r="O223" s="79">
        <v>0.95659846088684686</v>
      </c>
      <c r="P223" s="8">
        <f t="shared" si="85"/>
        <v>0.36073749770532987</v>
      </c>
      <c r="Q223" s="68">
        <v>31.297991341697152</v>
      </c>
      <c r="R223" s="79">
        <f t="shared" si="80"/>
        <v>0.1547936445666446</v>
      </c>
      <c r="S223" s="79"/>
      <c r="T223" s="8"/>
      <c r="U223">
        <v>27.8421698401627</v>
      </c>
      <c r="V223">
        <f t="shared" si="81"/>
        <v>0.24811855684140699</v>
      </c>
      <c r="W223">
        <v>0.9526066907886902</v>
      </c>
      <c r="X223">
        <f t="shared" si="86"/>
        <v>0.35505930410908998</v>
      </c>
    </row>
    <row r="224" spans="1:24" x14ac:dyDescent="0.35">
      <c r="A224" s="26">
        <v>20</v>
      </c>
      <c r="B224" s="33">
        <f t="shared" si="82"/>
        <v>0.48488830486202367</v>
      </c>
      <c r="C224" s="34">
        <f t="shared" si="83"/>
        <v>0.51511169513797639</v>
      </c>
      <c r="D224" s="33">
        <v>0.80320662011895527</v>
      </c>
      <c r="E224" s="40">
        <v>9.5422808378588062E-2</v>
      </c>
      <c r="F224" s="34">
        <v>0.10137057150245669</v>
      </c>
      <c r="G224" s="6">
        <v>276.10000000000002</v>
      </c>
      <c r="H224" s="14">
        <v>4.4009999999999998</v>
      </c>
      <c r="I224" s="29">
        <v>0.68799999999999994</v>
      </c>
      <c r="J224" s="29">
        <v>0.39600000000000002</v>
      </c>
      <c r="K224" s="68">
        <v>31.212913662714854</v>
      </c>
      <c r="L224" s="8">
        <f t="shared" si="84"/>
        <v>0.29077678566882853</v>
      </c>
      <c r="M224" s="68">
        <v>39.750098427512242</v>
      </c>
      <c r="N224" s="79">
        <f t="shared" si="79"/>
        <v>9.6793946205129655E-2</v>
      </c>
      <c r="O224" s="79">
        <v>0.87437830053358434</v>
      </c>
      <c r="P224" s="8">
        <f t="shared" si="85"/>
        <v>0.27089869263602384</v>
      </c>
      <c r="Q224" s="68">
        <v>40.840681034680671</v>
      </c>
      <c r="R224" s="79">
        <f t="shared" si="80"/>
        <v>7.2013609755040384E-2</v>
      </c>
      <c r="S224" s="79"/>
      <c r="T224" s="8"/>
      <c r="U224">
        <v>42.605588781156293</v>
      </c>
      <c r="V224">
        <f t="shared" si="81"/>
        <v>3.191118425002739E-2</v>
      </c>
      <c r="W224">
        <v>0.86423751057503884</v>
      </c>
      <c r="X224">
        <f t="shared" si="86"/>
        <v>0.25615917234744029</v>
      </c>
    </row>
    <row r="225" spans="1:24" x14ac:dyDescent="0.35">
      <c r="A225" s="26">
        <v>21</v>
      </c>
      <c r="B225" s="33">
        <f t="shared" si="82"/>
        <v>0.24996790345358844</v>
      </c>
      <c r="C225" s="34">
        <f t="shared" si="83"/>
        <v>0.75003209654641168</v>
      </c>
      <c r="D225" s="33">
        <v>0.66583723025440811</v>
      </c>
      <c r="E225" s="40">
        <v>8.352996696554979E-2</v>
      </c>
      <c r="F225" s="34">
        <v>0.25063280278004202</v>
      </c>
      <c r="G225" s="6">
        <v>276.10000000000002</v>
      </c>
      <c r="H225" s="14">
        <v>8.58</v>
      </c>
      <c r="I225" s="29">
        <v>0.57399999999999995</v>
      </c>
      <c r="J225" s="29">
        <v>0.19600000000000001</v>
      </c>
      <c r="K225" s="68">
        <v>58.67762973352049</v>
      </c>
      <c r="L225" s="8">
        <f t="shared" si="84"/>
        <v>0.31611154156736021</v>
      </c>
      <c r="M225" s="68">
        <v>73.232709925306366</v>
      </c>
      <c r="N225" s="79">
        <f t="shared" si="79"/>
        <v>0.14647191229246656</v>
      </c>
      <c r="O225" s="79">
        <v>0.69993254625012991</v>
      </c>
      <c r="P225" s="8">
        <f t="shared" si="85"/>
        <v>0.21939467987827518</v>
      </c>
      <c r="Q225" s="68">
        <v>78.552323743876954</v>
      </c>
      <c r="R225" s="79">
        <f t="shared" si="80"/>
        <v>8.4471751236865303E-2</v>
      </c>
      <c r="S225" s="79"/>
      <c r="T225" s="8"/>
      <c r="U225">
        <v>78.070264043307418</v>
      </c>
      <c r="V225">
        <f t="shared" si="81"/>
        <v>9.0090162665414669E-2</v>
      </c>
      <c r="W225">
        <v>0.68048316318515722</v>
      </c>
      <c r="X225">
        <f t="shared" si="86"/>
        <v>0.18551073725637157</v>
      </c>
    </row>
    <row r="226" spans="1:24" x14ac:dyDescent="0.35">
      <c r="A226" s="26">
        <v>22</v>
      </c>
      <c r="B226" s="33">
        <f t="shared" si="82"/>
        <v>0.75008989572096374</v>
      </c>
      <c r="C226" s="34">
        <f t="shared" si="83"/>
        <v>0.24991010427903634</v>
      </c>
      <c r="D226" s="33">
        <v>0.96491648584548628</v>
      </c>
      <c r="E226" s="40">
        <v>2.6315789473684213E-2</v>
      </c>
      <c r="F226" s="34">
        <v>8.7677246808295917E-3</v>
      </c>
      <c r="G226" s="6">
        <v>276.7</v>
      </c>
      <c r="H226" s="14">
        <v>3.7029999999999998</v>
      </c>
      <c r="I226" s="29">
        <v>0.70299999999999996</v>
      </c>
      <c r="J226" s="29">
        <v>0.48799999999999999</v>
      </c>
      <c r="K226" s="68">
        <v>21.535430967892857</v>
      </c>
      <c r="L226" s="8">
        <f t="shared" si="84"/>
        <v>0.41843286611145408</v>
      </c>
      <c r="M226" s="68">
        <v>27.4969025641626</v>
      </c>
      <c r="N226" s="79">
        <f t="shared" si="79"/>
        <v>0.25744254485113161</v>
      </c>
      <c r="O226" s="79">
        <v>0.95565558317784804</v>
      </c>
      <c r="P226" s="8">
        <f t="shared" si="85"/>
        <v>0.35939627763563031</v>
      </c>
      <c r="Q226" s="68">
        <v>34.09718680143736</v>
      </c>
      <c r="R226" s="79">
        <f t="shared" si="80"/>
        <v>7.9201004552056212E-2</v>
      </c>
      <c r="S226" s="79"/>
      <c r="T226" s="8"/>
      <c r="U226">
        <v>29.490591473282755</v>
      </c>
      <c r="V226">
        <f t="shared" si="81"/>
        <v>0.20360271473716568</v>
      </c>
      <c r="W226">
        <v>0.95151546161460965</v>
      </c>
      <c r="X226">
        <f t="shared" si="86"/>
        <v>0.35350705777327129</v>
      </c>
    </row>
    <row r="227" spans="1:24" x14ac:dyDescent="0.35">
      <c r="A227" s="26">
        <v>23</v>
      </c>
      <c r="B227" s="33">
        <f t="shared" si="82"/>
        <v>0.75008989572096374</v>
      </c>
      <c r="C227" s="34">
        <f t="shared" si="83"/>
        <v>0.24991010427903637</v>
      </c>
      <c r="D227" s="33">
        <v>0.84729009939047828</v>
      </c>
      <c r="E227" s="40">
        <v>0.11454615342375488</v>
      </c>
      <c r="F227" s="34">
        <v>3.8163747185766851E-2</v>
      </c>
      <c r="G227" s="6">
        <v>277.10000000000002</v>
      </c>
      <c r="H227" s="14">
        <v>2.706</v>
      </c>
      <c r="I227" s="29">
        <v>0.83799999999999997</v>
      </c>
      <c r="J227" s="29">
        <v>0.70499999999999996</v>
      </c>
      <c r="K227" s="68">
        <v>22.235857821075513</v>
      </c>
      <c r="L227" s="8">
        <f t="shared" si="84"/>
        <v>0.17827576418789676</v>
      </c>
      <c r="M227" s="68">
        <v>28.301401568774047</v>
      </c>
      <c r="N227" s="79">
        <f t="shared" si="79"/>
        <v>4.5875889459499192E-2</v>
      </c>
      <c r="O227" s="79">
        <v>0.95653758645172304</v>
      </c>
      <c r="P227" s="8">
        <f t="shared" si="85"/>
        <v>0.14145296712616121</v>
      </c>
      <c r="Q227" s="68">
        <v>28.290959141905123</v>
      </c>
      <c r="R227" s="79">
        <f t="shared" si="80"/>
        <v>4.5489990462125811E-2</v>
      </c>
      <c r="S227" s="79"/>
      <c r="T227" s="8"/>
      <c r="U227">
        <v>30.313414216953163</v>
      </c>
      <c r="V227">
        <f t="shared" si="81"/>
        <v>0.1202296458593187</v>
      </c>
      <c r="W227">
        <v>0.95267476939591211</v>
      </c>
      <c r="X227">
        <f t="shared" si="86"/>
        <v>0.13684340023378538</v>
      </c>
    </row>
    <row r="228" spans="1:24" x14ac:dyDescent="0.35">
      <c r="A228" s="26">
        <v>24</v>
      </c>
      <c r="B228" s="33">
        <f t="shared" si="82"/>
        <v>0.73933236574746009</v>
      </c>
      <c r="C228" s="34">
        <f t="shared" si="83"/>
        <v>0.26066763425253997</v>
      </c>
      <c r="D228" s="33">
        <v>0.88876331934129804</v>
      </c>
      <c r="E228" s="40">
        <v>8.2240878269292855E-2</v>
      </c>
      <c r="F228" s="34">
        <v>2.8995802389409107E-2</v>
      </c>
      <c r="G228" s="6">
        <v>277.3</v>
      </c>
      <c r="H228" s="14">
        <v>3.13</v>
      </c>
      <c r="I228" s="29">
        <v>0.83</v>
      </c>
      <c r="J228" s="29">
        <v>0.73199999999999998</v>
      </c>
      <c r="K228" s="68">
        <v>23.006968101693253</v>
      </c>
      <c r="L228" s="8">
        <f t="shared" si="84"/>
        <v>0.26495309579254772</v>
      </c>
      <c r="M228" s="68">
        <v>29.30868169836323</v>
      </c>
      <c r="N228" s="79">
        <f t="shared" si="79"/>
        <v>6.3620393023538876E-2</v>
      </c>
      <c r="O228" s="79">
        <v>0.95359707176882103</v>
      </c>
      <c r="P228" s="8">
        <f t="shared" si="85"/>
        <v>0.14891213466123021</v>
      </c>
      <c r="Q228" s="68">
        <v>30.052612929331033</v>
      </c>
      <c r="R228" s="79">
        <f t="shared" si="80"/>
        <v>3.9852622066101087E-2</v>
      </c>
      <c r="S228" s="79"/>
      <c r="T228" s="8"/>
      <c r="U228">
        <v>31.402009672486187</v>
      </c>
      <c r="V228">
        <f t="shared" si="81"/>
        <v>3.2590949676099068E-3</v>
      </c>
      <c r="W228">
        <v>0.94943581048108983</v>
      </c>
      <c r="X228">
        <f t="shared" si="86"/>
        <v>0.1438985668446866</v>
      </c>
    </row>
    <row r="229" spans="1:24" x14ac:dyDescent="0.35">
      <c r="A229" s="26">
        <v>25</v>
      </c>
      <c r="B229" s="33">
        <f t="shared" si="82"/>
        <v>0.74807461920246454</v>
      </c>
      <c r="C229" s="34">
        <f t="shared" si="83"/>
        <v>0.25192538079753546</v>
      </c>
      <c r="D229" s="33">
        <v>0.77865747405106434</v>
      </c>
      <c r="E229" s="40">
        <v>0.16558072581256156</v>
      </c>
      <c r="F229" s="34">
        <v>5.5761800136373961E-2</v>
      </c>
      <c r="G229" s="6">
        <v>277.8</v>
      </c>
      <c r="H229" s="14">
        <v>6.1589999999999998</v>
      </c>
      <c r="I229" s="29">
        <v>0.86399999999999999</v>
      </c>
      <c r="J229" s="29">
        <v>0.747</v>
      </c>
      <c r="K229" s="68">
        <v>23.790855960866555</v>
      </c>
      <c r="L229" s="8">
        <f t="shared" si="84"/>
        <v>0.61372209837852643</v>
      </c>
      <c r="M229" s="68">
        <v>30.287198712386822</v>
      </c>
      <c r="N229" s="79">
        <f t="shared" si="79"/>
        <v>0.50824486584856587</v>
      </c>
      <c r="O229" s="79">
        <v>0.95520960270010946</v>
      </c>
      <c r="P229" s="8">
        <f t="shared" si="85"/>
        <v>0.10556666979179337</v>
      </c>
      <c r="Q229" s="68">
        <v>30.568841727779631</v>
      </c>
      <c r="R229" s="79">
        <f t="shared" si="80"/>
        <v>0.50367199662640627</v>
      </c>
      <c r="S229" s="79"/>
      <c r="T229" s="8"/>
      <c r="U229">
        <v>32.43967319445467</v>
      </c>
      <c r="V229">
        <f t="shared" si="81"/>
        <v>0.47329642483431283</v>
      </c>
      <c r="W229">
        <v>0.95119723706077441</v>
      </c>
      <c r="X229">
        <f t="shared" si="86"/>
        <v>0.10092272807960002</v>
      </c>
    </row>
    <row r="230" spans="1:24" x14ac:dyDescent="0.35">
      <c r="A230" s="26">
        <v>26</v>
      </c>
      <c r="B230" s="33">
        <f t="shared" si="82"/>
        <v>0.75008989572096374</v>
      </c>
      <c r="C230" s="34">
        <f t="shared" si="83"/>
        <v>0.24991010427903637</v>
      </c>
      <c r="D230" s="33">
        <v>0.84729009939047828</v>
      </c>
      <c r="E230" s="40">
        <v>0.11454615342375488</v>
      </c>
      <c r="F230" s="34">
        <v>3.8163747185766851E-2</v>
      </c>
      <c r="G230" s="6">
        <v>278.10000000000002</v>
      </c>
      <c r="H230" s="14">
        <v>2.9740000000000002</v>
      </c>
      <c r="I230" s="29">
        <v>0.89</v>
      </c>
      <c r="J230" s="29">
        <v>0.72899999999999998</v>
      </c>
      <c r="K230" s="68">
        <v>24.414770973422669</v>
      </c>
      <c r="L230" s="8">
        <f t="shared" si="84"/>
        <v>0.17905948307253977</v>
      </c>
      <c r="M230" s="68">
        <v>31.098112273668313</v>
      </c>
      <c r="N230" s="79">
        <f t="shared" si="79"/>
        <v>4.5666182705726671E-2</v>
      </c>
      <c r="O230" s="79">
        <v>0.95505850082048915</v>
      </c>
      <c r="P230" s="8">
        <f t="shared" si="85"/>
        <v>7.3099439124145099E-2</v>
      </c>
      <c r="Q230" s="68">
        <v>31.98888121463143</v>
      </c>
      <c r="R230" s="79">
        <f t="shared" si="80"/>
        <v>7.5618063706503966E-2</v>
      </c>
      <c r="S230" s="79"/>
      <c r="T230" s="8"/>
      <c r="U230">
        <v>33.313494875850125</v>
      </c>
      <c r="V230">
        <f t="shared" si="81"/>
        <v>0.12015786401648025</v>
      </c>
      <c r="W230">
        <v>0.95098094548037293</v>
      </c>
      <c r="X230">
        <f t="shared" si="86"/>
        <v>6.8517916270081927E-2</v>
      </c>
    </row>
    <row r="231" spans="1:24" x14ac:dyDescent="0.35">
      <c r="A231" s="26">
        <v>27</v>
      </c>
      <c r="B231" s="33">
        <f t="shared" si="82"/>
        <v>0.73933236574746009</v>
      </c>
      <c r="C231" s="34">
        <f t="shared" si="83"/>
        <v>0.26066763425253997</v>
      </c>
      <c r="D231" s="33">
        <v>0.88876331934129804</v>
      </c>
      <c r="E231" s="40">
        <v>8.2240878269292855E-2</v>
      </c>
      <c r="F231" s="34">
        <v>2.8995802389409107E-2</v>
      </c>
      <c r="G231" s="6">
        <v>278.10000000000002</v>
      </c>
      <c r="H231" s="14">
        <v>3.411</v>
      </c>
      <c r="I231" s="29">
        <v>0.752</v>
      </c>
      <c r="J231" s="29">
        <v>0.73399999999999999</v>
      </c>
      <c r="K231" s="68">
        <v>24.801501561076499</v>
      </c>
      <c r="L231" s="8">
        <f t="shared" si="84"/>
        <v>0.27289646552106422</v>
      </c>
      <c r="M231" s="68">
        <v>31.617951686197959</v>
      </c>
      <c r="N231" s="79">
        <f t="shared" si="79"/>
        <v>7.3059170735914419E-2</v>
      </c>
      <c r="O231" s="79">
        <v>0.95230046477775476</v>
      </c>
      <c r="P231" s="8">
        <f t="shared" si="85"/>
        <v>0.26635700103424836</v>
      </c>
      <c r="Q231" s="68">
        <v>33.239683263273015</v>
      </c>
      <c r="R231" s="79">
        <f t="shared" si="80"/>
        <v>2.5515002542567701E-2</v>
      </c>
      <c r="S231" s="79"/>
      <c r="T231" s="8"/>
      <c r="U231">
        <v>33.881702016597103</v>
      </c>
      <c r="V231">
        <f t="shared" si="81"/>
        <v>6.6929927705334626E-3</v>
      </c>
      <c r="W231">
        <v>0.94794688378308956</v>
      </c>
      <c r="X231">
        <f t="shared" si="86"/>
        <v>0.26056766460517228</v>
      </c>
    </row>
    <row r="232" spans="1:24" x14ac:dyDescent="0.35">
      <c r="A232" s="26">
        <v>28</v>
      </c>
      <c r="B232" s="33">
        <f t="shared" si="82"/>
        <v>0.75008989572096363</v>
      </c>
      <c r="C232" s="34">
        <f t="shared" si="83"/>
        <v>0.24991010427903629</v>
      </c>
      <c r="D232" s="33">
        <v>0.96491781357621331</v>
      </c>
      <c r="E232" s="40">
        <v>2.6314793556281621E-2</v>
      </c>
      <c r="F232" s="34">
        <v>8.7673928675051412E-3</v>
      </c>
      <c r="G232" s="6">
        <v>278.10000000000002</v>
      </c>
      <c r="H232" s="14">
        <v>4.194</v>
      </c>
      <c r="I232" s="29">
        <v>0.65500000000000003</v>
      </c>
      <c r="J232" s="29">
        <v>0.52100000000000002</v>
      </c>
      <c r="K232" s="68">
        <v>24.580606134064926</v>
      </c>
      <c r="L232" s="8">
        <f t="shared" si="84"/>
        <v>0.41391020185825156</v>
      </c>
      <c r="M232" s="68">
        <v>31.45151563891304</v>
      </c>
      <c r="N232" s="79">
        <f t="shared" si="79"/>
        <v>0.25008307966349441</v>
      </c>
      <c r="O232" s="79">
        <v>0.95318250350005018</v>
      </c>
      <c r="P232" s="8">
        <f t="shared" si="85"/>
        <v>0.45524046335885521</v>
      </c>
      <c r="Q232" s="68">
        <v>42.684750981851593</v>
      </c>
      <c r="R232" s="79">
        <f t="shared" si="80"/>
        <v>1.7757534140476761E-2</v>
      </c>
      <c r="S232" s="79"/>
      <c r="T232" s="8"/>
      <c r="U232">
        <v>33.753263160044924</v>
      </c>
      <c r="V232">
        <f t="shared" si="81"/>
        <v>0.19520116451967273</v>
      </c>
      <c r="W232">
        <v>0.94863174400833028</v>
      </c>
      <c r="X232">
        <f t="shared" si="86"/>
        <v>0.44829273894401561</v>
      </c>
    </row>
    <row r="233" spans="1:24" x14ac:dyDescent="0.35">
      <c r="A233" s="26">
        <v>29</v>
      </c>
      <c r="B233" s="33">
        <f t="shared" si="82"/>
        <v>0.24996790345358844</v>
      </c>
      <c r="C233" s="34">
        <f t="shared" si="83"/>
        <v>0.75003209654641168</v>
      </c>
      <c r="D233" s="33">
        <v>0.66583723025440811</v>
      </c>
      <c r="E233" s="40">
        <v>8.352996696554979E-2</v>
      </c>
      <c r="F233" s="34">
        <v>0.25063280278004202</v>
      </c>
      <c r="G233" s="6">
        <v>278.10000000000002</v>
      </c>
      <c r="H233" s="14">
        <v>9.1460000000000008</v>
      </c>
      <c r="I233" s="29">
        <v>0.54100000000000004</v>
      </c>
      <c r="J233" s="29">
        <v>0.22900000000000001</v>
      </c>
      <c r="K233" s="68">
        <v>73.791204412588897</v>
      </c>
      <c r="L233" s="8">
        <f t="shared" si="84"/>
        <v>0.19318604403467207</v>
      </c>
      <c r="M233" s="68">
        <v>93.200961786764736</v>
      </c>
      <c r="N233" s="79">
        <f t="shared" si="79"/>
        <v>1.9035226183738554E-2</v>
      </c>
      <c r="O233" s="79">
        <v>0.67740818245187617</v>
      </c>
      <c r="P233" s="8">
        <f t="shared" si="85"/>
        <v>0.25214081784080616</v>
      </c>
      <c r="Q233" s="68">
        <v>105.86266640130503</v>
      </c>
      <c r="R233" s="79">
        <f t="shared" si="80"/>
        <v>0.15747503172211924</v>
      </c>
      <c r="S233" s="79"/>
      <c r="T233" s="8"/>
      <c r="U233">
        <v>99.797338795818689</v>
      </c>
      <c r="V233">
        <f t="shared" si="81"/>
        <v>9.115830741109425E-2</v>
      </c>
      <c r="W233">
        <v>0.6558856265484081</v>
      </c>
      <c r="X233">
        <f t="shared" si="86"/>
        <v>0.2123579048953938</v>
      </c>
    </row>
    <row r="234" spans="1:24" x14ac:dyDescent="0.35">
      <c r="A234" s="26">
        <v>30</v>
      </c>
      <c r="B234" s="33">
        <f t="shared" si="82"/>
        <v>0.24996790345358838</v>
      </c>
      <c r="C234" s="34">
        <f t="shared" si="83"/>
        <v>0.75003209654641156</v>
      </c>
      <c r="D234" s="33">
        <v>0.89531476802322452</v>
      </c>
      <c r="E234" s="40">
        <v>2.6167947959787108E-2</v>
      </c>
      <c r="F234" s="34">
        <v>7.8517284016988334E-2</v>
      </c>
      <c r="G234" s="6">
        <v>278.10000000000002</v>
      </c>
      <c r="H234" s="14">
        <v>14.26</v>
      </c>
      <c r="I234" s="29">
        <v>0.51300000000000001</v>
      </c>
      <c r="J234" s="29">
        <v>0.127</v>
      </c>
      <c r="K234" s="68">
        <v>76.846688331436525</v>
      </c>
      <c r="L234" s="8">
        <f t="shared" si="84"/>
        <v>0.46110316738123047</v>
      </c>
      <c r="M234" s="68">
        <v>98.631425368555682</v>
      </c>
      <c r="N234" s="79">
        <f t="shared" si="79"/>
        <v>0.30833502546594888</v>
      </c>
      <c r="O234" s="79">
        <v>0.65726824450653387</v>
      </c>
      <c r="P234" s="8">
        <f t="shared" si="85"/>
        <v>0.28122464816088472</v>
      </c>
      <c r="Q234" s="68">
        <v>131.43450145070059</v>
      </c>
      <c r="R234" s="79">
        <f t="shared" si="80"/>
        <v>7.8299428816966346E-2</v>
      </c>
      <c r="S234" s="79"/>
      <c r="T234" s="8"/>
      <c r="U234">
        <v>106.19833280365617</v>
      </c>
      <c r="V234">
        <f t="shared" si="81"/>
        <v>0.25527115845963411</v>
      </c>
      <c r="W234">
        <v>0.63272972114009385</v>
      </c>
      <c r="X234">
        <f t="shared" si="86"/>
        <v>0.23339126927893536</v>
      </c>
    </row>
    <row r="235" spans="1:24" x14ac:dyDescent="0.35">
      <c r="A235" s="26">
        <v>31</v>
      </c>
      <c r="B235" s="33">
        <f t="shared" si="82"/>
        <v>0.75008989572096363</v>
      </c>
      <c r="C235" s="34">
        <f t="shared" si="83"/>
        <v>0.24991010427903629</v>
      </c>
      <c r="D235" s="33">
        <v>0.96491781357621331</v>
      </c>
      <c r="E235" s="40">
        <v>2.6314793556281621E-2</v>
      </c>
      <c r="F235" s="34">
        <v>8.7673928675051412E-3</v>
      </c>
      <c r="G235" s="6">
        <v>279.7</v>
      </c>
      <c r="H235" s="14">
        <v>4.8170000000000002</v>
      </c>
      <c r="I235" s="29">
        <v>0.69799999999999995</v>
      </c>
      <c r="J235" s="29">
        <v>0.55700000000000005</v>
      </c>
      <c r="K235" s="68">
        <v>28.622981585683299</v>
      </c>
      <c r="L235" s="8">
        <f t="shared" si="84"/>
        <v>0.40579236899142002</v>
      </c>
      <c r="M235" s="68">
        <v>36.72711430690223</v>
      </c>
      <c r="N235" s="79">
        <f t="shared" si="79"/>
        <v>0.23755212150919186</v>
      </c>
      <c r="O235" s="79">
        <v>0.94976055273844184</v>
      </c>
      <c r="P235" s="8">
        <f t="shared" si="85"/>
        <v>0.36068847097197981</v>
      </c>
      <c r="Q235" s="68">
        <v>57.04809507755683</v>
      </c>
      <c r="R235" s="79">
        <f t="shared" si="80"/>
        <v>0.18430755818054451</v>
      </c>
      <c r="S235" s="79"/>
      <c r="T235" s="8"/>
      <c r="U235">
        <v>39.449851564635253</v>
      </c>
      <c r="V235">
        <f t="shared" si="81"/>
        <v>0.18102861605490447</v>
      </c>
      <c r="W235">
        <v>0.94459252031488261</v>
      </c>
      <c r="X235">
        <f t="shared" si="86"/>
        <v>0.35328441305857117</v>
      </c>
    </row>
    <row r="236" spans="1:24" x14ac:dyDescent="0.35">
      <c r="A236" s="26">
        <v>32</v>
      </c>
      <c r="B236" s="33">
        <f t="shared" si="82"/>
        <v>0.48488830486202361</v>
      </c>
      <c r="C236" s="34">
        <f t="shared" si="83"/>
        <v>0.51511169513797628</v>
      </c>
      <c r="D236" s="33">
        <v>0.94281205380626742</v>
      </c>
      <c r="E236" s="40">
        <v>2.7729766288419631E-2</v>
      </c>
      <c r="F236" s="34">
        <v>2.9458179905312996E-2</v>
      </c>
      <c r="G236" s="6">
        <v>279.7</v>
      </c>
      <c r="H236" s="14">
        <v>10.021000000000001</v>
      </c>
      <c r="I236" s="29">
        <v>0.60699999999999998</v>
      </c>
      <c r="J236" s="29">
        <v>0.26300000000000001</v>
      </c>
      <c r="K236" s="68">
        <v>46.143589035331956</v>
      </c>
      <c r="L236" s="8">
        <f t="shared" si="84"/>
        <v>0.53953109434854851</v>
      </c>
      <c r="M236" s="68">
        <v>60.413110800751134</v>
      </c>
      <c r="N236" s="79">
        <f t="shared" si="79"/>
        <v>0.39713490868425178</v>
      </c>
      <c r="O236" s="79">
        <v>0.84681458870681148</v>
      </c>
      <c r="P236" s="8">
        <f t="shared" si="85"/>
        <v>0.39508169473939292</v>
      </c>
      <c r="Q236" s="68">
        <v>97.283665443377856</v>
      </c>
      <c r="R236" s="79">
        <f t="shared" si="80"/>
        <v>2.9202021321446475E-2</v>
      </c>
      <c r="S236" s="79"/>
      <c r="T236" s="8"/>
      <c r="U236">
        <v>65.446300681035837</v>
      </c>
      <c r="V236">
        <f t="shared" si="81"/>
        <v>0.34690848537036395</v>
      </c>
      <c r="W236">
        <v>0.83187655356751722</v>
      </c>
      <c r="X236">
        <f t="shared" si="86"/>
        <v>0.3704720816598307</v>
      </c>
    </row>
    <row r="237" spans="1:24" x14ac:dyDescent="0.35">
      <c r="A237" s="26">
        <v>33</v>
      </c>
      <c r="B237" s="33">
        <f t="shared" si="82"/>
        <v>0.24996790345358838</v>
      </c>
      <c r="C237" s="34">
        <f t="shared" si="83"/>
        <v>0.75003209654641156</v>
      </c>
      <c r="D237" s="33">
        <v>0.89531476802322452</v>
      </c>
      <c r="E237" s="40">
        <v>2.6167947959787108E-2</v>
      </c>
      <c r="F237" s="34">
        <v>7.8517284016988334E-2</v>
      </c>
      <c r="G237" s="6">
        <v>279.7</v>
      </c>
      <c r="H237" s="14">
        <v>15.816000000000001</v>
      </c>
      <c r="I237" s="29">
        <v>0.55100000000000005</v>
      </c>
      <c r="J237" s="29">
        <v>0.14799999999999999</v>
      </c>
      <c r="K237" s="68">
        <v>95.128759835294844</v>
      </c>
      <c r="L237" s="8">
        <f t="shared" si="84"/>
        <v>0.39852832678746303</v>
      </c>
      <c r="M237" s="68">
        <v>125.18399034022852</v>
      </c>
      <c r="N237" s="79">
        <f t="shared" si="79"/>
        <v>0.20849778489992082</v>
      </c>
      <c r="O237" s="79">
        <v>0.62533180867496718</v>
      </c>
      <c r="P237" s="8">
        <f t="shared" si="85"/>
        <v>0.13490346401990405</v>
      </c>
      <c r="Q237" s="68">
        <v>171.57515036351469</v>
      </c>
      <c r="R237" s="79">
        <f t="shared" si="80"/>
        <v>8.4820121165368606E-2</v>
      </c>
      <c r="S237" s="79"/>
      <c r="T237" s="8"/>
      <c r="U237">
        <v>136.09227363382189</v>
      </c>
      <c r="V237">
        <f t="shared" si="81"/>
        <v>0.1395278601806911</v>
      </c>
      <c r="W237">
        <v>0.59717520029328153</v>
      </c>
      <c r="X237">
        <f t="shared" si="86"/>
        <v>8.3802541367117026E-2</v>
      </c>
    </row>
    <row r="238" spans="1:24" x14ac:dyDescent="0.35">
      <c r="A238" s="26">
        <v>34</v>
      </c>
      <c r="B238" s="33">
        <f t="shared" si="82"/>
        <v>0.24996790345358838</v>
      </c>
      <c r="C238" s="34">
        <f t="shared" si="83"/>
        <v>0.75003209654641156</v>
      </c>
      <c r="D238" s="33">
        <v>0.89531476802322452</v>
      </c>
      <c r="E238" s="40">
        <v>2.6167947959787108E-2</v>
      </c>
      <c r="F238" s="34">
        <v>7.8517284016988334E-2</v>
      </c>
      <c r="G238" s="6">
        <v>281.2</v>
      </c>
      <c r="H238" s="14">
        <v>17.628</v>
      </c>
      <c r="I238" s="29">
        <v>0.58399999999999996</v>
      </c>
      <c r="J238" s="29">
        <v>0.17599999999999999</v>
      </c>
      <c r="K238" s="68">
        <v>119.45379796422223</v>
      </c>
      <c r="L238" s="8">
        <f t="shared" si="84"/>
        <v>0.32236329723041618</v>
      </c>
      <c r="M238" s="68">
        <v>164.28320665846752</v>
      </c>
      <c r="N238" s="79">
        <f t="shared" si="79"/>
        <v>6.8055328690336286E-2</v>
      </c>
      <c r="O238" s="79">
        <v>0.58342283572858455</v>
      </c>
      <c r="P238" s="8">
        <f t="shared" si="85"/>
        <v>9.8829498530035803E-4</v>
      </c>
      <c r="Q238" s="68">
        <v>218.9995876224132</v>
      </c>
      <c r="R238" s="79">
        <f t="shared" si="80"/>
        <v>0.24233938973458816</v>
      </c>
      <c r="S238" s="79"/>
      <c r="T238" s="8"/>
      <c r="U238">
        <v>181.9665525519674</v>
      </c>
      <c r="V238">
        <f t="shared" si="81"/>
        <v>3.2258637122574284E-2</v>
      </c>
      <c r="W238">
        <v>0.5499233895795248</v>
      </c>
      <c r="X238">
        <f t="shared" si="86"/>
        <v>5.8350360309032817E-2</v>
      </c>
    </row>
    <row r="239" spans="1:24" ht="15" thickBot="1" x14ac:dyDescent="0.4">
      <c r="A239" s="26">
        <v>35</v>
      </c>
      <c r="B239" s="35">
        <f t="shared" si="82"/>
        <v>0.74807461920246454</v>
      </c>
      <c r="C239" s="36">
        <f t="shared" si="83"/>
        <v>0.25192538079753546</v>
      </c>
      <c r="D239" s="35">
        <v>0.77865747405106434</v>
      </c>
      <c r="E239" s="41">
        <v>0.16558072581256156</v>
      </c>
      <c r="F239" s="36">
        <v>5.5761800136373961E-2</v>
      </c>
      <c r="G239" s="9">
        <v>281.7</v>
      </c>
      <c r="H239" s="15">
        <v>6.3289999999999997</v>
      </c>
      <c r="I239" s="30">
        <v>0.80600000000000005</v>
      </c>
      <c r="J239" s="30">
        <v>0.746</v>
      </c>
      <c r="K239" s="68">
        <v>34.316486804988095</v>
      </c>
      <c r="L239" s="8">
        <f t="shared" si="84"/>
        <v>0.45778974869666467</v>
      </c>
      <c r="M239" s="68">
        <v>43.784010314176328</v>
      </c>
      <c r="N239" s="79">
        <f t="shared" si="79"/>
        <v>0.30820018463933752</v>
      </c>
      <c r="O239" s="79">
        <v>0.94790931555475921</v>
      </c>
      <c r="P239" s="8">
        <f t="shared" si="85"/>
        <v>0.1760661483309667</v>
      </c>
      <c r="Q239" s="68">
        <v>51.844771398656846</v>
      </c>
      <c r="R239" s="79">
        <f t="shared" si="80"/>
        <v>0.1808378669828275</v>
      </c>
      <c r="S239" s="79"/>
      <c r="T239" s="8"/>
      <c r="U239">
        <v>46.900194205840158</v>
      </c>
      <c r="V239">
        <f t="shared" si="81"/>
        <v>0.25896359289239756</v>
      </c>
      <c r="W239">
        <v>0.9427259548346254</v>
      </c>
      <c r="X239">
        <f t="shared" si="86"/>
        <v>0.16963517969556494</v>
      </c>
    </row>
    <row r="240" spans="1:24" ht="15" thickBot="1" x14ac:dyDescent="0.4">
      <c r="A240" s="99" t="s">
        <v>27</v>
      </c>
      <c r="B240" s="100"/>
      <c r="C240" s="100"/>
      <c r="D240" s="100"/>
      <c r="E240" s="100"/>
      <c r="F240" s="100"/>
      <c r="G240" s="100"/>
      <c r="H240" s="100"/>
      <c r="I240" s="100"/>
      <c r="J240" s="101"/>
      <c r="K240" s="73"/>
      <c r="L240" s="74">
        <f>SUM(L205:L239)/35</f>
        <v>0.38074038984308589</v>
      </c>
      <c r="M240" s="73"/>
      <c r="N240" s="80">
        <f>SUM(N205:N239)/35</f>
        <v>0.2207033702369014</v>
      </c>
      <c r="O240" s="80"/>
      <c r="P240" s="74">
        <f>SUM(P205:P208,P210:P214,P216:P239)/33</f>
        <v>0.22801974113389961</v>
      </c>
      <c r="Q240" s="73"/>
      <c r="R240" s="80">
        <f>SUM(R205:R239)/35</f>
        <v>0.17306118323401673</v>
      </c>
      <c r="S240" s="80"/>
      <c r="T240" s="74"/>
      <c r="U240" s="42"/>
      <c r="V240" s="42">
        <f>SUM(V204:V239)/35</f>
        <v>0.19495088267602909</v>
      </c>
      <c r="W240" s="42"/>
      <c r="X240" s="42">
        <f>SUM(X205:X208,X210:X214,X216:X239)/33</f>
        <v>0.21693828525776093</v>
      </c>
    </row>
    <row r="241" spans="1:24" x14ac:dyDescent="0.35">
      <c r="A241" s="26">
        <v>1</v>
      </c>
      <c r="B241" s="57"/>
      <c r="C241" s="58"/>
      <c r="D241" s="44">
        <v>0.5</v>
      </c>
      <c r="E241" s="45">
        <v>0.5</v>
      </c>
      <c r="F241" s="46">
        <v>0</v>
      </c>
      <c r="G241" s="52">
        <v>275.02999999999997</v>
      </c>
      <c r="H241" s="53">
        <v>1.502</v>
      </c>
      <c r="I241" s="56"/>
      <c r="J241" s="56"/>
      <c r="K241" s="68">
        <v>13.820339463263162</v>
      </c>
      <c r="L241" s="8">
        <f>ABS(K241-H241*10)/H241/10</f>
        <v>7.9870874616300797E-2</v>
      </c>
      <c r="M241" s="68">
        <v>17.448697095435048</v>
      </c>
      <c r="N241" s="79">
        <f t="shared" ref="N241:N250" si="87">ABS(M241-H241*10)/H241/10</f>
        <v>0.1616975429717076</v>
      </c>
      <c r="O241" s="79"/>
      <c r="P241" s="8"/>
      <c r="Q241" s="68">
        <v>16.067389725446002</v>
      </c>
      <c r="R241" s="79">
        <f t="shared" ref="R241:R250" si="88">ABS(Q241-H241*10)/H241/10</f>
        <v>6.973300435725717E-2</v>
      </c>
      <c r="S241" s="79"/>
      <c r="T241" s="8"/>
      <c r="U241">
        <v>18.647057127346763</v>
      </c>
      <c r="V241">
        <f t="shared" ref="V241:V250" si="89">ABS(U241-H241*10)/H241/10</f>
        <v>0.24148183271283377</v>
      </c>
    </row>
    <row r="242" spans="1:24" x14ac:dyDescent="0.35">
      <c r="A242" s="26">
        <v>2</v>
      </c>
      <c r="B242" s="59"/>
      <c r="C242" s="60"/>
      <c r="D242" s="47">
        <v>0.5</v>
      </c>
      <c r="E242" s="43">
        <v>0.5</v>
      </c>
      <c r="F242" s="48">
        <v>0</v>
      </c>
      <c r="G242" s="11">
        <v>275.14999999999998</v>
      </c>
      <c r="H242" s="12">
        <v>1.653</v>
      </c>
      <c r="I242" s="21"/>
      <c r="J242" s="21"/>
      <c r="K242" s="68">
        <v>13.967986936408828</v>
      </c>
      <c r="L242" s="8">
        <f t="shared" ref="L242:L250" si="90">ABS(K242-H242*10)/H242/10</f>
        <v>0.15499171588573341</v>
      </c>
      <c r="M242" s="68">
        <v>17.63558767779789</v>
      </c>
      <c r="N242" s="79">
        <f t="shared" si="87"/>
        <v>6.6883707065812995E-2</v>
      </c>
      <c r="O242" s="79"/>
      <c r="P242" s="8"/>
      <c r="Q242" s="68">
        <v>16.322537125323329</v>
      </c>
      <c r="R242" s="79">
        <f t="shared" si="88"/>
        <v>1.2550688123210649E-2</v>
      </c>
      <c r="S242" s="79"/>
      <c r="T242" s="8"/>
      <c r="U242">
        <v>18.846570665838989</v>
      </c>
      <c r="V242">
        <f t="shared" si="89"/>
        <v>0.14014341596122129</v>
      </c>
    </row>
    <row r="243" spans="1:24" x14ac:dyDescent="0.35">
      <c r="A243" s="26">
        <v>3</v>
      </c>
      <c r="B243" s="59"/>
      <c r="C243" s="60"/>
      <c r="D243" s="47">
        <v>0.5</v>
      </c>
      <c r="E243" s="43">
        <v>0.5</v>
      </c>
      <c r="F243" s="48">
        <v>0</v>
      </c>
      <c r="G243" s="11">
        <v>275.27</v>
      </c>
      <c r="H243" s="12">
        <v>1.5780000000000001</v>
      </c>
      <c r="I243" s="21"/>
      <c r="J243" s="21"/>
      <c r="K243" s="68">
        <v>14.11736102796255</v>
      </c>
      <c r="L243" s="8">
        <f t="shared" si="90"/>
        <v>0.10536368644090308</v>
      </c>
      <c r="M243" s="68">
        <v>17.824521116798863</v>
      </c>
      <c r="N243" s="79">
        <f t="shared" si="87"/>
        <v>0.12956407584276691</v>
      </c>
      <c r="O243" s="79"/>
      <c r="P243" s="8"/>
      <c r="Q243" s="68">
        <v>16.536043058574382</v>
      </c>
      <c r="R243" s="79">
        <f t="shared" si="88"/>
        <v>4.7911473927400562E-2</v>
      </c>
      <c r="S243" s="79"/>
      <c r="T243" s="8"/>
      <c r="U243">
        <v>19.047983895134251</v>
      </c>
      <c r="V243">
        <f t="shared" si="89"/>
        <v>0.20709657130128328</v>
      </c>
    </row>
    <row r="244" spans="1:24" x14ac:dyDescent="0.35">
      <c r="A244" s="26">
        <v>4</v>
      </c>
      <c r="B244" s="59"/>
      <c r="C244" s="60"/>
      <c r="D244" s="47">
        <v>0.5</v>
      </c>
      <c r="E244" s="43">
        <v>0.5</v>
      </c>
      <c r="F244" s="48">
        <v>0</v>
      </c>
      <c r="G244" s="11">
        <v>275.72000000000003</v>
      </c>
      <c r="H244" s="12">
        <v>1.7549999999999999</v>
      </c>
      <c r="I244" s="21"/>
      <c r="J244" s="21"/>
      <c r="K244" s="68">
        <v>14.690935831133496</v>
      </c>
      <c r="L244" s="8">
        <f t="shared" si="90"/>
        <v>0.1629096392516525</v>
      </c>
      <c r="M244" s="68">
        <v>18.549793037596874</v>
      </c>
      <c r="N244" s="79">
        <f t="shared" si="87"/>
        <v>5.6968264250534306E-2</v>
      </c>
      <c r="O244" s="79"/>
      <c r="P244" s="8"/>
      <c r="Q244" s="68">
        <v>17.318999266873075</v>
      </c>
      <c r="R244" s="79">
        <f t="shared" si="88"/>
        <v>1.3162434936006986E-2</v>
      </c>
      <c r="S244" s="79"/>
      <c r="T244" s="8"/>
      <c r="U244">
        <v>19.821420332424029</v>
      </c>
      <c r="V244">
        <f t="shared" si="89"/>
        <v>0.12942565996718133</v>
      </c>
    </row>
    <row r="245" spans="1:24" x14ac:dyDescent="0.35">
      <c r="A245" s="26">
        <v>5</v>
      </c>
      <c r="B245" s="59"/>
      <c r="C245" s="60"/>
      <c r="D245" s="47">
        <v>0.5</v>
      </c>
      <c r="E245" s="43">
        <v>0.5</v>
      </c>
      <c r="F245" s="48">
        <v>0</v>
      </c>
      <c r="G245" s="11">
        <v>276.39</v>
      </c>
      <c r="H245" s="12">
        <v>1.8160000000000001</v>
      </c>
      <c r="I245" s="21"/>
      <c r="J245" s="21"/>
      <c r="K245" s="68">
        <v>15.588254640222747</v>
      </c>
      <c r="L245" s="8">
        <f t="shared" si="90"/>
        <v>0.14161593390843905</v>
      </c>
      <c r="M245" s="68">
        <v>19.682218010236433</v>
      </c>
      <c r="N245" s="79">
        <f t="shared" si="87"/>
        <v>8.3822577656191222E-2</v>
      </c>
      <c r="O245" s="79"/>
      <c r="P245" s="8"/>
      <c r="Q245" s="68">
        <v>18.642307879459093</v>
      </c>
      <c r="R245" s="79">
        <f t="shared" si="88"/>
        <v>2.6558803934972064E-2</v>
      </c>
      <c r="S245" s="79"/>
      <c r="T245" s="8"/>
      <c r="U245">
        <v>21.028067687290783</v>
      </c>
      <c r="V245">
        <f t="shared" si="89"/>
        <v>0.1579332426922237</v>
      </c>
    </row>
    <row r="246" spans="1:24" x14ac:dyDescent="0.35">
      <c r="A246" s="26">
        <v>6</v>
      </c>
      <c r="B246" s="59"/>
      <c r="C246" s="60"/>
      <c r="D246" s="47">
        <v>0.5</v>
      </c>
      <c r="E246" s="43">
        <v>0.5</v>
      </c>
      <c r="F246" s="48">
        <v>0</v>
      </c>
      <c r="G246" s="11">
        <v>276.73</v>
      </c>
      <c r="H246" s="12">
        <v>1.835</v>
      </c>
      <c r="I246" s="21"/>
      <c r="J246" s="21"/>
      <c r="K246" s="68">
        <v>16.063765480806339</v>
      </c>
      <c r="L246" s="8">
        <f t="shared" si="90"/>
        <v>0.12459043701327861</v>
      </c>
      <c r="M246" s="68">
        <v>20.281387812913156</v>
      </c>
      <c r="N246" s="79">
        <f t="shared" si="87"/>
        <v>0.10525274184812831</v>
      </c>
      <c r="O246" s="79"/>
      <c r="P246" s="8"/>
      <c r="Q246" s="68">
        <v>19.414680499536605</v>
      </c>
      <c r="R246" s="79">
        <f t="shared" si="88"/>
        <v>5.8020735669569654E-2</v>
      </c>
      <c r="S246" s="79"/>
      <c r="T246" s="8"/>
      <c r="U246">
        <v>21.666039671857973</v>
      </c>
      <c r="V246">
        <f t="shared" si="89"/>
        <v>0.18071060882059792</v>
      </c>
    </row>
    <row r="247" spans="1:24" x14ac:dyDescent="0.35">
      <c r="A247" s="26">
        <v>7</v>
      </c>
      <c r="B247" s="59"/>
      <c r="C247" s="60"/>
      <c r="D247" s="47">
        <v>0.5</v>
      </c>
      <c r="E247" s="43">
        <v>0.5</v>
      </c>
      <c r="F247" s="48">
        <v>0</v>
      </c>
      <c r="G247" s="11">
        <v>278.52999999999997</v>
      </c>
      <c r="H247" s="12">
        <v>2.262</v>
      </c>
      <c r="I247" s="21"/>
      <c r="J247" s="21"/>
      <c r="K247" s="68">
        <v>18.827884487759231</v>
      </c>
      <c r="L247" s="8">
        <f t="shared" si="90"/>
        <v>0.16764436393637355</v>
      </c>
      <c r="M247" s="68">
        <v>23.747322147004006</v>
      </c>
      <c r="N247" s="79">
        <f t="shared" si="87"/>
        <v>4.9837407029354769E-2</v>
      </c>
      <c r="O247" s="79"/>
      <c r="P247" s="8"/>
      <c r="Q247" s="68">
        <v>23.741651245647283</v>
      </c>
      <c r="R247" s="79">
        <f t="shared" si="88"/>
        <v>4.958670405160398E-2</v>
      </c>
      <c r="S247" s="79"/>
      <c r="T247" s="8"/>
      <c r="U247">
        <v>25.34843279275044</v>
      </c>
      <c r="V247">
        <f t="shared" si="89"/>
        <v>0.12062037103229176</v>
      </c>
    </row>
    <row r="248" spans="1:24" x14ac:dyDescent="0.35">
      <c r="A248" s="26">
        <v>8</v>
      </c>
      <c r="B248" s="59"/>
      <c r="C248" s="60"/>
      <c r="D248" s="47">
        <v>0.5</v>
      </c>
      <c r="E248" s="43">
        <v>0.5</v>
      </c>
      <c r="F248" s="48">
        <v>0</v>
      </c>
      <c r="G248" s="11">
        <v>279.75</v>
      </c>
      <c r="H248" s="12">
        <v>2.5990000000000002</v>
      </c>
      <c r="I248" s="21"/>
      <c r="J248" s="21"/>
      <c r="K248" s="68">
        <v>20.956012972133689</v>
      </c>
      <c r="L248" s="8">
        <f t="shared" si="90"/>
        <v>0.19368938160316712</v>
      </c>
      <c r="M248" s="68">
        <v>26.393071449580539</v>
      </c>
      <c r="N248" s="79">
        <f t="shared" si="87"/>
        <v>1.5508712950386186E-2</v>
      </c>
      <c r="O248" s="79"/>
      <c r="P248" s="8"/>
      <c r="Q248" s="68">
        <v>27.506978114928089</v>
      </c>
      <c r="R248" s="79">
        <f t="shared" si="88"/>
        <v>5.8367761251561609E-2</v>
      </c>
      <c r="S248" s="79"/>
      <c r="T248" s="8"/>
      <c r="U248">
        <v>28.148436312743264</v>
      </c>
      <c r="V248">
        <f t="shared" si="89"/>
        <v>8.3048723075923897E-2</v>
      </c>
    </row>
    <row r="249" spans="1:24" x14ac:dyDescent="0.35">
      <c r="A249" s="26">
        <v>9</v>
      </c>
      <c r="B249" s="59"/>
      <c r="C249" s="60"/>
      <c r="D249" s="47">
        <v>0.5</v>
      </c>
      <c r="E249" s="43">
        <v>0.5</v>
      </c>
      <c r="F249" s="48">
        <v>0</v>
      </c>
      <c r="G249" s="11">
        <v>281.36</v>
      </c>
      <c r="H249" s="12">
        <v>3.3029999999999999</v>
      </c>
      <c r="I249" s="21"/>
      <c r="J249" s="21"/>
      <c r="K249" s="68">
        <v>24.112817284284976</v>
      </c>
      <c r="L249" s="8">
        <f t="shared" si="90"/>
        <v>0.269972228753104</v>
      </c>
      <c r="M249" s="68">
        <v>30.271813079117706</v>
      </c>
      <c r="N249" s="79">
        <f t="shared" si="87"/>
        <v>8.3505507746966245E-2</v>
      </c>
      <c r="O249" s="79"/>
      <c r="P249" s="8"/>
      <c r="Q249" s="68">
        <v>33.613011617978472</v>
      </c>
      <c r="R249" s="79">
        <f t="shared" si="88"/>
        <v>1.765097238808571E-2</v>
      </c>
      <c r="S249" s="79"/>
      <c r="T249" s="8"/>
      <c r="U249">
        <v>32.230477761778275</v>
      </c>
      <c r="V249">
        <f t="shared" si="89"/>
        <v>2.4205941211678066E-2</v>
      </c>
    </row>
    <row r="250" spans="1:24" ht="15" thickBot="1" x14ac:dyDescent="0.4">
      <c r="A250" s="26">
        <v>10</v>
      </c>
      <c r="B250" s="61"/>
      <c r="C250" s="62"/>
      <c r="D250" s="49">
        <v>0.5</v>
      </c>
      <c r="E250" s="50">
        <v>0.5</v>
      </c>
      <c r="F250" s="51">
        <v>0</v>
      </c>
      <c r="G250" s="54">
        <v>282.76</v>
      </c>
      <c r="H250" s="55">
        <v>4.0789999999999997</v>
      </c>
      <c r="I250" s="23"/>
      <c r="J250" s="23"/>
      <c r="K250" s="68">
        <v>27.206109975234714</v>
      </c>
      <c r="L250" s="8">
        <f t="shared" si="90"/>
        <v>0.33302010357355444</v>
      </c>
      <c r="M250" s="68">
        <v>34.003825873537991</v>
      </c>
      <c r="N250" s="79">
        <f t="shared" si="87"/>
        <v>0.16636857382843856</v>
      </c>
      <c r="O250" s="79"/>
      <c r="P250" s="8"/>
      <c r="Q250" s="68">
        <v>40.46670040802578</v>
      </c>
      <c r="R250" s="79">
        <f t="shared" si="88"/>
        <v>7.9259522425648311E-3</v>
      </c>
      <c r="S250" s="79"/>
      <c r="T250" s="8"/>
      <c r="U250">
        <v>36.124374723020253</v>
      </c>
      <c r="V250">
        <f t="shared" si="89"/>
        <v>0.11438159541504649</v>
      </c>
    </row>
    <row r="251" spans="1:24" ht="15" thickBot="1" x14ac:dyDescent="0.4">
      <c r="A251" s="99" t="s">
        <v>28</v>
      </c>
      <c r="B251" s="100"/>
      <c r="C251" s="100"/>
      <c r="D251" s="100"/>
      <c r="E251" s="100"/>
      <c r="F251" s="100"/>
      <c r="G251" s="100"/>
      <c r="H251" s="100"/>
      <c r="I251" s="100"/>
      <c r="J251" s="101"/>
      <c r="K251" s="73"/>
      <c r="L251" s="74">
        <f>SUM(L241:L250)/10</f>
        <v>0.17336683649825066</v>
      </c>
      <c r="M251" s="73"/>
      <c r="N251" s="80">
        <f>SUM(N241:N250)/10</f>
        <v>9.1940911119028718E-2</v>
      </c>
      <c r="O251" s="80"/>
      <c r="P251" s="74"/>
      <c r="Q251" s="73"/>
      <c r="R251" s="80">
        <f>SUM(R241:R250)/10</f>
        <v>3.6146853088223324E-2</v>
      </c>
      <c r="S251" s="80"/>
      <c r="T251" s="74"/>
      <c r="U251" s="42"/>
      <c r="V251" s="42">
        <f>SUM(V241:V250)/10</f>
        <v>0.13990479621902813</v>
      </c>
      <c r="W251" s="42"/>
      <c r="X251" s="42"/>
    </row>
    <row r="252" spans="1:24" x14ac:dyDescent="0.35">
      <c r="A252" s="26">
        <v>1</v>
      </c>
      <c r="B252" s="57"/>
      <c r="C252" s="58"/>
      <c r="D252" s="44">
        <v>0.5</v>
      </c>
      <c r="E252" s="45">
        <v>0.5</v>
      </c>
      <c r="F252" s="46">
        <v>0</v>
      </c>
      <c r="G252" s="52">
        <v>275.12</v>
      </c>
      <c r="H252" s="53">
        <v>1.51</v>
      </c>
      <c r="I252" s="56"/>
      <c r="J252" s="56"/>
      <c r="K252" s="68">
        <v>13.930928953679368</v>
      </c>
      <c r="L252" s="8">
        <f>ABS(K252-H252*10)/H252/10</f>
        <v>7.7421923597392819E-2</v>
      </c>
      <c r="M252" s="68">
        <v>17.588685753591196</v>
      </c>
      <c r="N252" s="79">
        <f t="shared" ref="N252:N261" si="91">ABS(M252-H252*10)/H252/10</f>
        <v>0.16481362606564218</v>
      </c>
      <c r="O252" s="79"/>
      <c r="P252" s="8"/>
      <c r="Q252" s="68">
        <v>16.269627290023895</v>
      </c>
      <c r="R252" s="79">
        <f t="shared" ref="R252:R261" si="92">ABS(Q252-H252*10)/H252/10</f>
        <v>7.7458760928734757E-2</v>
      </c>
      <c r="S252" s="79"/>
      <c r="T252" s="8"/>
      <c r="U252">
        <v>18.796416040115343</v>
      </c>
      <c r="V252">
        <f t="shared" ref="V252:V261" si="93">ABS(U252-H252*10)/H252/10</f>
        <v>0.24479576424604921</v>
      </c>
    </row>
    <row r="253" spans="1:24" x14ac:dyDescent="0.35">
      <c r="A253" s="26">
        <v>2</v>
      </c>
      <c r="B253" s="59"/>
      <c r="C253" s="60"/>
      <c r="D253" s="47">
        <v>0.5</v>
      </c>
      <c r="E253" s="43">
        <v>0.5</v>
      </c>
      <c r="F253" s="48">
        <v>0</v>
      </c>
      <c r="G253" s="11">
        <v>276.88</v>
      </c>
      <c r="H253" s="12">
        <v>1.81</v>
      </c>
      <c r="I253" s="21"/>
      <c r="J253" s="21"/>
      <c r="K253" s="68">
        <v>16.278119695717979</v>
      </c>
      <c r="L253" s="8">
        <f t="shared" ref="L253:L261" si="94">ABS(K253-H253*10)/H253/10</f>
        <v>0.10065637040232164</v>
      </c>
      <c r="M253" s="68">
        <v>20.551198481559787</v>
      </c>
      <c r="N253" s="79">
        <f t="shared" si="91"/>
        <v>0.13542533047291633</v>
      </c>
      <c r="O253" s="79"/>
      <c r="P253" s="8"/>
      <c r="Q253" s="68">
        <v>19.741352734943575</v>
      </c>
      <c r="R253" s="79">
        <f t="shared" si="92"/>
        <v>9.0682471543843859E-2</v>
      </c>
      <c r="S253" s="79"/>
      <c r="T253" s="8"/>
      <c r="U253">
        <v>21.95319620767302</v>
      </c>
      <c r="V253">
        <f t="shared" si="93"/>
        <v>0.21288376837972481</v>
      </c>
    </row>
    <row r="254" spans="1:24" x14ac:dyDescent="0.35">
      <c r="A254" s="26">
        <v>3</v>
      </c>
      <c r="B254" s="59"/>
      <c r="C254" s="60"/>
      <c r="D254" s="47">
        <v>0.5</v>
      </c>
      <c r="E254" s="43">
        <v>0.5</v>
      </c>
      <c r="F254" s="48">
        <v>0</v>
      </c>
      <c r="G254" s="11">
        <v>277.83</v>
      </c>
      <c r="H254" s="12">
        <v>2.11</v>
      </c>
      <c r="I254" s="21"/>
      <c r="J254" s="21"/>
      <c r="K254" s="68">
        <v>17.701984349901259</v>
      </c>
      <c r="L254" s="8">
        <f t="shared" si="94"/>
        <v>0.1610433957392767</v>
      </c>
      <c r="M254" s="68">
        <v>22.339218692497081</v>
      </c>
      <c r="N254" s="79">
        <f t="shared" si="91"/>
        <v>5.8730743720240897E-2</v>
      </c>
      <c r="O254" s="79"/>
      <c r="P254" s="8"/>
      <c r="Q254" s="68">
        <v>21.908187913366451</v>
      </c>
      <c r="R254" s="79">
        <f t="shared" si="92"/>
        <v>3.8302744709310568E-2</v>
      </c>
      <c r="S254" s="79"/>
      <c r="T254" s="8"/>
      <c r="U254">
        <v>23.854147562393184</v>
      </c>
      <c r="V254">
        <f t="shared" si="93"/>
        <v>0.13052832049256807</v>
      </c>
    </row>
    <row r="255" spans="1:24" x14ac:dyDescent="0.35">
      <c r="A255" s="26">
        <v>4</v>
      </c>
      <c r="B255" s="59"/>
      <c r="C255" s="60"/>
      <c r="D255" s="47">
        <v>0.5</v>
      </c>
      <c r="E255" s="43">
        <v>0.5</v>
      </c>
      <c r="F255" s="48">
        <v>0</v>
      </c>
      <c r="G255" s="11">
        <v>278.99</v>
      </c>
      <c r="H255" s="12">
        <v>2.4</v>
      </c>
      <c r="I255" s="21"/>
      <c r="J255" s="21"/>
      <c r="K255" s="68">
        <v>19.604701770945855</v>
      </c>
      <c r="L255" s="8">
        <f t="shared" si="94"/>
        <v>0.18313742621058937</v>
      </c>
      <c r="M255" s="68">
        <v>24.715736249757434</v>
      </c>
      <c r="N255" s="79">
        <f t="shared" si="91"/>
        <v>2.9822343739893085E-2</v>
      </c>
      <c r="O255" s="79"/>
      <c r="P255" s="8"/>
      <c r="Q255" s="68">
        <v>25.129214602321682</v>
      </c>
      <c r="R255" s="79">
        <f t="shared" si="92"/>
        <v>4.7050608430070071E-2</v>
      </c>
      <c r="S255" s="79"/>
      <c r="T255" s="8"/>
      <c r="U255">
        <v>26.37456784967301</v>
      </c>
      <c r="V255">
        <f t="shared" si="93"/>
        <v>9.8940327069708761E-2</v>
      </c>
    </row>
    <row r="256" spans="1:24" x14ac:dyDescent="0.35">
      <c r="A256" s="26">
        <v>5</v>
      </c>
      <c r="B256" s="59"/>
      <c r="C256" s="60"/>
      <c r="D256" s="47">
        <v>0.5</v>
      </c>
      <c r="E256" s="43">
        <v>0.5</v>
      </c>
      <c r="F256" s="48">
        <v>0</v>
      </c>
      <c r="G256" s="11">
        <v>279.94</v>
      </c>
      <c r="H256" s="12">
        <v>2.7</v>
      </c>
      <c r="I256" s="21"/>
      <c r="J256" s="21"/>
      <c r="K256" s="68">
        <v>21.307202882262981</v>
      </c>
      <c r="L256" s="8">
        <f t="shared" si="94"/>
        <v>0.21084433769396366</v>
      </c>
      <c r="M256" s="68">
        <v>26.827659041176709</v>
      </c>
      <c r="N256" s="79">
        <f t="shared" si="91"/>
        <v>6.3829984749367089E-3</v>
      </c>
      <c r="O256" s="79"/>
      <c r="P256" s="8"/>
      <c r="Q256" s="68">
        <v>28.144642954228992</v>
      </c>
      <c r="R256" s="79">
        <f t="shared" si="92"/>
        <v>4.2394183489962663E-2</v>
      </c>
      <c r="S256" s="79"/>
      <c r="T256" s="8"/>
      <c r="U256">
        <v>28.607265549413327</v>
      </c>
      <c r="V256">
        <f t="shared" si="93"/>
        <v>5.952835368197508E-2</v>
      </c>
    </row>
    <row r="257" spans="1:24" x14ac:dyDescent="0.35">
      <c r="A257" s="26">
        <v>6</v>
      </c>
      <c r="B257" s="59"/>
      <c r="C257" s="60"/>
      <c r="D257" s="47">
        <v>0.5</v>
      </c>
      <c r="E257" s="43">
        <v>0.5</v>
      </c>
      <c r="F257" s="48">
        <v>0</v>
      </c>
      <c r="G257" s="11">
        <v>280.70999999999998</v>
      </c>
      <c r="H257" s="12">
        <v>3</v>
      </c>
      <c r="I257" s="21"/>
      <c r="J257" s="21"/>
      <c r="K257" s="68">
        <v>22.788608096022017</v>
      </c>
      <c r="L257" s="8">
        <f t="shared" si="94"/>
        <v>0.24037973013259945</v>
      </c>
      <c r="M257" s="68">
        <v>28.652145287090896</v>
      </c>
      <c r="N257" s="79">
        <f t="shared" si="91"/>
        <v>4.4928490430303468E-2</v>
      </c>
      <c r="O257" s="79"/>
      <c r="P257" s="8"/>
      <c r="Q257" s="68">
        <v>30.944710598529742</v>
      </c>
      <c r="R257" s="79">
        <f t="shared" si="92"/>
        <v>3.1490353284324729E-2</v>
      </c>
      <c r="S257" s="79"/>
      <c r="T257" s="8"/>
      <c r="U257">
        <v>30.529696213942145</v>
      </c>
      <c r="V257">
        <f t="shared" si="93"/>
        <v>1.7656540464738177E-2</v>
      </c>
    </row>
    <row r="258" spans="1:24" x14ac:dyDescent="0.35">
      <c r="A258" s="26">
        <v>7</v>
      </c>
      <c r="B258" s="59"/>
      <c r="C258" s="60"/>
      <c r="D258" s="47">
        <v>0.5</v>
      </c>
      <c r="E258" s="43">
        <v>0.5</v>
      </c>
      <c r="F258" s="48">
        <v>0</v>
      </c>
      <c r="G258" s="11">
        <v>281.42</v>
      </c>
      <c r="H258" s="12">
        <v>3.3</v>
      </c>
      <c r="I258" s="21"/>
      <c r="J258" s="21"/>
      <c r="K258" s="68">
        <v>24.23870389476895</v>
      </c>
      <c r="L258" s="8">
        <f t="shared" si="94"/>
        <v>0.26549382137063787</v>
      </c>
      <c r="M258" s="68">
        <v>30.424970064673868</v>
      </c>
      <c r="N258" s="79">
        <f t="shared" si="91"/>
        <v>7.803121016139794E-2</v>
      </c>
      <c r="O258" s="79"/>
      <c r="P258" s="8"/>
      <c r="Q258" s="68">
        <v>33.874630059433613</v>
      </c>
      <c r="R258" s="79">
        <f t="shared" si="92"/>
        <v>2.650394119495798E-2</v>
      </c>
      <c r="S258" s="79"/>
      <c r="T258" s="8"/>
      <c r="U258">
        <v>32.390998100270224</v>
      </c>
      <c r="V258">
        <f t="shared" si="93"/>
        <v>1.8454603022114428E-2</v>
      </c>
    </row>
    <row r="259" spans="1:24" x14ac:dyDescent="0.35">
      <c r="A259" s="26">
        <v>8</v>
      </c>
      <c r="B259" s="59"/>
      <c r="C259" s="60"/>
      <c r="D259" s="47">
        <v>0.5</v>
      </c>
      <c r="E259" s="43">
        <v>0.5</v>
      </c>
      <c r="F259" s="48">
        <v>0</v>
      </c>
      <c r="G259" s="11">
        <v>282.06</v>
      </c>
      <c r="H259" s="12">
        <v>3.6</v>
      </c>
      <c r="I259" s="21"/>
      <c r="J259" s="21"/>
      <c r="K259" s="68">
        <v>25.61749978767709</v>
      </c>
      <c r="L259" s="8">
        <f t="shared" si="94"/>
        <v>0.28840278367563638</v>
      </c>
      <c r="M259" s="68">
        <v>32.09671916366613</v>
      </c>
      <c r="N259" s="79">
        <f t="shared" si="91"/>
        <v>0.10842446767594083</v>
      </c>
      <c r="O259" s="79"/>
      <c r="P259" s="8"/>
      <c r="Q259" s="68">
        <v>36.8682550855128</v>
      </c>
      <c r="R259" s="79">
        <f t="shared" si="92"/>
        <v>2.4118196819799997E-2</v>
      </c>
      <c r="S259" s="79"/>
      <c r="T259" s="8"/>
      <c r="U259">
        <v>34.139326966444777</v>
      </c>
      <c r="V259">
        <f t="shared" si="93"/>
        <v>5.1685362043200636E-2</v>
      </c>
    </row>
    <row r="260" spans="1:24" x14ac:dyDescent="0.35">
      <c r="A260" s="26">
        <v>9</v>
      </c>
      <c r="B260" s="59"/>
      <c r="C260" s="60"/>
      <c r="D260" s="47">
        <v>0.5</v>
      </c>
      <c r="E260" s="43">
        <v>0.5</v>
      </c>
      <c r="F260" s="48">
        <v>0</v>
      </c>
      <c r="G260" s="11">
        <v>282.41000000000003</v>
      </c>
      <c r="H260" s="12">
        <v>3.9</v>
      </c>
      <c r="I260" s="21"/>
      <c r="J260" s="21"/>
      <c r="K260" s="68">
        <v>26.401131243301805</v>
      </c>
      <c r="L260" s="8">
        <f t="shared" si="94"/>
        <v>0.32304791683841527</v>
      </c>
      <c r="M260" s="68">
        <v>33.040256540745958</v>
      </c>
      <c r="N260" s="79">
        <f t="shared" si="91"/>
        <v>0.15281393485266775</v>
      </c>
      <c r="O260" s="79"/>
      <c r="P260" s="8"/>
      <c r="Q260" s="68">
        <v>38.669746279444304</v>
      </c>
      <c r="R260" s="79">
        <f t="shared" si="92"/>
        <v>8.4680441168127167E-3</v>
      </c>
      <c r="S260" s="79"/>
      <c r="T260" s="8"/>
      <c r="U260">
        <v>35.122752568982733</v>
      </c>
      <c r="V260">
        <f t="shared" si="93"/>
        <v>9.941660079531453E-2</v>
      </c>
    </row>
    <row r="261" spans="1:24" ht="15" thickBot="1" x14ac:dyDescent="0.4">
      <c r="A261" s="26">
        <v>10</v>
      </c>
      <c r="B261" s="61"/>
      <c r="C261" s="62"/>
      <c r="D261" s="49">
        <v>0.5</v>
      </c>
      <c r="E261" s="50">
        <v>0.5</v>
      </c>
      <c r="F261" s="51">
        <v>0</v>
      </c>
      <c r="G261" s="54">
        <v>282.89999999999998</v>
      </c>
      <c r="H261" s="55">
        <v>4.3</v>
      </c>
      <c r="I261" s="23"/>
      <c r="J261" s="23"/>
      <c r="K261" s="68">
        <v>27.534042442346422</v>
      </c>
      <c r="L261" s="8">
        <f t="shared" si="94"/>
        <v>0.35967343157333903</v>
      </c>
      <c r="M261" s="68">
        <v>34.394686687203354</v>
      </c>
      <c r="N261" s="79">
        <f t="shared" si="91"/>
        <v>0.20012356541387549</v>
      </c>
      <c r="O261" s="79"/>
      <c r="P261" s="8"/>
      <c r="Q261" s="68">
        <v>41.44701329620159</v>
      </c>
      <c r="R261" s="79">
        <f t="shared" si="92"/>
        <v>3.6115969855776989E-2</v>
      </c>
      <c r="S261" s="79"/>
      <c r="T261" s="8"/>
      <c r="U261">
        <v>36.529862826070385</v>
      </c>
      <c r="V261">
        <f t="shared" si="93"/>
        <v>0.15046830637045616</v>
      </c>
    </row>
    <row r="262" spans="1:24" ht="15" thickBot="1" x14ac:dyDescent="0.4">
      <c r="A262" s="99" t="s">
        <v>29</v>
      </c>
      <c r="B262" s="100"/>
      <c r="C262" s="100"/>
      <c r="D262" s="100"/>
      <c r="E262" s="100"/>
      <c r="F262" s="100"/>
      <c r="G262" s="100"/>
      <c r="H262" s="100"/>
      <c r="I262" s="100"/>
      <c r="J262" s="101"/>
      <c r="K262" s="73"/>
      <c r="L262" s="74">
        <f>SUM(L252:L261)/10</f>
        <v>0.22101011372341722</v>
      </c>
      <c r="M262" s="73"/>
      <c r="N262" s="80">
        <f>SUM(N252:N261)/10</f>
        <v>9.7949671100781482E-2</v>
      </c>
      <c r="O262" s="80"/>
      <c r="P262" s="74"/>
      <c r="Q262" s="73"/>
      <c r="R262" s="80">
        <f>SUM(R252:R261)/10</f>
        <v>4.2258527437359431E-2</v>
      </c>
      <c r="S262" s="80"/>
      <c r="T262" s="74"/>
      <c r="U262" s="42"/>
      <c r="V262" s="42">
        <f>SUM(V252:V261)/10</f>
        <v>0.108435794656585</v>
      </c>
      <c r="W262" s="42"/>
      <c r="X262" s="42"/>
    </row>
    <row r="263" spans="1:24" x14ac:dyDescent="0.35">
      <c r="A263" s="26">
        <v>1</v>
      </c>
      <c r="B263" s="57"/>
      <c r="C263" s="58"/>
      <c r="D263" s="44">
        <v>0.5</v>
      </c>
      <c r="E263" s="45">
        <v>0</v>
      </c>
      <c r="F263" s="46">
        <v>0.5</v>
      </c>
      <c r="G263" s="5">
        <v>272.84999999999997</v>
      </c>
      <c r="H263" s="63">
        <v>18.947775</v>
      </c>
      <c r="I263" s="56"/>
      <c r="J263" s="56"/>
      <c r="K263" s="68"/>
      <c r="L263" s="8"/>
      <c r="M263" s="68">
        <v>150.5898033898707</v>
      </c>
      <c r="N263" s="79">
        <f t="shared" ref="N263:N283" si="95">ABS(M263-H263*10)/10/H263</f>
        <v>0.20523753638688089</v>
      </c>
      <c r="O263" s="79"/>
      <c r="P263" s="8"/>
      <c r="Q263" s="68">
        <v>157.84986313650879</v>
      </c>
      <c r="R263" s="79">
        <f t="shared" ref="R263:R289" si="96">ABS(Q263-H263*10)/H263/10</f>
        <v>0.16692137659166434</v>
      </c>
      <c r="S263" s="79"/>
      <c r="T263" s="8"/>
      <c r="U263">
        <v>149.92812976857903</v>
      </c>
      <c r="V263">
        <f t="shared" ref="V263:V283" si="97">ABS(U263-H263*10)/H263/10</f>
        <v>0.20872962778701448</v>
      </c>
    </row>
    <row r="264" spans="1:24" x14ac:dyDescent="0.35">
      <c r="A264" s="26">
        <v>2</v>
      </c>
      <c r="B264" s="59"/>
      <c r="C264" s="60"/>
      <c r="D264" s="47">
        <v>0.5</v>
      </c>
      <c r="E264" s="43">
        <v>0</v>
      </c>
      <c r="F264" s="48">
        <v>0.5</v>
      </c>
      <c r="G264" s="6">
        <v>272.95</v>
      </c>
      <c r="H264" s="64">
        <v>15.300075</v>
      </c>
      <c r="I264" s="21"/>
      <c r="J264" s="21"/>
      <c r="K264" s="68"/>
      <c r="L264" s="8"/>
      <c r="M264" s="68">
        <v>152.35065638879684</v>
      </c>
      <c r="N264" s="79">
        <f t="shared" si="95"/>
        <v>4.2489570227802597E-3</v>
      </c>
      <c r="O264" s="79"/>
      <c r="P264" s="8"/>
      <c r="Q264" s="68">
        <v>159.45779388751967</v>
      </c>
      <c r="R264" s="79">
        <f t="shared" si="96"/>
        <v>4.2202694349666184E-2</v>
      </c>
      <c r="S264" s="79"/>
      <c r="T264" s="8"/>
      <c r="U264">
        <v>151.67800557150841</v>
      </c>
      <c r="V264">
        <f t="shared" si="97"/>
        <v>8.6453460423662944E-3</v>
      </c>
    </row>
    <row r="265" spans="1:24" x14ac:dyDescent="0.35">
      <c r="A265" s="26">
        <v>3</v>
      </c>
      <c r="B265" s="59"/>
      <c r="C265" s="60"/>
      <c r="D265" s="47">
        <v>0.5</v>
      </c>
      <c r="E265" s="43">
        <v>0</v>
      </c>
      <c r="F265" s="48">
        <v>0.5</v>
      </c>
      <c r="G265" s="6">
        <v>273.14999999999998</v>
      </c>
      <c r="H265" s="64">
        <v>16.009349999999998</v>
      </c>
      <c r="I265" s="21"/>
      <c r="J265" s="21"/>
      <c r="K265" s="68"/>
      <c r="L265" s="8"/>
      <c r="M265" s="68">
        <v>155.9593371376811</v>
      </c>
      <c r="N265" s="79">
        <f t="shared" si="95"/>
        <v>2.5823427324150418E-2</v>
      </c>
      <c r="O265" s="79"/>
      <c r="P265" s="8"/>
      <c r="Q265" s="68">
        <v>163.19319040483074</v>
      </c>
      <c r="R265" s="79">
        <f t="shared" si="96"/>
        <v>1.9361750507239629E-2</v>
      </c>
      <c r="S265" s="79"/>
      <c r="T265" s="8"/>
      <c r="U265">
        <v>155.26385139918617</v>
      </c>
      <c r="V265">
        <f t="shared" si="97"/>
        <v>3.0167674520288533E-2</v>
      </c>
    </row>
    <row r="266" spans="1:24" x14ac:dyDescent="0.35">
      <c r="A266" s="26">
        <v>4</v>
      </c>
      <c r="B266" s="59"/>
      <c r="C266" s="60"/>
      <c r="D266" s="47">
        <v>0.5</v>
      </c>
      <c r="E266" s="43">
        <v>0</v>
      </c>
      <c r="F266" s="48">
        <v>0.5</v>
      </c>
      <c r="G266" s="6">
        <v>273.14999999999998</v>
      </c>
      <c r="H266" s="64">
        <v>16.313324999999999</v>
      </c>
      <c r="I266" s="21"/>
      <c r="J266" s="21"/>
      <c r="K266" s="68"/>
      <c r="L266" s="8"/>
      <c r="M266" s="68">
        <v>155.95933713798073</v>
      </c>
      <c r="N266" s="79">
        <f t="shared" si="95"/>
        <v>4.3975785819379255E-2</v>
      </c>
      <c r="O266" s="79"/>
      <c r="P266" s="8"/>
      <c r="Q266" s="68">
        <v>163.19319369172317</v>
      </c>
      <c r="R266" s="79">
        <f t="shared" si="96"/>
        <v>3.6745232331968655E-4</v>
      </c>
      <c r="S266" s="79"/>
      <c r="T266" s="8"/>
      <c r="U266">
        <v>155.26385140130455</v>
      </c>
      <c r="V266">
        <f t="shared" si="97"/>
        <v>4.8239084298850335E-2</v>
      </c>
    </row>
    <row r="267" spans="1:24" x14ac:dyDescent="0.35">
      <c r="A267" s="26">
        <v>5</v>
      </c>
      <c r="B267" s="59"/>
      <c r="C267" s="60"/>
      <c r="D267" s="47">
        <v>0.5</v>
      </c>
      <c r="E267" s="43">
        <v>0</v>
      </c>
      <c r="F267" s="48">
        <v>0.5</v>
      </c>
      <c r="G267" s="6">
        <v>273.34999999999997</v>
      </c>
      <c r="H267" s="64">
        <v>16.6173</v>
      </c>
      <c r="I267" s="21"/>
      <c r="J267" s="21"/>
      <c r="K267" s="68"/>
      <c r="L267" s="8"/>
      <c r="M267" s="68">
        <v>159.68941273808946</v>
      </c>
      <c r="N267" s="79">
        <f t="shared" si="95"/>
        <v>3.9017092198555377E-2</v>
      </c>
      <c r="O267" s="79"/>
      <c r="P267" s="8"/>
      <c r="Q267" s="68">
        <v>166.52758956639147</v>
      </c>
      <c r="R267" s="79">
        <f t="shared" si="96"/>
        <v>2.1338578854053773E-3</v>
      </c>
      <c r="S267" s="79"/>
      <c r="T267" s="8"/>
      <c r="U267">
        <v>158.96985221619579</v>
      </c>
      <c r="V267">
        <f t="shared" si="97"/>
        <v>4.3347281350184522E-2</v>
      </c>
    </row>
    <row r="268" spans="1:24" x14ac:dyDescent="0.35">
      <c r="A268" s="26">
        <v>6</v>
      </c>
      <c r="B268" s="59"/>
      <c r="C268" s="60"/>
      <c r="D268" s="47">
        <v>0.5</v>
      </c>
      <c r="E268" s="43">
        <v>0</v>
      </c>
      <c r="F268" s="48">
        <v>0.5</v>
      </c>
      <c r="G268" s="6">
        <v>273.95</v>
      </c>
      <c r="H268" s="64">
        <v>17.529225</v>
      </c>
      <c r="I268" s="21"/>
      <c r="J268" s="21"/>
      <c r="K268" s="68"/>
      <c r="L268" s="8"/>
      <c r="M268" s="68">
        <v>171.67569371769525</v>
      </c>
      <c r="N268" s="79">
        <f t="shared" si="95"/>
        <v>2.0631581158349798E-2</v>
      </c>
      <c r="O268" s="79"/>
      <c r="P268" s="8"/>
      <c r="Q268" s="68">
        <v>176.99835917132111</v>
      </c>
      <c r="R268" s="79">
        <f t="shared" si="96"/>
        <v>9.73294125279992E-3</v>
      </c>
      <c r="S268" s="79"/>
      <c r="T268" s="8"/>
      <c r="U268">
        <v>170.87538868326345</v>
      </c>
      <c r="V268">
        <f t="shared" si="97"/>
        <v>2.5197128319914563E-2</v>
      </c>
    </row>
    <row r="269" spans="1:24" x14ac:dyDescent="0.35">
      <c r="A269" s="26">
        <v>7</v>
      </c>
      <c r="B269" s="59"/>
      <c r="C269" s="60"/>
      <c r="D269" s="47">
        <v>0.5</v>
      </c>
      <c r="E269" s="43">
        <v>0</v>
      </c>
      <c r="F269" s="48">
        <v>0.5</v>
      </c>
      <c r="G269" s="6">
        <v>274.14999999999998</v>
      </c>
      <c r="H269" s="64">
        <v>17.731874999999999</v>
      </c>
      <c r="I269" s="21"/>
      <c r="J269" s="21"/>
      <c r="K269" s="68"/>
      <c r="L269" s="8"/>
      <c r="M269" s="68">
        <v>175.96216149801813</v>
      </c>
      <c r="N269" s="79">
        <f t="shared" si="95"/>
        <v>7.6505643198018303E-3</v>
      </c>
      <c r="O269" s="79"/>
      <c r="P269" s="8"/>
      <c r="Q269" s="68">
        <v>180.63007370962029</v>
      </c>
      <c r="R269" s="79">
        <f t="shared" si="96"/>
        <v>1.8674413786586568E-2</v>
      </c>
      <c r="S269" s="79"/>
      <c r="T269" s="8"/>
      <c r="U269">
        <v>175.13169158221626</v>
      </c>
      <c r="V269">
        <f t="shared" si="97"/>
        <v>1.2334050503873571E-2</v>
      </c>
    </row>
    <row r="270" spans="1:24" x14ac:dyDescent="0.35">
      <c r="A270" s="26">
        <v>8</v>
      </c>
      <c r="B270" s="59"/>
      <c r="C270" s="60"/>
      <c r="D270" s="47">
        <v>0.5</v>
      </c>
      <c r="E270" s="43">
        <v>0</v>
      </c>
      <c r="F270" s="48">
        <v>0.5</v>
      </c>
      <c r="G270" s="6">
        <v>274.84999999999997</v>
      </c>
      <c r="H270" s="64">
        <v>19.150424999999998</v>
      </c>
      <c r="I270" s="21"/>
      <c r="J270" s="21"/>
      <c r="K270" s="68"/>
      <c r="L270" s="8"/>
      <c r="M270" s="68">
        <v>192.29236439426498</v>
      </c>
      <c r="N270" s="79">
        <f t="shared" si="95"/>
        <v>4.1153885319255012E-3</v>
      </c>
      <c r="O270" s="79"/>
      <c r="P270" s="8"/>
      <c r="Q270" s="68">
        <v>194.00416727569041</v>
      </c>
      <c r="R270" s="79">
        <f t="shared" si="96"/>
        <v>1.3054108593884584E-2</v>
      </c>
      <c r="S270" s="79"/>
      <c r="T270" s="8"/>
      <c r="U270">
        <v>191.34046625540981</v>
      </c>
      <c r="V270">
        <f t="shared" si="97"/>
        <v>8.5524861505776836E-4</v>
      </c>
    </row>
    <row r="271" spans="1:24" x14ac:dyDescent="0.35">
      <c r="A271" s="26">
        <v>9</v>
      </c>
      <c r="B271" s="59"/>
      <c r="C271" s="60"/>
      <c r="D271" s="47">
        <v>0.5</v>
      </c>
      <c r="E271" s="43">
        <v>0</v>
      </c>
      <c r="F271" s="48">
        <v>0.5</v>
      </c>
      <c r="G271" s="6">
        <v>274.84999999999997</v>
      </c>
      <c r="H271" s="64">
        <v>19.251749999999998</v>
      </c>
      <c r="I271" s="21"/>
      <c r="J271" s="21"/>
      <c r="K271" s="68"/>
      <c r="L271" s="8"/>
      <c r="M271" s="68">
        <v>192.29236439422851</v>
      </c>
      <c r="N271" s="79">
        <f t="shared" si="95"/>
        <v>1.1694293026424621E-3</v>
      </c>
      <c r="O271" s="79"/>
      <c r="P271" s="8"/>
      <c r="Q271" s="68">
        <v>194.00416985758895</v>
      </c>
      <c r="R271" s="79">
        <f t="shared" si="96"/>
        <v>7.7222582756838439E-3</v>
      </c>
      <c r="S271" s="79"/>
      <c r="T271" s="8"/>
      <c r="U271">
        <v>191.34046625538645</v>
      </c>
      <c r="V271">
        <f t="shared" si="97"/>
        <v>6.1139052014156569E-3</v>
      </c>
    </row>
    <row r="272" spans="1:24" x14ac:dyDescent="0.35">
      <c r="A272" s="26">
        <v>10</v>
      </c>
      <c r="B272" s="59"/>
      <c r="C272" s="60"/>
      <c r="D272" s="47">
        <v>0.5</v>
      </c>
      <c r="E272" s="43">
        <v>0</v>
      </c>
      <c r="F272" s="48">
        <v>0.5</v>
      </c>
      <c r="G272" s="6">
        <v>275.25</v>
      </c>
      <c r="H272" s="64">
        <v>19.657049999999998</v>
      </c>
      <c r="I272" s="21"/>
      <c r="J272" s="21"/>
      <c r="K272" s="68"/>
      <c r="L272" s="8"/>
      <c r="M272" s="68">
        <v>202.6860205390436</v>
      </c>
      <c r="N272" s="79">
        <f t="shared" si="95"/>
        <v>3.111107993846287E-2</v>
      </c>
      <c r="O272" s="79"/>
      <c r="P272" s="8"/>
      <c r="Q272" s="68">
        <v>201.50427695039292</v>
      </c>
      <c r="R272" s="79">
        <f t="shared" si="96"/>
        <v>2.5099274562525607E-2</v>
      </c>
      <c r="S272" s="79"/>
      <c r="T272" s="8"/>
      <c r="U272">
        <v>201.65124502592255</v>
      </c>
      <c r="V272">
        <f t="shared" si="97"/>
        <v>2.5846935455333165E-2</v>
      </c>
    </row>
    <row r="273" spans="1:22" x14ac:dyDescent="0.35">
      <c r="A273" s="26">
        <v>11</v>
      </c>
      <c r="B273" s="59"/>
      <c r="C273" s="60"/>
      <c r="D273" s="47">
        <v>0.5</v>
      </c>
      <c r="E273" s="43">
        <v>0</v>
      </c>
      <c r="F273" s="48">
        <v>0.5</v>
      </c>
      <c r="G273" s="6">
        <v>275.54999999999995</v>
      </c>
      <c r="H273" s="64">
        <v>20.670299999999997</v>
      </c>
      <c r="I273" s="21"/>
      <c r="J273" s="21"/>
      <c r="K273" s="68"/>
      <c r="L273" s="8"/>
      <c r="M273" s="68">
        <v>211.07165230732491</v>
      </c>
      <c r="N273" s="79">
        <f t="shared" si="95"/>
        <v>2.1134924540644966E-2</v>
      </c>
      <c r="O273" s="79"/>
      <c r="P273" s="8"/>
      <c r="Q273" s="68">
        <v>208.42124773668522</v>
      </c>
      <c r="R273" s="79">
        <f t="shared" si="96"/>
        <v>8.3126405358666423E-3</v>
      </c>
      <c r="S273" s="79"/>
      <c r="T273" s="8"/>
      <c r="U273">
        <v>209.96670085593337</v>
      </c>
      <c r="V273">
        <f t="shared" si="97"/>
        <v>1.5789325050596235E-2</v>
      </c>
    </row>
    <row r="274" spans="1:22" x14ac:dyDescent="0.35">
      <c r="A274" s="26">
        <v>12</v>
      </c>
      <c r="B274" s="59"/>
      <c r="C274" s="60"/>
      <c r="D274" s="47">
        <v>0.5</v>
      </c>
      <c r="E274" s="43">
        <v>0</v>
      </c>
      <c r="F274" s="48">
        <v>0.5</v>
      </c>
      <c r="G274" s="6">
        <v>275.84999999999997</v>
      </c>
      <c r="H274" s="64">
        <v>21.582224999999998</v>
      </c>
      <c r="I274" s="21"/>
      <c r="J274" s="21"/>
      <c r="K274" s="68"/>
      <c r="L274" s="8"/>
      <c r="M274" s="68">
        <v>220.02593618098101</v>
      </c>
      <c r="N274" s="79">
        <f t="shared" si="95"/>
        <v>1.9477538488182004E-2</v>
      </c>
      <c r="O274" s="79"/>
      <c r="P274" s="8"/>
      <c r="Q274" s="68">
        <v>214.92264068289055</v>
      </c>
      <c r="R274" s="79">
        <f t="shared" si="96"/>
        <v>4.1682881033323635E-3</v>
      </c>
      <c r="S274" s="79"/>
      <c r="T274" s="8"/>
      <c r="U274">
        <v>218.84268011814845</v>
      </c>
      <c r="V274">
        <f t="shared" si="97"/>
        <v>1.3994989479298277E-2</v>
      </c>
    </row>
    <row r="275" spans="1:22" x14ac:dyDescent="0.35">
      <c r="A275" s="26">
        <v>13</v>
      </c>
      <c r="B275" s="59"/>
      <c r="C275" s="60"/>
      <c r="D275" s="47">
        <v>0.5</v>
      </c>
      <c r="E275" s="43">
        <v>0</v>
      </c>
      <c r="F275" s="48">
        <v>0.5</v>
      </c>
      <c r="G275" s="6">
        <v>276.25</v>
      </c>
      <c r="H275" s="64">
        <v>22.392824999999998</v>
      </c>
      <c r="I275" s="21"/>
      <c r="J275" s="21"/>
      <c r="K275" s="68"/>
      <c r="L275" s="8"/>
      <c r="M275" s="68">
        <v>232.9664769017464</v>
      </c>
      <c r="N275" s="79">
        <f t="shared" si="95"/>
        <v>4.036215574295076E-2</v>
      </c>
      <c r="O275" s="79"/>
      <c r="P275" s="8"/>
      <c r="Q275" s="68">
        <v>223.28394818923329</v>
      </c>
      <c r="R275" s="79">
        <f t="shared" si="96"/>
        <v>2.8772689947190932E-3</v>
      </c>
      <c r="S275" s="79"/>
      <c r="T275" s="8"/>
      <c r="U275">
        <v>231.66364477261433</v>
      </c>
      <c r="V275">
        <f t="shared" si="97"/>
        <v>3.4544077277495547E-2</v>
      </c>
    </row>
    <row r="276" spans="1:22" x14ac:dyDescent="0.35">
      <c r="A276" s="26">
        <v>14</v>
      </c>
      <c r="B276" s="59"/>
      <c r="C276" s="60"/>
      <c r="D276" s="47">
        <v>0.5</v>
      </c>
      <c r="E276" s="43">
        <v>0</v>
      </c>
      <c r="F276" s="48">
        <v>0.5</v>
      </c>
      <c r="G276" s="6">
        <v>276.54999999999995</v>
      </c>
      <c r="H276" s="64">
        <v>23.1021</v>
      </c>
      <c r="I276" s="21"/>
      <c r="J276" s="21"/>
      <c r="K276" s="68"/>
      <c r="L276" s="8"/>
      <c r="M276" s="68">
        <v>243.52759521082041</v>
      </c>
      <c r="N276" s="79">
        <f t="shared" si="95"/>
        <v>5.4136183337533783E-2</v>
      </c>
      <c r="O276" s="79"/>
      <c r="P276" s="8"/>
      <c r="Q276" s="68">
        <v>230.97247721921386</v>
      </c>
      <c r="R276" s="79">
        <f t="shared" si="96"/>
        <v>2.100362338755251E-4</v>
      </c>
      <c r="S276" s="79"/>
      <c r="T276" s="8"/>
      <c r="U276">
        <v>242.12137391079003</v>
      </c>
      <c r="V276">
        <f t="shared" si="97"/>
        <v>4.8049198604412632E-2</v>
      </c>
    </row>
    <row r="277" spans="1:22" x14ac:dyDescent="0.35">
      <c r="A277" s="26">
        <v>15</v>
      </c>
      <c r="B277" s="59"/>
      <c r="C277" s="60"/>
      <c r="D277" s="47">
        <v>0.5</v>
      </c>
      <c r="E277" s="43">
        <v>0</v>
      </c>
      <c r="F277" s="48">
        <v>0.5</v>
      </c>
      <c r="G277" s="6">
        <v>277.25</v>
      </c>
      <c r="H277" s="64">
        <v>24.824624999999997</v>
      </c>
      <c r="I277" s="21"/>
      <c r="J277" s="21"/>
      <c r="K277" s="68"/>
      <c r="L277" s="8"/>
      <c r="M277" s="68">
        <v>271.65257789012969</v>
      </c>
      <c r="N277" s="79">
        <f t="shared" si="95"/>
        <v>9.4286732992460986E-2</v>
      </c>
      <c r="O277" s="79"/>
      <c r="P277" s="8"/>
      <c r="Q277" s="68">
        <v>248.27540280066157</v>
      </c>
      <c r="R277" s="79">
        <f t="shared" si="96"/>
        <v>1.174350092361596E-4</v>
      </c>
      <c r="S277" s="79"/>
      <c r="T277" s="8"/>
      <c r="U277">
        <v>269.94401328398624</v>
      </c>
      <c r="V277">
        <f t="shared" si="97"/>
        <v>8.7404193553724432E-2</v>
      </c>
    </row>
    <row r="278" spans="1:22" x14ac:dyDescent="0.35">
      <c r="A278" s="26">
        <v>16</v>
      </c>
      <c r="B278" s="59"/>
      <c r="C278" s="60"/>
      <c r="D278" s="47">
        <v>0.5</v>
      </c>
      <c r="E278" s="43">
        <v>0</v>
      </c>
      <c r="F278" s="48">
        <v>0.5</v>
      </c>
      <c r="G278" s="6">
        <v>278.25</v>
      </c>
      <c r="H278" s="64">
        <v>27.357749999999999</v>
      </c>
      <c r="I278" s="21"/>
      <c r="J278" s="21"/>
      <c r="K278" s="68"/>
      <c r="L278" s="8"/>
      <c r="M278" s="68">
        <v>323.58263878528737</v>
      </c>
      <c r="N278" s="79">
        <f t="shared" si="95"/>
        <v>0.18278235156504971</v>
      </c>
      <c r="O278" s="79"/>
      <c r="P278" s="8"/>
      <c r="Q278" s="68">
        <v>275.31494353555348</v>
      </c>
      <c r="R278" s="79">
        <f t="shared" si="96"/>
        <v>6.3508275920113894E-3</v>
      </c>
      <c r="S278" s="79"/>
      <c r="T278" s="8"/>
      <c r="U278">
        <v>321.20142377642685</v>
      </c>
      <c r="V278">
        <f t="shared" si="97"/>
        <v>0.17407836454542813</v>
      </c>
    </row>
    <row r="279" spans="1:22" x14ac:dyDescent="0.35">
      <c r="A279" s="26">
        <v>17</v>
      </c>
      <c r="B279" s="59"/>
      <c r="C279" s="60"/>
      <c r="D279" s="47">
        <v>0.5</v>
      </c>
      <c r="E279" s="43">
        <v>0</v>
      </c>
      <c r="F279" s="48">
        <v>0.5</v>
      </c>
      <c r="G279" s="6">
        <v>278.25</v>
      </c>
      <c r="H279" s="64">
        <v>27.965699999999998</v>
      </c>
      <c r="I279" s="21"/>
      <c r="J279" s="21"/>
      <c r="K279" s="68"/>
      <c r="L279" s="8"/>
      <c r="M279" s="68">
        <v>323.58263878659614</v>
      </c>
      <c r="N279" s="79">
        <f t="shared" si="95"/>
        <v>0.1570696917530981</v>
      </c>
      <c r="O279" s="79"/>
      <c r="P279" s="8"/>
      <c r="Q279" s="68">
        <v>275.31495339277592</v>
      </c>
      <c r="R279" s="79">
        <f t="shared" si="96"/>
        <v>1.5526329064618668E-2</v>
      </c>
      <c r="S279" s="79"/>
      <c r="T279" s="8"/>
      <c r="U279">
        <v>321.2014237780308</v>
      </c>
      <c r="V279">
        <f t="shared" si="97"/>
        <v>0.14855492184365426</v>
      </c>
    </row>
    <row r="280" spans="1:22" x14ac:dyDescent="0.35">
      <c r="A280" s="26">
        <v>18</v>
      </c>
      <c r="B280" s="59"/>
      <c r="C280" s="60"/>
      <c r="D280" s="47">
        <v>0.5</v>
      </c>
      <c r="E280" s="43">
        <v>0</v>
      </c>
      <c r="F280" s="48">
        <v>0.5</v>
      </c>
      <c r="G280" s="6">
        <v>278.64999999999998</v>
      </c>
      <c r="H280" s="64">
        <v>28.269674999999999</v>
      </c>
      <c r="I280" s="21"/>
      <c r="J280" s="21"/>
      <c r="K280" s="68"/>
      <c r="L280" s="8"/>
      <c r="M280" s="68">
        <v>350.02090933558355</v>
      </c>
      <c r="N280" s="79">
        <f t="shared" si="95"/>
        <v>0.23814974645298734</v>
      </c>
      <c r="O280" s="79"/>
      <c r="P280" s="8"/>
      <c r="Q280" s="68">
        <v>286.08326472103965</v>
      </c>
      <c r="R280" s="79">
        <f t="shared" si="96"/>
        <v>1.1979319610287864E-2</v>
      </c>
      <c r="S280" s="79"/>
      <c r="T280" s="8"/>
      <c r="U280">
        <v>347.23287863652143</v>
      </c>
      <c r="V280">
        <f t="shared" si="97"/>
        <v>0.2282874799109697</v>
      </c>
    </row>
    <row r="281" spans="1:22" x14ac:dyDescent="0.35">
      <c r="A281" s="26">
        <v>19</v>
      </c>
      <c r="B281" s="59"/>
      <c r="C281" s="60"/>
      <c r="D281" s="47">
        <v>0.5</v>
      </c>
      <c r="E281" s="43">
        <v>0</v>
      </c>
      <c r="F281" s="48">
        <v>0.5</v>
      </c>
      <c r="G281" s="6">
        <v>279.14999999999998</v>
      </c>
      <c r="H281" s="64">
        <v>29.890874999999998</v>
      </c>
      <c r="I281" s="21"/>
      <c r="J281" s="21"/>
      <c r="K281" s="68"/>
      <c r="L281" s="8"/>
      <c r="M281" s="68">
        <v>389.89683545940744</v>
      </c>
      <c r="N281" s="79">
        <f t="shared" si="95"/>
        <v>0.30440087638587848</v>
      </c>
      <c r="O281" s="79"/>
      <c r="P281" s="8"/>
      <c r="Q281" s="68">
        <v>302.25873889873327</v>
      </c>
      <c r="R281" s="79">
        <f t="shared" si="96"/>
        <v>1.1207396567458372E-2</v>
      </c>
      <c r="S281" s="79"/>
      <c r="T281" s="8"/>
      <c r="U281">
        <v>386.40098769418211</v>
      </c>
      <c r="V281">
        <f t="shared" si="97"/>
        <v>0.29270550860147826</v>
      </c>
    </row>
    <row r="282" spans="1:22" x14ac:dyDescent="0.35">
      <c r="A282" s="26">
        <v>20</v>
      </c>
      <c r="B282" s="59"/>
      <c r="C282" s="60"/>
      <c r="D282" s="47">
        <v>0.5</v>
      </c>
      <c r="E282" s="43">
        <v>0</v>
      </c>
      <c r="F282" s="48">
        <v>0.5</v>
      </c>
      <c r="G282" s="6">
        <v>279.25</v>
      </c>
      <c r="H282" s="64">
        <v>30.296174999999998</v>
      </c>
      <c r="I282" s="21"/>
      <c r="J282" s="21"/>
      <c r="K282" s="68"/>
      <c r="L282" s="8"/>
      <c r="M282" s="68">
        <v>399.04042132552723</v>
      </c>
      <c r="N282" s="79">
        <f t="shared" si="95"/>
        <v>0.31713135841579748</v>
      </c>
      <c r="O282" s="79"/>
      <c r="P282" s="8"/>
      <c r="Q282" s="68">
        <v>305.40793871444282</v>
      </c>
      <c r="R282" s="79">
        <f t="shared" si="96"/>
        <v>8.0742493547215979E-3</v>
      </c>
      <c r="S282" s="79"/>
      <c r="T282" s="8"/>
      <c r="U282">
        <v>395.36477429446768</v>
      </c>
      <c r="V282">
        <f t="shared" si="97"/>
        <v>0.30499897856566938</v>
      </c>
    </row>
    <row r="283" spans="1:22" x14ac:dyDescent="0.35">
      <c r="A283" s="26">
        <v>21</v>
      </c>
      <c r="B283" s="59"/>
      <c r="C283" s="60"/>
      <c r="D283" s="47">
        <v>0.5</v>
      </c>
      <c r="E283" s="43">
        <v>0</v>
      </c>
      <c r="F283" s="48">
        <v>0.5</v>
      </c>
      <c r="G283" s="6">
        <v>280.25</v>
      </c>
      <c r="H283" s="64">
        <v>33.943874999999998</v>
      </c>
      <c r="I283" s="21"/>
      <c r="J283" s="21"/>
      <c r="K283" s="68"/>
      <c r="L283" s="8"/>
      <c r="M283" s="68">
        <v>526.96750469902486</v>
      </c>
      <c r="N283" s="79">
        <f t="shared" si="95"/>
        <v>0.55246713788282831</v>
      </c>
      <c r="O283" s="79"/>
      <c r="P283" s="8"/>
      <c r="Q283" s="68">
        <v>338.86476524701919</v>
      </c>
      <c r="R283" s="79">
        <f t="shared" si="96"/>
        <v>1.6909818133043961E-3</v>
      </c>
      <c r="S283" s="79"/>
      <c r="T283" s="8"/>
      <c r="U283">
        <v>519.90827839901692</v>
      </c>
      <c r="V283">
        <f t="shared" si="97"/>
        <v>0.53167037764255543</v>
      </c>
    </row>
    <row r="284" spans="1:22" x14ac:dyDescent="0.35">
      <c r="A284" s="26">
        <v>22</v>
      </c>
      <c r="B284" s="59"/>
      <c r="C284" s="60"/>
      <c r="D284" s="47">
        <v>0.5</v>
      </c>
      <c r="E284" s="43">
        <v>0</v>
      </c>
      <c r="F284" s="48">
        <v>0.5</v>
      </c>
      <c r="G284" s="6">
        <v>281.25</v>
      </c>
      <c r="H284" s="64">
        <v>37.490249999999996</v>
      </c>
      <c r="I284" s="21"/>
      <c r="J284" s="21"/>
      <c r="K284" s="68"/>
      <c r="L284" s="8"/>
      <c r="M284" s="68"/>
      <c r="N284" s="79"/>
      <c r="O284" s="79"/>
      <c r="P284" s="8"/>
      <c r="Q284" s="68">
        <v>376.03249719132822</v>
      </c>
      <c r="R284" s="79">
        <f t="shared" si="96"/>
        <v>3.0141095120151066E-3</v>
      </c>
      <c r="S284" s="79"/>
      <c r="T284" s="8"/>
    </row>
    <row r="285" spans="1:22" x14ac:dyDescent="0.35">
      <c r="A285" s="26">
        <v>23</v>
      </c>
      <c r="B285" s="59"/>
      <c r="C285" s="60"/>
      <c r="D285" s="47">
        <v>0.5</v>
      </c>
      <c r="E285" s="43">
        <v>0</v>
      </c>
      <c r="F285" s="48">
        <v>0.5</v>
      </c>
      <c r="G285" s="6">
        <v>281.64999999999998</v>
      </c>
      <c r="H285" s="64">
        <v>38.604824999999998</v>
      </c>
      <c r="I285" s="21"/>
      <c r="J285" s="21"/>
      <c r="K285" s="68"/>
      <c r="L285" s="8"/>
      <c r="M285" s="68"/>
      <c r="N285" s="79"/>
      <c r="O285" s="79"/>
      <c r="P285" s="8"/>
      <c r="Q285" s="68">
        <v>390.81418348998602</v>
      </c>
      <c r="R285" s="79">
        <f t="shared" si="96"/>
        <v>1.2345434773984924E-2</v>
      </c>
      <c r="S285" s="79"/>
      <c r="T285" s="8"/>
    </row>
    <row r="286" spans="1:22" x14ac:dyDescent="0.35">
      <c r="A286" s="26">
        <v>24</v>
      </c>
      <c r="B286" s="59"/>
      <c r="C286" s="60"/>
      <c r="D286" s="47">
        <v>0.5</v>
      </c>
      <c r="E286" s="43">
        <v>0</v>
      </c>
      <c r="F286" s="48">
        <v>0.5</v>
      </c>
      <c r="G286" s="6">
        <v>282.25</v>
      </c>
      <c r="H286" s="64">
        <v>41.441924999999998</v>
      </c>
      <c r="I286" s="21"/>
      <c r="J286" s="21"/>
      <c r="K286" s="68"/>
      <c r="L286" s="8"/>
      <c r="M286" s="68"/>
      <c r="N286" s="79"/>
      <c r="O286" s="79"/>
      <c r="P286" s="8"/>
      <c r="Q286" s="68">
        <v>417.28034721871677</v>
      </c>
      <c r="R286" s="79">
        <f t="shared" si="96"/>
        <v>6.9038714266212138E-3</v>
      </c>
      <c r="S286" s="79"/>
      <c r="T286" s="8"/>
    </row>
    <row r="287" spans="1:22" x14ac:dyDescent="0.35">
      <c r="A287" s="26">
        <v>25</v>
      </c>
      <c r="B287" s="59"/>
      <c r="C287" s="60"/>
      <c r="D287" s="47">
        <v>0.5</v>
      </c>
      <c r="E287" s="43">
        <v>0</v>
      </c>
      <c r="F287" s="48">
        <v>0.5</v>
      </c>
      <c r="G287" s="6">
        <v>283.25</v>
      </c>
      <c r="H287" s="64">
        <v>45.900224999999999</v>
      </c>
      <c r="I287" s="21"/>
      <c r="J287" s="21"/>
      <c r="K287" s="68"/>
      <c r="L287" s="8"/>
      <c r="M287" s="68"/>
      <c r="N287" s="79"/>
      <c r="O287" s="79"/>
      <c r="P287" s="8"/>
      <c r="Q287" s="68">
        <v>462.990190898935</v>
      </c>
      <c r="R287" s="79">
        <f t="shared" si="96"/>
        <v>8.6882818089344758E-3</v>
      </c>
      <c r="S287" s="79"/>
      <c r="T287" s="8"/>
    </row>
    <row r="288" spans="1:22" x14ac:dyDescent="0.35">
      <c r="A288" s="26">
        <v>26</v>
      </c>
      <c r="B288" s="59"/>
      <c r="C288" s="60"/>
      <c r="D288" s="47">
        <v>0.5</v>
      </c>
      <c r="E288" s="43">
        <v>0</v>
      </c>
      <c r="F288" s="48">
        <v>0.5</v>
      </c>
      <c r="G288" s="6">
        <v>284.25</v>
      </c>
      <c r="H288" s="64">
        <v>50.662499999999994</v>
      </c>
      <c r="I288" s="21"/>
      <c r="J288" s="21"/>
      <c r="K288" s="68"/>
      <c r="L288" s="8"/>
      <c r="M288" s="68"/>
      <c r="N288" s="79"/>
      <c r="O288" s="79"/>
      <c r="P288" s="8"/>
      <c r="Q288" s="68">
        <v>513.62981258505056</v>
      </c>
      <c r="R288" s="79">
        <f t="shared" si="96"/>
        <v>1.3826425038343184E-2</v>
      </c>
      <c r="S288" s="79"/>
      <c r="T288" s="8"/>
    </row>
    <row r="289" spans="1:24" ht="15" thickBot="1" x14ac:dyDescent="0.4">
      <c r="A289" s="26">
        <v>27</v>
      </c>
      <c r="B289" s="61"/>
      <c r="C289" s="62"/>
      <c r="D289" s="49">
        <v>0.5</v>
      </c>
      <c r="E289" s="50">
        <v>0</v>
      </c>
      <c r="F289" s="51">
        <v>0.5</v>
      </c>
      <c r="G289" s="9">
        <v>284.64999999999998</v>
      </c>
      <c r="H289" s="65">
        <v>52.283699999999996</v>
      </c>
      <c r="I289" s="23"/>
      <c r="J289" s="23"/>
      <c r="K289" s="68"/>
      <c r="L289" s="8"/>
      <c r="M289" s="68"/>
      <c r="N289" s="79"/>
      <c r="O289" s="79"/>
      <c r="P289" s="8"/>
      <c r="Q289" s="68">
        <v>533.68671623374792</v>
      </c>
      <c r="R289" s="79">
        <f t="shared" si="96"/>
        <v>2.0751622845643917E-2</v>
      </c>
      <c r="S289" s="79"/>
      <c r="T289" s="8"/>
    </row>
    <row r="290" spans="1:24" ht="15" thickBot="1" x14ac:dyDescent="0.4">
      <c r="A290" s="99" t="s">
        <v>30</v>
      </c>
      <c r="B290" s="100"/>
      <c r="C290" s="100"/>
      <c r="D290" s="100"/>
      <c r="E290" s="100"/>
      <c r="F290" s="100"/>
      <c r="G290" s="100"/>
      <c r="H290" s="100"/>
      <c r="I290" s="100"/>
      <c r="J290" s="101"/>
      <c r="K290" s="73"/>
      <c r="L290" s="74"/>
      <c r="M290" s="73"/>
      <c r="N290" s="80">
        <f>SUM(N263:N283)/21</f>
        <v>0.11258950188382576</v>
      </c>
      <c r="O290" s="80"/>
      <c r="P290" s="74"/>
      <c r="Q290" s="73"/>
      <c r="R290" s="80">
        <f>SUM(R263:R289)/27</f>
        <v>1.6344986904212985E-2</v>
      </c>
      <c r="S290" s="80"/>
      <c r="T290" s="74"/>
      <c r="U290" s="42"/>
      <c r="V290" s="42">
        <f>SUM(V263:V283)/21</f>
        <v>0.10902636653188483</v>
      </c>
      <c r="W290" s="42"/>
      <c r="X290" s="42"/>
    </row>
    <row r="291" spans="1:24" x14ac:dyDescent="0.35">
      <c r="A291" s="26">
        <v>1</v>
      </c>
      <c r="B291" s="57"/>
      <c r="C291" s="58"/>
      <c r="D291" s="44">
        <v>0.5</v>
      </c>
      <c r="E291" s="45">
        <v>0</v>
      </c>
      <c r="F291" s="46">
        <v>0.5</v>
      </c>
      <c r="G291" s="66">
        <v>273.178</v>
      </c>
      <c r="H291" s="67">
        <v>16.306100000000001</v>
      </c>
      <c r="I291" s="56"/>
      <c r="J291" s="56"/>
      <c r="K291" s="68">
        <v>167.00959253392594</v>
      </c>
      <c r="L291" s="8">
        <f>ABS(K291-H291*10)/H291/10</f>
        <v>2.4215431856335557E-2</v>
      </c>
      <c r="M291" s="68">
        <v>156.47410309502573</v>
      </c>
      <c r="N291" s="79">
        <f t="shared" ref="N291:N298" si="98">ABS(M291-H291*10)/10/H291</f>
        <v>4.039529320299938E-2</v>
      </c>
      <c r="O291" s="79"/>
      <c r="P291" s="8"/>
      <c r="Q291" s="68">
        <v>163.65573670938926</v>
      </c>
      <c r="R291" s="79">
        <f t="shared" ref="R291:R298" si="99">ABS(Q291-H291*10)/H291/10</f>
        <v>3.6473265182309219E-3</v>
      </c>
      <c r="S291" s="79"/>
      <c r="T291" s="8"/>
      <c r="U291">
        <v>155.77532398490882</v>
      </c>
      <c r="V291">
        <f t="shared" ref="V291:V298" si="100">ABS(U291-H291*10)/H291/10</f>
        <v>4.4680677875710215E-2</v>
      </c>
    </row>
    <row r="292" spans="1:24" x14ac:dyDescent="0.35">
      <c r="A292" s="26">
        <v>2</v>
      </c>
      <c r="B292" s="59"/>
      <c r="C292" s="60"/>
      <c r="D292" s="47">
        <v>0.5</v>
      </c>
      <c r="E292" s="43">
        <v>0</v>
      </c>
      <c r="F292" s="48">
        <v>0.5</v>
      </c>
      <c r="G292" s="68">
        <v>273.70299999999997</v>
      </c>
      <c r="H292" s="8">
        <v>17.150400000000001</v>
      </c>
      <c r="I292" s="21"/>
      <c r="J292" s="21"/>
      <c r="K292" s="68">
        <v>178.18455632074182</v>
      </c>
      <c r="L292" s="8">
        <f t="shared" ref="L292:L297" si="101">ABS(K292-H292*10)/H292/10</f>
        <v>3.8952772651027381E-2</v>
      </c>
      <c r="M292" s="68">
        <v>166.589348171501</v>
      </c>
      <c r="N292" s="79">
        <f t="shared" si="98"/>
        <v>2.8656193607723538E-2</v>
      </c>
      <c r="O292" s="79"/>
      <c r="P292" s="8"/>
      <c r="Q292" s="68">
        <v>172.10325481377808</v>
      </c>
      <c r="R292" s="79">
        <f t="shared" si="99"/>
        <v>3.4941156694774473E-3</v>
      </c>
      <c r="S292" s="79"/>
      <c r="T292" s="8"/>
      <c r="U292">
        <v>165.82394694290281</v>
      </c>
      <c r="V292">
        <f t="shared" si="100"/>
        <v>3.3119070442072553E-2</v>
      </c>
    </row>
    <row r="293" spans="1:24" x14ac:dyDescent="0.35">
      <c r="A293" s="26">
        <v>3</v>
      </c>
      <c r="B293" s="59"/>
      <c r="C293" s="60"/>
      <c r="D293" s="47">
        <v>0.5</v>
      </c>
      <c r="E293" s="43">
        <v>0</v>
      </c>
      <c r="F293" s="48">
        <v>0.5</v>
      </c>
      <c r="G293" s="68">
        <v>274.89699999999999</v>
      </c>
      <c r="H293" s="8">
        <v>19.208400000000001</v>
      </c>
      <c r="I293" s="21"/>
      <c r="J293" s="21"/>
      <c r="K293" s="68">
        <v>208.21790685853688</v>
      </c>
      <c r="L293" s="8">
        <f t="shared" si="101"/>
        <v>8.3994017505554214E-2</v>
      </c>
      <c r="M293" s="68">
        <v>193.47032309542635</v>
      </c>
      <c r="N293" s="79">
        <f t="shared" si="98"/>
        <v>7.2172752307654384E-3</v>
      </c>
      <c r="O293" s="79"/>
      <c r="P293" s="8"/>
      <c r="Q293" s="68">
        <v>194.93627721327411</v>
      </c>
      <c r="R293" s="79">
        <f t="shared" si="99"/>
        <v>1.4849113998428327E-2</v>
      </c>
      <c r="S293" s="79"/>
      <c r="T293" s="8"/>
      <c r="U293">
        <v>192.50925551917442</v>
      </c>
      <c r="V293">
        <f t="shared" si="100"/>
        <v>2.213903912738248E-3</v>
      </c>
    </row>
    <row r="294" spans="1:24" x14ac:dyDescent="0.35">
      <c r="A294" s="26">
        <v>4</v>
      </c>
      <c r="B294" s="59"/>
      <c r="C294" s="60"/>
      <c r="D294" s="47">
        <v>0.5</v>
      </c>
      <c r="E294" s="43">
        <v>0</v>
      </c>
      <c r="F294" s="48">
        <v>0.5</v>
      </c>
      <c r="G294" s="68">
        <v>276.51900000000001</v>
      </c>
      <c r="H294" s="8">
        <v>23.641200000000001</v>
      </c>
      <c r="I294" s="21"/>
      <c r="J294" s="21"/>
      <c r="K294" s="68">
        <v>264.33882706539032</v>
      </c>
      <c r="L294" s="8">
        <f t="shared" si="101"/>
        <v>0.11812778989810294</v>
      </c>
      <c r="M294" s="68">
        <v>242.39911211546325</v>
      </c>
      <c r="N294" s="79">
        <f t="shared" si="98"/>
        <v>2.532490785350679E-2</v>
      </c>
      <c r="O294" s="79"/>
      <c r="P294" s="8"/>
      <c r="Q294" s="68">
        <v>230.23776806319577</v>
      </c>
      <c r="R294" s="79">
        <f t="shared" si="99"/>
        <v>2.6116406683265793E-2</v>
      </c>
      <c r="S294" s="79"/>
      <c r="T294" s="8"/>
      <c r="U294">
        <v>241.00419379064923</v>
      </c>
      <c r="V294">
        <f t="shared" si="100"/>
        <v>1.9424537631969691E-2</v>
      </c>
    </row>
    <row r="295" spans="1:24" x14ac:dyDescent="0.35">
      <c r="A295" s="26">
        <v>5</v>
      </c>
      <c r="B295" s="59"/>
      <c r="C295" s="60"/>
      <c r="D295" s="47">
        <v>0.5</v>
      </c>
      <c r="E295" s="43">
        <v>0</v>
      </c>
      <c r="F295" s="48">
        <v>0.5</v>
      </c>
      <c r="G295" s="68">
        <v>277.41399999999999</v>
      </c>
      <c r="H295" s="8">
        <v>25.224299999999999</v>
      </c>
      <c r="I295" s="21"/>
      <c r="J295" s="21"/>
      <c r="K295" s="68">
        <v>307.90060496895575</v>
      </c>
      <c r="L295" s="8">
        <f t="shared" si="101"/>
        <v>0.22065074142376898</v>
      </c>
      <c r="M295" s="68">
        <v>279.08223180916974</v>
      </c>
      <c r="N295" s="79">
        <f t="shared" si="98"/>
        <v>0.10640228592733891</v>
      </c>
      <c r="O295" s="79"/>
      <c r="P295" s="8"/>
      <c r="Q295" s="68">
        <v>252.49667227875105</v>
      </c>
      <c r="R295" s="79">
        <f t="shared" si="99"/>
        <v>1.0056662771654877E-3</v>
      </c>
      <c r="S295" s="79"/>
      <c r="T295" s="8"/>
      <c r="U295">
        <v>277.28689170674738</v>
      </c>
      <c r="V295">
        <f t="shared" si="100"/>
        <v>9.9284783747209587E-2</v>
      </c>
    </row>
    <row r="296" spans="1:24" x14ac:dyDescent="0.35">
      <c r="A296" s="26">
        <v>6</v>
      </c>
      <c r="B296" s="59"/>
      <c r="C296" s="60"/>
      <c r="D296" s="47">
        <v>0.5</v>
      </c>
      <c r="E296" s="43">
        <v>0</v>
      </c>
      <c r="F296" s="48">
        <v>0.5</v>
      </c>
      <c r="G296" s="68">
        <v>278.601</v>
      </c>
      <c r="H296" s="8">
        <v>28.654399999999999</v>
      </c>
      <c r="I296" s="21"/>
      <c r="J296" s="21"/>
      <c r="K296" s="68">
        <v>392.39070888170414</v>
      </c>
      <c r="L296" s="8">
        <f t="shared" si="101"/>
        <v>0.36939077028904521</v>
      </c>
      <c r="M296" s="68">
        <v>346.554977672961</v>
      </c>
      <c r="N296" s="79">
        <f t="shared" si="98"/>
        <v>0.2094302364487165</v>
      </c>
      <c r="O296" s="79"/>
      <c r="P296" s="8"/>
      <c r="Q296" s="68">
        <v>284.63027272270199</v>
      </c>
      <c r="R296" s="79">
        <f t="shared" si="99"/>
        <v>6.678650669000202E-3</v>
      </c>
      <c r="S296" s="79"/>
      <c r="T296" s="8"/>
      <c r="U296">
        <v>343.82262544231776</v>
      </c>
      <c r="V296">
        <f t="shared" si="100"/>
        <v>0.19989469485425546</v>
      </c>
    </row>
    <row r="297" spans="1:24" x14ac:dyDescent="0.35">
      <c r="A297" s="26">
        <v>7</v>
      </c>
      <c r="B297" s="59"/>
      <c r="C297" s="60"/>
      <c r="D297" s="47">
        <v>0.5</v>
      </c>
      <c r="E297" s="43">
        <v>0</v>
      </c>
      <c r="F297" s="48">
        <v>0.5</v>
      </c>
      <c r="G297" s="68">
        <v>279.303</v>
      </c>
      <c r="H297" s="8">
        <v>30.290199999999999</v>
      </c>
      <c r="I297" s="21"/>
      <c r="J297" s="21"/>
      <c r="K297" s="68">
        <v>470.61073297647783</v>
      </c>
      <c r="L297" s="8">
        <f t="shared" si="101"/>
        <v>0.55367324407391783</v>
      </c>
      <c r="M297" s="68">
        <v>404.07499286910002</v>
      </c>
      <c r="N297" s="79">
        <f t="shared" si="98"/>
        <v>0.33401229727469622</v>
      </c>
      <c r="O297" s="79"/>
      <c r="P297" s="8"/>
      <c r="Q297" s="68">
        <v>307.0906007422704</v>
      </c>
      <c r="R297" s="79">
        <f t="shared" si="99"/>
        <v>1.3828237325175833E-2</v>
      </c>
      <c r="S297" s="79"/>
      <c r="T297" s="8"/>
      <c r="U297">
        <v>400.2973682650325</v>
      </c>
      <c r="V297">
        <f t="shared" si="100"/>
        <v>0.32154085567289925</v>
      </c>
    </row>
    <row r="298" spans="1:24" ht="15" thickBot="1" x14ac:dyDescent="0.4">
      <c r="A298" s="26">
        <v>8</v>
      </c>
      <c r="B298" s="61"/>
      <c r="C298" s="62"/>
      <c r="D298" s="49">
        <v>0.5</v>
      </c>
      <c r="E298" s="50">
        <v>0</v>
      </c>
      <c r="F298" s="51">
        <v>0.5</v>
      </c>
      <c r="G298" s="69">
        <v>281.11</v>
      </c>
      <c r="H298" s="70">
        <v>35.145099999999999</v>
      </c>
      <c r="I298" s="23"/>
      <c r="J298" s="23"/>
      <c r="K298" s="68"/>
      <c r="L298" s="8"/>
      <c r="M298" s="68">
        <v>801.7896239907833</v>
      </c>
      <c r="N298" s="79">
        <f t="shared" si="98"/>
        <v>1.2813695906137224</v>
      </c>
      <c r="O298" s="79"/>
      <c r="P298" s="8"/>
      <c r="Q298" s="68">
        <v>370.60287476697664</v>
      </c>
      <c r="R298" s="79">
        <f t="shared" si="99"/>
        <v>5.4493726769810361E-2</v>
      </c>
      <c r="S298" s="79"/>
      <c r="T298" s="8"/>
      <c r="U298">
        <v>776.01572359765441</v>
      </c>
      <c r="V298">
        <f t="shared" si="100"/>
        <v>1.2080339040083949</v>
      </c>
    </row>
    <row r="299" spans="1:24" ht="15" thickBot="1" x14ac:dyDescent="0.4">
      <c r="A299" s="99" t="s">
        <v>31</v>
      </c>
      <c r="B299" s="100"/>
      <c r="C299" s="100"/>
      <c r="D299" s="100"/>
      <c r="E299" s="100"/>
      <c r="F299" s="100"/>
      <c r="G299" s="100"/>
      <c r="H299" s="100"/>
      <c r="I299" s="100"/>
      <c r="J299" s="101"/>
      <c r="K299" s="73"/>
      <c r="L299" s="74">
        <f>SUM(L291:L297)/7</f>
        <v>0.20128639538539314</v>
      </c>
      <c r="M299" s="73"/>
      <c r="N299" s="80">
        <f>SUM(N291:N297)/7</f>
        <v>0.10734835564939239</v>
      </c>
      <c r="O299" s="80"/>
      <c r="P299" s="74"/>
      <c r="Q299" s="73"/>
      <c r="R299" s="80">
        <f>SUM(R291:R298)/8</f>
        <v>1.5514155488819297E-2</v>
      </c>
      <c r="S299" s="80"/>
      <c r="T299" s="74"/>
      <c r="U299" s="42"/>
      <c r="V299" s="42">
        <f>SUM(V291:V298)/8</f>
        <v>0.24102405351815626</v>
      </c>
      <c r="W299" s="42"/>
      <c r="X299" s="42"/>
    </row>
    <row r="300" spans="1:24" x14ac:dyDescent="0.35">
      <c r="A300" s="26">
        <v>1</v>
      </c>
      <c r="B300" s="52">
        <v>0.75</v>
      </c>
      <c r="C300" s="53">
        <f t="shared" ref="C300:C314" si="102">1-B300</f>
        <v>0.25</v>
      </c>
      <c r="D300" s="44">
        <v>0.5</v>
      </c>
      <c r="E300" s="72">
        <f>0.5*B300</f>
        <v>0.375</v>
      </c>
      <c r="F300" s="13">
        <f>0.5*C300</f>
        <v>0.125</v>
      </c>
      <c r="G300" s="52">
        <v>274.10000000000002</v>
      </c>
      <c r="H300" s="53">
        <v>1.986</v>
      </c>
      <c r="I300" s="56"/>
      <c r="J300" s="24">
        <v>0.65500000000000003</v>
      </c>
      <c r="K300" s="68"/>
      <c r="L300" s="8"/>
      <c r="M300" s="68">
        <v>21.346216040309507</v>
      </c>
      <c r="N300" s="93">
        <f>ABS(H300*10-M300)/H300/10</f>
        <v>7.4834644527165539E-2</v>
      </c>
      <c r="O300" s="79"/>
      <c r="P300" s="8"/>
      <c r="Q300" s="68"/>
      <c r="R300" s="79"/>
      <c r="S300" s="79"/>
      <c r="T300" s="8"/>
      <c r="U300">
        <v>22.834766233776698</v>
      </c>
      <c r="V300">
        <f t="shared" ref="V300:V314" si="103">ABS(U300-H300*10)/H300/10</f>
        <v>0.14978681942480859</v>
      </c>
    </row>
    <row r="301" spans="1:24" x14ac:dyDescent="0.35">
      <c r="A301" s="26">
        <v>2</v>
      </c>
      <c r="B301" s="11">
        <v>0.75</v>
      </c>
      <c r="C301" s="12">
        <f t="shared" si="102"/>
        <v>0.25</v>
      </c>
      <c r="D301" s="47">
        <v>0.5</v>
      </c>
      <c r="E301" s="7">
        <f t="shared" ref="E301:E314" si="104">0.5*B301</f>
        <v>0.375</v>
      </c>
      <c r="F301" s="14">
        <f t="shared" ref="F301:F314" si="105">0.5*C301</f>
        <v>0.125</v>
      </c>
      <c r="G301" s="11">
        <v>277.5</v>
      </c>
      <c r="H301" s="12">
        <v>2.8029999999999999</v>
      </c>
      <c r="I301" s="21"/>
      <c r="J301" s="29">
        <v>0.68589999999999995</v>
      </c>
      <c r="K301" s="68"/>
      <c r="L301" s="8"/>
      <c r="M301" s="68">
        <v>29.351536649933664</v>
      </c>
      <c r="N301" s="93">
        <f t="shared" ref="N301:N314" si="106">ABS(H301*10-M301)/H301/10</f>
        <v>4.7147222616256243E-2</v>
      </c>
      <c r="O301" s="79"/>
      <c r="P301" s="8"/>
      <c r="Q301" s="68"/>
      <c r="R301" s="79"/>
      <c r="S301" s="79"/>
      <c r="T301" s="8"/>
      <c r="U301">
        <v>31.410608310984649</v>
      </c>
      <c r="V301">
        <f t="shared" si="103"/>
        <v>0.12060678954636635</v>
      </c>
    </row>
    <row r="302" spans="1:24" x14ac:dyDescent="0.35">
      <c r="A302" s="26">
        <v>3</v>
      </c>
      <c r="B302" s="11">
        <v>0.75</v>
      </c>
      <c r="C302" s="12">
        <f t="shared" si="102"/>
        <v>0.25</v>
      </c>
      <c r="D302" s="47">
        <v>0.5</v>
      </c>
      <c r="E302" s="7">
        <f t="shared" si="104"/>
        <v>0.375</v>
      </c>
      <c r="F302" s="14">
        <f t="shared" si="105"/>
        <v>0.125</v>
      </c>
      <c r="G302" s="11">
        <v>279.7</v>
      </c>
      <c r="H302" s="12">
        <v>3.7770000000000001</v>
      </c>
      <c r="I302" s="21"/>
      <c r="J302" s="29">
        <v>0.71319999999999995</v>
      </c>
      <c r="K302" s="68"/>
      <c r="L302" s="8"/>
      <c r="M302" s="68">
        <v>36.093768581531528</v>
      </c>
      <c r="N302" s="93">
        <f t="shared" si="106"/>
        <v>4.4379968717725052E-2</v>
      </c>
      <c r="O302" s="79"/>
      <c r="P302" s="8"/>
      <c r="Q302" s="68"/>
      <c r="R302" s="79"/>
      <c r="S302" s="79"/>
      <c r="T302" s="8"/>
      <c r="U302">
        <v>38.630840096225633</v>
      </c>
      <c r="V302">
        <f t="shared" si="103"/>
        <v>2.2791636119291227E-2</v>
      </c>
    </row>
    <row r="303" spans="1:24" x14ac:dyDescent="0.35">
      <c r="A303" s="26">
        <v>4</v>
      </c>
      <c r="B303" s="11">
        <v>0.75</v>
      </c>
      <c r="C303" s="12">
        <f t="shared" si="102"/>
        <v>0.25</v>
      </c>
      <c r="D303" s="47">
        <v>0.5</v>
      </c>
      <c r="E303" s="7">
        <f t="shared" si="104"/>
        <v>0.375</v>
      </c>
      <c r="F303" s="14">
        <f t="shared" si="105"/>
        <v>0.125</v>
      </c>
      <c r="G303" s="11">
        <v>281.3</v>
      </c>
      <c r="H303" s="12">
        <v>4.8520000000000003</v>
      </c>
      <c r="I303" s="21"/>
      <c r="J303" s="29">
        <v>0.71889999999999998</v>
      </c>
      <c r="K303" s="68"/>
      <c r="L303" s="8"/>
      <c r="M303" s="68">
        <v>41.961647795119482</v>
      </c>
      <c r="N303" s="93">
        <f t="shared" si="106"/>
        <v>0.13516801741303627</v>
      </c>
      <c r="O303" s="79"/>
      <c r="P303" s="8"/>
      <c r="Q303" s="68"/>
      <c r="R303" s="79"/>
      <c r="S303" s="79"/>
      <c r="T303" s="8"/>
      <c r="U303">
        <v>44.909389481251857</v>
      </c>
      <c r="V303">
        <f t="shared" si="103"/>
        <v>7.441489115309452E-2</v>
      </c>
    </row>
    <row r="304" spans="1:24" x14ac:dyDescent="0.35">
      <c r="A304" s="26">
        <v>5</v>
      </c>
      <c r="B304" s="11">
        <v>0.75</v>
      </c>
      <c r="C304" s="12">
        <f t="shared" si="102"/>
        <v>0.25</v>
      </c>
      <c r="D304" s="47">
        <v>0.5</v>
      </c>
      <c r="E304" s="7">
        <f t="shared" si="104"/>
        <v>0.375</v>
      </c>
      <c r="F304" s="14">
        <f t="shared" si="105"/>
        <v>0.125</v>
      </c>
      <c r="G304" s="11">
        <v>281.89999999999998</v>
      </c>
      <c r="H304" s="12">
        <v>5.4530000000000003</v>
      </c>
      <c r="I304" s="21"/>
      <c r="J304" s="29">
        <v>0.71220000000000006</v>
      </c>
      <c r="K304" s="68"/>
      <c r="L304" s="8"/>
      <c r="M304" s="68">
        <v>44.400795641330397</v>
      </c>
      <c r="N304" s="93">
        <f t="shared" si="106"/>
        <v>0.18575471041022562</v>
      </c>
      <c r="O304" s="79"/>
      <c r="P304" s="8"/>
      <c r="Q304" s="68"/>
      <c r="R304" s="79"/>
      <c r="S304" s="79"/>
      <c r="T304" s="8"/>
      <c r="U304">
        <v>47.516909800160754</v>
      </c>
      <c r="V304">
        <f t="shared" si="103"/>
        <v>0.12860975976231886</v>
      </c>
    </row>
    <row r="305" spans="1:24" x14ac:dyDescent="0.35">
      <c r="A305" s="26">
        <v>6</v>
      </c>
      <c r="B305" s="11">
        <v>0.2</v>
      </c>
      <c r="C305" s="12">
        <f t="shared" si="102"/>
        <v>0.8</v>
      </c>
      <c r="D305" s="47">
        <v>0.5</v>
      </c>
      <c r="E305" s="7">
        <f t="shared" si="104"/>
        <v>0.1</v>
      </c>
      <c r="F305" s="14">
        <f t="shared" si="105"/>
        <v>0.4</v>
      </c>
      <c r="G305" s="11">
        <v>273.39999999999998</v>
      </c>
      <c r="H305" s="12">
        <v>6.2430000000000003</v>
      </c>
      <c r="I305" s="21"/>
      <c r="J305" s="29">
        <v>0.16200000000000001</v>
      </c>
      <c r="K305" s="68"/>
      <c r="L305" s="8"/>
      <c r="M305" s="68">
        <v>65.253834742311071</v>
      </c>
      <c r="N305" s="93">
        <f t="shared" si="106"/>
        <v>4.523201573459977E-2</v>
      </c>
      <c r="O305" s="79"/>
      <c r="P305" s="8"/>
      <c r="Q305" s="68"/>
      <c r="R305" s="79"/>
      <c r="S305" s="79"/>
      <c r="T305" s="8"/>
      <c r="U305">
        <v>68.360195302449725</v>
      </c>
      <c r="V305">
        <f t="shared" si="103"/>
        <v>9.4989513093860611E-2</v>
      </c>
    </row>
    <row r="306" spans="1:24" x14ac:dyDescent="0.35">
      <c r="A306" s="26">
        <v>7</v>
      </c>
      <c r="B306" s="11">
        <v>0.2</v>
      </c>
      <c r="C306" s="12">
        <f t="shared" si="102"/>
        <v>0.8</v>
      </c>
      <c r="D306" s="47">
        <v>0.5</v>
      </c>
      <c r="E306" s="7">
        <f t="shared" si="104"/>
        <v>0.1</v>
      </c>
      <c r="F306" s="14">
        <f t="shared" si="105"/>
        <v>0.4</v>
      </c>
      <c r="G306" s="11">
        <v>274</v>
      </c>
      <c r="H306" s="12">
        <v>6.51</v>
      </c>
      <c r="I306" s="21"/>
      <c r="J306" s="29">
        <v>0.16500000000000001</v>
      </c>
      <c r="K306" s="68"/>
      <c r="L306" s="8"/>
      <c r="M306" s="68">
        <v>69.743306313706796</v>
      </c>
      <c r="N306" s="93">
        <f t="shared" si="106"/>
        <v>7.132574982652537E-2</v>
      </c>
      <c r="O306" s="79"/>
      <c r="P306" s="8"/>
      <c r="Q306" s="68"/>
      <c r="R306" s="79"/>
      <c r="S306" s="79"/>
      <c r="T306" s="8"/>
      <c r="U306">
        <v>73.093077599411515</v>
      </c>
      <c r="V306">
        <f t="shared" si="103"/>
        <v>0.12278152994487743</v>
      </c>
    </row>
    <row r="307" spans="1:24" x14ac:dyDescent="0.35">
      <c r="A307" s="26">
        <v>8</v>
      </c>
      <c r="B307" s="11">
        <v>0.2</v>
      </c>
      <c r="C307" s="12">
        <f t="shared" si="102"/>
        <v>0.8</v>
      </c>
      <c r="D307" s="47">
        <v>0.5</v>
      </c>
      <c r="E307" s="7">
        <f t="shared" si="104"/>
        <v>0.1</v>
      </c>
      <c r="F307" s="14">
        <f t="shared" si="105"/>
        <v>0.4</v>
      </c>
      <c r="G307" s="11">
        <v>275.10000000000002</v>
      </c>
      <c r="H307" s="12">
        <v>7.3239999999999998</v>
      </c>
      <c r="I307" s="21"/>
      <c r="J307" s="29">
        <v>0.17199999999999999</v>
      </c>
      <c r="K307" s="68"/>
      <c r="L307" s="8"/>
      <c r="M307" s="68">
        <v>79.02458907165412</v>
      </c>
      <c r="N307" s="93">
        <f t="shared" si="106"/>
        <v>7.8981281699264411E-2</v>
      </c>
      <c r="O307" s="79"/>
      <c r="P307" s="8"/>
      <c r="Q307" s="68"/>
      <c r="R307" s="79"/>
      <c r="S307" s="79"/>
      <c r="T307" s="8"/>
      <c r="U307">
        <v>82.902720038670608</v>
      </c>
      <c r="V307">
        <f t="shared" si="103"/>
        <v>0.1319322779720182</v>
      </c>
    </row>
    <row r="308" spans="1:24" x14ac:dyDescent="0.35">
      <c r="A308" s="26">
        <v>9</v>
      </c>
      <c r="B308" s="11">
        <v>0.2</v>
      </c>
      <c r="C308" s="12">
        <f t="shared" si="102"/>
        <v>0.8</v>
      </c>
      <c r="D308" s="47">
        <v>0.5</v>
      </c>
      <c r="E308" s="7">
        <f t="shared" si="104"/>
        <v>0.1</v>
      </c>
      <c r="F308" s="14">
        <f t="shared" si="105"/>
        <v>0.4</v>
      </c>
      <c r="G308" s="11">
        <v>276.3</v>
      </c>
      <c r="H308" s="12">
        <v>8.4580000000000002</v>
      </c>
      <c r="I308" s="21"/>
      <c r="J308" s="29">
        <v>0.17899999999999999</v>
      </c>
      <c r="K308" s="68"/>
      <c r="L308" s="8"/>
      <c r="M308" s="68">
        <v>91.062944874976111</v>
      </c>
      <c r="N308" s="93">
        <f t="shared" si="106"/>
        <v>7.664867433171095E-2</v>
      </c>
      <c r="O308" s="79"/>
      <c r="P308" s="8"/>
      <c r="Q308" s="68"/>
      <c r="R308" s="79"/>
      <c r="S308" s="79"/>
      <c r="T308" s="8"/>
      <c r="U308">
        <v>95.683965969268442</v>
      </c>
      <c r="V308">
        <f t="shared" si="103"/>
        <v>0.13128358913772104</v>
      </c>
    </row>
    <row r="309" spans="1:24" x14ac:dyDescent="0.35">
      <c r="A309" s="26">
        <v>10</v>
      </c>
      <c r="B309" s="11">
        <v>0.2</v>
      </c>
      <c r="C309" s="12">
        <f t="shared" si="102"/>
        <v>0.8</v>
      </c>
      <c r="D309" s="47">
        <v>0.5</v>
      </c>
      <c r="E309" s="7">
        <f t="shared" si="104"/>
        <v>0.1</v>
      </c>
      <c r="F309" s="14">
        <f t="shared" si="105"/>
        <v>0.4</v>
      </c>
      <c r="G309" s="11">
        <v>277.2</v>
      </c>
      <c r="H309" s="12">
        <v>9.5500000000000007</v>
      </c>
      <c r="I309" s="21"/>
      <c r="J309" s="29">
        <v>0.18260000000000001</v>
      </c>
      <c r="K309" s="68"/>
      <c r="L309" s="8"/>
      <c r="M309" s="68">
        <v>101.78183420169965</v>
      </c>
      <c r="N309" s="93">
        <f t="shared" si="106"/>
        <v>6.5778368604184831E-2</v>
      </c>
      <c r="O309" s="79"/>
      <c r="P309" s="8"/>
      <c r="Q309" s="68"/>
      <c r="R309" s="79"/>
      <c r="S309" s="79"/>
      <c r="T309" s="8"/>
      <c r="U309">
        <v>107.12811133205018</v>
      </c>
      <c r="V309">
        <f t="shared" si="103"/>
        <v>0.12176032808429509</v>
      </c>
    </row>
    <row r="310" spans="1:24" x14ac:dyDescent="0.35">
      <c r="A310" s="26">
        <v>11</v>
      </c>
      <c r="B310" s="11">
        <v>0.5</v>
      </c>
      <c r="C310" s="12">
        <f t="shared" si="102"/>
        <v>0.5</v>
      </c>
      <c r="D310" s="47">
        <v>0.5</v>
      </c>
      <c r="E310" s="7">
        <f t="shared" si="104"/>
        <v>0.25</v>
      </c>
      <c r="F310" s="14">
        <f t="shared" si="105"/>
        <v>0.25</v>
      </c>
      <c r="G310" s="11">
        <v>274.39999999999998</v>
      </c>
      <c r="H310" s="12">
        <v>3.0739999999999998</v>
      </c>
      <c r="I310" s="21"/>
      <c r="J310" s="29">
        <v>0.43580000000000002</v>
      </c>
      <c r="K310" s="68"/>
      <c r="L310" s="8"/>
      <c r="M310" s="68">
        <v>32.490320827105087</v>
      </c>
      <c r="N310" s="93">
        <f t="shared" si="106"/>
        <v>5.6939519424368534E-2</v>
      </c>
      <c r="O310" s="79"/>
      <c r="P310" s="8"/>
      <c r="Q310" s="68"/>
      <c r="R310" s="79"/>
      <c r="S310" s="79"/>
      <c r="T310" s="8"/>
      <c r="U310">
        <v>34.681557919882756</v>
      </c>
      <c r="V310">
        <f t="shared" si="103"/>
        <v>0.12822244371772146</v>
      </c>
    </row>
    <row r="311" spans="1:24" x14ac:dyDescent="0.35">
      <c r="A311" s="26">
        <v>12</v>
      </c>
      <c r="B311" s="11">
        <v>0.5</v>
      </c>
      <c r="C311" s="12">
        <f t="shared" si="102"/>
        <v>0.5</v>
      </c>
      <c r="D311" s="47">
        <v>0.5</v>
      </c>
      <c r="E311" s="7">
        <f t="shared" si="104"/>
        <v>0.25</v>
      </c>
      <c r="F311" s="14">
        <f t="shared" si="105"/>
        <v>0.25</v>
      </c>
      <c r="G311" s="11">
        <v>276</v>
      </c>
      <c r="H311" s="12">
        <v>3.7530000000000001</v>
      </c>
      <c r="I311" s="21"/>
      <c r="J311" s="29">
        <v>0.44729999999999998</v>
      </c>
      <c r="K311" s="68"/>
      <c r="L311" s="8"/>
      <c r="M311" s="68">
        <v>38.127128635731225</v>
      </c>
      <c r="N311" s="93">
        <f t="shared" si="106"/>
        <v>1.591070172478614E-2</v>
      </c>
      <c r="O311" s="79"/>
      <c r="P311" s="8"/>
      <c r="Q311" s="68"/>
      <c r="R311" s="79"/>
      <c r="S311" s="79"/>
      <c r="T311" s="8"/>
      <c r="U311">
        <v>40.733505135533449</v>
      </c>
      <c r="V311">
        <f t="shared" si="103"/>
        <v>8.5358516800784628E-2</v>
      </c>
    </row>
    <row r="312" spans="1:24" x14ac:dyDescent="0.35">
      <c r="A312" s="26">
        <v>13</v>
      </c>
      <c r="B312" s="11">
        <v>0.5</v>
      </c>
      <c r="C312" s="12">
        <f t="shared" si="102"/>
        <v>0.5</v>
      </c>
      <c r="D312" s="47">
        <v>0.5</v>
      </c>
      <c r="E312" s="7">
        <f t="shared" si="104"/>
        <v>0.25</v>
      </c>
      <c r="F312" s="14">
        <f t="shared" si="105"/>
        <v>0.25</v>
      </c>
      <c r="G312" s="11">
        <v>278.10000000000002</v>
      </c>
      <c r="H312" s="12">
        <v>4.8220000000000001</v>
      </c>
      <c r="I312" s="21"/>
      <c r="J312" s="29">
        <v>0.46</v>
      </c>
      <c r="K312" s="68"/>
      <c r="L312" s="8"/>
      <c r="M312" s="68">
        <v>47.241394667270932</v>
      </c>
      <c r="N312" s="93">
        <f t="shared" si="106"/>
        <v>2.02945942084004E-2</v>
      </c>
      <c r="O312" s="79"/>
      <c r="P312" s="8"/>
      <c r="Q312" s="68"/>
      <c r="R312" s="79"/>
      <c r="S312" s="79"/>
      <c r="T312" s="8"/>
      <c r="U312">
        <v>50.556072343621359</v>
      </c>
      <c r="V312">
        <f t="shared" si="103"/>
        <v>4.8446129067220248E-2</v>
      </c>
    </row>
    <row r="313" spans="1:24" x14ac:dyDescent="0.35">
      <c r="A313" s="26">
        <v>14</v>
      </c>
      <c r="B313" s="11">
        <v>0.5</v>
      </c>
      <c r="C313" s="12">
        <f t="shared" si="102"/>
        <v>0.5</v>
      </c>
      <c r="D313" s="47">
        <v>0.5</v>
      </c>
      <c r="E313" s="7">
        <f t="shared" si="104"/>
        <v>0.25</v>
      </c>
      <c r="F313" s="14">
        <f t="shared" si="105"/>
        <v>0.25</v>
      </c>
      <c r="G313" s="11">
        <v>280.2</v>
      </c>
      <c r="H313" s="12">
        <v>6.5609999999999999</v>
      </c>
      <c r="I313" s="21"/>
      <c r="J313" s="29">
        <v>0.46899999999999997</v>
      </c>
      <c r="K313" s="68"/>
      <c r="L313" s="8"/>
      <c r="M313" s="68">
        <v>58.966410747474455</v>
      </c>
      <c r="N313" s="93">
        <f t="shared" si="106"/>
        <v>0.10125879061919744</v>
      </c>
      <c r="O313" s="79"/>
      <c r="P313" s="8"/>
      <c r="Q313" s="68"/>
      <c r="R313" s="79"/>
      <c r="S313" s="79"/>
      <c r="T313" s="8"/>
      <c r="U313">
        <v>63.281051417935736</v>
      </c>
      <c r="V313">
        <f t="shared" si="103"/>
        <v>3.549685386471977E-2</v>
      </c>
    </row>
    <row r="314" spans="1:24" ht="15" thickBot="1" x14ac:dyDescent="0.4">
      <c r="A314" s="26">
        <v>15</v>
      </c>
      <c r="B314" s="54">
        <v>0.5</v>
      </c>
      <c r="C314" s="55">
        <f t="shared" si="102"/>
        <v>0.5</v>
      </c>
      <c r="D314" s="49">
        <v>0.5</v>
      </c>
      <c r="E314" s="10">
        <f t="shared" si="104"/>
        <v>0.25</v>
      </c>
      <c r="F314" s="15">
        <f t="shared" si="105"/>
        <v>0.25</v>
      </c>
      <c r="G314" s="54">
        <v>281.10000000000002</v>
      </c>
      <c r="H314" s="55">
        <v>7.266</v>
      </c>
      <c r="I314" s="23"/>
      <c r="J314" s="30">
        <v>0.4748</v>
      </c>
      <c r="K314" s="69"/>
      <c r="L314" s="70"/>
      <c r="M314" s="79">
        <v>65.05646580912267</v>
      </c>
      <c r="N314" s="93">
        <f t="shared" si="106"/>
        <v>0.10464539211226709</v>
      </c>
      <c r="O314" s="79"/>
      <c r="P314" s="70"/>
      <c r="Q314" s="69"/>
      <c r="R314" s="81"/>
      <c r="S314" s="81"/>
      <c r="T314" s="70"/>
      <c r="U314">
        <v>69.941710367491936</v>
      </c>
      <c r="V314">
        <f t="shared" si="103"/>
        <v>3.7411087703111211E-2</v>
      </c>
    </row>
    <row r="315" spans="1:24" x14ac:dyDescent="0.35">
      <c r="B315" s="71"/>
      <c r="C315" s="71"/>
      <c r="D315" s="71"/>
      <c r="E315" s="71"/>
      <c r="F315" s="71"/>
      <c r="G315" s="71"/>
      <c r="H315" s="71"/>
      <c r="K315" s="42"/>
      <c r="L315" s="42"/>
      <c r="M315" s="90"/>
      <c r="N315" s="90">
        <f>SUM(N300:N314)/15</f>
        <v>7.495331013131426E-2</v>
      </c>
      <c r="O315" s="90"/>
      <c r="P315" s="42"/>
      <c r="Q315" s="42"/>
      <c r="R315" s="42"/>
      <c r="S315" s="42"/>
      <c r="T315" s="42"/>
      <c r="U315" s="42"/>
      <c r="V315" s="42">
        <f>SUM(V300:V314)/15</f>
        <v>9.5592811026147292E-2</v>
      </c>
      <c r="W315" s="42"/>
      <c r="X315" s="42"/>
    </row>
    <row r="318" spans="1:24" x14ac:dyDescent="0.35">
      <c r="B318" s="98" t="s">
        <v>43</v>
      </c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</row>
    <row r="319" spans="1:24" x14ac:dyDescent="0.35">
      <c r="B319" s="11">
        <f>1-C319</f>
        <v>0.36</v>
      </c>
      <c r="C319" s="12">
        <v>0.64</v>
      </c>
      <c r="D319" s="6">
        <v>0.8</v>
      </c>
      <c r="E319" s="7">
        <f>0.2*B319</f>
        <v>7.1999999999999995E-2</v>
      </c>
      <c r="F319" s="14">
        <f>0.2*C319</f>
        <v>0.128</v>
      </c>
      <c r="G319" s="25">
        <v>277.8</v>
      </c>
      <c r="H319" s="12">
        <v>5</v>
      </c>
      <c r="J319" s="68">
        <v>49.643293956423079</v>
      </c>
      <c r="K319">
        <v>63.919742387253358</v>
      </c>
      <c r="L319">
        <f>ABS(K319-H319*10)/H319/10</f>
        <v>0.27839484774506718</v>
      </c>
      <c r="N319">
        <v>0.78931930443331733</v>
      </c>
    </row>
    <row r="320" spans="1:24" x14ac:dyDescent="0.35">
      <c r="B320" s="11">
        <f t="shared" ref="B320:B328" si="107">1-C320</f>
        <v>0.36</v>
      </c>
      <c r="C320" s="12">
        <v>0.64</v>
      </c>
      <c r="D320" s="6">
        <v>0.8</v>
      </c>
      <c r="E320" s="7">
        <f t="shared" ref="E320:F328" si="108">0.2*B320</f>
        <v>7.1999999999999995E-2</v>
      </c>
      <c r="F320" s="14">
        <f t="shared" si="108"/>
        <v>0.128</v>
      </c>
      <c r="G320" s="25">
        <v>280.10000000000002</v>
      </c>
      <c r="H320" s="12">
        <v>7.5</v>
      </c>
      <c r="J320" s="68">
        <v>63.932034400286419</v>
      </c>
      <c r="K320">
        <v>84.104137630118473</v>
      </c>
      <c r="L320">
        <f t="shared" ref="L320:L328" si="109">ABS(K320-H320*10)/H320/10</f>
        <v>0.12138850173491297</v>
      </c>
      <c r="N320">
        <v>0.76688614547337064</v>
      </c>
    </row>
    <row r="321" spans="2:15" x14ac:dyDescent="0.35">
      <c r="B321" s="11">
        <f t="shared" si="107"/>
        <v>0.36</v>
      </c>
      <c r="C321" s="12">
        <v>0.64</v>
      </c>
      <c r="D321" s="6">
        <v>0.8</v>
      </c>
      <c r="E321" s="7">
        <f t="shared" si="108"/>
        <v>7.1999999999999995E-2</v>
      </c>
      <c r="F321" s="14">
        <f t="shared" si="108"/>
        <v>0.128</v>
      </c>
      <c r="G321" s="25">
        <v>281.60000000000002</v>
      </c>
      <c r="H321" s="12">
        <v>10</v>
      </c>
      <c r="J321" s="68">
        <v>76.161566643618116</v>
      </c>
      <c r="K321">
        <v>102.64492502497754</v>
      </c>
      <c r="L321">
        <f t="shared" si="109"/>
        <v>2.6449250249775392E-2</v>
      </c>
      <c r="N321">
        <v>0.74687712291840558</v>
      </c>
    </row>
    <row r="322" spans="2:15" x14ac:dyDescent="0.35">
      <c r="B322" s="11">
        <f t="shared" si="107"/>
        <v>0.36</v>
      </c>
      <c r="C322" s="12">
        <v>0.64</v>
      </c>
      <c r="D322" s="6">
        <v>0.8</v>
      </c>
      <c r="E322" s="7">
        <f t="shared" si="108"/>
        <v>7.1999999999999995E-2</v>
      </c>
      <c r="F322" s="14">
        <f t="shared" si="108"/>
        <v>0.128</v>
      </c>
      <c r="G322" s="25">
        <v>283.3</v>
      </c>
      <c r="H322" s="12">
        <v>15</v>
      </c>
      <c r="J322" s="68">
        <v>94.370002018474253</v>
      </c>
      <c r="K322">
        <v>133.75005043707071</v>
      </c>
      <c r="L322">
        <f t="shared" si="109"/>
        <v>0.10833299708619526</v>
      </c>
      <c r="N322">
        <v>0.71482837708328895</v>
      </c>
    </row>
    <row r="323" spans="2:15" x14ac:dyDescent="0.35">
      <c r="B323" s="11">
        <f t="shared" si="107"/>
        <v>0.36</v>
      </c>
      <c r="C323" s="12">
        <v>0.64</v>
      </c>
      <c r="D323" s="6">
        <v>0.8</v>
      </c>
      <c r="E323" s="7">
        <f t="shared" si="108"/>
        <v>7.1999999999999995E-2</v>
      </c>
      <c r="F323" s="14">
        <f t="shared" si="108"/>
        <v>0.128</v>
      </c>
      <c r="G323" s="25">
        <v>284.45</v>
      </c>
      <c r="H323" s="12">
        <v>20</v>
      </c>
      <c r="J323" s="68">
        <v>110.84233417539677</v>
      </c>
      <c r="K323">
        <v>168.48449723173607</v>
      </c>
      <c r="L323">
        <f t="shared" si="109"/>
        <v>0.15757751384131963</v>
      </c>
      <c r="N323">
        <v>0.68198820876424637</v>
      </c>
    </row>
    <row r="324" spans="2:15" x14ac:dyDescent="0.35">
      <c r="B324" s="11">
        <f t="shared" si="107"/>
        <v>0.26</v>
      </c>
      <c r="C324" s="12">
        <v>0.74</v>
      </c>
      <c r="D324" s="6">
        <v>0.8</v>
      </c>
      <c r="E324" s="7">
        <f t="shared" si="108"/>
        <v>5.2000000000000005E-2</v>
      </c>
      <c r="F324" s="14">
        <f t="shared" si="108"/>
        <v>0.14799999999999999</v>
      </c>
      <c r="G324" s="25">
        <v>275.75</v>
      </c>
      <c r="H324" s="12">
        <v>5</v>
      </c>
      <c r="J324" s="68">
        <v>54.247669541970325</v>
      </c>
      <c r="K324">
        <v>68.644092110989916</v>
      </c>
      <c r="L324">
        <f t="shared" si="109"/>
        <v>0.37288184221979831</v>
      </c>
      <c r="N324">
        <v>0.71177119453427873</v>
      </c>
    </row>
    <row r="325" spans="2:15" x14ac:dyDescent="0.35">
      <c r="B325" s="11">
        <f t="shared" si="107"/>
        <v>0.26</v>
      </c>
      <c r="C325" s="12">
        <v>0.74</v>
      </c>
      <c r="D325" s="6">
        <v>0.8</v>
      </c>
      <c r="E325" s="7">
        <f t="shared" si="108"/>
        <v>5.2000000000000005E-2</v>
      </c>
      <c r="F325" s="14">
        <f t="shared" si="108"/>
        <v>0.14799999999999999</v>
      </c>
      <c r="G325" s="25">
        <v>278.64999999999998</v>
      </c>
      <c r="H325" s="12">
        <v>7.5</v>
      </c>
      <c r="J325" s="68">
        <v>75.33027042779797</v>
      </c>
      <c r="K325">
        <v>97.989802913409477</v>
      </c>
      <c r="L325">
        <f t="shared" si="109"/>
        <v>0.30653070551212636</v>
      </c>
      <c r="N325">
        <v>0.67722925700511549</v>
      </c>
    </row>
    <row r="326" spans="2:15" x14ac:dyDescent="0.35">
      <c r="B326" s="11">
        <f t="shared" si="107"/>
        <v>0.26</v>
      </c>
      <c r="C326" s="12">
        <v>0.74</v>
      </c>
      <c r="D326" s="6">
        <v>0.8</v>
      </c>
      <c r="E326" s="7">
        <f t="shared" si="108"/>
        <v>5.2000000000000005E-2</v>
      </c>
      <c r="F326" s="14">
        <f t="shared" si="108"/>
        <v>0.14799999999999999</v>
      </c>
      <c r="G326" s="25">
        <v>280.60000000000002</v>
      </c>
      <c r="H326" s="12">
        <v>10</v>
      </c>
      <c r="J326" s="68">
        <v>95.980776873631356</v>
      </c>
      <c r="K326">
        <v>129.6589819698215</v>
      </c>
      <c r="L326">
        <f t="shared" si="109"/>
        <v>0.29658981969821496</v>
      </c>
      <c r="N326">
        <v>0.64349725909947364</v>
      </c>
    </row>
    <row r="327" spans="2:15" x14ac:dyDescent="0.35">
      <c r="B327" s="11">
        <f t="shared" si="107"/>
        <v>0.26</v>
      </c>
      <c r="C327" s="12">
        <v>0.74</v>
      </c>
      <c r="D327" s="6">
        <v>0.8</v>
      </c>
      <c r="E327" s="7">
        <f t="shared" si="108"/>
        <v>5.2000000000000005E-2</v>
      </c>
      <c r="F327" s="14">
        <f t="shared" si="108"/>
        <v>0.14799999999999999</v>
      </c>
      <c r="G327" s="25">
        <v>282.75</v>
      </c>
      <c r="H327" s="12">
        <v>15</v>
      </c>
      <c r="J327" s="68">
        <v>130.55072566225763</v>
      </c>
      <c r="K327">
        <v>194.84853498231118</v>
      </c>
      <c r="L327">
        <f t="shared" si="109"/>
        <v>0.29899023321540785</v>
      </c>
      <c r="N327">
        <v>0.58499084260169665</v>
      </c>
    </row>
    <row r="328" spans="2:15" x14ac:dyDescent="0.35">
      <c r="B328" s="11">
        <f t="shared" si="107"/>
        <v>0.26</v>
      </c>
      <c r="C328" s="12">
        <v>0.74</v>
      </c>
      <c r="D328" s="6">
        <v>0.8</v>
      </c>
      <c r="E328" s="7">
        <f t="shared" si="108"/>
        <v>5.2000000000000005E-2</v>
      </c>
      <c r="F328" s="14">
        <f t="shared" si="108"/>
        <v>0.14799999999999999</v>
      </c>
      <c r="G328" s="25">
        <v>283.89999999999998</v>
      </c>
      <c r="H328" s="12">
        <v>20</v>
      </c>
      <c r="J328" s="68">
        <v>159.41644815061005</v>
      </c>
      <c r="K328">
        <v>278.02431937410813</v>
      </c>
      <c r="L328">
        <f t="shared" si="109"/>
        <v>0.39012159687054065</v>
      </c>
      <c r="N328">
        <v>0.5290753158258179</v>
      </c>
    </row>
    <row r="329" spans="2:15" x14ac:dyDescent="0.35">
      <c r="L329">
        <f>SUM(L319:L328)/10</f>
        <v>0.23572573081733586</v>
      </c>
    </row>
    <row r="330" spans="2:15" x14ac:dyDescent="0.35">
      <c r="B330" s="98" t="s">
        <v>44</v>
      </c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</row>
    <row r="331" spans="2:15" x14ac:dyDescent="0.35">
      <c r="B331" s="11">
        <v>0.16</v>
      </c>
      <c r="C331" s="12">
        <v>0.84</v>
      </c>
      <c r="D331" s="27">
        <v>0.05</v>
      </c>
      <c r="E331" s="26">
        <f>0.95*B331</f>
        <v>0.152</v>
      </c>
      <c r="F331" s="28">
        <f>0.95*C331</f>
        <v>0.79799999999999993</v>
      </c>
      <c r="G331" s="6">
        <v>273.39999999999998</v>
      </c>
      <c r="H331" s="14">
        <v>6.1</v>
      </c>
      <c r="I331" s="22">
        <v>0.66</v>
      </c>
      <c r="J331" s="68">
        <v>76.323487777194615</v>
      </c>
      <c r="K331">
        <v>75.901091996152076</v>
      </c>
      <c r="L331">
        <f>ABS(K331-H331*10)/H331/10</f>
        <v>0.24428019665823078</v>
      </c>
      <c r="N331">
        <v>0.59442206142441423</v>
      </c>
      <c r="O331">
        <f>ABS(N331-I331)/I331</f>
        <v>9.936051299331182E-2</v>
      </c>
    </row>
    <row r="332" spans="2:15" x14ac:dyDescent="0.35">
      <c r="B332" s="11">
        <v>0.16</v>
      </c>
      <c r="C332" s="12">
        <v>0.84</v>
      </c>
      <c r="D332" s="27">
        <v>0.05</v>
      </c>
      <c r="E332" s="26">
        <f t="shared" ref="E332:F346" si="110">0.95*B332</f>
        <v>0.152</v>
      </c>
      <c r="F332" s="28">
        <f t="shared" si="110"/>
        <v>0.79799999999999993</v>
      </c>
      <c r="G332" s="6">
        <v>274.5</v>
      </c>
      <c r="H332" s="14">
        <v>6.2</v>
      </c>
      <c r="I332" s="22">
        <v>0.66</v>
      </c>
      <c r="J332" s="68">
        <v>86.576666282291399</v>
      </c>
      <c r="K332">
        <v>86.001294298345414</v>
      </c>
      <c r="L332">
        <f t="shared" ref="L332:L346" si="111">ABS(K332-H332*10)/H332/10</f>
        <v>0.3871176499733131</v>
      </c>
      <c r="N332">
        <v>0.58300017034077889</v>
      </c>
      <c r="O332">
        <f t="shared" ref="O332:O346" si="112">ABS(N332-I332)/I332</f>
        <v>0.11666640857457748</v>
      </c>
    </row>
    <row r="333" spans="2:15" x14ac:dyDescent="0.35">
      <c r="B333" s="11">
        <v>0.19</v>
      </c>
      <c r="C333" s="12">
        <v>0.82</v>
      </c>
      <c r="D333" s="27">
        <v>0.05</v>
      </c>
      <c r="E333" s="26">
        <f t="shared" si="110"/>
        <v>0.18049999999999999</v>
      </c>
      <c r="F333" s="28">
        <f t="shared" si="110"/>
        <v>0.77899999999999991</v>
      </c>
      <c r="G333" s="6">
        <v>275.39999999999998</v>
      </c>
      <c r="H333" s="14">
        <v>6.4</v>
      </c>
      <c r="I333" s="22">
        <v>0.66</v>
      </c>
      <c r="J333" s="68">
        <v>84.363494059161795</v>
      </c>
      <c r="K333">
        <v>83.817629165536914</v>
      </c>
      <c r="L333">
        <f t="shared" si="111"/>
        <v>0.30965045571151428</v>
      </c>
      <c r="N333">
        <v>0.62678114850820454</v>
      </c>
      <c r="O333">
        <f t="shared" si="112"/>
        <v>5.0331593169387102E-2</v>
      </c>
    </row>
    <row r="334" spans="2:15" x14ac:dyDescent="0.35">
      <c r="B334" s="11">
        <v>0.2</v>
      </c>
      <c r="C334" s="12">
        <v>0.8</v>
      </c>
      <c r="D334" s="27">
        <v>0.05</v>
      </c>
      <c r="E334" s="26">
        <f t="shared" si="110"/>
        <v>0.19</v>
      </c>
      <c r="F334" s="28">
        <f t="shared" si="110"/>
        <v>0.76</v>
      </c>
      <c r="G334" s="6">
        <v>276.5</v>
      </c>
      <c r="H334" s="14">
        <v>6.6</v>
      </c>
      <c r="I334" s="22">
        <v>0.57999999999999996</v>
      </c>
      <c r="J334" s="68">
        <v>92.308467371059123</v>
      </c>
      <c r="K334">
        <v>91.623614271370101</v>
      </c>
      <c r="L334">
        <f t="shared" si="111"/>
        <v>0.38823657986924398</v>
      </c>
      <c r="N334">
        <v>0.63059962577876039</v>
      </c>
      <c r="O334">
        <f t="shared" si="112"/>
        <v>8.7240734101311085E-2</v>
      </c>
    </row>
    <row r="335" spans="2:15" x14ac:dyDescent="0.35">
      <c r="B335" s="11">
        <v>0.25</v>
      </c>
      <c r="C335" s="12">
        <v>0.75</v>
      </c>
      <c r="D335" s="27">
        <v>0.05</v>
      </c>
      <c r="E335" s="26">
        <f t="shared" si="110"/>
        <v>0.23749999999999999</v>
      </c>
      <c r="F335" s="28">
        <f t="shared" si="110"/>
        <v>0.71249999999999991</v>
      </c>
      <c r="G335" s="6">
        <v>273.89999999999998</v>
      </c>
      <c r="H335" s="14">
        <v>5.9</v>
      </c>
      <c r="I335" s="22">
        <v>0.75</v>
      </c>
      <c r="J335" s="68">
        <v>57.027179954899545</v>
      </c>
      <c r="K335">
        <v>56.8288711987773</v>
      </c>
      <c r="L335">
        <f t="shared" si="111"/>
        <v>3.6798793241062708E-2</v>
      </c>
      <c r="N335">
        <v>0.72185121540070774</v>
      </c>
      <c r="O335">
        <f t="shared" si="112"/>
        <v>3.7531712799056351E-2</v>
      </c>
    </row>
    <row r="336" spans="2:15" x14ac:dyDescent="0.35">
      <c r="B336" s="11">
        <v>0.26</v>
      </c>
      <c r="C336" s="12">
        <v>0.75</v>
      </c>
      <c r="D336" s="27">
        <v>0.05</v>
      </c>
      <c r="E336" s="26">
        <f t="shared" si="110"/>
        <v>0.247</v>
      </c>
      <c r="F336" s="28">
        <f t="shared" si="110"/>
        <v>0.71249999999999991</v>
      </c>
      <c r="G336" s="6">
        <v>274.7</v>
      </c>
      <c r="H336" s="14">
        <v>5.9</v>
      </c>
      <c r="I336" s="22">
        <v>0.73</v>
      </c>
      <c r="J336" s="68">
        <v>60.201343912289211</v>
      </c>
      <c r="K336">
        <v>59.97543547429985</v>
      </c>
      <c r="L336">
        <f t="shared" si="111"/>
        <v>1.6532804649150003E-2</v>
      </c>
      <c r="N336">
        <v>0.72683143398919348</v>
      </c>
      <c r="O336">
        <f t="shared" si="112"/>
        <v>4.3405013846664472E-3</v>
      </c>
    </row>
    <row r="337" spans="2:15" x14ac:dyDescent="0.35">
      <c r="B337" s="11">
        <v>0.26</v>
      </c>
      <c r="C337" s="12">
        <v>0.74</v>
      </c>
      <c r="D337" s="27">
        <v>0.05</v>
      </c>
      <c r="E337" s="26">
        <f t="shared" si="110"/>
        <v>0.247</v>
      </c>
      <c r="F337" s="28">
        <f t="shared" si="110"/>
        <v>0.70299999999999996</v>
      </c>
      <c r="G337" s="6">
        <v>276</v>
      </c>
      <c r="H337" s="14">
        <v>5.9</v>
      </c>
      <c r="I337" s="22">
        <v>0.7</v>
      </c>
      <c r="J337" s="68">
        <v>69.584972081829022</v>
      </c>
      <c r="K337">
        <v>69.257345611733655</v>
      </c>
      <c r="L337">
        <f t="shared" si="111"/>
        <v>0.17385331545311278</v>
      </c>
      <c r="N337">
        <v>0.71611769885857524</v>
      </c>
      <c r="O337">
        <f t="shared" si="112"/>
        <v>2.3025284083678974E-2</v>
      </c>
    </row>
    <row r="338" spans="2:15" x14ac:dyDescent="0.35">
      <c r="B338" s="11">
        <v>0.27</v>
      </c>
      <c r="C338" s="12">
        <v>0.74</v>
      </c>
      <c r="D338" s="27">
        <v>0.05</v>
      </c>
      <c r="E338" s="26">
        <f t="shared" si="110"/>
        <v>0.25650000000000001</v>
      </c>
      <c r="F338" s="28">
        <f t="shared" si="110"/>
        <v>0.70299999999999996</v>
      </c>
      <c r="G338" s="6">
        <v>276.89999999999998</v>
      </c>
      <c r="H338" s="14">
        <v>6</v>
      </c>
      <c r="I338" s="22">
        <v>0.7</v>
      </c>
      <c r="J338" s="68">
        <v>74.615151894651859</v>
      </c>
      <c r="K338">
        <v>74.225466760362082</v>
      </c>
      <c r="L338">
        <f t="shared" si="111"/>
        <v>0.23709111267270139</v>
      </c>
      <c r="N338">
        <v>0.71909688169582087</v>
      </c>
      <c r="O338">
        <f t="shared" si="112"/>
        <v>2.7281259565458446E-2</v>
      </c>
    </row>
    <row r="339" spans="2:15" x14ac:dyDescent="0.35">
      <c r="B339" s="11">
        <v>0.28999999999999998</v>
      </c>
      <c r="C339" s="12">
        <v>0.71</v>
      </c>
      <c r="D339" s="27">
        <v>0.05</v>
      </c>
      <c r="E339" s="26">
        <f t="shared" si="110"/>
        <v>0.27549999999999997</v>
      </c>
      <c r="F339" s="28">
        <f t="shared" si="110"/>
        <v>0.67449999999999999</v>
      </c>
      <c r="G339" s="6">
        <v>277.79999999999995</v>
      </c>
      <c r="H339" s="14">
        <v>6.3</v>
      </c>
      <c r="I339" s="22">
        <v>0.67</v>
      </c>
      <c r="J339" s="68">
        <v>77.629722105327261</v>
      </c>
      <c r="K339">
        <v>77.203425167926923</v>
      </c>
      <c r="L339">
        <f t="shared" si="111"/>
        <v>0.2254511931416972</v>
      </c>
      <c r="N339">
        <v>0.73187449534134907</v>
      </c>
      <c r="O339">
        <f t="shared" si="112"/>
        <v>9.2349993046789591E-2</v>
      </c>
    </row>
    <row r="340" spans="2:15" x14ac:dyDescent="0.35">
      <c r="B340" s="11">
        <v>0.3</v>
      </c>
      <c r="C340" s="12">
        <v>0.71</v>
      </c>
      <c r="D340" s="27">
        <v>0.05</v>
      </c>
      <c r="E340" s="26">
        <f t="shared" si="110"/>
        <v>0.28499999999999998</v>
      </c>
      <c r="F340" s="28">
        <f t="shared" si="110"/>
        <v>0.67449999999999999</v>
      </c>
      <c r="G340" s="6">
        <v>278.09999999999997</v>
      </c>
      <c r="H340" s="14">
        <v>6.4</v>
      </c>
      <c r="I340" s="22">
        <v>0.69</v>
      </c>
      <c r="J340" s="68">
        <v>77.893598932980126</v>
      </c>
      <c r="K340">
        <v>77.466516812230864</v>
      </c>
      <c r="L340">
        <f t="shared" si="111"/>
        <v>0.21041432519110725</v>
      </c>
      <c r="N340">
        <v>0.7391203812145466</v>
      </c>
      <c r="O340">
        <f t="shared" si="112"/>
        <v>7.1188958281951667E-2</v>
      </c>
    </row>
    <row r="341" spans="2:15" x14ac:dyDescent="0.35">
      <c r="B341" s="11">
        <v>0.3</v>
      </c>
      <c r="C341" s="12">
        <v>0.71</v>
      </c>
      <c r="D341" s="27">
        <v>0.05</v>
      </c>
      <c r="E341" s="26">
        <f t="shared" si="110"/>
        <v>0.28499999999999998</v>
      </c>
      <c r="F341" s="28">
        <f t="shared" si="110"/>
        <v>0.67449999999999999</v>
      </c>
      <c r="G341" s="6">
        <v>278.39999999999998</v>
      </c>
      <c r="H341" s="14">
        <v>6.4</v>
      </c>
      <c r="I341" s="22">
        <v>0.72</v>
      </c>
      <c r="J341" s="68">
        <v>80.728278616856414</v>
      </c>
      <c r="K341">
        <v>80.259058953818055</v>
      </c>
      <c r="L341">
        <f t="shared" si="111"/>
        <v>0.25404779615340711</v>
      </c>
      <c r="N341">
        <v>0.73617066845344281</v>
      </c>
      <c r="O341">
        <f t="shared" si="112"/>
        <v>2.2459261740892831E-2</v>
      </c>
    </row>
    <row r="342" spans="2:15" x14ac:dyDescent="0.35">
      <c r="B342" s="11">
        <v>0.3</v>
      </c>
      <c r="C342" s="12">
        <v>0.7</v>
      </c>
      <c r="D342" s="27">
        <v>0.05</v>
      </c>
      <c r="E342" s="26">
        <f t="shared" si="110"/>
        <v>0.28499999999999998</v>
      </c>
      <c r="F342" s="28">
        <f t="shared" si="110"/>
        <v>0.66499999999999992</v>
      </c>
      <c r="G342" s="6">
        <v>278.59999999999997</v>
      </c>
      <c r="H342" s="14">
        <v>6.5</v>
      </c>
      <c r="I342" s="22">
        <v>0.7</v>
      </c>
      <c r="J342" s="68">
        <v>82.69699273611532</v>
      </c>
      <c r="K342">
        <v>82.197011413867372</v>
      </c>
      <c r="L342">
        <f t="shared" si="111"/>
        <v>0.26456940636719034</v>
      </c>
      <c r="N342">
        <v>0.73413831493423998</v>
      </c>
      <c r="O342">
        <f t="shared" si="112"/>
        <v>4.8769021334628605E-2</v>
      </c>
    </row>
    <row r="343" spans="2:15" x14ac:dyDescent="0.35">
      <c r="B343" s="11">
        <v>0.2</v>
      </c>
      <c r="C343" s="12">
        <v>0.8</v>
      </c>
      <c r="D343" s="27">
        <v>0.05</v>
      </c>
      <c r="E343" s="26">
        <f t="shared" si="110"/>
        <v>0.19</v>
      </c>
      <c r="F343" s="28">
        <f t="shared" si="110"/>
        <v>0.76</v>
      </c>
      <c r="G343" s="6">
        <v>275.39999999999998</v>
      </c>
      <c r="H343" s="14">
        <v>6.1</v>
      </c>
      <c r="I343" s="22">
        <v>0.67</v>
      </c>
      <c r="J343" s="68">
        <v>80.970233519314689</v>
      </c>
      <c r="K343">
        <v>80.477411038459152</v>
      </c>
      <c r="L343">
        <f t="shared" si="111"/>
        <v>0.31930182030260906</v>
      </c>
      <c r="N343">
        <v>0.64269004828768328</v>
      </c>
      <c r="O343">
        <f t="shared" si="112"/>
        <v>4.0761121958681729E-2</v>
      </c>
    </row>
    <row r="344" spans="2:15" x14ac:dyDescent="0.35">
      <c r="B344" s="11">
        <v>0.22</v>
      </c>
      <c r="C344" s="12">
        <v>0.78</v>
      </c>
      <c r="D344" s="27">
        <v>0.05</v>
      </c>
      <c r="E344" s="26">
        <f t="shared" si="110"/>
        <v>0.20899999999999999</v>
      </c>
      <c r="F344" s="28">
        <f t="shared" si="110"/>
        <v>0.74099999999999999</v>
      </c>
      <c r="G344" s="6">
        <v>276</v>
      </c>
      <c r="H344" s="14">
        <v>6.2</v>
      </c>
      <c r="I344" s="22">
        <v>0.65</v>
      </c>
      <c r="J344" s="68">
        <v>80.298351845168725</v>
      </c>
      <c r="K344">
        <v>79.817148228903861</v>
      </c>
      <c r="L344">
        <f t="shared" si="111"/>
        <v>0.28737335853070739</v>
      </c>
      <c r="N344">
        <v>0.66587810082224397</v>
      </c>
      <c r="O344">
        <f t="shared" si="112"/>
        <v>2.4427847418836839E-2</v>
      </c>
    </row>
    <row r="345" spans="2:15" x14ac:dyDescent="0.35">
      <c r="B345" s="11">
        <v>0.56000000000000005</v>
      </c>
      <c r="C345" s="12">
        <v>0.44</v>
      </c>
      <c r="D345" s="27">
        <v>0.05</v>
      </c>
      <c r="E345" s="26">
        <f t="shared" si="110"/>
        <v>0.53200000000000003</v>
      </c>
      <c r="F345" s="28">
        <f t="shared" si="110"/>
        <v>0.41799999999999998</v>
      </c>
      <c r="G345" s="6">
        <v>280.09999999999997</v>
      </c>
      <c r="H345" s="14">
        <v>5.3</v>
      </c>
      <c r="I345" s="22">
        <v>0.85</v>
      </c>
      <c r="J345" s="68">
        <v>51.502698423591099</v>
      </c>
      <c r="K345">
        <v>51.40426478808098</v>
      </c>
      <c r="L345">
        <f t="shared" si="111"/>
        <v>3.0108211545641896E-2</v>
      </c>
      <c r="N345">
        <v>0.89152297258370539</v>
      </c>
      <c r="O345">
        <f t="shared" si="112"/>
        <v>4.8850555980829893E-2</v>
      </c>
    </row>
    <row r="346" spans="2:15" x14ac:dyDescent="0.35">
      <c r="B346" s="11">
        <v>0.59</v>
      </c>
      <c r="C346" s="12">
        <v>0.42</v>
      </c>
      <c r="D346" s="27">
        <v>0.05</v>
      </c>
      <c r="E346" s="26">
        <f t="shared" si="110"/>
        <v>0.5605</v>
      </c>
      <c r="F346" s="28">
        <f t="shared" si="110"/>
        <v>0.39899999999999997</v>
      </c>
      <c r="G346" s="6">
        <v>281.09999999999997</v>
      </c>
      <c r="H346" s="14">
        <v>5.6</v>
      </c>
      <c r="I346" s="22">
        <v>0.82</v>
      </c>
      <c r="J346" s="68">
        <v>53.934579372427002</v>
      </c>
      <c r="K346">
        <v>53.828732570505473</v>
      </c>
      <c r="L346">
        <f t="shared" si="111"/>
        <v>3.8772632669545129E-2</v>
      </c>
      <c r="N346">
        <v>0.89916348840692728</v>
      </c>
      <c r="O346">
        <f t="shared" si="112"/>
        <v>9.6540839520643087E-2</v>
      </c>
    </row>
    <row r="347" spans="2:15" x14ac:dyDescent="0.35">
      <c r="L347">
        <f>SUM(L331:L346)/16</f>
        <v>0.21397497825813963</v>
      </c>
      <c r="O347">
        <f>SUM(O331:O346)/16</f>
        <v>5.5695350372168877E-2</v>
      </c>
    </row>
    <row r="348" spans="2:15" x14ac:dyDescent="0.35">
      <c r="B348" s="98" t="s">
        <v>45</v>
      </c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</row>
    <row r="349" spans="2:15" x14ac:dyDescent="0.35">
      <c r="B349" s="11">
        <f>1-C349</f>
        <v>1</v>
      </c>
      <c r="C349" s="12">
        <v>0</v>
      </c>
      <c r="D349" s="27">
        <v>0.2</v>
      </c>
      <c r="E349" s="26">
        <f>0.8*B349</f>
        <v>0.8</v>
      </c>
      <c r="F349" s="28">
        <f>0.8*C349</f>
        <v>0</v>
      </c>
      <c r="G349" s="11">
        <v>275.3</v>
      </c>
      <c r="H349" s="12">
        <v>1.6</v>
      </c>
      <c r="J349" s="68">
        <v>17.87202466294119</v>
      </c>
      <c r="K349">
        <v>17.872024905467732</v>
      </c>
      <c r="L349">
        <f>ABS(K349-H349*10)/H349/10</f>
        <v>0.11700155659173328</v>
      </c>
      <c r="N349">
        <v>1</v>
      </c>
    </row>
    <row r="350" spans="2:15" x14ac:dyDescent="0.35">
      <c r="B350" s="11">
        <f t="shared" ref="B350:B373" si="113">1-C350</f>
        <v>0.8</v>
      </c>
      <c r="C350" s="12">
        <v>0.2</v>
      </c>
      <c r="D350" s="27">
        <v>0.2</v>
      </c>
      <c r="E350" s="26">
        <f t="shared" ref="E350:F374" si="114">0.8*B350</f>
        <v>0.64000000000000012</v>
      </c>
      <c r="F350" s="28">
        <f t="shared" si="114"/>
        <v>0.16000000000000003</v>
      </c>
      <c r="G350" s="11">
        <v>275.3</v>
      </c>
      <c r="H350" s="12">
        <v>2</v>
      </c>
      <c r="J350" s="68">
        <v>22.379344563201752</v>
      </c>
      <c r="K350">
        <v>22.375656968252763</v>
      </c>
      <c r="L350">
        <f t="shared" ref="L350:L374" si="115">ABS(K350-H350*10)/H350/10</f>
        <v>0.11878284841263813</v>
      </c>
      <c r="N350">
        <v>0.96906702642225873</v>
      </c>
    </row>
    <row r="351" spans="2:15" x14ac:dyDescent="0.35">
      <c r="B351" s="11">
        <f t="shared" si="113"/>
        <v>0.8</v>
      </c>
      <c r="C351" s="12">
        <v>0.2</v>
      </c>
      <c r="D351" s="27">
        <v>0.2</v>
      </c>
      <c r="E351" s="26">
        <f t="shared" si="114"/>
        <v>0.64000000000000012</v>
      </c>
      <c r="F351" s="28">
        <f t="shared" si="114"/>
        <v>0.16000000000000003</v>
      </c>
      <c r="G351" s="11">
        <v>275.3</v>
      </c>
      <c r="H351" s="12">
        <v>2.2000000000000002</v>
      </c>
      <c r="J351" s="68">
        <v>22.379344546317757</v>
      </c>
      <c r="K351">
        <v>22.375656969361913</v>
      </c>
      <c r="L351">
        <f t="shared" si="115"/>
        <v>1.7075316789177848E-2</v>
      </c>
      <c r="N351">
        <v>0.96906702642176668</v>
      </c>
    </row>
    <row r="352" spans="2:15" x14ac:dyDescent="0.35">
      <c r="B352" s="11">
        <f t="shared" si="113"/>
        <v>0.5</v>
      </c>
      <c r="C352" s="12">
        <v>0.5</v>
      </c>
      <c r="D352" s="27">
        <v>0.2</v>
      </c>
      <c r="E352" s="26">
        <f t="shared" si="114"/>
        <v>0.4</v>
      </c>
      <c r="F352" s="28">
        <f t="shared" si="114"/>
        <v>0.4</v>
      </c>
      <c r="G352" s="11">
        <v>275.3</v>
      </c>
      <c r="H352" s="12">
        <v>3.4</v>
      </c>
      <c r="J352" s="68">
        <v>35.446013706448177</v>
      </c>
      <c r="K352">
        <v>35.414412925054854</v>
      </c>
      <c r="L352">
        <f t="shared" si="115"/>
        <v>4.1600380148672192E-2</v>
      </c>
      <c r="N352">
        <v>0.88505282426650855</v>
      </c>
    </row>
    <row r="353" spans="2:14" x14ac:dyDescent="0.35">
      <c r="B353" s="11">
        <f t="shared" si="113"/>
        <v>0.5</v>
      </c>
      <c r="C353" s="12">
        <v>0.5</v>
      </c>
      <c r="D353" s="27">
        <v>0.2</v>
      </c>
      <c r="E353" s="26">
        <f t="shared" si="114"/>
        <v>0.4</v>
      </c>
      <c r="F353" s="28">
        <f t="shared" si="114"/>
        <v>0.4</v>
      </c>
      <c r="G353" s="11">
        <v>275.3</v>
      </c>
      <c r="H353" s="12">
        <v>3.4</v>
      </c>
      <c r="J353" s="68">
        <v>35.446013706448177</v>
      </c>
      <c r="K353">
        <v>35.414412925054854</v>
      </c>
      <c r="L353">
        <f t="shared" si="115"/>
        <v>4.1600380148672192E-2</v>
      </c>
      <c r="N353">
        <v>0.88505282426650855</v>
      </c>
    </row>
    <row r="354" spans="2:14" x14ac:dyDescent="0.35">
      <c r="B354" s="11">
        <f t="shared" si="113"/>
        <v>0.5</v>
      </c>
      <c r="C354" s="12">
        <v>0.5</v>
      </c>
      <c r="D354" s="27">
        <v>0.2</v>
      </c>
      <c r="E354" s="26">
        <f t="shared" si="114"/>
        <v>0.4</v>
      </c>
      <c r="F354" s="28">
        <f t="shared" si="114"/>
        <v>0.4</v>
      </c>
      <c r="G354" s="11">
        <v>275.3</v>
      </c>
      <c r="H354" s="12">
        <v>3.4</v>
      </c>
      <c r="J354" s="68">
        <v>35.446013706448177</v>
      </c>
      <c r="K354">
        <v>35.414412925054854</v>
      </c>
      <c r="L354">
        <f t="shared" si="115"/>
        <v>4.1600380148672192E-2</v>
      </c>
      <c r="N354">
        <v>0.88505282426650855</v>
      </c>
    </row>
    <row r="355" spans="2:14" x14ac:dyDescent="0.35">
      <c r="B355" s="11">
        <f t="shared" si="113"/>
        <v>0.5</v>
      </c>
      <c r="C355" s="12">
        <v>0.5</v>
      </c>
      <c r="D355" s="27">
        <v>0.2</v>
      </c>
      <c r="E355" s="26">
        <f t="shared" si="114"/>
        <v>0.4</v>
      </c>
      <c r="F355" s="28">
        <f t="shared" si="114"/>
        <v>0.4</v>
      </c>
      <c r="G355" s="11">
        <v>275.3</v>
      </c>
      <c r="H355" s="12">
        <v>3.5</v>
      </c>
      <c r="J355" s="68">
        <v>35.446013712320031</v>
      </c>
      <c r="K355">
        <v>35.414412924737107</v>
      </c>
      <c r="L355">
        <f t="shared" si="115"/>
        <v>1.1840369278203054E-2</v>
      </c>
      <c r="N355">
        <v>0.88505282426691845</v>
      </c>
    </row>
    <row r="356" spans="2:14" x14ac:dyDescent="0.35">
      <c r="B356" s="11">
        <f t="shared" si="113"/>
        <v>0.5</v>
      </c>
      <c r="C356" s="12">
        <v>0.5</v>
      </c>
      <c r="D356" s="27">
        <v>0.2</v>
      </c>
      <c r="E356" s="26">
        <f t="shared" si="114"/>
        <v>0.4</v>
      </c>
      <c r="F356" s="28">
        <f t="shared" si="114"/>
        <v>0.4</v>
      </c>
      <c r="G356" s="11">
        <v>275.39999999999998</v>
      </c>
      <c r="H356" s="12">
        <v>3.6</v>
      </c>
      <c r="J356" s="68">
        <v>35.80256491851506</v>
      </c>
      <c r="K356">
        <v>35.770103188252264</v>
      </c>
      <c r="L356">
        <f t="shared" si="115"/>
        <v>6.3860225485482163E-3</v>
      </c>
      <c r="N356">
        <v>0.88471734828964244</v>
      </c>
    </row>
    <row r="357" spans="2:14" x14ac:dyDescent="0.35">
      <c r="B357" s="11">
        <f t="shared" si="113"/>
        <v>0.5</v>
      </c>
      <c r="C357" s="12">
        <v>0.5</v>
      </c>
      <c r="D357" s="27">
        <v>0.2</v>
      </c>
      <c r="E357" s="26">
        <f t="shared" si="114"/>
        <v>0.4</v>
      </c>
      <c r="F357" s="28">
        <f t="shared" si="114"/>
        <v>0.4</v>
      </c>
      <c r="G357" s="11">
        <v>275.3</v>
      </c>
      <c r="H357" s="12">
        <v>3.8</v>
      </c>
      <c r="J357" s="68">
        <v>35.44601371459386</v>
      </c>
      <c r="K357">
        <v>35.414412923665672</v>
      </c>
      <c r="L357">
        <f t="shared" si="115"/>
        <v>6.804176516669283E-2</v>
      </c>
      <c r="N357">
        <v>0.88505282426813225</v>
      </c>
    </row>
    <row r="358" spans="2:14" x14ac:dyDescent="0.35">
      <c r="B358" s="11">
        <f t="shared" si="113"/>
        <v>0.5</v>
      </c>
      <c r="C358" s="12">
        <v>0.5</v>
      </c>
      <c r="D358" s="27">
        <v>0.2</v>
      </c>
      <c r="E358" s="26">
        <f t="shared" si="114"/>
        <v>0.4</v>
      </c>
      <c r="F358" s="28">
        <f t="shared" si="114"/>
        <v>0.4</v>
      </c>
      <c r="G358" s="11">
        <v>275.2</v>
      </c>
      <c r="H358" s="12">
        <v>4</v>
      </c>
      <c r="J358" s="68">
        <v>35.093347809719262</v>
      </c>
      <c r="K358">
        <v>35.062583923177101</v>
      </c>
      <c r="L358">
        <f t="shared" si="115"/>
        <v>0.12343540192057248</v>
      </c>
      <c r="N358">
        <v>0.88538528890224799</v>
      </c>
    </row>
    <row r="359" spans="2:14" x14ac:dyDescent="0.35">
      <c r="B359" s="11">
        <f t="shared" si="113"/>
        <v>0.20999999999999996</v>
      </c>
      <c r="C359" s="12">
        <v>0.79</v>
      </c>
      <c r="D359" s="27">
        <v>0.2</v>
      </c>
      <c r="E359" s="26">
        <f t="shared" si="114"/>
        <v>0.16799999999999998</v>
      </c>
      <c r="F359" s="28">
        <f t="shared" si="114"/>
        <v>0.63200000000000012</v>
      </c>
      <c r="G359" s="11">
        <v>275.3</v>
      </c>
      <c r="H359" s="12">
        <v>7.3</v>
      </c>
      <c r="J359" s="68">
        <v>76.931974453568415</v>
      </c>
      <c r="K359">
        <v>76.588638031350627</v>
      </c>
      <c r="L359">
        <f t="shared" si="115"/>
        <v>4.9159425086994883E-2</v>
      </c>
      <c r="N359">
        <v>0.65823804543780562</v>
      </c>
    </row>
    <row r="360" spans="2:14" x14ac:dyDescent="0.35">
      <c r="B360" s="11">
        <f t="shared" si="113"/>
        <v>0.20999999999999996</v>
      </c>
      <c r="C360" s="12">
        <v>0.79</v>
      </c>
      <c r="D360" s="27">
        <v>0.2</v>
      </c>
      <c r="E360" s="26">
        <f t="shared" si="114"/>
        <v>0.16799999999999998</v>
      </c>
      <c r="F360" s="28">
        <f t="shared" si="114"/>
        <v>0.63200000000000012</v>
      </c>
      <c r="G360" s="11">
        <v>275.39999999999998</v>
      </c>
      <c r="H360" s="12">
        <v>7.7</v>
      </c>
      <c r="J360" s="68">
        <v>77.825215051941186</v>
      </c>
      <c r="K360">
        <v>77.471734980831158</v>
      </c>
      <c r="L360">
        <f t="shared" si="115"/>
        <v>6.1264283224825734E-3</v>
      </c>
      <c r="N360">
        <v>0.65723601581569191</v>
      </c>
    </row>
    <row r="361" spans="2:14" x14ac:dyDescent="0.35">
      <c r="B361" s="11">
        <f t="shared" si="113"/>
        <v>0</v>
      </c>
      <c r="C361" s="12">
        <v>1</v>
      </c>
      <c r="D361" s="27">
        <v>0.2</v>
      </c>
      <c r="E361" s="26">
        <f t="shared" si="114"/>
        <v>0</v>
      </c>
      <c r="F361" s="28">
        <f t="shared" si="114"/>
        <v>0.8</v>
      </c>
      <c r="G361" s="11">
        <v>275.60000000000002</v>
      </c>
      <c r="H361" s="12">
        <v>20.100000000000001</v>
      </c>
      <c r="J361" s="68">
        <v>212.52287276038376</v>
      </c>
      <c r="K361">
        <v>212.52287276073147</v>
      </c>
      <c r="L361">
        <f t="shared" si="115"/>
        <v>5.7327725177768518E-2</v>
      </c>
      <c r="N361">
        <v>0</v>
      </c>
    </row>
    <row r="362" spans="2:14" x14ac:dyDescent="0.35">
      <c r="B362" s="11">
        <f t="shared" si="113"/>
        <v>0.8</v>
      </c>
      <c r="C362" s="12">
        <v>0.2</v>
      </c>
      <c r="D362" s="27">
        <v>0.2</v>
      </c>
      <c r="E362" s="26">
        <f t="shared" si="114"/>
        <v>0.64000000000000012</v>
      </c>
      <c r="F362" s="28">
        <f t="shared" si="114"/>
        <v>0.16000000000000003</v>
      </c>
      <c r="G362" s="11">
        <v>277.39999999999998</v>
      </c>
      <c r="H362" s="12">
        <v>2.7</v>
      </c>
      <c r="J362" s="68">
        <v>27.18000442938035</v>
      </c>
      <c r="K362">
        <v>27.173774409594444</v>
      </c>
      <c r="L362">
        <f t="shared" si="115"/>
        <v>6.4360892442386509E-3</v>
      </c>
      <c r="N362">
        <v>0.96708301727302182</v>
      </c>
    </row>
    <row r="363" spans="2:14" x14ac:dyDescent="0.35">
      <c r="B363" s="11">
        <f t="shared" si="113"/>
        <v>0.5</v>
      </c>
      <c r="C363" s="12">
        <v>0.5</v>
      </c>
      <c r="D363" s="27">
        <v>0.2</v>
      </c>
      <c r="E363" s="26">
        <f t="shared" si="114"/>
        <v>0.4</v>
      </c>
      <c r="F363" s="28">
        <f t="shared" si="114"/>
        <v>0.4</v>
      </c>
      <c r="G363" s="11">
        <v>277.2</v>
      </c>
      <c r="H363" s="12">
        <v>5.0999999999999996</v>
      </c>
      <c r="J363" s="68">
        <v>42.949845042455905</v>
      </c>
      <c r="K363">
        <v>42.896781369034763</v>
      </c>
      <c r="L363">
        <f t="shared" si="115"/>
        <v>0.15888663982284781</v>
      </c>
      <c r="N363">
        <v>0.87809848436446569</v>
      </c>
    </row>
    <row r="364" spans="2:14" x14ac:dyDescent="0.35">
      <c r="B364" s="11">
        <f t="shared" si="113"/>
        <v>0.20999999999999996</v>
      </c>
      <c r="C364" s="12">
        <v>0.79</v>
      </c>
      <c r="D364" s="27">
        <v>0.2</v>
      </c>
      <c r="E364" s="26">
        <f t="shared" si="114"/>
        <v>0.16799999999999998</v>
      </c>
      <c r="F364" s="28">
        <f t="shared" si="114"/>
        <v>0.63200000000000012</v>
      </c>
      <c r="G364" s="11">
        <v>277.39999999999998</v>
      </c>
      <c r="H364" s="12">
        <v>9.9</v>
      </c>
      <c r="J364" s="68">
        <v>99.014526268259871</v>
      </c>
      <c r="K364">
        <v>98.364636611558709</v>
      </c>
      <c r="L364">
        <f t="shared" si="115"/>
        <v>6.4178120044574892E-3</v>
      </c>
      <c r="N364">
        <v>0.63471618055232171</v>
      </c>
    </row>
    <row r="365" spans="2:14" x14ac:dyDescent="0.35">
      <c r="B365" s="11">
        <f t="shared" si="113"/>
        <v>0.8</v>
      </c>
      <c r="C365" s="12">
        <v>0.2</v>
      </c>
      <c r="D365" s="27">
        <v>0.2</v>
      </c>
      <c r="E365" s="26">
        <f t="shared" si="114"/>
        <v>0.64000000000000012</v>
      </c>
      <c r="F365" s="28">
        <f t="shared" si="114"/>
        <v>0.16000000000000003</v>
      </c>
      <c r="G365" s="11">
        <v>279.39999999999998</v>
      </c>
      <c r="H365" s="12">
        <v>3.6</v>
      </c>
      <c r="J365" s="68">
        <v>32.700582333541085</v>
      </c>
      <c r="K365">
        <v>32.690051525562495</v>
      </c>
      <c r="L365">
        <f t="shared" si="115"/>
        <v>9.1943013178819574E-2</v>
      </c>
      <c r="N365">
        <v>0.96479996749468944</v>
      </c>
    </row>
    <row r="366" spans="2:14" x14ac:dyDescent="0.35">
      <c r="B366" s="11">
        <f t="shared" si="113"/>
        <v>0.5</v>
      </c>
      <c r="C366" s="12">
        <v>0.5</v>
      </c>
      <c r="D366" s="27">
        <v>0.2</v>
      </c>
      <c r="E366" s="26">
        <f t="shared" si="114"/>
        <v>0.4</v>
      </c>
      <c r="F366" s="28">
        <f t="shared" si="114"/>
        <v>0.4</v>
      </c>
      <c r="G366" s="11">
        <v>279</v>
      </c>
      <c r="H366" s="12">
        <v>6.1</v>
      </c>
      <c r="J366" s="68">
        <v>51.757387633475339</v>
      </c>
      <c r="K366">
        <v>51.669020901562725</v>
      </c>
      <c r="L366">
        <f t="shared" si="115"/>
        <v>0.15296687046618485</v>
      </c>
      <c r="N366">
        <v>0.87009027143384399</v>
      </c>
    </row>
    <row r="367" spans="2:14" x14ac:dyDescent="0.35">
      <c r="B367" s="11">
        <f t="shared" si="113"/>
        <v>0.20999999999999996</v>
      </c>
      <c r="C367" s="12">
        <v>0.79</v>
      </c>
      <c r="D367" s="27">
        <v>0.2</v>
      </c>
      <c r="E367" s="26">
        <f t="shared" si="114"/>
        <v>0.16799999999999998</v>
      </c>
      <c r="F367" s="28">
        <f t="shared" si="114"/>
        <v>0.63200000000000012</v>
      </c>
      <c r="G367" s="11">
        <v>279.3</v>
      </c>
      <c r="H367" s="12">
        <v>12.1</v>
      </c>
      <c r="J367" s="68">
        <v>127.74557838274342</v>
      </c>
      <c r="K367">
        <v>126.50139638383652</v>
      </c>
      <c r="L367">
        <f t="shared" si="115"/>
        <v>4.5466085816830759E-2</v>
      </c>
      <c r="N367">
        <v>0.60744482620795826</v>
      </c>
    </row>
    <row r="368" spans="2:14" x14ac:dyDescent="0.35">
      <c r="B368" s="11">
        <f t="shared" si="113"/>
        <v>0.8</v>
      </c>
      <c r="C368" s="12">
        <v>0.2</v>
      </c>
      <c r="D368" s="27">
        <v>0.2</v>
      </c>
      <c r="E368" s="26">
        <f t="shared" si="114"/>
        <v>0.64000000000000012</v>
      </c>
      <c r="F368" s="28">
        <f t="shared" si="114"/>
        <v>0.16000000000000003</v>
      </c>
      <c r="G368" s="11">
        <v>281</v>
      </c>
      <c r="H368" s="12">
        <v>4</v>
      </c>
      <c r="J368" s="68">
        <v>37.898490465926962</v>
      </c>
      <c r="K368">
        <v>37.882345509449152</v>
      </c>
      <c r="L368">
        <f t="shared" si="115"/>
        <v>5.2941362263771198E-2</v>
      </c>
      <c r="N368">
        <v>0.96259173763200923</v>
      </c>
    </row>
    <row r="369" spans="2:14" x14ac:dyDescent="0.35">
      <c r="B369" s="11">
        <f t="shared" si="113"/>
        <v>0.5</v>
      </c>
      <c r="C369" s="12">
        <v>0.5</v>
      </c>
      <c r="D369" s="27">
        <v>0.2</v>
      </c>
      <c r="E369" s="26">
        <f t="shared" si="114"/>
        <v>0.4</v>
      </c>
      <c r="F369" s="28">
        <f t="shared" si="114"/>
        <v>0.4</v>
      </c>
      <c r="G369" s="11">
        <v>281.10000000000002</v>
      </c>
      <c r="H369" s="12">
        <v>7.8</v>
      </c>
      <c r="J369" s="68">
        <v>64.899885236050153</v>
      </c>
      <c r="K369">
        <v>64.734696484144862</v>
      </c>
      <c r="L369">
        <f t="shared" si="115"/>
        <v>0.17006799379301457</v>
      </c>
      <c r="N369">
        <v>0.85815214486333236</v>
      </c>
    </row>
    <row r="370" spans="2:14" x14ac:dyDescent="0.35">
      <c r="B370" s="11">
        <f t="shared" si="113"/>
        <v>0.20999999999999996</v>
      </c>
      <c r="C370" s="12">
        <v>0.79</v>
      </c>
      <c r="D370" s="27">
        <v>0.2</v>
      </c>
      <c r="E370" s="26">
        <f t="shared" si="114"/>
        <v>0.16799999999999998</v>
      </c>
      <c r="F370" s="28">
        <f t="shared" si="114"/>
        <v>0.63200000000000012</v>
      </c>
      <c r="G370" s="11">
        <v>281.10000000000002</v>
      </c>
      <c r="H370" s="12">
        <v>16</v>
      </c>
      <c r="J370" s="68">
        <v>170.1196095671817</v>
      </c>
      <c r="K370">
        <v>167.50854196967438</v>
      </c>
      <c r="L370">
        <f t="shared" si="115"/>
        <v>4.6928387310464892E-2</v>
      </c>
      <c r="N370">
        <v>0.57297711481018121</v>
      </c>
    </row>
    <row r="371" spans="2:14" x14ac:dyDescent="0.35">
      <c r="B371" s="11">
        <f t="shared" si="113"/>
        <v>0.20999999999999996</v>
      </c>
      <c r="C371" s="12">
        <v>0.79</v>
      </c>
      <c r="D371" s="27">
        <v>0.2</v>
      </c>
      <c r="E371" s="26">
        <f t="shared" si="114"/>
        <v>0.16799999999999998</v>
      </c>
      <c r="F371" s="28">
        <f t="shared" si="114"/>
        <v>0.63200000000000012</v>
      </c>
      <c r="G371" s="11">
        <v>281.10000000000002</v>
      </c>
      <c r="H371" s="12">
        <v>16.7</v>
      </c>
      <c r="J371" s="68">
        <v>170.11960955039066</v>
      </c>
      <c r="K371">
        <v>167.50854197025441</v>
      </c>
      <c r="L371">
        <f t="shared" si="115"/>
        <v>3.0451614985294189E-3</v>
      </c>
      <c r="N371">
        <v>0.5729771148095355</v>
      </c>
    </row>
    <row r="372" spans="2:14" x14ac:dyDescent="0.35">
      <c r="B372" s="11">
        <f t="shared" si="113"/>
        <v>0.8</v>
      </c>
      <c r="C372" s="12">
        <v>0.2</v>
      </c>
      <c r="D372" s="27">
        <v>0.2</v>
      </c>
      <c r="E372" s="26">
        <f t="shared" si="114"/>
        <v>0.64000000000000012</v>
      </c>
      <c r="F372" s="28">
        <f t="shared" si="114"/>
        <v>0.16000000000000003</v>
      </c>
      <c r="G372" s="11">
        <v>282.89999999999998</v>
      </c>
      <c r="H372" s="12">
        <v>5.5</v>
      </c>
      <c r="J372" s="68">
        <v>45.10560931117427</v>
      </c>
      <c r="K372">
        <v>45.078512866230732</v>
      </c>
      <c r="L372">
        <f t="shared" si="115"/>
        <v>0.18039067515944124</v>
      </c>
      <c r="N372">
        <v>0.95935108904778232</v>
      </c>
    </row>
    <row r="373" spans="2:14" x14ac:dyDescent="0.35">
      <c r="B373" s="11">
        <f t="shared" si="113"/>
        <v>0.5</v>
      </c>
      <c r="C373" s="12">
        <v>0.5</v>
      </c>
      <c r="D373" s="27">
        <v>0.2</v>
      </c>
      <c r="E373" s="26">
        <f t="shared" si="114"/>
        <v>0.4</v>
      </c>
      <c r="F373" s="28">
        <f t="shared" si="114"/>
        <v>0.4</v>
      </c>
      <c r="G373" s="11">
        <v>283.10000000000002</v>
      </c>
      <c r="H373" s="12">
        <v>11.7</v>
      </c>
      <c r="J373" s="68">
        <v>81.678517160315579</v>
      </c>
      <c r="K373">
        <v>81.359044427279059</v>
      </c>
      <c r="L373">
        <f t="shared" si="115"/>
        <v>0.3046235519035978</v>
      </c>
      <c r="N373">
        <v>0.84263545686013808</v>
      </c>
    </row>
    <row r="374" spans="2:14" x14ac:dyDescent="0.35">
      <c r="B374" s="11">
        <f>1-C374</f>
        <v>0.20999999999999996</v>
      </c>
      <c r="C374" s="12">
        <v>0.79</v>
      </c>
      <c r="D374" s="27">
        <v>0.2</v>
      </c>
      <c r="E374" s="26">
        <f t="shared" si="114"/>
        <v>0.16799999999999998</v>
      </c>
      <c r="F374" s="28">
        <f t="shared" si="114"/>
        <v>0.63200000000000012</v>
      </c>
      <c r="G374" s="11">
        <v>283</v>
      </c>
      <c r="H374" s="12">
        <v>22.4</v>
      </c>
      <c r="J374" s="68">
        <v>260.1913191370225</v>
      </c>
      <c r="K374">
        <v>252.06014024658327</v>
      </c>
      <c r="L374">
        <f t="shared" si="115"/>
        <v>0.12526848324367534</v>
      </c>
      <c r="N374">
        <v>0.51797639944818841</v>
      </c>
    </row>
    <row r="375" spans="2:14" x14ac:dyDescent="0.35">
      <c r="L375">
        <f>SUM(L349:L374)/26</f>
        <v>7.8667697132565467E-2</v>
      </c>
    </row>
    <row r="376" spans="2:14" x14ac:dyDescent="0.35">
      <c r="B376" s="98" t="s">
        <v>46</v>
      </c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</row>
    <row r="377" spans="2:14" x14ac:dyDescent="0.35">
      <c r="B377" s="3">
        <v>0.96589999999999998</v>
      </c>
      <c r="C377" s="4">
        <f>1-B377</f>
        <v>3.4100000000000019E-2</v>
      </c>
      <c r="D377" s="6">
        <v>0.8</v>
      </c>
      <c r="E377" s="7">
        <f>0.2*B377</f>
        <v>0.19318000000000002</v>
      </c>
      <c r="F377" s="14">
        <f>0.2*C377</f>
        <v>6.820000000000004E-3</v>
      </c>
      <c r="G377" s="11">
        <v>274.95</v>
      </c>
      <c r="H377" s="12">
        <v>1.5649999999999999</v>
      </c>
      <c r="I377" s="21"/>
      <c r="J377" s="68">
        <v>17.941929110710934</v>
      </c>
      <c r="K377">
        <v>17.943268985555168</v>
      </c>
      <c r="L377">
        <f>ABS(K377-H377*10)/H377/10</f>
        <v>0.14653475946039421</v>
      </c>
      <c r="N377">
        <v>0.99556298547542665</v>
      </c>
    </row>
    <row r="378" spans="2:14" x14ac:dyDescent="0.35">
      <c r="B378" s="3">
        <v>0.96589999999999998</v>
      </c>
      <c r="C378" s="4">
        <f t="shared" ref="C378:C430" si="116">1-B378</f>
        <v>3.4100000000000019E-2</v>
      </c>
      <c r="D378" s="6">
        <v>0.8</v>
      </c>
      <c r="E378" s="7">
        <f t="shared" ref="E378:F404" si="117">0.2*B378</f>
        <v>0.19318000000000002</v>
      </c>
      <c r="F378" s="14">
        <f t="shared" si="117"/>
        <v>6.820000000000004E-3</v>
      </c>
      <c r="G378" s="11">
        <v>277.45</v>
      </c>
      <c r="H378" s="12">
        <v>2.06</v>
      </c>
      <c r="I378" s="21"/>
      <c r="J378" s="68">
        <v>22.414407965157256</v>
      </c>
      <c r="K378">
        <v>22.416931619327219</v>
      </c>
      <c r="L378">
        <f t="shared" ref="L378:L430" si="118">ABS(K378-H378*10)/H378/10</f>
        <v>8.820056404501056E-2</v>
      </c>
      <c r="N378">
        <v>0.99522658869726788</v>
      </c>
    </row>
    <row r="379" spans="2:14" x14ac:dyDescent="0.35">
      <c r="B379" s="3">
        <v>0.96589999999999998</v>
      </c>
      <c r="C379" s="4">
        <f t="shared" si="116"/>
        <v>3.4100000000000019E-2</v>
      </c>
      <c r="D379" s="6">
        <v>0.8</v>
      </c>
      <c r="E379" s="7">
        <f t="shared" si="117"/>
        <v>0.19318000000000002</v>
      </c>
      <c r="F379" s="14">
        <f t="shared" si="117"/>
        <v>6.820000000000004E-3</v>
      </c>
      <c r="G379" s="11">
        <v>280.25</v>
      </c>
      <c r="H379" s="12">
        <v>2.9</v>
      </c>
      <c r="I379" s="21"/>
      <c r="J379" s="68">
        <v>28.649423766516048</v>
      </c>
      <c r="K379">
        <v>28.654585440423286</v>
      </c>
      <c r="L379">
        <f t="shared" si="118"/>
        <v>1.1910846881955647E-2</v>
      </c>
      <c r="N379">
        <v>0.99474826504507385</v>
      </c>
    </row>
    <row r="380" spans="2:14" x14ac:dyDescent="0.35">
      <c r="B380" s="3">
        <v>0.96589999999999998</v>
      </c>
      <c r="C380" s="4">
        <f t="shared" si="116"/>
        <v>3.4100000000000019E-2</v>
      </c>
      <c r="D380" s="6">
        <v>0.8</v>
      </c>
      <c r="E380" s="7">
        <f t="shared" si="117"/>
        <v>0.19318000000000002</v>
      </c>
      <c r="F380" s="14">
        <f t="shared" si="117"/>
        <v>6.820000000000004E-3</v>
      </c>
      <c r="G380" s="11">
        <v>282.55</v>
      </c>
      <c r="H380" s="12">
        <v>4</v>
      </c>
      <c r="I380" s="21"/>
      <c r="J380" s="68">
        <v>34.85182942029811</v>
      </c>
      <c r="K380">
        <v>34.861167703993004</v>
      </c>
      <c r="L380">
        <f t="shared" si="118"/>
        <v>0.12847080740017489</v>
      </c>
      <c r="N380">
        <v>0.99423456101331165</v>
      </c>
    </row>
    <row r="381" spans="2:14" x14ac:dyDescent="0.35">
      <c r="B381" s="3">
        <v>0.96589999999999998</v>
      </c>
      <c r="C381" s="4">
        <f t="shared" si="116"/>
        <v>3.4100000000000019E-2</v>
      </c>
      <c r="D381" s="6">
        <v>0.8</v>
      </c>
      <c r="E381" s="7">
        <f t="shared" si="117"/>
        <v>0.19318000000000002</v>
      </c>
      <c r="F381" s="14">
        <f t="shared" si="117"/>
        <v>6.820000000000004E-3</v>
      </c>
      <c r="G381" s="11">
        <v>283.55</v>
      </c>
      <c r="H381" s="12">
        <v>5.1150000000000002</v>
      </c>
      <c r="I381" s="21"/>
      <c r="J381" s="68">
        <v>37.854012245516806</v>
      </c>
      <c r="K381">
        <v>37.866101940307381</v>
      </c>
      <c r="L381">
        <f t="shared" si="118"/>
        <v>0.25970475190014908</v>
      </c>
      <c r="N381">
        <v>0.99396361744644923</v>
      </c>
    </row>
    <row r="382" spans="2:14" x14ac:dyDescent="0.35">
      <c r="B382" s="3">
        <v>0.77800000000000002</v>
      </c>
      <c r="C382" s="4">
        <f t="shared" si="116"/>
        <v>0.22199999999999998</v>
      </c>
      <c r="D382" s="6">
        <v>0.8</v>
      </c>
      <c r="E382" s="7">
        <f t="shared" si="117"/>
        <v>0.15560000000000002</v>
      </c>
      <c r="F382" s="14">
        <f t="shared" si="117"/>
        <v>4.4399999999999995E-2</v>
      </c>
      <c r="G382" s="11">
        <v>274</v>
      </c>
      <c r="H382" s="12">
        <v>2</v>
      </c>
      <c r="I382" s="21"/>
      <c r="J382" s="68">
        <v>20.391591849240072</v>
      </c>
      <c r="K382">
        <v>20.4040302774075</v>
      </c>
      <c r="L382">
        <f t="shared" si="118"/>
        <v>2.0201513870375009E-2</v>
      </c>
      <c r="N382">
        <v>0.96592347685299185</v>
      </c>
    </row>
    <row r="383" spans="2:14" x14ac:dyDescent="0.35">
      <c r="B383" s="3">
        <v>0.77800000000000002</v>
      </c>
      <c r="C383" s="4">
        <f t="shared" si="116"/>
        <v>0.22199999999999998</v>
      </c>
      <c r="D383" s="6">
        <v>0.8</v>
      </c>
      <c r="E383" s="7">
        <f t="shared" si="117"/>
        <v>0.15560000000000002</v>
      </c>
      <c r="F383" s="14">
        <f t="shared" si="117"/>
        <v>4.4399999999999995E-2</v>
      </c>
      <c r="G383" s="11">
        <v>276.14999999999998</v>
      </c>
      <c r="H383" s="12">
        <v>2.6</v>
      </c>
      <c r="I383" s="21"/>
      <c r="J383" s="68">
        <v>24.904678327508808</v>
      </c>
      <c r="K383">
        <v>24.926340024056604</v>
      </c>
      <c r="L383">
        <f t="shared" si="118"/>
        <v>4.1294614459361403E-2</v>
      </c>
      <c r="N383">
        <v>0.96378384890981539</v>
      </c>
    </row>
    <row r="384" spans="2:14" x14ac:dyDescent="0.35">
      <c r="B384" s="3">
        <v>0.77800000000000002</v>
      </c>
      <c r="C384" s="4">
        <f t="shared" si="116"/>
        <v>0.22199999999999998</v>
      </c>
      <c r="D384" s="6">
        <v>0.8</v>
      </c>
      <c r="E384" s="7">
        <f t="shared" si="117"/>
        <v>0.15560000000000002</v>
      </c>
      <c r="F384" s="14">
        <f t="shared" si="117"/>
        <v>4.4399999999999995E-2</v>
      </c>
      <c r="G384" s="11">
        <v>280.64999999999998</v>
      </c>
      <c r="H384" s="12">
        <v>4.2249999999999996</v>
      </c>
      <c r="I384" s="21"/>
      <c r="J384" s="68">
        <v>37.862875139475186</v>
      </c>
      <c r="K384">
        <v>37.934583817853813</v>
      </c>
      <c r="L384">
        <f t="shared" si="118"/>
        <v>0.10214002797979142</v>
      </c>
      <c r="N384">
        <v>0.95762158352111082</v>
      </c>
    </row>
    <row r="385" spans="2:14" x14ac:dyDescent="0.35">
      <c r="B385" s="3">
        <v>0.77800000000000002</v>
      </c>
      <c r="C385" s="4">
        <f t="shared" si="116"/>
        <v>0.22199999999999998</v>
      </c>
      <c r="D385" s="6">
        <v>0.8</v>
      </c>
      <c r="E385" s="7">
        <f t="shared" si="117"/>
        <v>0.15560000000000002</v>
      </c>
      <c r="F385" s="14">
        <f t="shared" si="117"/>
        <v>4.4399999999999995E-2</v>
      </c>
      <c r="G385" s="11">
        <v>283.45</v>
      </c>
      <c r="H385" s="12">
        <v>6.45</v>
      </c>
      <c r="I385" s="21"/>
      <c r="J385" s="68">
        <v>49.083132415226004</v>
      </c>
      <c r="K385">
        <v>49.239242446350254</v>
      </c>
      <c r="L385">
        <f t="shared" si="118"/>
        <v>0.2366008923046472</v>
      </c>
      <c r="N385">
        <v>0.95174658738998019</v>
      </c>
    </row>
    <row r="386" spans="2:14" x14ac:dyDescent="0.35">
      <c r="B386" s="3">
        <v>0.77800000000000002</v>
      </c>
      <c r="C386" s="4">
        <f t="shared" si="116"/>
        <v>0.22199999999999998</v>
      </c>
      <c r="D386" s="6">
        <v>0.8</v>
      </c>
      <c r="E386" s="7">
        <f t="shared" si="117"/>
        <v>0.15560000000000002</v>
      </c>
      <c r="F386" s="14">
        <f t="shared" si="117"/>
        <v>4.4399999999999995E-2</v>
      </c>
      <c r="G386" s="11">
        <v>284.25</v>
      </c>
      <c r="H386" s="12">
        <v>7.4450000000000003</v>
      </c>
      <c r="I386" s="21"/>
      <c r="J386" s="68">
        <v>52.83015156029979</v>
      </c>
      <c r="K386">
        <v>53.026510454073261</v>
      </c>
      <c r="L386">
        <f t="shared" si="118"/>
        <v>0.28775674339726987</v>
      </c>
      <c r="N386">
        <v>0.94958892444936349</v>
      </c>
    </row>
    <row r="387" spans="2:14" x14ac:dyDescent="0.35">
      <c r="B387" s="3">
        <v>0.48149999999999998</v>
      </c>
      <c r="C387" s="4">
        <f t="shared" si="116"/>
        <v>0.51849999999999996</v>
      </c>
      <c r="D387" s="6">
        <v>0.8</v>
      </c>
      <c r="E387" s="7">
        <f t="shared" si="117"/>
        <v>9.6299999999999997E-2</v>
      </c>
      <c r="F387" s="14">
        <f t="shared" si="117"/>
        <v>0.1037</v>
      </c>
      <c r="G387" s="11">
        <v>273.75</v>
      </c>
      <c r="H387" s="12">
        <v>3.1949999999999998</v>
      </c>
      <c r="I387" s="21"/>
      <c r="J387" s="68">
        <v>31.471121407768319</v>
      </c>
      <c r="K387">
        <v>31.567156520241618</v>
      </c>
      <c r="L387">
        <f t="shared" si="118"/>
        <v>1.1982581526083936E-2</v>
      </c>
      <c r="N387">
        <v>0.88146194914872911</v>
      </c>
    </row>
    <row r="388" spans="2:14" x14ac:dyDescent="0.35">
      <c r="B388" s="3">
        <v>0.48149999999999998</v>
      </c>
      <c r="C388" s="4">
        <f t="shared" si="116"/>
        <v>0.51849999999999996</v>
      </c>
      <c r="D388" s="6">
        <v>0.8</v>
      </c>
      <c r="E388" s="7">
        <f t="shared" si="117"/>
        <v>9.6299999999999997E-2</v>
      </c>
      <c r="F388" s="14">
        <f t="shared" si="117"/>
        <v>0.1037</v>
      </c>
      <c r="G388" s="11">
        <v>276</v>
      </c>
      <c r="H388" s="12">
        <v>4.2569999999999997</v>
      </c>
      <c r="I388" s="21"/>
      <c r="J388" s="68">
        <v>39.434584248157378</v>
      </c>
      <c r="K388">
        <v>39.610828561102828</v>
      </c>
      <c r="L388">
        <f t="shared" si="118"/>
        <v>6.9513071150978753E-2</v>
      </c>
      <c r="N388">
        <v>0.8732560248443707</v>
      </c>
    </row>
    <row r="389" spans="2:14" x14ac:dyDescent="0.35">
      <c r="B389" s="3">
        <v>0.48149999999999998</v>
      </c>
      <c r="C389" s="4">
        <f t="shared" si="116"/>
        <v>0.51849999999999996</v>
      </c>
      <c r="D389" s="6">
        <v>0.8</v>
      </c>
      <c r="E389" s="7">
        <f t="shared" si="117"/>
        <v>9.6299999999999997E-2</v>
      </c>
      <c r="F389" s="14">
        <f t="shared" si="117"/>
        <v>0.1037</v>
      </c>
      <c r="G389" s="11">
        <v>279</v>
      </c>
      <c r="H389" s="12">
        <v>5.867</v>
      </c>
      <c r="I389" s="21"/>
      <c r="J389" s="68">
        <v>53.815939325403974</v>
      </c>
      <c r="K389">
        <v>54.2293648592997</v>
      </c>
      <c r="L389">
        <f t="shared" si="118"/>
        <v>7.568834396966595E-2</v>
      </c>
      <c r="N389">
        <v>0.85877726354475703</v>
      </c>
    </row>
    <row r="390" spans="2:14" x14ac:dyDescent="0.35">
      <c r="B390" s="3">
        <v>0.48149999999999998</v>
      </c>
      <c r="C390" s="4">
        <f t="shared" si="116"/>
        <v>0.51849999999999996</v>
      </c>
      <c r="D390" s="6">
        <v>0.8</v>
      </c>
      <c r="E390" s="7">
        <f t="shared" si="117"/>
        <v>9.6299999999999997E-2</v>
      </c>
      <c r="F390" s="14">
        <f t="shared" si="117"/>
        <v>0.1037</v>
      </c>
      <c r="G390" s="11">
        <v>281</v>
      </c>
      <c r="H390" s="12">
        <v>7.4489999999999998</v>
      </c>
      <c r="I390" s="21"/>
      <c r="J390" s="68">
        <v>66.93060925025722</v>
      </c>
      <c r="K390">
        <v>67.696291695808526</v>
      </c>
      <c r="L390">
        <f t="shared" si="118"/>
        <v>9.1202957500221088E-2</v>
      </c>
      <c r="N390">
        <v>0.84542797267528147</v>
      </c>
    </row>
    <row r="391" spans="2:14" x14ac:dyDescent="0.35">
      <c r="B391" s="3">
        <v>0.48149999999999998</v>
      </c>
      <c r="C391" s="4">
        <f t="shared" si="116"/>
        <v>0.51849999999999996</v>
      </c>
      <c r="D391" s="6">
        <v>0.8</v>
      </c>
      <c r="E391" s="7">
        <f t="shared" si="117"/>
        <v>9.6299999999999997E-2</v>
      </c>
      <c r="F391" s="14">
        <f t="shared" si="117"/>
        <v>0.1037</v>
      </c>
      <c r="G391" s="11">
        <v>282</v>
      </c>
      <c r="H391" s="12">
        <v>8.9749999999999996</v>
      </c>
      <c r="I391" s="21"/>
      <c r="J391" s="68">
        <v>75.034214122204119</v>
      </c>
      <c r="K391">
        <v>76.100148719163641</v>
      </c>
      <c r="L391">
        <f t="shared" si="118"/>
        <v>0.15208747945221571</v>
      </c>
      <c r="N391">
        <v>0.83699262280336462</v>
      </c>
    </row>
    <row r="392" spans="2:14" x14ac:dyDescent="0.35">
      <c r="B392" s="3">
        <v>0.17610000000000001</v>
      </c>
      <c r="C392" s="4">
        <f t="shared" si="116"/>
        <v>0.82389999999999997</v>
      </c>
      <c r="D392" s="6">
        <v>0.8</v>
      </c>
      <c r="E392" s="7">
        <f t="shared" si="117"/>
        <v>3.5220000000000001E-2</v>
      </c>
      <c r="F392" s="14">
        <f t="shared" si="117"/>
        <v>0.16478000000000001</v>
      </c>
      <c r="G392" s="11">
        <v>272.85000000000002</v>
      </c>
      <c r="H392" s="12">
        <v>7.24</v>
      </c>
      <c r="I392" s="21"/>
      <c r="J392" s="68">
        <v>66.949267708630899</v>
      </c>
      <c r="K392">
        <v>67.950444227394016</v>
      </c>
      <c r="L392">
        <f t="shared" si="118"/>
        <v>6.1457952660303725E-2</v>
      </c>
      <c r="N392">
        <v>0.62058287413133695</v>
      </c>
    </row>
    <row r="393" spans="2:14" x14ac:dyDescent="0.35">
      <c r="B393" s="3">
        <v>0.17610000000000001</v>
      </c>
      <c r="C393" s="4">
        <f t="shared" si="116"/>
        <v>0.82389999999999997</v>
      </c>
      <c r="D393" s="6">
        <v>0.8</v>
      </c>
      <c r="E393" s="7">
        <f t="shared" si="117"/>
        <v>3.5220000000000001E-2</v>
      </c>
      <c r="F393" s="14">
        <f t="shared" si="117"/>
        <v>0.16478000000000001</v>
      </c>
      <c r="G393" s="11">
        <v>274.05</v>
      </c>
      <c r="H393" s="12">
        <v>8.120000000000001</v>
      </c>
      <c r="I393" s="21"/>
      <c r="J393" s="68">
        <v>76.548496281763988</v>
      </c>
      <c r="K393">
        <v>77.951268374821694</v>
      </c>
      <c r="L393">
        <f t="shared" si="118"/>
        <v>4.0009010162294613E-2</v>
      </c>
      <c r="N393">
        <v>0.60747121076227351</v>
      </c>
    </row>
    <row r="394" spans="2:14" x14ac:dyDescent="0.35">
      <c r="B394" s="3">
        <v>0.17610000000000001</v>
      </c>
      <c r="C394" s="4">
        <f t="shared" si="116"/>
        <v>0.82389999999999997</v>
      </c>
      <c r="D394" s="6">
        <v>0.8</v>
      </c>
      <c r="E394" s="7">
        <f t="shared" si="117"/>
        <v>3.5220000000000001E-2</v>
      </c>
      <c r="F394" s="14">
        <f t="shared" si="117"/>
        <v>0.16478000000000001</v>
      </c>
      <c r="G394" s="11">
        <v>277.45</v>
      </c>
      <c r="H394" s="12">
        <v>10.65</v>
      </c>
      <c r="I394" s="21"/>
      <c r="J394" s="68">
        <v>115.72522799142814</v>
      </c>
      <c r="K394">
        <v>119.73343256736358</v>
      </c>
      <c r="L394">
        <f t="shared" si="118"/>
        <v>0.12425758279214627</v>
      </c>
      <c r="N394">
        <v>0.55906945609400316</v>
      </c>
    </row>
    <row r="395" spans="2:14" x14ac:dyDescent="0.35">
      <c r="B395" s="3">
        <v>0.17610000000000001</v>
      </c>
      <c r="C395" s="4">
        <f t="shared" si="116"/>
        <v>0.82389999999999997</v>
      </c>
      <c r="D395" s="6">
        <v>0.8</v>
      </c>
      <c r="E395" s="7">
        <f t="shared" si="117"/>
        <v>3.5220000000000001E-2</v>
      </c>
      <c r="F395" s="14">
        <f t="shared" si="117"/>
        <v>0.16478000000000001</v>
      </c>
      <c r="G395" s="11">
        <v>278.64999999999998</v>
      </c>
      <c r="H395" s="12">
        <v>11.748000000000001</v>
      </c>
      <c r="I395" s="21"/>
      <c r="J395" s="68">
        <v>136.61719479961567</v>
      </c>
      <c r="K395">
        <v>142.77047949670589</v>
      </c>
      <c r="L395">
        <f t="shared" si="118"/>
        <v>0.21527476588956307</v>
      </c>
      <c r="N395">
        <v>0.53602030496460351</v>
      </c>
    </row>
    <row r="396" spans="2:14" x14ac:dyDescent="0.35">
      <c r="B396" s="3">
        <v>0.17610000000000001</v>
      </c>
      <c r="C396" s="4">
        <f t="shared" si="116"/>
        <v>0.82389999999999997</v>
      </c>
      <c r="D396" s="6">
        <v>0.8</v>
      </c>
      <c r="E396" s="7">
        <f t="shared" si="117"/>
        <v>3.5220000000000001E-2</v>
      </c>
      <c r="F396" s="14">
        <f t="shared" si="117"/>
        <v>0.16478000000000001</v>
      </c>
      <c r="G396" s="11">
        <v>280.55</v>
      </c>
      <c r="H396" s="12">
        <v>14.219999999999999</v>
      </c>
      <c r="I396" s="21"/>
      <c r="J396" s="68">
        <v>185.63697125714441</v>
      </c>
      <c r="K396">
        <v>199.50324146729764</v>
      </c>
      <c r="L396">
        <f t="shared" si="118"/>
        <v>0.40297638162656579</v>
      </c>
      <c r="N396">
        <v>0.48836517807370855</v>
      </c>
    </row>
    <row r="397" spans="2:14" x14ac:dyDescent="0.35">
      <c r="B397" s="3">
        <v>0.1159</v>
      </c>
      <c r="C397" s="4">
        <f t="shared" si="116"/>
        <v>0.8841</v>
      </c>
      <c r="D397" s="6">
        <v>0.8</v>
      </c>
      <c r="E397" s="7">
        <f t="shared" si="117"/>
        <v>2.3180000000000003E-2</v>
      </c>
      <c r="F397" s="14">
        <f t="shared" si="117"/>
        <v>0.17682</v>
      </c>
      <c r="G397" s="11">
        <v>274.25</v>
      </c>
      <c r="H397" s="12">
        <v>11.02</v>
      </c>
      <c r="I397" s="21"/>
      <c r="J397" s="68">
        <v>104.89567444268211</v>
      </c>
      <c r="K397">
        <v>107.70847111618664</v>
      </c>
      <c r="L397">
        <f t="shared" si="118"/>
        <v>2.2609155025529445E-2</v>
      </c>
      <c r="N397">
        <v>0.46911359663839275</v>
      </c>
    </row>
    <row r="398" spans="2:14" x14ac:dyDescent="0.35">
      <c r="B398" s="3">
        <v>0.1159</v>
      </c>
      <c r="C398" s="4">
        <f t="shared" si="116"/>
        <v>0.8841</v>
      </c>
      <c r="D398" s="6">
        <v>0.8</v>
      </c>
      <c r="E398" s="7">
        <f t="shared" si="117"/>
        <v>2.3180000000000003E-2</v>
      </c>
      <c r="F398" s="14">
        <f t="shared" si="117"/>
        <v>0.17682</v>
      </c>
      <c r="G398" s="11">
        <v>275.64999999999998</v>
      </c>
      <c r="H398" s="12">
        <v>13.87</v>
      </c>
      <c r="I398" s="21"/>
      <c r="J398" s="68">
        <v>124.84376667203563</v>
      </c>
      <c r="K398">
        <v>129.12157420852816</v>
      </c>
      <c r="L398">
        <f t="shared" si="118"/>
        <v>6.9058585374706785E-2</v>
      </c>
      <c r="N398">
        <v>0.44710142103254774</v>
      </c>
    </row>
    <row r="399" spans="2:14" x14ac:dyDescent="0.35">
      <c r="B399" s="3">
        <v>0.1159</v>
      </c>
      <c r="C399" s="4">
        <f t="shared" si="116"/>
        <v>0.8841</v>
      </c>
      <c r="D399" s="6">
        <v>0.8</v>
      </c>
      <c r="E399" s="7">
        <f t="shared" si="117"/>
        <v>2.3180000000000003E-2</v>
      </c>
      <c r="F399" s="14">
        <f t="shared" si="117"/>
        <v>0.17682</v>
      </c>
      <c r="G399" s="11">
        <v>277.60000000000002</v>
      </c>
      <c r="H399" s="12">
        <v>18.100000000000001</v>
      </c>
      <c r="I399" s="21"/>
      <c r="J399" s="68">
        <v>163.40214791986389</v>
      </c>
      <c r="K399">
        <v>171.60916586163529</v>
      </c>
      <c r="L399">
        <f t="shared" si="118"/>
        <v>5.1883061537926566E-2</v>
      </c>
      <c r="N399">
        <v>0.41017292217205215</v>
      </c>
    </row>
    <row r="400" spans="2:14" x14ac:dyDescent="0.35">
      <c r="B400" s="3">
        <v>0.1159</v>
      </c>
      <c r="C400" s="4">
        <f t="shared" si="116"/>
        <v>0.8841</v>
      </c>
      <c r="D400" s="6">
        <v>0.8</v>
      </c>
      <c r="E400" s="7">
        <f t="shared" si="117"/>
        <v>2.3180000000000003E-2</v>
      </c>
      <c r="F400" s="14">
        <f t="shared" si="117"/>
        <v>0.17682</v>
      </c>
      <c r="G400" s="11">
        <v>278.95</v>
      </c>
      <c r="H400" s="12">
        <v>22.23</v>
      </c>
      <c r="I400" s="21"/>
      <c r="J400" s="68">
        <v>202.93407641809435</v>
      </c>
      <c r="K400">
        <v>216.89418540640941</v>
      </c>
      <c r="L400">
        <f t="shared" si="118"/>
        <v>2.4317654492085495E-2</v>
      </c>
      <c r="N400">
        <v>0.37866839682296705</v>
      </c>
    </row>
    <row r="401" spans="2:14" x14ac:dyDescent="0.35">
      <c r="B401" s="3">
        <v>6.6299999999999998E-2</v>
      </c>
      <c r="C401" s="4">
        <f t="shared" si="116"/>
        <v>0.93369999999999997</v>
      </c>
      <c r="D401" s="6">
        <v>0.8</v>
      </c>
      <c r="E401" s="7">
        <f t="shared" si="117"/>
        <v>1.3260000000000001E-2</v>
      </c>
      <c r="F401" s="14">
        <f t="shared" si="117"/>
        <v>0.18674000000000002</v>
      </c>
      <c r="G401" s="11">
        <v>273.95</v>
      </c>
      <c r="H401" s="12">
        <v>14.084999999999999</v>
      </c>
      <c r="I401" s="21"/>
      <c r="J401" s="68">
        <v>137.35979718561879</v>
      </c>
      <c r="K401">
        <v>141.39699940917569</v>
      </c>
      <c r="L401">
        <f t="shared" si="118"/>
        <v>3.883559880551632E-3</v>
      </c>
      <c r="N401">
        <v>0.30997511024360813</v>
      </c>
    </row>
    <row r="402" spans="2:14" x14ac:dyDescent="0.35">
      <c r="B402" s="3">
        <v>6.6299999999999998E-2</v>
      </c>
      <c r="C402" s="4">
        <f t="shared" si="116"/>
        <v>0.93369999999999997</v>
      </c>
      <c r="D402" s="6">
        <v>0.8</v>
      </c>
      <c r="E402" s="7">
        <f t="shared" si="117"/>
        <v>1.3260000000000001E-2</v>
      </c>
      <c r="F402" s="14">
        <f t="shared" si="117"/>
        <v>0.18674000000000002</v>
      </c>
      <c r="G402" s="11">
        <v>274.55</v>
      </c>
      <c r="H402" s="12">
        <v>15.4</v>
      </c>
      <c r="I402" s="21"/>
      <c r="J402" s="68">
        <v>148.21516829814982</v>
      </c>
      <c r="K402">
        <v>152.99830232941844</v>
      </c>
      <c r="L402">
        <f t="shared" si="118"/>
        <v>6.5045303284517117E-3</v>
      </c>
      <c r="N402">
        <v>0.30126892875572209</v>
      </c>
    </row>
    <row r="403" spans="2:14" x14ac:dyDescent="0.35">
      <c r="B403" s="3">
        <v>6.6299999999999998E-2</v>
      </c>
      <c r="C403" s="4">
        <f t="shared" si="116"/>
        <v>0.93369999999999997</v>
      </c>
      <c r="D403" s="6">
        <v>0.8</v>
      </c>
      <c r="E403" s="7">
        <f t="shared" si="117"/>
        <v>1.3260000000000001E-2</v>
      </c>
      <c r="F403" s="14">
        <f t="shared" si="117"/>
        <v>0.18674000000000002</v>
      </c>
      <c r="G403" s="11">
        <v>277</v>
      </c>
      <c r="H403" s="12">
        <v>20.68</v>
      </c>
      <c r="I403" s="21"/>
      <c r="J403" s="68">
        <v>209.55540455264435</v>
      </c>
      <c r="K403">
        <v>219.92136669820198</v>
      </c>
      <c r="L403">
        <f t="shared" si="118"/>
        <v>6.3449548830763869E-2</v>
      </c>
      <c r="N403">
        <v>0.26117972103993958</v>
      </c>
    </row>
    <row r="404" spans="2:14" x14ac:dyDescent="0.35">
      <c r="B404" s="3">
        <v>6.6299999999999998E-2</v>
      </c>
      <c r="C404" s="4">
        <f t="shared" si="116"/>
        <v>0.93369999999999997</v>
      </c>
      <c r="D404" s="6">
        <v>0.8</v>
      </c>
      <c r="E404" s="7">
        <f t="shared" si="117"/>
        <v>1.3260000000000001E-2</v>
      </c>
      <c r="F404" s="14">
        <f t="shared" si="117"/>
        <v>0.18674000000000002</v>
      </c>
      <c r="G404" s="11">
        <v>278.25</v>
      </c>
      <c r="H404" s="12">
        <v>24.119999999999997</v>
      </c>
      <c r="I404" s="21"/>
      <c r="J404" s="68">
        <v>259.1616125314336</v>
      </c>
      <c r="K404">
        <v>275.90083580609075</v>
      </c>
      <c r="L404">
        <f t="shared" si="118"/>
        <v>0.14386747846637965</v>
      </c>
      <c r="N404">
        <v>0.23718611280417468</v>
      </c>
    </row>
    <row r="405" spans="2:14" x14ac:dyDescent="0.35">
      <c r="B405" s="3">
        <v>1</v>
      </c>
      <c r="C405" s="4">
        <f t="shared" si="116"/>
        <v>0</v>
      </c>
      <c r="D405" s="6">
        <v>0.05</v>
      </c>
      <c r="E405" s="7">
        <f>0.95*B405</f>
        <v>0.95</v>
      </c>
      <c r="F405" s="14">
        <f>0.95*C405</f>
        <v>0</v>
      </c>
      <c r="G405" s="11">
        <v>274</v>
      </c>
      <c r="H405" s="12">
        <v>1.3939999999999999</v>
      </c>
      <c r="I405" s="22"/>
      <c r="J405" s="68">
        <v>15.921145606183948</v>
      </c>
      <c r="K405">
        <v>15.921145867066501</v>
      </c>
      <c r="L405">
        <f t="shared" si="118"/>
        <v>0.14211950265900303</v>
      </c>
      <c r="N405">
        <v>0.99999999999999989</v>
      </c>
    </row>
    <row r="406" spans="2:14" x14ac:dyDescent="0.35">
      <c r="B406" s="3">
        <v>0.82050000000000001</v>
      </c>
      <c r="C406" s="4">
        <f t="shared" si="116"/>
        <v>0.17949999999999999</v>
      </c>
      <c r="D406" s="6">
        <v>0.05</v>
      </c>
      <c r="E406" s="7">
        <f t="shared" ref="E406:F430" si="119">0.95*B406</f>
        <v>0.77947499999999992</v>
      </c>
      <c r="F406" s="14">
        <f t="shared" si="119"/>
        <v>0.17052499999999998</v>
      </c>
      <c r="G406" s="11">
        <v>274</v>
      </c>
      <c r="H406" s="12">
        <v>1.7690000000000001</v>
      </c>
      <c r="I406" s="22"/>
      <c r="J406" s="68">
        <v>19.356546839137753</v>
      </c>
      <c r="K406">
        <v>19.353745980784868</v>
      </c>
      <c r="L406">
        <f t="shared" si="118"/>
        <v>9.4050083707454324E-2</v>
      </c>
      <c r="N406">
        <v>0.9737852200851741</v>
      </c>
    </row>
    <row r="407" spans="2:14" x14ac:dyDescent="0.35">
      <c r="B407" s="3">
        <v>0.59989999999999999</v>
      </c>
      <c r="C407" s="4">
        <f t="shared" si="116"/>
        <v>0.40010000000000001</v>
      </c>
      <c r="D407" s="6">
        <v>0.05</v>
      </c>
      <c r="E407" s="7">
        <f t="shared" si="119"/>
        <v>0.56990499999999999</v>
      </c>
      <c r="F407" s="14">
        <f t="shared" si="119"/>
        <v>0.38009500000000002</v>
      </c>
      <c r="G407" s="11">
        <v>274</v>
      </c>
      <c r="H407" s="12">
        <v>2.3540000000000001</v>
      </c>
      <c r="I407" s="22"/>
      <c r="J407" s="68">
        <v>26.217750404831229</v>
      </c>
      <c r="K407">
        <v>26.203553328576611</v>
      </c>
      <c r="L407">
        <f t="shared" si="118"/>
        <v>0.11315009891999199</v>
      </c>
      <c r="N407">
        <v>0.92366331388673351</v>
      </c>
    </row>
    <row r="408" spans="2:14" x14ac:dyDescent="0.35">
      <c r="B408" s="3">
        <v>0.50480000000000003</v>
      </c>
      <c r="C408" s="4">
        <f t="shared" si="116"/>
        <v>0.49519999999999997</v>
      </c>
      <c r="D408" s="6">
        <v>0.05</v>
      </c>
      <c r="E408" s="7">
        <f t="shared" si="119"/>
        <v>0.47955999999999999</v>
      </c>
      <c r="F408" s="14">
        <f t="shared" si="119"/>
        <v>0.47043999999999997</v>
      </c>
      <c r="G408" s="11">
        <v>274</v>
      </c>
      <c r="H408" s="12">
        <v>2.835</v>
      </c>
      <c r="I408" s="22"/>
      <c r="J408" s="68">
        <v>30.86906101832972</v>
      </c>
      <c r="K408">
        <v>30.841783681224332</v>
      </c>
      <c r="L408">
        <f t="shared" si="118"/>
        <v>8.7893604275990481E-2</v>
      </c>
      <c r="N408">
        <v>0.89110688344737177</v>
      </c>
    </row>
    <row r="409" spans="2:14" x14ac:dyDescent="0.35">
      <c r="B409" s="3">
        <v>0.39939999999999998</v>
      </c>
      <c r="C409" s="4">
        <f t="shared" si="116"/>
        <v>0.60060000000000002</v>
      </c>
      <c r="D409" s="6">
        <v>0.05</v>
      </c>
      <c r="E409" s="7">
        <f t="shared" si="119"/>
        <v>0.37942999999999993</v>
      </c>
      <c r="F409" s="14">
        <f t="shared" si="119"/>
        <v>0.57057000000000002</v>
      </c>
      <c r="G409" s="11">
        <v>274</v>
      </c>
      <c r="H409" s="12">
        <v>3.56</v>
      </c>
      <c r="I409" s="22"/>
      <c r="J409" s="68">
        <v>38.317466172907601</v>
      </c>
      <c r="K409">
        <v>38.25890374343529</v>
      </c>
      <c r="L409">
        <f t="shared" si="118"/>
        <v>7.4688307399867662E-2</v>
      </c>
      <c r="N409">
        <v>0.84103456289099698</v>
      </c>
    </row>
    <row r="410" spans="2:14" x14ac:dyDescent="0.35">
      <c r="B410" s="3">
        <v>0.20569999999999999</v>
      </c>
      <c r="C410" s="4">
        <f t="shared" si="116"/>
        <v>0.79430000000000001</v>
      </c>
      <c r="D410" s="6">
        <v>0.05</v>
      </c>
      <c r="E410" s="7">
        <f t="shared" si="119"/>
        <v>0.19541499999999998</v>
      </c>
      <c r="F410" s="14">
        <f t="shared" si="119"/>
        <v>0.75458499999999995</v>
      </c>
      <c r="G410" s="11">
        <v>274</v>
      </c>
      <c r="H410" s="12">
        <v>7.2349999999999994</v>
      </c>
      <c r="I410" s="22"/>
      <c r="J410" s="68">
        <v>67.522202100648585</v>
      </c>
      <c r="K410">
        <v>67.210067409163798</v>
      </c>
      <c r="L410">
        <f t="shared" si="118"/>
        <v>7.1042606645973685E-2</v>
      </c>
      <c r="N410">
        <v>0.66462067979869477</v>
      </c>
    </row>
    <row r="411" spans="2:14" x14ac:dyDescent="0.35">
      <c r="B411" s="3">
        <v>0.1159</v>
      </c>
      <c r="C411" s="4">
        <f t="shared" si="116"/>
        <v>0.8841</v>
      </c>
      <c r="D411" s="6">
        <v>0.05</v>
      </c>
      <c r="E411" s="7">
        <f t="shared" si="119"/>
        <v>0.11010499999999999</v>
      </c>
      <c r="F411" s="14">
        <f t="shared" si="119"/>
        <v>0.83989499999999995</v>
      </c>
      <c r="G411" s="11">
        <v>274</v>
      </c>
      <c r="H411" s="12">
        <v>11.2</v>
      </c>
      <c r="I411" s="22"/>
      <c r="J411" s="68">
        <v>101.80511947042196</v>
      </c>
      <c r="K411">
        <v>101.0055505434713</v>
      </c>
      <c r="L411">
        <f t="shared" si="118"/>
        <v>9.8164727290434822E-2</v>
      </c>
      <c r="N411">
        <v>0.48895141786852975</v>
      </c>
    </row>
    <row r="412" spans="2:14" x14ac:dyDescent="0.35">
      <c r="B412" s="3">
        <v>4.9799999999999997E-2</v>
      </c>
      <c r="C412" s="4">
        <f t="shared" si="116"/>
        <v>0.95020000000000004</v>
      </c>
      <c r="D412" s="6">
        <v>0.05</v>
      </c>
      <c r="E412" s="7">
        <f t="shared" si="119"/>
        <v>4.7309999999999998E-2</v>
      </c>
      <c r="F412" s="14">
        <f t="shared" si="119"/>
        <v>0.90268999999999999</v>
      </c>
      <c r="G412" s="11">
        <v>274</v>
      </c>
      <c r="H412" s="12">
        <v>14.928000000000001</v>
      </c>
      <c r="I412" s="22"/>
      <c r="J412" s="68">
        <v>155.75561897899897</v>
      </c>
      <c r="K412">
        <v>154.34051368069785</v>
      </c>
      <c r="L412">
        <f t="shared" si="118"/>
        <v>3.3899475353013478E-2</v>
      </c>
      <c r="N412">
        <v>0.26314153131162771</v>
      </c>
    </row>
    <row r="413" spans="2:14" x14ac:dyDescent="0.35">
      <c r="B413" s="3">
        <v>0</v>
      </c>
      <c r="C413" s="4">
        <f t="shared" si="116"/>
        <v>1</v>
      </c>
      <c r="D413" s="6">
        <v>0.05</v>
      </c>
      <c r="E413" s="7">
        <f t="shared" si="119"/>
        <v>0</v>
      </c>
      <c r="F413" s="14">
        <f t="shared" si="119"/>
        <v>0.95</v>
      </c>
      <c r="G413" s="11">
        <v>274</v>
      </c>
      <c r="H413" s="12">
        <v>17.925999999999998</v>
      </c>
      <c r="I413" s="22"/>
      <c r="J413" s="68">
        <v>172.73281882303783</v>
      </c>
      <c r="K413">
        <v>172.73281883576018</v>
      </c>
      <c r="L413">
        <f t="shared" si="118"/>
        <v>3.6411810578153556E-2</v>
      </c>
      <c r="N413">
        <v>0</v>
      </c>
    </row>
    <row r="414" spans="2:14" x14ac:dyDescent="0.35">
      <c r="B414" s="3">
        <v>1</v>
      </c>
      <c r="C414" s="4">
        <f t="shared" si="116"/>
        <v>0</v>
      </c>
      <c r="D414" s="6">
        <v>0.05</v>
      </c>
      <c r="E414" s="7">
        <f t="shared" si="119"/>
        <v>0.95</v>
      </c>
      <c r="F414" s="14">
        <f t="shared" si="119"/>
        <v>0</v>
      </c>
      <c r="G414" s="11">
        <v>277</v>
      </c>
      <c r="H414" s="12">
        <v>1.9530000000000001</v>
      </c>
      <c r="I414" s="22"/>
      <c r="J414" s="68">
        <v>20.769463929059231</v>
      </c>
      <c r="K414">
        <v>20.769464074456295</v>
      </c>
      <c r="L414">
        <f t="shared" si="118"/>
        <v>6.3464622347992494E-2</v>
      </c>
      <c r="N414">
        <v>1</v>
      </c>
    </row>
    <row r="415" spans="2:14" x14ac:dyDescent="0.35">
      <c r="B415" s="3">
        <v>0.84909999999999997</v>
      </c>
      <c r="C415" s="4">
        <f t="shared" si="116"/>
        <v>0.15090000000000003</v>
      </c>
      <c r="D415" s="6">
        <v>0.05</v>
      </c>
      <c r="E415" s="7">
        <f t="shared" si="119"/>
        <v>0.80664499999999995</v>
      </c>
      <c r="F415" s="14">
        <f t="shared" si="119"/>
        <v>0.14335500000000004</v>
      </c>
      <c r="G415" s="11">
        <v>277</v>
      </c>
      <c r="H415" s="12">
        <v>2.6</v>
      </c>
      <c r="I415" s="22"/>
      <c r="J415" s="68">
        <v>24.629431084641588</v>
      </c>
      <c r="K415">
        <v>24.624907246634933</v>
      </c>
      <c r="L415">
        <f t="shared" si="118"/>
        <v>5.2888182821733333E-2</v>
      </c>
      <c r="N415">
        <v>0.97672898288094889</v>
      </c>
    </row>
    <row r="416" spans="2:14" x14ac:dyDescent="0.35">
      <c r="B416" s="3">
        <v>0.5867</v>
      </c>
      <c r="C416" s="4">
        <f t="shared" si="116"/>
        <v>0.4133</v>
      </c>
      <c r="D416" s="6">
        <v>0.05</v>
      </c>
      <c r="E416" s="7">
        <f t="shared" si="119"/>
        <v>0.557365</v>
      </c>
      <c r="F416" s="14">
        <f t="shared" si="119"/>
        <v>0.39263499999999996</v>
      </c>
      <c r="G416" s="11">
        <v>277</v>
      </c>
      <c r="H416" s="12">
        <v>3.3770000000000002</v>
      </c>
      <c r="I416" s="22"/>
      <c r="J416" s="68">
        <v>35.89735835458432</v>
      </c>
      <c r="K416">
        <v>35.862946892738819</v>
      </c>
      <c r="L416">
        <f t="shared" si="118"/>
        <v>6.1976514442961671E-2</v>
      </c>
      <c r="N416">
        <v>0.91234890566226334</v>
      </c>
    </row>
    <row r="417" spans="2:14" x14ac:dyDescent="0.35">
      <c r="B417" s="3">
        <v>0.38990000000000002</v>
      </c>
      <c r="C417" s="4">
        <f t="shared" si="116"/>
        <v>0.61009999999999998</v>
      </c>
      <c r="D417" s="6">
        <v>0.05</v>
      </c>
      <c r="E417" s="7">
        <f t="shared" si="119"/>
        <v>0.37040499999999998</v>
      </c>
      <c r="F417" s="14">
        <f t="shared" si="119"/>
        <v>0.57959499999999997</v>
      </c>
      <c r="G417" s="11">
        <v>277</v>
      </c>
      <c r="H417" s="12">
        <v>5.2329999999999997</v>
      </c>
      <c r="I417" s="22"/>
      <c r="J417" s="68">
        <v>53.591400697095679</v>
      </c>
      <c r="K417">
        <v>53.447070794161526</v>
      </c>
      <c r="L417">
        <f t="shared" si="118"/>
        <v>2.1346661459230417E-2</v>
      </c>
      <c r="N417">
        <v>0.82005631495627007</v>
      </c>
    </row>
    <row r="418" spans="2:14" x14ac:dyDescent="0.35">
      <c r="B418" s="3">
        <v>0.17610000000000001</v>
      </c>
      <c r="C418" s="4">
        <f t="shared" si="116"/>
        <v>0.82389999999999997</v>
      </c>
      <c r="D418" s="6">
        <v>0.05</v>
      </c>
      <c r="E418" s="7">
        <f t="shared" si="119"/>
        <v>0.167295</v>
      </c>
      <c r="F418" s="14">
        <f t="shared" si="119"/>
        <v>0.78270499999999998</v>
      </c>
      <c r="G418" s="11">
        <v>277</v>
      </c>
      <c r="H418" s="12">
        <v>11.98</v>
      </c>
      <c r="I418" s="22"/>
      <c r="J418" s="68">
        <v>109.12387805641784</v>
      </c>
      <c r="K418">
        <v>108.09426178249451</v>
      </c>
      <c r="L418">
        <f t="shared" si="118"/>
        <v>9.7710669595204497E-2</v>
      </c>
      <c r="N418">
        <v>0.58332782207128853</v>
      </c>
    </row>
    <row r="419" spans="2:14" x14ac:dyDescent="0.35">
      <c r="B419" s="3">
        <v>0.1159</v>
      </c>
      <c r="C419" s="4">
        <f t="shared" si="116"/>
        <v>0.8841</v>
      </c>
      <c r="D419" s="6">
        <v>0.05</v>
      </c>
      <c r="E419" s="7">
        <f t="shared" si="119"/>
        <v>0.11010499999999999</v>
      </c>
      <c r="F419" s="14">
        <f t="shared" si="119"/>
        <v>0.83989499999999995</v>
      </c>
      <c r="G419" s="11">
        <v>277</v>
      </c>
      <c r="H419" s="12">
        <v>15.5</v>
      </c>
      <c r="I419" s="22"/>
      <c r="J419" s="68">
        <v>149.7684083624298</v>
      </c>
      <c r="K419">
        <v>147.77523561626742</v>
      </c>
      <c r="L419">
        <f t="shared" si="118"/>
        <v>4.6611383120855332E-2</v>
      </c>
      <c r="N419">
        <v>0.44844722535859938</v>
      </c>
    </row>
    <row r="420" spans="2:14" x14ac:dyDescent="0.35">
      <c r="B420" s="3">
        <v>6.6299999999999998E-2</v>
      </c>
      <c r="C420" s="4">
        <f t="shared" si="116"/>
        <v>0.93369999999999997</v>
      </c>
      <c r="D420" s="6">
        <v>0.05</v>
      </c>
      <c r="E420" s="7">
        <f t="shared" si="119"/>
        <v>6.2984999999999999E-2</v>
      </c>
      <c r="F420" s="14">
        <f t="shared" si="119"/>
        <v>0.88701499999999989</v>
      </c>
      <c r="G420" s="11">
        <v>277</v>
      </c>
      <c r="H420" s="12">
        <v>19.173999999999999</v>
      </c>
      <c r="I420" s="22"/>
      <c r="J420" s="68">
        <v>209.55540455505306</v>
      </c>
      <c r="K420">
        <v>206.29704604297427</v>
      </c>
      <c r="L420">
        <f t="shared" si="118"/>
        <v>7.5920757499605002E-2</v>
      </c>
      <c r="N420">
        <v>0.29182520297867393</v>
      </c>
    </row>
    <row r="421" spans="2:14" x14ac:dyDescent="0.35">
      <c r="B421" s="3">
        <v>0</v>
      </c>
      <c r="C421" s="4">
        <f t="shared" si="116"/>
        <v>1</v>
      </c>
      <c r="D421" s="6">
        <v>0.05</v>
      </c>
      <c r="E421" s="7">
        <f t="shared" si="119"/>
        <v>0</v>
      </c>
      <c r="F421" s="14">
        <f t="shared" si="119"/>
        <v>0.95</v>
      </c>
      <c r="G421" s="11">
        <v>277</v>
      </c>
      <c r="H421" s="12">
        <v>24.041</v>
      </c>
      <c r="I421" s="22"/>
      <c r="J421" s="68">
        <v>260.98376477541314</v>
      </c>
      <c r="K421">
        <v>260.98376478343755</v>
      </c>
      <c r="L421">
        <f t="shared" si="118"/>
        <v>8.5577824480835035E-2</v>
      </c>
      <c r="N421">
        <v>0</v>
      </c>
    </row>
    <row r="422" spans="2:14" x14ac:dyDescent="0.35">
      <c r="B422" s="3">
        <v>1</v>
      </c>
      <c r="C422" s="4">
        <f t="shared" si="116"/>
        <v>0</v>
      </c>
      <c r="D422" s="6">
        <v>0.05</v>
      </c>
      <c r="E422" s="7">
        <f t="shared" si="119"/>
        <v>0.95</v>
      </c>
      <c r="F422" s="14">
        <f t="shared" si="119"/>
        <v>0</v>
      </c>
      <c r="G422" s="11">
        <v>280</v>
      </c>
      <c r="H422" s="12">
        <v>2.8010000000000002</v>
      </c>
      <c r="I422" s="22"/>
      <c r="J422" s="68">
        <v>26.966175837924119</v>
      </c>
      <c r="K422">
        <v>26.966175845143219</v>
      </c>
      <c r="L422">
        <f t="shared" si="118"/>
        <v>3.7266124771752313E-2</v>
      </c>
      <c r="N422">
        <v>1</v>
      </c>
    </row>
    <row r="423" spans="2:14" x14ac:dyDescent="0.35">
      <c r="B423" s="3">
        <v>0.82499999999999996</v>
      </c>
      <c r="C423" s="4">
        <f t="shared" si="116"/>
        <v>0.17500000000000004</v>
      </c>
      <c r="D423" s="6">
        <v>0.05</v>
      </c>
      <c r="E423" s="7">
        <f t="shared" si="119"/>
        <v>0.78374999999999995</v>
      </c>
      <c r="F423" s="14">
        <f t="shared" si="119"/>
        <v>0.16625000000000004</v>
      </c>
      <c r="G423" s="11">
        <v>280</v>
      </c>
      <c r="H423" s="12">
        <v>3.6</v>
      </c>
      <c r="I423" s="22"/>
      <c r="J423" s="68">
        <v>33.408166174964855</v>
      </c>
      <c r="K423">
        <v>33.395702661096216</v>
      </c>
      <c r="L423">
        <f t="shared" si="118"/>
        <v>7.2341592747327335E-2</v>
      </c>
      <c r="N423">
        <v>0.96938432787507622</v>
      </c>
    </row>
    <row r="424" spans="2:14" x14ac:dyDescent="0.35">
      <c r="B424" s="3">
        <v>0.69989999999999997</v>
      </c>
      <c r="C424" s="4">
        <f t="shared" si="116"/>
        <v>0.30010000000000003</v>
      </c>
      <c r="D424" s="6">
        <v>0.05</v>
      </c>
      <c r="E424" s="7">
        <f t="shared" si="119"/>
        <v>0.66490499999999997</v>
      </c>
      <c r="F424" s="14">
        <f t="shared" si="119"/>
        <v>0.28509500000000004</v>
      </c>
      <c r="G424" s="11">
        <v>280</v>
      </c>
      <c r="H424" s="12">
        <v>4.2329999999999997</v>
      </c>
      <c r="I424" s="22"/>
      <c r="J424" s="68">
        <v>40.02378833736249</v>
      </c>
      <c r="K424">
        <v>39.989245273454976</v>
      </c>
      <c r="L424">
        <f t="shared" si="118"/>
        <v>5.5297772892629861E-2</v>
      </c>
      <c r="N424">
        <v>0.93924014688152568</v>
      </c>
    </row>
    <row r="425" spans="2:14" x14ac:dyDescent="0.35">
      <c r="B425" s="3">
        <v>0.5917</v>
      </c>
      <c r="C425" s="4">
        <f t="shared" si="116"/>
        <v>0.4083</v>
      </c>
      <c r="D425" s="6">
        <v>0.05</v>
      </c>
      <c r="E425" s="7">
        <f t="shared" si="119"/>
        <v>0.56211500000000003</v>
      </c>
      <c r="F425" s="14">
        <f t="shared" si="119"/>
        <v>0.38788499999999998</v>
      </c>
      <c r="G425" s="11">
        <v>280</v>
      </c>
      <c r="H425" s="12">
        <v>5.0679999999999996</v>
      </c>
      <c r="I425" s="22"/>
      <c r="J425" s="68">
        <v>48.033137716819489</v>
      </c>
      <c r="K425">
        <v>47.957157619671463</v>
      </c>
      <c r="L425">
        <f t="shared" si="118"/>
        <v>5.3726171671833654E-2</v>
      </c>
      <c r="N425">
        <v>0.90434963637057031</v>
      </c>
    </row>
    <row r="426" spans="2:14" x14ac:dyDescent="0.35">
      <c r="B426" s="3">
        <v>0.39240000000000003</v>
      </c>
      <c r="C426" s="4">
        <f t="shared" si="116"/>
        <v>0.60759999999999992</v>
      </c>
      <c r="D426" s="6">
        <v>0.05</v>
      </c>
      <c r="E426" s="7">
        <f t="shared" si="119"/>
        <v>0.37278</v>
      </c>
      <c r="F426" s="14">
        <f t="shared" si="119"/>
        <v>0.57721999999999984</v>
      </c>
      <c r="G426" s="11">
        <v>280</v>
      </c>
      <c r="H426" s="12">
        <v>8.2750000000000004</v>
      </c>
      <c r="I426" s="22"/>
      <c r="J426" s="68">
        <v>74.459655215545084</v>
      </c>
      <c r="K426">
        <v>74.110630505732132</v>
      </c>
      <c r="L426">
        <f t="shared" si="118"/>
        <v>0.10440325672831259</v>
      </c>
      <c r="N426">
        <v>0.80029313025190407</v>
      </c>
    </row>
    <row r="427" spans="2:14" x14ac:dyDescent="0.35">
      <c r="B427" s="3">
        <v>0.251</v>
      </c>
      <c r="C427" s="4">
        <f t="shared" si="116"/>
        <v>0.749</v>
      </c>
      <c r="D427" s="6">
        <v>0.05</v>
      </c>
      <c r="E427" s="7">
        <f t="shared" si="119"/>
        <v>0.23845</v>
      </c>
      <c r="F427" s="14">
        <f t="shared" si="119"/>
        <v>0.71155000000000002</v>
      </c>
      <c r="G427" s="11">
        <v>280</v>
      </c>
      <c r="H427" s="12">
        <v>14.974</v>
      </c>
      <c r="I427" s="22"/>
      <c r="J427" s="68">
        <v>118.43600788896492</v>
      </c>
      <c r="K427">
        <v>117.13113779897303</v>
      </c>
      <c r="L427">
        <f t="shared" si="118"/>
        <v>0.21776988246979417</v>
      </c>
      <c r="N427">
        <v>0.65860928131264695</v>
      </c>
    </row>
    <row r="428" spans="2:14" x14ac:dyDescent="0.35">
      <c r="B428" s="3">
        <v>0.1709</v>
      </c>
      <c r="C428" s="4">
        <f t="shared" si="116"/>
        <v>0.82909999999999995</v>
      </c>
      <c r="D428" s="6">
        <v>0.05</v>
      </c>
      <c r="E428" s="7">
        <f t="shared" si="119"/>
        <v>0.162355</v>
      </c>
      <c r="F428" s="14">
        <f t="shared" si="119"/>
        <v>0.78764499999999993</v>
      </c>
      <c r="G428" s="11">
        <v>280</v>
      </c>
      <c r="H428" s="12">
        <v>20.753</v>
      </c>
      <c r="I428" s="22"/>
      <c r="J428" s="68">
        <v>173.51319504506839</v>
      </c>
      <c r="K428">
        <v>170.26299578159944</v>
      </c>
      <c r="L428">
        <f t="shared" si="118"/>
        <v>0.17957405781525831</v>
      </c>
      <c r="N428">
        <v>0.52340859124811867</v>
      </c>
    </row>
    <row r="429" spans="2:14" x14ac:dyDescent="0.35">
      <c r="B429" s="3">
        <v>9.0499999999999997E-2</v>
      </c>
      <c r="C429" s="4">
        <f t="shared" si="116"/>
        <v>0.90949999999999998</v>
      </c>
      <c r="D429" s="6">
        <v>0.05</v>
      </c>
      <c r="E429" s="7">
        <f t="shared" si="119"/>
        <v>8.5974999999999996E-2</v>
      </c>
      <c r="F429" s="14">
        <f t="shared" si="119"/>
        <v>0.86402499999999993</v>
      </c>
      <c r="G429" s="11">
        <v>280</v>
      </c>
      <c r="H429" s="12">
        <v>26.689999999999998</v>
      </c>
      <c r="I429" s="22"/>
      <c r="J429" s="68">
        <v>303.39543615084756</v>
      </c>
      <c r="K429">
        <v>294.21207418872712</v>
      </c>
      <c r="L429">
        <f t="shared" si="118"/>
        <v>0.10233073881126691</v>
      </c>
      <c r="N429">
        <v>0.31862534153584021</v>
      </c>
    </row>
    <row r="430" spans="2:14" x14ac:dyDescent="0.35">
      <c r="B430" s="3">
        <v>0</v>
      </c>
      <c r="C430" s="4">
        <f t="shared" si="116"/>
        <v>1</v>
      </c>
      <c r="D430" s="6">
        <v>0.05</v>
      </c>
      <c r="E430" s="7">
        <f t="shared" si="119"/>
        <v>0</v>
      </c>
      <c r="F430" s="14">
        <f t="shared" si="119"/>
        <v>0.95</v>
      </c>
      <c r="G430" s="11">
        <v>280</v>
      </c>
      <c r="H430" s="12">
        <v>32.308</v>
      </c>
      <c r="I430" s="22"/>
      <c r="J430" s="68">
        <v>486.54189713157791</v>
      </c>
      <c r="K430">
        <v>486.54189703872692</v>
      </c>
      <c r="L430">
        <f t="shared" si="118"/>
        <v>0.50594867227537121</v>
      </c>
      <c r="N430">
        <v>0</v>
      </c>
    </row>
    <row r="431" spans="2:14" x14ac:dyDescent="0.35">
      <c r="L431">
        <f>SUM(L377:L430)/54</f>
        <v>0.10256322824347057</v>
      </c>
    </row>
  </sheetData>
  <mergeCells count="28">
    <mergeCell ref="U2:V2"/>
    <mergeCell ref="A141:J141"/>
    <mergeCell ref="A150:J150"/>
    <mergeCell ref="A177:J177"/>
    <mergeCell ref="A262:J262"/>
    <mergeCell ref="K2:L2"/>
    <mergeCell ref="M2:N2"/>
    <mergeCell ref="A290:J290"/>
    <mergeCell ref="A240:J240"/>
    <mergeCell ref="B1:C1"/>
    <mergeCell ref="D1:F1"/>
    <mergeCell ref="G1:H1"/>
    <mergeCell ref="B376:N376"/>
    <mergeCell ref="B318:N318"/>
    <mergeCell ref="A251:J251"/>
    <mergeCell ref="Q2:R2"/>
    <mergeCell ref="Q3:R3"/>
    <mergeCell ref="A3:J3"/>
    <mergeCell ref="B330:O330"/>
    <mergeCell ref="B348:O348"/>
    <mergeCell ref="A58:J58"/>
    <mergeCell ref="A204:J204"/>
    <mergeCell ref="A69:J69"/>
    <mergeCell ref="A96:J96"/>
    <mergeCell ref="A299:J299"/>
    <mergeCell ref="A194:J194"/>
    <mergeCell ref="A106:J106"/>
    <mergeCell ref="A123:J123"/>
  </mergeCells>
  <pageMargins left="0.7" right="0.7" top="0.75" bottom="0.75" header="0.3" footer="0.3"/>
  <pageSetup orientation="portrait" r:id="rId1"/>
  <ignoredErrors>
    <ignoredError sqref="C4:C57 B59:B68 B70:C95 C102:C105 C124:C140 C142:C149 C151:C176 C300:C313" unlockedFormula="1"/>
    <ignoredError sqref="L1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5" sqref="G15"/>
    </sheetView>
  </sheetViews>
  <sheetFormatPr defaultRowHeight="14.5" x14ac:dyDescent="0.35"/>
  <cols>
    <col min="2" max="2" width="10.36328125" bestFit="1" customWidth="1"/>
    <col min="3" max="4" width="10.36328125" customWidth="1"/>
    <col min="5" max="5" width="10.1796875" bestFit="1" customWidth="1"/>
  </cols>
  <sheetData>
    <row r="1" spans="1:5" ht="15" thickBot="1" x14ac:dyDescent="0.4">
      <c r="A1" s="84" t="s">
        <v>34</v>
      </c>
      <c r="B1" s="85" t="s">
        <v>35</v>
      </c>
      <c r="D1" s="84" t="s">
        <v>34</v>
      </c>
      <c r="E1" s="85" t="s">
        <v>36</v>
      </c>
    </row>
    <row r="2" spans="1:5" x14ac:dyDescent="0.35">
      <c r="A2" s="11">
        <v>275.02999999999997</v>
      </c>
      <c r="B2" s="12">
        <v>1.502</v>
      </c>
      <c r="D2" s="11">
        <v>275.02999999999997</v>
      </c>
      <c r="E2" s="86">
        <v>1.7448697095435048</v>
      </c>
    </row>
    <row r="3" spans="1:5" x14ac:dyDescent="0.35">
      <c r="A3" s="11">
        <v>275.14999999999998</v>
      </c>
      <c r="B3" s="12">
        <v>1.653</v>
      </c>
      <c r="D3" s="11">
        <v>275.12</v>
      </c>
      <c r="E3" s="22">
        <v>1.7588685753591196</v>
      </c>
    </row>
    <row r="4" spans="1:5" x14ac:dyDescent="0.35">
      <c r="A4" s="11">
        <v>275.27</v>
      </c>
      <c r="B4" s="12">
        <v>1.5780000000000001</v>
      </c>
      <c r="D4" s="11">
        <v>275.14999999999998</v>
      </c>
      <c r="E4" s="22">
        <v>1.763558767779789</v>
      </c>
    </row>
    <row r="5" spans="1:5" x14ac:dyDescent="0.35">
      <c r="A5" s="11">
        <v>275.72000000000003</v>
      </c>
      <c r="B5" s="12">
        <v>1.7549999999999999</v>
      </c>
      <c r="D5" s="11">
        <v>275.27</v>
      </c>
      <c r="E5" s="22">
        <v>1.7824521116798864</v>
      </c>
    </row>
    <row r="6" spans="1:5" x14ac:dyDescent="0.35">
      <c r="A6" s="11">
        <v>276.39</v>
      </c>
      <c r="B6" s="12">
        <v>1.8160000000000001</v>
      </c>
      <c r="D6" s="11">
        <v>275.72000000000003</v>
      </c>
      <c r="E6" s="22">
        <v>1.8549793037596873</v>
      </c>
    </row>
    <row r="7" spans="1:5" x14ac:dyDescent="0.35">
      <c r="A7" s="11">
        <v>276.73</v>
      </c>
      <c r="B7" s="12">
        <v>1.835</v>
      </c>
      <c r="D7" s="11">
        <v>276.39</v>
      </c>
      <c r="E7" s="22">
        <v>1.9682218010236432</v>
      </c>
    </row>
    <row r="8" spans="1:5" x14ac:dyDescent="0.35">
      <c r="A8" s="11">
        <v>278.52999999999997</v>
      </c>
      <c r="B8" s="12">
        <v>2.262</v>
      </c>
      <c r="D8" s="11">
        <v>276.73</v>
      </c>
      <c r="E8" s="22">
        <v>2.0281387812913154</v>
      </c>
    </row>
    <row r="9" spans="1:5" x14ac:dyDescent="0.35">
      <c r="A9" s="11">
        <v>279.75</v>
      </c>
      <c r="B9" s="12">
        <v>2.5990000000000002</v>
      </c>
      <c r="D9" s="11">
        <v>276.88</v>
      </c>
      <c r="E9" s="22">
        <v>2.0551198481559787</v>
      </c>
    </row>
    <row r="10" spans="1:5" x14ac:dyDescent="0.35">
      <c r="A10" s="11">
        <v>281.36</v>
      </c>
      <c r="B10" s="12">
        <v>3.3029999999999999</v>
      </c>
      <c r="D10" s="11">
        <v>277.83</v>
      </c>
      <c r="E10" s="22">
        <v>2.2339218692497083</v>
      </c>
    </row>
    <row r="11" spans="1:5" ht="15" thickBot="1" x14ac:dyDescent="0.4">
      <c r="A11" s="54">
        <v>282.76</v>
      </c>
      <c r="B11" s="55">
        <v>4.0789999999999997</v>
      </c>
      <c r="D11" s="54">
        <v>278.52999999999997</v>
      </c>
      <c r="E11" s="87">
        <v>2.3747322147004004</v>
      </c>
    </row>
    <row r="12" spans="1:5" x14ac:dyDescent="0.35">
      <c r="A12" s="52">
        <v>275.12</v>
      </c>
      <c r="B12" s="53">
        <v>1.51</v>
      </c>
      <c r="D12" s="52">
        <v>278.99</v>
      </c>
      <c r="E12" s="86">
        <v>2.4715736249757434</v>
      </c>
    </row>
    <row r="13" spans="1:5" x14ac:dyDescent="0.35">
      <c r="A13" s="11">
        <v>276.88</v>
      </c>
      <c r="B13" s="12">
        <v>1.81</v>
      </c>
      <c r="D13" s="11">
        <v>279.75</v>
      </c>
      <c r="E13" s="22">
        <v>2.6393071449580541</v>
      </c>
    </row>
    <row r="14" spans="1:5" x14ac:dyDescent="0.35">
      <c r="A14" s="11">
        <v>277.83</v>
      </c>
      <c r="B14" s="12">
        <v>2.11</v>
      </c>
      <c r="D14" s="11">
        <v>279.94</v>
      </c>
      <c r="E14" s="22">
        <v>2.6827659041176708</v>
      </c>
    </row>
    <row r="15" spans="1:5" x14ac:dyDescent="0.35">
      <c r="A15" s="11">
        <v>278.99</v>
      </c>
      <c r="B15" s="12">
        <v>2.4</v>
      </c>
      <c r="D15" s="11">
        <v>280.70999999999998</v>
      </c>
      <c r="E15" s="22">
        <v>2.8652145287090898</v>
      </c>
    </row>
    <row r="16" spans="1:5" x14ac:dyDescent="0.35">
      <c r="A16" s="11">
        <v>279.94</v>
      </c>
      <c r="B16" s="12">
        <v>2.7</v>
      </c>
      <c r="D16" s="11">
        <v>281.36</v>
      </c>
      <c r="E16" s="22">
        <v>3.0271813079117704</v>
      </c>
    </row>
    <row r="17" spans="1:5" x14ac:dyDescent="0.35">
      <c r="A17" s="11">
        <v>280.70999999999998</v>
      </c>
      <c r="B17" s="12">
        <v>3</v>
      </c>
      <c r="D17" s="11">
        <v>281.42</v>
      </c>
      <c r="E17" s="22">
        <v>3.0424970064673866</v>
      </c>
    </row>
    <row r="18" spans="1:5" x14ac:dyDescent="0.35">
      <c r="A18" s="11">
        <v>281.42</v>
      </c>
      <c r="B18" s="12">
        <v>3.3</v>
      </c>
      <c r="D18" s="11">
        <v>282.06</v>
      </c>
      <c r="E18" s="22">
        <v>3.209671916366613</v>
      </c>
    </row>
    <row r="19" spans="1:5" x14ac:dyDescent="0.35">
      <c r="A19" s="11">
        <v>282.06</v>
      </c>
      <c r="B19" s="12">
        <v>3.6</v>
      </c>
      <c r="D19" s="11">
        <v>282.41000000000003</v>
      </c>
      <c r="E19" s="22">
        <v>3.3040256540745956</v>
      </c>
    </row>
    <row r="20" spans="1:5" x14ac:dyDescent="0.35">
      <c r="A20" s="11">
        <v>282.41000000000003</v>
      </c>
      <c r="B20" s="12">
        <v>3.9</v>
      </c>
      <c r="D20" s="11">
        <v>282.76</v>
      </c>
      <c r="E20" s="22">
        <v>3.4003825873537989</v>
      </c>
    </row>
    <row r="21" spans="1:5" ht="15" thickBot="1" x14ac:dyDescent="0.4">
      <c r="A21" s="54">
        <v>282.89999999999998</v>
      </c>
      <c r="B21" s="55">
        <v>4.3</v>
      </c>
      <c r="D21" s="54">
        <v>282.89999999999998</v>
      </c>
      <c r="E21" s="87">
        <v>3.4394686687203353</v>
      </c>
    </row>
    <row r="22" spans="1:5" x14ac:dyDescent="0.35">
      <c r="A22" s="79"/>
      <c r="B22" s="79"/>
      <c r="C22" s="79"/>
      <c r="D22" s="79"/>
      <c r="E22" s="79"/>
    </row>
  </sheetData>
  <sortState ref="D2:E22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14" sqref="G14"/>
    </sheetView>
  </sheetViews>
  <sheetFormatPr defaultRowHeight="14.5" x14ac:dyDescent="0.35"/>
  <cols>
    <col min="1" max="1" width="8.7265625" style="2"/>
    <col min="2" max="2" width="10.36328125" style="2" bestFit="1" customWidth="1"/>
    <col min="3" max="4" width="10.36328125" customWidth="1"/>
    <col min="5" max="5" width="10.1796875" bestFit="1" customWidth="1"/>
  </cols>
  <sheetData>
    <row r="1" spans="1:5" ht="15" thickBot="1" x14ac:dyDescent="0.4">
      <c r="A1" s="84" t="s">
        <v>34</v>
      </c>
      <c r="B1" s="85" t="s">
        <v>35</v>
      </c>
      <c r="D1" s="84" t="s">
        <v>34</v>
      </c>
      <c r="E1" s="85" t="s">
        <v>36</v>
      </c>
    </row>
    <row r="2" spans="1:5" x14ac:dyDescent="0.35">
      <c r="A2" s="5">
        <v>272.84999999999997</v>
      </c>
      <c r="B2" s="63">
        <v>18.947775</v>
      </c>
      <c r="D2" s="5">
        <v>272.84999999999997</v>
      </c>
      <c r="E2" s="86">
        <v>15.05898033898707</v>
      </c>
    </row>
    <row r="3" spans="1:5" x14ac:dyDescent="0.35">
      <c r="A3" s="6">
        <v>272.95</v>
      </c>
      <c r="B3" s="64">
        <v>15.300075</v>
      </c>
      <c r="D3" s="6">
        <v>272.95</v>
      </c>
      <c r="E3" s="22">
        <v>15.235065638879684</v>
      </c>
    </row>
    <row r="4" spans="1:5" x14ac:dyDescent="0.35">
      <c r="A4" s="6">
        <v>273.14999999999998</v>
      </c>
      <c r="B4" s="64">
        <v>16.009349999999998</v>
      </c>
      <c r="D4" s="6">
        <v>273.14999999999998</v>
      </c>
      <c r="E4" s="22">
        <v>15.59593371376811</v>
      </c>
    </row>
    <row r="5" spans="1:5" x14ac:dyDescent="0.35">
      <c r="A5" s="6">
        <v>273.14999999999998</v>
      </c>
      <c r="B5" s="64">
        <v>16.313324999999999</v>
      </c>
      <c r="D5" s="6">
        <v>273.14999999999998</v>
      </c>
      <c r="E5" s="22">
        <v>15.595933713798072</v>
      </c>
    </row>
    <row r="6" spans="1:5" x14ac:dyDescent="0.35">
      <c r="A6" s="6">
        <v>273.34999999999997</v>
      </c>
      <c r="B6" s="64">
        <v>16.6173</v>
      </c>
      <c r="D6" s="83">
        <v>273.178</v>
      </c>
      <c r="E6" s="22">
        <v>15.647410309502572</v>
      </c>
    </row>
    <row r="7" spans="1:5" x14ac:dyDescent="0.35">
      <c r="A7" s="6">
        <v>273.95</v>
      </c>
      <c r="B7" s="64">
        <v>17.529225</v>
      </c>
      <c r="D7" s="6">
        <v>273.34999999999997</v>
      </c>
      <c r="E7" s="88">
        <v>15.968941273808946</v>
      </c>
    </row>
    <row r="8" spans="1:5" x14ac:dyDescent="0.35">
      <c r="A8" s="6">
        <v>274.14999999999998</v>
      </c>
      <c r="B8" s="64">
        <v>17.731874999999999</v>
      </c>
      <c r="D8" s="83">
        <v>273.70299999999997</v>
      </c>
      <c r="E8" s="88">
        <v>16.658934817150101</v>
      </c>
    </row>
    <row r="9" spans="1:5" x14ac:dyDescent="0.35">
      <c r="A9" s="6">
        <v>274.84999999999997</v>
      </c>
      <c r="B9" s="64">
        <v>19.150424999999998</v>
      </c>
      <c r="D9" s="6">
        <v>273.95</v>
      </c>
      <c r="E9" s="22">
        <v>17.167569371769524</v>
      </c>
    </row>
    <row r="10" spans="1:5" x14ac:dyDescent="0.35">
      <c r="A10" s="6">
        <v>274.84999999999997</v>
      </c>
      <c r="B10" s="64">
        <v>19.251749999999998</v>
      </c>
      <c r="D10" s="6">
        <v>274.14999999999998</v>
      </c>
      <c r="E10" s="88">
        <v>17.596216149801812</v>
      </c>
    </row>
    <row r="11" spans="1:5" x14ac:dyDescent="0.35">
      <c r="A11" s="6">
        <v>275.25</v>
      </c>
      <c r="B11" s="64">
        <v>19.657049999999998</v>
      </c>
      <c r="D11" s="6">
        <v>274.84999999999997</v>
      </c>
      <c r="E11" s="22">
        <v>19.229236439426497</v>
      </c>
    </row>
    <row r="12" spans="1:5" x14ac:dyDescent="0.35">
      <c r="A12" s="6">
        <v>275.54999999999995</v>
      </c>
      <c r="B12" s="64">
        <v>20.670299999999997</v>
      </c>
      <c r="D12" s="6">
        <v>274.84999999999997</v>
      </c>
      <c r="E12" s="22">
        <v>19.229236439422852</v>
      </c>
    </row>
    <row r="13" spans="1:5" x14ac:dyDescent="0.35">
      <c r="A13" s="6">
        <v>275.84999999999997</v>
      </c>
      <c r="B13" s="64">
        <v>21.582224999999998</v>
      </c>
      <c r="D13" s="83">
        <v>274.89699999999999</v>
      </c>
      <c r="E13" s="22">
        <v>19.347032309542634</v>
      </c>
    </row>
    <row r="14" spans="1:5" x14ac:dyDescent="0.35">
      <c r="A14" s="6">
        <v>276.25</v>
      </c>
      <c r="B14" s="64">
        <v>22.392824999999998</v>
      </c>
      <c r="D14" s="6">
        <v>275.25</v>
      </c>
      <c r="E14" s="22">
        <v>20.26860205390436</v>
      </c>
    </row>
    <row r="15" spans="1:5" x14ac:dyDescent="0.35">
      <c r="A15" s="6">
        <v>276.54999999999995</v>
      </c>
      <c r="B15" s="64">
        <v>23.1021</v>
      </c>
      <c r="D15" s="6">
        <v>275.54999999999995</v>
      </c>
      <c r="E15" s="22">
        <v>21.107165230732491</v>
      </c>
    </row>
    <row r="16" spans="1:5" x14ac:dyDescent="0.35">
      <c r="A16" s="6">
        <v>277.25</v>
      </c>
      <c r="B16" s="64">
        <v>24.824624999999997</v>
      </c>
      <c r="D16" s="6">
        <v>275.84999999999997</v>
      </c>
      <c r="E16" s="88">
        <v>22.0025936180981</v>
      </c>
    </row>
    <row r="17" spans="1:5" x14ac:dyDescent="0.35">
      <c r="A17" s="6">
        <v>278.25</v>
      </c>
      <c r="B17" s="64">
        <v>27.357749999999999</v>
      </c>
      <c r="D17" s="6">
        <v>276.25</v>
      </c>
      <c r="E17" s="22">
        <v>23.296647690174641</v>
      </c>
    </row>
    <row r="18" spans="1:5" x14ac:dyDescent="0.35">
      <c r="A18" s="6">
        <v>278.25</v>
      </c>
      <c r="B18" s="64">
        <v>27.965699999999998</v>
      </c>
      <c r="D18" s="83">
        <v>276.51900000000001</v>
      </c>
      <c r="E18" s="22">
        <v>24.239911211546325</v>
      </c>
    </row>
    <row r="19" spans="1:5" x14ac:dyDescent="0.35">
      <c r="A19" s="6">
        <v>278.64999999999998</v>
      </c>
      <c r="B19" s="64">
        <v>28.269674999999999</v>
      </c>
      <c r="D19" s="6">
        <v>276.54999999999995</v>
      </c>
      <c r="E19" s="22">
        <v>24.352759521082042</v>
      </c>
    </row>
    <row r="20" spans="1:5" x14ac:dyDescent="0.35">
      <c r="A20" s="6">
        <v>279.14999999999998</v>
      </c>
      <c r="B20" s="64">
        <v>29.890874999999998</v>
      </c>
      <c r="D20" s="6">
        <v>277.25</v>
      </c>
      <c r="E20" s="22">
        <v>27.165257789012969</v>
      </c>
    </row>
    <row r="21" spans="1:5" x14ac:dyDescent="0.35">
      <c r="A21" s="6">
        <v>279.25</v>
      </c>
      <c r="B21" s="64">
        <v>30.296174999999998</v>
      </c>
      <c r="D21" s="83">
        <v>277.41399999999999</v>
      </c>
      <c r="E21" s="22">
        <v>27.908223180916973</v>
      </c>
    </row>
    <row r="22" spans="1:5" ht="15" thickBot="1" x14ac:dyDescent="0.4">
      <c r="A22" s="6">
        <v>280.25</v>
      </c>
      <c r="B22" s="64">
        <v>33.943874999999998</v>
      </c>
      <c r="C22" s="79"/>
      <c r="D22" s="22">
        <v>278.25</v>
      </c>
      <c r="E22" s="22">
        <v>32.358263878528739</v>
      </c>
    </row>
    <row r="23" spans="1:5" x14ac:dyDescent="0.35">
      <c r="A23" s="5">
        <v>273.178</v>
      </c>
      <c r="B23" s="13">
        <v>16.306100000000001</v>
      </c>
      <c r="D23" s="22">
        <v>278.25</v>
      </c>
      <c r="E23" s="22">
        <v>32.358263878659614</v>
      </c>
    </row>
    <row r="24" spans="1:5" x14ac:dyDescent="0.35">
      <c r="A24" s="6">
        <v>273.70299999999997</v>
      </c>
      <c r="B24" s="14">
        <v>17.150400000000001</v>
      </c>
      <c r="D24" s="83">
        <v>278.601</v>
      </c>
      <c r="E24" s="88">
        <v>34.655497767296097</v>
      </c>
    </row>
    <row r="25" spans="1:5" x14ac:dyDescent="0.35">
      <c r="A25" s="6">
        <v>274.89699999999999</v>
      </c>
      <c r="B25" s="14">
        <v>19.208400000000001</v>
      </c>
      <c r="D25" s="6">
        <v>278.64999999999998</v>
      </c>
      <c r="E25" s="22">
        <v>35.002090933558357</v>
      </c>
    </row>
    <row r="26" spans="1:5" x14ac:dyDescent="0.35">
      <c r="A26" s="6">
        <v>276.51900000000001</v>
      </c>
      <c r="B26" s="14">
        <v>23.641200000000001</v>
      </c>
      <c r="D26" s="6">
        <v>279.14999999999998</v>
      </c>
      <c r="E26" s="22">
        <v>38.989683545940743</v>
      </c>
    </row>
    <row r="27" spans="1:5" x14ac:dyDescent="0.35">
      <c r="A27" s="6">
        <v>277.41399999999999</v>
      </c>
      <c r="B27" s="14">
        <v>25.224299999999999</v>
      </c>
      <c r="D27" s="6">
        <v>279.25</v>
      </c>
      <c r="E27" s="88">
        <v>39.904042132552725</v>
      </c>
    </row>
    <row r="28" spans="1:5" x14ac:dyDescent="0.35">
      <c r="A28" s="6">
        <v>278.601</v>
      </c>
      <c r="B28" s="14">
        <v>28.654399999999999</v>
      </c>
      <c r="D28" s="83">
        <v>279.303</v>
      </c>
      <c r="E28" s="88">
        <v>40.407499286910003</v>
      </c>
    </row>
    <row r="29" spans="1:5" ht="15" thickBot="1" x14ac:dyDescent="0.4">
      <c r="A29" s="9">
        <v>279.303</v>
      </c>
      <c r="B29" s="15">
        <v>30.290199999999999</v>
      </c>
      <c r="D29" s="9">
        <v>280.25</v>
      </c>
      <c r="E29" s="87">
        <v>52.696750469902483</v>
      </c>
    </row>
  </sheetData>
  <sortState ref="D2:E30">
    <sortCondition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0" zoomScaleNormal="90" workbookViewId="0">
      <selection activeCell="F22" sqref="F22"/>
    </sheetView>
  </sheetViews>
  <sheetFormatPr defaultRowHeight="14.5" x14ac:dyDescent="0.35"/>
  <cols>
    <col min="2" max="2" width="10.36328125" bestFit="1" customWidth="1"/>
    <col min="4" max="4" width="10.36328125" bestFit="1" customWidth="1"/>
    <col min="6" max="6" width="10.36328125" bestFit="1" customWidth="1"/>
    <col min="8" max="8" width="10.36328125" bestFit="1" customWidth="1"/>
    <col min="10" max="10" width="10.36328125" bestFit="1" customWidth="1"/>
    <col min="12" max="12" width="10.36328125" bestFit="1" customWidth="1"/>
  </cols>
  <sheetData>
    <row r="1" spans="1:12" ht="15" thickBot="1" x14ac:dyDescent="0.4">
      <c r="A1" s="112" t="s">
        <v>37</v>
      </c>
      <c r="B1" s="113"/>
      <c r="C1" s="114" t="s">
        <v>38</v>
      </c>
      <c r="D1" s="115"/>
      <c r="E1" s="112" t="s">
        <v>39</v>
      </c>
      <c r="F1" s="113"/>
      <c r="G1" s="112" t="s">
        <v>40</v>
      </c>
      <c r="H1" s="113"/>
      <c r="I1" s="112" t="s">
        <v>41</v>
      </c>
      <c r="J1" s="113"/>
      <c r="K1" s="112" t="s">
        <v>42</v>
      </c>
      <c r="L1" s="113"/>
    </row>
    <row r="2" spans="1:12" ht="15" thickBot="1" x14ac:dyDescent="0.4">
      <c r="A2" s="84" t="s">
        <v>34</v>
      </c>
      <c r="B2" s="85" t="s">
        <v>35</v>
      </c>
      <c r="C2" s="89" t="s">
        <v>34</v>
      </c>
      <c r="D2" s="85" t="s">
        <v>35</v>
      </c>
      <c r="E2" s="84" t="s">
        <v>34</v>
      </c>
      <c r="F2" s="85" t="s">
        <v>35</v>
      </c>
      <c r="G2" s="84" t="s">
        <v>34</v>
      </c>
      <c r="H2" s="85" t="s">
        <v>35</v>
      </c>
      <c r="I2" s="84" t="s">
        <v>34</v>
      </c>
      <c r="J2" s="85" t="s">
        <v>35</v>
      </c>
      <c r="K2" s="84" t="s">
        <v>34</v>
      </c>
      <c r="L2" s="85" t="s">
        <v>35</v>
      </c>
    </row>
    <row r="3" spans="1:12" x14ac:dyDescent="0.35">
      <c r="A3" s="24">
        <v>274.95</v>
      </c>
      <c r="B3" s="13">
        <v>1.5649999999999999</v>
      </c>
      <c r="C3" s="86">
        <v>274</v>
      </c>
      <c r="D3" s="12">
        <v>2</v>
      </c>
      <c r="E3" s="86">
        <v>273.75</v>
      </c>
      <c r="F3" s="86">
        <v>3.1949999999999998</v>
      </c>
      <c r="G3" s="86">
        <v>272.85000000000002</v>
      </c>
      <c r="H3" s="12">
        <v>7.24</v>
      </c>
      <c r="I3" s="11">
        <v>274.25</v>
      </c>
      <c r="J3" s="86">
        <v>11.02</v>
      </c>
      <c r="K3" s="11">
        <v>273.95</v>
      </c>
      <c r="L3" s="86">
        <v>14.084999999999999</v>
      </c>
    </row>
    <row r="4" spans="1:12" x14ac:dyDescent="0.35">
      <c r="A4" s="29">
        <v>277.45</v>
      </c>
      <c r="B4" s="14">
        <v>2.06</v>
      </c>
      <c r="C4" s="22">
        <v>276.14999999999998</v>
      </c>
      <c r="D4" s="12">
        <v>2.6</v>
      </c>
      <c r="E4" s="22">
        <v>276</v>
      </c>
      <c r="F4" s="22">
        <v>4.2569999999999997</v>
      </c>
      <c r="G4" s="22">
        <v>274.05</v>
      </c>
      <c r="H4" s="12">
        <v>8.120000000000001</v>
      </c>
      <c r="I4" s="11">
        <v>275.64999999999998</v>
      </c>
      <c r="J4" s="22">
        <v>13.87</v>
      </c>
      <c r="K4" s="11">
        <v>274.55</v>
      </c>
      <c r="L4" s="22">
        <v>15.4</v>
      </c>
    </row>
    <row r="5" spans="1:12" x14ac:dyDescent="0.35">
      <c r="A5" s="29">
        <v>280.25</v>
      </c>
      <c r="B5" s="14">
        <v>2.9</v>
      </c>
      <c r="C5" s="22">
        <v>280.64999999999998</v>
      </c>
      <c r="D5" s="12">
        <v>4.2249999999999996</v>
      </c>
      <c r="E5" s="22">
        <v>279</v>
      </c>
      <c r="F5" s="22">
        <v>5.867</v>
      </c>
      <c r="G5" s="22">
        <v>277.45</v>
      </c>
      <c r="H5" s="12">
        <v>10.65</v>
      </c>
      <c r="I5" s="11">
        <v>277.60000000000002</v>
      </c>
      <c r="J5" s="22">
        <v>18.100000000000001</v>
      </c>
      <c r="K5" s="11">
        <v>277</v>
      </c>
      <c r="L5" s="22">
        <v>20.68</v>
      </c>
    </row>
    <row r="6" spans="1:12" x14ac:dyDescent="0.35">
      <c r="A6" s="29">
        <v>282.55</v>
      </c>
      <c r="B6" s="14">
        <v>4</v>
      </c>
      <c r="C6" s="22">
        <v>283.45</v>
      </c>
      <c r="D6" s="12">
        <v>6.45</v>
      </c>
      <c r="E6" s="22">
        <v>281</v>
      </c>
      <c r="F6" s="22">
        <v>7.4489999999999998</v>
      </c>
      <c r="G6" s="22">
        <v>278.64999999999998</v>
      </c>
      <c r="H6" s="12">
        <v>11.748000000000001</v>
      </c>
      <c r="I6" s="11">
        <v>278.95</v>
      </c>
      <c r="J6" s="22">
        <v>22.23</v>
      </c>
      <c r="K6" s="11">
        <v>278.25</v>
      </c>
      <c r="L6" s="22">
        <v>24.119999999999997</v>
      </c>
    </row>
    <row r="7" spans="1:12" ht="15" thickBot="1" x14ac:dyDescent="0.4">
      <c r="A7" s="30">
        <v>283.55</v>
      </c>
      <c r="B7" s="15">
        <v>5.1150000000000002</v>
      </c>
      <c r="C7" s="87">
        <v>284.25</v>
      </c>
      <c r="D7" s="55">
        <v>7.4450000000000003</v>
      </c>
      <c r="E7" s="87">
        <v>282</v>
      </c>
      <c r="F7" s="87">
        <v>8.9749999999999996</v>
      </c>
      <c r="G7" s="87">
        <v>280.55</v>
      </c>
      <c r="H7" s="55">
        <v>14.219999999999999</v>
      </c>
      <c r="I7" s="54"/>
      <c r="J7" s="87"/>
      <c r="K7" s="54"/>
      <c r="L7" s="87"/>
    </row>
    <row r="8" spans="1:12" ht="15" thickBot="1" x14ac:dyDescent="0.4"/>
    <row r="9" spans="1:12" ht="15" thickBot="1" x14ac:dyDescent="0.4">
      <c r="A9" s="112" t="s">
        <v>37</v>
      </c>
      <c r="B9" s="113"/>
      <c r="C9" s="114" t="s">
        <v>38</v>
      </c>
      <c r="D9" s="115"/>
      <c r="E9" s="112" t="s">
        <v>39</v>
      </c>
      <c r="F9" s="113"/>
      <c r="G9" s="112" t="s">
        <v>40</v>
      </c>
      <c r="H9" s="113"/>
      <c r="I9" s="112" t="s">
        <v>41</v>
      </c>
      <c r="J9" s="113"/>
      <c r="K9" s="112" t="s">
        <v>42</v>
      </c>
      <c r="L9" s="113"/>
    </row>
    <row r="10" spans="1:12" ht="15" thickBot="1" x14ac:dyDescent="0.4">
      <c r="A10" s="84" t="s">
        <v>34</v>
      </c>
      <c r="B10" s="85" t="s">
        <v>36</v>
      </c>
      <c r="C10" s="89" t="s">
        <v>34</v>
      </c>
      <c r="D10" s="85" t="s">
        <v>36</v>
      </c>
      <c r="E10" s="84" t="s">
        <v>34</v>
      </c>
      <c r="F10" s="85" t="s">
        <v>36</v>
      </c>
      <c r="G10" s="84" t="s">
        <v>34</v>
      </c>
      <c r="H10" s="85" t="s">
        <v>36</v>
      </c>
      <c r="I10" s="84" t="s">
        <v>34</v>
      </c>
      <c r="J10" s="85" t="s">
        <v>36</v>
      </c>
      <c r="K10" s="84" t="s">
        <v>34</v>
      </c>
      <c r="L10" s="85" t="s">
        <v>36</v>
      </c>
    </row>
    <row r="11" spans="1:12" x14ac:dyDescent="0.35">
      <c r="A11" s="24">
        <v>274.95</v>
      </c>
      <c r="B11" s="13">
        <v>1.7941929110710935</v>
      </c>
      <c r="C11" s="86">
        <v>274</v>
      </c>
      <c r="D11" s="12">
        <v>2.0391591849240074</v>
      </c>
      <c r="E11" s="86">
        <v>273.75</v>
      </c>
      <c r="F11" s="86">
        <v>3.1471121407768319</v>
      </c>
      <c r="G11" s="86">
        <v>272.85000000000002</v>
      </c>
      <c r="H11" s="12">
        <v>6.6949267708630895</v>
      </c>
      <c r="I11" s="11">
        <v>274.25</v>
      </c>
      <c r="J11" s="86">
        <v>10.489567444268211</v>
      </c>
      <c r="K11" s="11">
        <v>273.95</v>
      </c>
      <c r="L11" s="86">
        <v>13.735979718561879</v>
      </c>
    </row>
    <row r="12" spans="1:12" x14ac:dyDescent="0.35">
      <c r="A12" s="29">
        <v>277.45</v>
      </c>
      <c r="B12" s="14">
        <v>2.2414407965157257</v>
      </c>
      <c r="C12" s="22">
        <v>276.14999999999998</v>
      </c>
      <c r="D12" s="12">
        <v>2.4904678327508809</v>
      </c>
      <c r="E12" s="22">
        <v>276</v>
      </c>
      <c r="F12" s="22">
        <v>3.9434584248157378</v>
      </c>
      <c r="G12" s="22">
        <v>274.05</v>
      </c>
      <c r="H12" s="12">
        <v>7.6548496281763985</v>
      </c>
      <c r="I12" s="11">
        <v>275.64999999999998</v>
      </c>
      <c r="J12" s="22">
        <v>12.484376667203563</v>
      </c>
      <c r="K12" s="11">
        <v>274.55</v>
      </c>
      <c r="L12" s="22">
        <v>14.821516829814982</v>
      </c>
    </row>
    <row r="13" spans="1:12" x14ac:dyDescent="0.35">
      <c r="A13" s="29">
        <v>280.25</v>
      </c>
      <c r="B13" s="14">
        <v>2.8649423766516047</v>
      </c>
      <c r="C13" s="22">
        <v>280.64999999999998</v>
      </c>
      <c r="D13" s="12">
        <v>3.7862875139475185</v>
      </c>
      <c r="E13" s="22">
        <v>279</v>
      </c>
      <c r="F13" s="22">
        <v>5.3815939325403974</v>
      </c>
      <c r="G13" s="22">
        <v>277.45</v>
      </c>
      <c r="H13" s="12">
        <v>11.572522799142813</v>
      </c>
      <c r="I13" s="11">
        <v>277.60000000000002</v>
      </c>
      <c r="J13" s="22">
        <v>16.340214791986391</v>
      </c>
      <c r="K13" s="11">
        <v>277</v>
      </c>
      <c r="L13" s="22">
        <v>20.955540455264433</v>
      </c>
    </row>
    <row r="14" spans="1:12" x14ac:dyDescent="0.35">
      <c r="A14" s="29">
        <v>282.55</v>
      </c>
      <c r="B14" s="14">
        <v>3.485182942029811</v>
      </c>
      <c r="C14" s="22">
        <v>283.45</v>
      </c>
      <c r="D14" s="12">
        <v>4.9083132415226007</v>
      </c>
      <c r="E14" s="22">
        <v>281</v>
      </c>
      <c r="F14" s="22">
        <v>6.6930609250257218</v>
      </c>
      <c r="G14" s="22">
        <v>278.64999999999998</v>
      </c>
      <c r="H14" s="12">
        <v>13.661719479961567</v>
      </c>
      <c r="I14" s="11">
        <v>278.95</v>
      </c>
      <c r="J14" s="22">
        <v>20.293407641809434</v>
      </c>
      <c r="K14" s="11">
        <v>278.25</v>
      </c>
      <c r="L14" s="22">
        <v>25.916161253143361</v>
      </c>
    </row>
    <row r="15" spans="1:12" ht="15" thickBot="1" x14ac:dyDescent="0.4">
      <c r="A15" s="30">
        <v>283.55</v>
      </c>
      <c r="B15" s="15">
        <v>3.7854012245516806</v>
      </c>
      <c r="C15" s="87">
        <v>284.25</v>
      </c>
      <c r="D15" s="55">
        <v>5.283015156029979</v>
      </c>
      <c r="E15" s="87">
        <v>282</v>
      </c>
      <c r="F15" s="87">
        <v>7.5034214122204119</v>
      </c>
      <c r="G15" s="87">
        <v>280.55</v>
      </c>
      <c r="H15" s="55">
        <v>18.563697125714441</v>
      </c>
      <c r="I15" s="54"/>
      <c r="J15" s="87"/>
      <c r="K15" s="54"/>
      <c r="L15" s="87"/>
    </row>
  </sheetData>
  <mergeCells count="12">
    <mergeCell ref="K9:L9"/>
    <mergeCell ref="A1:B1"/>
    <mergeCell ref="C1:D1"/>
    <mergeCell ref="E1:F1"/>
    <mergeCell ref="G1:H1"/>
    <mergeCell ref="I1:J1"/>
    <mergeCell ref="K1:L1"/>
    <mergeCell ref="A9:B9"/>
    <mergeCell ref="C9:D9"/>
    <mergeCell ref="E9:F9"/>
    <mergeCell ref="G9:H9"/>
    <mergeCell ref="I9:J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R25" sqref="R25"/>
    </sheetView>
  </sheetViews>
  <sheetFormatPr defaultRowHeight="14.5" x14ac:dyDescent="0.35"/>
  <cols>
    <col min="1" max="1" width="6.453125" bestFit="1" customWidth="1"/>
    <col min="2" max="2" width="10.36328125" bestFit="1" customWidth="1"/>
    <col min="3" max="3" width="6.453125" bestFit="1" customWidth="1"/>
    <col min="4" max="4" width="10.36328125" bestFit="1" customWidth="1"/>
    <col min="5" max="5" width="6.453125" bestFit="1" customWidth="1"/>
    <col min="6" max="6" width="10.36328125" bestFit="1" customWidth="1"/>
  </cols>
  <sheetData>
    <row r="1" spans="1:6" ht="15" thickBot="1" x14ac:dyDescent="0.4">
      <c r="A1" s="114" t="s">
        <v>47</v>
      </c>
      <c r="B1" s="115"/>
      <c r="C1" s="114" t="s">
        <v>48</v>
      </c>
      <c r="D1" s="115"/>
      <c r="E1" s="114" t="s">
        <v>49</v>
      </c>
      <c r="F1" s="115"/>
    </row>
    <row r="2" spans="1:6" ht="15" thickBot="1" x14ac:dyDescent="0.4">
      <c r="A2" s="89" t="s">
        <v>50</v>
      </c>
      <c r="B2" s="94" t="s">
        <v>35</v>
      </c>
      <c r="C2" s="89" t="s">
        <v>50</v>
      </c>
      <c r="D2" s="94" t="s">
        <v>35</v>
      </c>
      <c r="E2" s="89" t="s">
        <v>50</v>
      </c>
      <c r="F2" s="94" t="s">
        <v>35</v>
      </c>
    </row>
    <row r="3" spans="1:6" x14ac:dyDescent="0.35">
      <c r="A3" s="95">
        <v>1</v>
      </c>
      <c r="B3" s="12">
        <v>1.3939999999999999</v>
      </c>
      <c r="C3" s="95">
        <v>1</v>
      </c>
      <c r="D3" s="12">
        <v>1.9530000000000001</v>
      </c>
      <c r="E3" s="95">
        <v>1</v>
      </c>
      <c r="F3" s="12">
        <v>2.8010000000000002</v>
      </c>
    </row>
    <row r="4" spans="1:6" x14ac:dyDescent="0.35">
      <c r="A4" s="96">
        <v>0.82050000000000001</v>
      </c>
      <c r="B4" s="12">
        <v>1.7690000000000001</v>
      </c>
      <c r="C4" s="96">
        <v>0.84909999999999997</v>
      </c>
      <c r="D4" s="12">
        <v>2.6</v>
      </c>
      <c r="E4" s="96">
        <v>0.82499999999999996</v>
      </c>
      <c r="F4" s="12">
        <v>3.6</v>
      </c>
    </row>
    <row r="5" spans="1:6" x14ac:dyDescent="0.35">
      <c r="A5" s="96">
        <v>0.59989999999999999</v>
      </c>
      <c r="B5" s="12">
        <v>2.3540000000000001</v>
      </c>
      <c r="C5" s="96">
        <v>0.5867</v>
      </c>
      <c r="D5" s="12">
        <v>3.3770000000000002</v>
      </c>
      <c r="E5" s="96">
        <v>0.69989999999999997</v>
      </c>
      <c r="F5" s="12">
        <v>4.2329999999999997</v>
      </c>
    </row>
    <row r="6" spans="1:6" x14ac:dyDescent="0.35">
      <c r="A6" s="96">
        <v>0.50480000000000003</v>
      </c>
      <c r="B6" s="12">
        <v>2.835</v>
      </c>
      <c r="C6" s="96">
        <v>0.38990000000000002</v>
      </c>
      <c r="D6" s="12">
        <v>5.2329999999999997</v>
      </c>
      <c r="E6" s="96">
        <v>0.5917</v>
      </c>
      <c r="F6" s="12">
        <v>5.0679999999999996</v>
      </c>
    </row>
    <row r="7" spans="1:6" x14ac:dyDescent="0.35">
      <c r="A7" s="96">
        <v>0.39939999999999998</v>
      </c>
      <c r="B7" s="12">
        <v>3.56</v>
      </c>
      <c r="C7" s="96">
        <v>0.17610000000000001</v>
      </c>
      <c r="D7" s="12">
        <v>11.98</v>
      </c>
      <c r="E7" s="96">
        <v>0.39240000000000003</v>
      </c>
      <c r="F7" s="12">
        <v>8.2750000000000004</v>
      </c>
    </row>
    <row r="8" spans="1:6" x14ac:dyDescent="0.35">
      <c r="A8" s="96">
        <v>0.20569999999999999</v>
      </c>
      <c r="B8" s="12">
        <v>7.2349999999999994</v>
      </c>
      <c r="C8" s="96">
        <v>0.1159</v>
      </c>
      <c r="D8" s="12">
        <v>15.5</v>
      </c>
      <c r="E8" s="96">
        <v>0.251</v>
      </c>
      <c r="F8" s="12">
        <v>14.974</v>
      </c>
    </row>
    <row r="9" spans="1:6" x14ac:dyDescent="0.35">
      <c r="A9" s="96">
        <v>0.1159</v>
      </c>
      <c r="B9" s="12">
        <v>11.2</v>
      </c>
      <c r="C9" s="96">
        <v>6.6299999999999998E-2</v>
      </c>
      <c r="D9" s="12">
        <v>19.173999999999999</v>
      </c>
      <c r="E9" s="96">
        <v>0.1709</v>
      </c>
      <c r="F9" s="12">
        <v>20.753</v>
      </c>
    </row>
    <row r="10" spans="1:6" x14ac:dyDescent="0.35">
      <c r="A10" s="96">
        <v>4.9799999999999997E-2</v>
      </c>
      <c r="B10" s="12">
        <v>14.928000000000001</v>
      </c>
      <c r="C10" s="96">
        <v>0</v>
      </c>
      <c r="D10" s="12">
        <v>24.041</v>
      </c>
      <c r="E10" s="96">
        <v>9.0499999999999997E-2</v>
      </c>
      <c r="F10" s="12">
        <v>26.689999999999998</v>
      </c>
    </row>
    <row r="11" spans="1:6" ht="15" thickBot="1" x14ac:dyDescent="0.4">
      <c r="A11" s="97">
        <v>0</v>
      </c>
      <c r="B11" s="55">
        <v>17.925999999999998</v>
      </c>
      <c r="C11" s="23"/>
      <c r="D11" s="70"/>
      <c r="E11" s="97">
        <v>0</v>
      </c>
      <c r="F11" s="55">
        <v>32.308</v>
      </c>
    </row>
    <row r="12" spans="1:6" ht="15" thickBot="1" x14ac:dyDescent="0.4">
      <c r="A12" s="114" t="s">
        <v>47</v>
      </c>
      <c r="B12" s="115"/>
      <c r="C12" s="114" t="s">
        <v>48</v>
      </c>
      <c r="D12" s="115"/>
      <c r="E12" s="114" t="s">
        <v>49</v>
      </c>
      <c r="F12" s="115"/>
    </row>
    <row r="13" spans="1:6" ht="15" thickBot="1" x14ac:dyDescent="0.4">
      <c r="A13" s="89" t="s">
        <v>50</v>
      </c>
      <c r="B13" s="94" t="s">
        <v>36</v>
      </c>
      <c r="C13" s="89" t="s">
        <v>50</v>
      </c>
      <c r="D13" s="94" t="s">
        <v>36</v>
      </c>
      <c r="E13" s="89" t="s">
        <v>50</v>
      </c>
      <c r="F13" s="94" t="s">
        <v>36</v>
      </c>
    </row>
    <row r="14" spans="1:6" x14ac:dyDescent="0.35">
      <c r="A14" s="95">
        <v>1</v>
      </c>
      <c r="B14" s="12">
        <v>1.5921145606183948</v>
      </c>
      <c r="C14" s="95">
        <v>1</v>
      </c>
      <c r="D14" s="12">
        <v>2.0769463929059233</v>
      </c>
      <c r="E14" s="95">
        <v>1</v>
      </c>
      <c r="F14" s="12">
        <v>2.696617583792412</v>
      </c>
    </row>
    <row r="15" spans="1:6" x14ac:dyDescent="0.35">
      <c r="A15" s="96">
        <v>0.82050000000000001</v>
      </c>
      <c r="B15" s="12">
        <v>1.9356546839137754</v>
      </c>
      <c r="C15" s="96">
        <v>0.84909999999999997</v>
      </c>
      <c r="D15" s="12">
        <v>2.4629431084641586</v>
      </c>
      <c r="E15" s="96">
        <v>0.82499999999999996</v>
      </c>
      <c r="F15" s="12">
        <v>3.3408166174964853</v>
      </c>
    </row>
    <row r="16" spans="1:6" x14ac:dyDescent="0.35">
      <c r="A16" s="96">
        <v>0.59989999999999999</v>
      </c>
      <c r="B16" s="12">
        <v>2.621775040483123</v>
      </c>
      <c r="C16" s="96">
        <v>0.5867</v>
      </c>
      <c r="D16" s="12">
        <v>3.5897358354584319</v>
      </c>
      <c r="E16" s="96">
        <v>0.69989999999999997</v>
      </c>
      <c r="F16" s="12">
        <v>4.0023788337362491</v>
      </c>
    </row>
    <row r="17" spans="1:6" x14ac:dyDescent="0.35">
      <c r="A17" s="96">
        <v>0.50480000000000003</v>
      </c>
      <c r="B17" s="12">
        <v>3.0869061018329722</v>
      </c>
      <c r="C17" s="96">
        <v>0.38990000000000002</v>
      </c>
      <c r="D17" s="12">
        <v>5.3591400697095679</v>
      </c>
      <c r="E17" s="96">
        <v>0.5917</v>
      </c>
      <c r="F17" s="12">
        <v>4.8033137716819487</v>
      </c>
    </row>
    <row r="18" spans="1:6" x14ac:dyDescent="0.35">
      <c r="A18" s="96">
        <v>0.39939999999999998</v>
      </c>
      <c r="B18" s="12">
        <v>3.8317466172907602</v>
      </c>
      <c r="C18" s="96">
        <v>0.17610000000000001</v>
      </c>
      <c r="D18" s="12">
        <v>10.912387805641783</v>
      </c>
      <c r="E18" s="96">
        <v>0.39240000000000003</v>
      </c>
      <c r="F18" s="12">
        <v>7.4459655215545082</v>
      </c>
    </row>
    <row r="19" spans="1:6" x14ac:dyDescent="0.35">
      <c r="A19" s="96">
        <v>0.20569999999999999</v>
      </c>
      <c r="B19" s="12">
        <v>6.7522202100648583</v>
      </c>
      <c r="C19" s="96">
        <v>0.1159</v>
      </c>
      <c r="D19" s="12">
        <v>14.97684083624298</v>
      </c>
      <c r="E19" s="96">
        <v>0.251</v>
      </c>
      <c r="F19" s="12">
        <v>11.843600788896492</v>
      </c>
    </row>
    <row r="20" spans="1:6" x14ac:dyDescent="0.35">
      <c r="A20" s="96">
        <v>0.1159</v>
      </c>
      <c r="B20" s="12">
        <v>10.180511947042195</v>
      </c>
      <c r="C20" s="96">
        <v>6.6299999999999998E-2</v>
      </c>
      <c r="D20" s="12">
        <v>20.955540455505307</v>
      </c>
      <c r="E20" s="96">
        <v>0.1709</v>
      </c>
      <c r="F20" s="12">
        <v>17.35131950450684</v>
      </c>
    </row>
    <row r="21" spans="1:6" x14ac:dyDescent="0.35">
      <c r="A21" s="96">
        <v>4.9799999999999997E-2</v>
      </c>
      <c r="B21" s="12">
        <v>15.575561897899897</v>
      </c>
      <c r="C21" s="96">
        <v>0</v>
      </c>
      <c r="D21" s="12">
        <v>26.098376477541315</v>
      </c>
      <c r="E21" s="96">
        <v>9.0499999999999997E-2</v>
      </c>
      <c r="F21" s="12">
        <v>30.339543615084757</v>
      </c>
    </row>
    <row r="22" spans="1:6" ht="15" thickBot="1" x14ac:dyDescent="0.4">
      <c r="A22" s="97">
        <v>0</v>
      </c>
      <c r="B22" s="55">
        <v>17.273281882303785</v>
      </c>
      <c r="C22" s="23"/>
      <c r="D22" s="70"/>
      <c r="E22" s="97">
        <v>0</v>
      </c>
      <c r="F22" s="55">
        <v>48.654189713157791</v>
      </c>
    </row>
  </sheetData>
  <mergeCells count="6">
    <mergeCell ref="A1:B1"/>
    <mergeCell ref="C1:D1"/>
    <mergeCell ref="E1:F1"/>
    <mergeCell ref="A12:B12"/>
    <mergeCell ref="C12:D12"/>
    <mergeCell ref="E12:F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8" sqref="H18"/>
    </sheetView>
  </sheetViews>
  <sheetFormatPr defaultRowHeight="14.5" x14ac:dyDescent="0.35"/>
  <cols>
    <col min="1" max="1" width="7.36328125" bestFit="1" customWidth="1"/>
    <col min="2" max="2" width="10.36328125" bestFit="1" customWidth="1"/>
    <col min="3" max="3" width="7.36328125" bestFit="1" customWidth="1"/>
    <col min="4" max="4" width="11.36328125" bestFit="1" customWidth="1"/>
    <col min="5" max="5" width="7.36328125" bestFit="1" customWidth="1"/>
    <col min="6" max="6" width="11.36328125" bestFit="1" customWidth="1"/>
  </cols>
  <sheetData>
    <row r="1" spans="1:6" ht="15" thickBot="1" x14ac:dyDescent="0.4">
      <c r="A1" s="114" t="s">
        <v>47</v>
      </c>
      <c r="B1" s="115"/>
      <c r="C1" s="114" t="s">
        <v>48</v>
      </c>
      <c r="D1" s="115"/>
      <c r="E1" s="114" t="s">
        <v>49</v>
      </c>
      <c r="F1" s="115"/>
    </row>
    <row r="2" spans="1:6" ht="15" thickBot="1" x14ac:dyDescent="0.4">
      <c r="A2" s="91" t="s">
        <v>51</v>
      </c>
      <c r="B2" s="92" t="s">
        <v>52</v>
      </c>
      <c r="C2" s="91" t="s">
        <v>51</v>
      </c>
      <c r="D2" s="92" t="s">
        <v>52</v>
      </c>
      <c r="E2" s="91" t="s">
        <v>51</v>
      </c>
      <c r="F2" s="92" t="s">
        <v>52</v>
      </c>
    </row>
    <row r="3" spans="1:6" x14ac:dyDescent="0.35">
      <c r="A3" s="95">
        <v>1</v>
      </c>
      <c r="B3" s="12">
        <v>1</v>
      </c>
      <c r="C3" s="95">
        <v>1</v>
      </c>
      <c r="D3" s="12">
        <v>1</v>
      </c>
      <c r="E3" s="95">
        <v>1</v>
      </c>
      <c r="F3" s="12">
        <v>1</v>
      </c>
    </row>
    <row r="4" spans="1:6" x14ac:dyDescent="0.35">
      <c r="A4" s="96">
        <v>0.82050000000000001</v>
      </c>
      <c r="B4" s="12">
        <v>0.98499999999999999</v>
      </c>
      <c r="C4" s="96">
        <v>0.84909999999999997</v>
      </c>
      <c r="D4" s="12">
        <v>0.97819999999999996</v>
      </c>
      <c r="E4" s="96">
        <v>0.82499999999999996</v>
      </c>
      <c r="F4" s="12">
        <v>0.97650000000000003</v>
      </c>
    </row>
    <row r="5" spans="1:6" x14ac:dyDescent="0.35">
      <c r="A5" s="96">
        <v>0.59989999999999999</v>
      </c>
      <c r="B5" s="12">
        <v>0.95169999999999999</v>
      </c>
      <c r="C5" s="96">
        <v>0.5867</v>
      </c>
      <c r="D5" s="12">
        <v>0.94550000000000001</v>
      </c>
      <c r="E5" s="96">
        <v>0.69989999999999997</v>
      </c>
      <c r="F5" s="12">
        <v>0.96120000000000005</v>
      </c>
    </row>
    <row r="6" spans="1:6" x14ac:dyDescent="0.35">
      <c r="A6" s="96">
        <v>0.50480000000000003</v>
      </c>
      <c r="B6" s="12">
        <v>0.93010000000000004</v>
      </c>
      <c r="C6" s="96">
        <v>0.38990000000000002</v>
      </c>
      <c r="D6" s="12">
        <v>0.88670000000000004</v>
      </c>
      <c r="E6" s="96">
        <v>0.5917</v>
      </c>
      <c r="F6" s="12">
        <v>0.94320000000000004</v>
      </c>
    </row>
    <row r="7" spans="1:6" x14ac:dyDescent="0.35">
      <c r="A7" s="96">
        <v>0.39939999999999998</v>
      </c>
      <c r="B7" s="12">
        <v>0.90010000000000001</v>
      </c>
      <c r="C7" s="96">
        <v>0.17610000000000001</v>
      </c>
      <c r="D7" s="12">
        <v>0.54</v>
      </c>
      <c r="E7" s="96">
        <v>0.39240000000000003</v>
      </c>
      <c r="F7" s="12">
        <v>0.86409999999999998</v>
      </c>
    </row>
    <row r="8" spans="1:6" x14ac:dyDescent="0.35">
      <c r="A8" s="96">
        <v>0.20569999999999999</v>
      </c>
      <c r="B8" s="12">
        <v>0.58360000000000001</v>
      </c>
      <c r="C8" s="96">
        <v>0.1159</v>
      </c>
      <c r="D8" s="12">
        <v>0.35260000000000002</v>
      </c>
      <c r="E8" s="96">
        <v>0.251</v>
      </c>
      <c r="F8" s="12">
        <v>0.64</v>
      </c>
    </row>
    <row r="9" spans="1:6" x14ac:dyDescent="0.35">
      <c r="A9" s="96">
        <v>0.1159</v>
      </c>
      <c r="B9" s="12">
        <v>0.34260000000000002</v>
      </c>
      <c r="C9" s="96">
        <v>6.6299999999999998E-2</v>
      </c>
      <c r="D9" s="12">
        <v>0.1928</v>
      </c>
      <c r="E9" s="96">
        <v>0.1709</v>
      </c>
      <c r="F9" s="12">
        <v>0.45</v>
      </c>
    </row>
    <row r="10" spans="1:6" x14ac:dyDescent="0.35">
      <c r="A10" s="96">
        <v>4.9799999999999997E-2</v>
      </c>
      <c r="B10" s="12">
        <v>0.17929999999999999</v>
      </c>
      <c r="C10" s="96">
        <v>0</v>
      </c>
      <c r="D10" s="12">
        <v>0</v>
      </c>
      <c r="E10" s="96">
        <v>9.0499999999999997E-2</v>
      </c>
      <c r="F10" s="12">
        <v>0.22170000000000001</v>
      </c>
    </row>
    <row r="11" spans="1:6" ht="15" thickBot="1" x14ac:dyDescent="0.4">
      <c r="A11" s="97">
        <v>0</v>
      </c>
      <c r="B11" s="55">
        <v>0</v>
      </c>
      <c r="C11" s="23"/>
      <c r="D11" s="70"/>
      <c r="E11" s="97">
        <v>0</v>
      </c>
      <c r="F11" s="55">
        <v>0</v>
      </c>
    </row>
    <row r="12" spans="1:6" ht="15" thickBot="1" x14ac:dyDescent="0.4">
      <c r="A12" s="114" t="s">
        <v>47</v>
      </c>
      <c r="B12" s="115"/>
      <c r="C12" s="114" t="s">
        <v>48</v>
      </c>
      <c r="D12" s="115"/>
      <c r="E12" s="114" t="s">
        <v>49</v>
      </c>
      <c r="F12" s="115"/>
    </row>
    <row r="13" spans="1:6" ht="15" thickBot="1" x14ac:dyDescent="0.4">
      <c r="A13" s="91" t="s">
        <v>51</v>
      </c>
      <c r="B13" s="92" t="s">
        <v>52</v>
      </c>
      <c r="C13" s="91" t="s">
        <v>51</v>
      </c>
      <c r="D13" s="92" t="s">
        <v>52</v>
      </c>
      <c r="E13" s="91" t="s">
        <v>51</v>
      </c>
      <c r="F13" s="92" t="s">
        <v>52</v>
      </c>
    </row>
    <row r="14" spans="1:6" x14ac:dyDescent="0.35">
      <c r="A14" s="95">
        <v>1</v>
      </c>
      <c r="B14" s="12">
        <v>0.99999999999999989</v>
      </c>
      <c r="C14" s="95">
        <v>1</v>
      </c>
      <c r="D14" s="12">
        <v>1</v>
      </c>
      <c r="E14" s="95">
        <v>1</v>
      </c>
      <c r="F14" s="12">
        <v>1</v>
      </c>
    </row>
    <row r="15" spans="1:6" x14ac:dyDescent="0.35">
      <c r="A15" s="96">
        <v>0.82050000000000001</v>
      </c>
      <c r="B15" s="12">
        <v>0.97459425509598607</v>
      </c>
      <c r="C15" s="96">
        <v>0.84909999999999997</v>
      </c>
      <c r="D15" s="12">
        <v>0.97670206843316199</v>
      </c>
      <c r="E15" s="96">
        <v>0.82499999999999996</v>
      </c>
      <c r="F15" s="12">
        <v>0.96932619311270518</v>
      </c>
    </row>
    <row r="16" spans="1:6" x14ac:dyDescent="0.35">
      <c r="A16" s="96">
        <v>0.59989999999999999</v>
      </c>
      <c r="B16" s="12">
        <v>0.92580002233604253</v>
      </c>
      <c r="C16" s="96">
        <v>0.5867</v>
      </c>
      <c r="D16" s="12">
        <v>0.91215956830429878</v>
      </c>
      <c r="E16" s="96">
        <v>0.69989999999999997</v>
      </c>
      <c r="F16" s="12">
        <v>0.93908534945295341</v>
      </c>
    </row>
    <row r="17" spans="1:6" x14ac:dyDescent="0.35">
      <c r="A17" s="96">
        <v>0.50480000000000003</v>
      </c>
      <c r="B17" s="12">
        <v>0.89396609741858679</v>
      </c>
      <c r="C17" s="96">
        <v>0.38990000000000002</v>
      </c>
      <c r="D17" s="12">
        <v>0.8193373855093814</v>
      </c>
      <c r="E17" s="96">
        <v>0.5917</v>
      </c>
      <c r="F17" s="12">
        <v>0.90402461075285712</v>
      </c>
    </row>
    <row r="18" spans="1:6" x14ac:dyDescent="0.35">
      <c r="A18" s="96">
        <v>0.39939999999999998</v>
      </c>
      <c r="B18" s="12">
        <v>0.8448036920132469</v>
      </c>
      <c r="C18" s="96">
        <v>0.17610000000000001</v>
      </c>
      <c r="D18" s="12">
        <v>0.57947858001516228</v>
      </c>
      <c r="E18" s="96">
        <v>0.39240000000000003</v>
      </c>
      <c r="F18" s="12">
        <v>0.79900718293694672</v>
      </c>
    </row>
    <row r="19" spans="1:6" x14ac:dyDescent="0.35">
      <c r="A19" s="96">
        <v>0.20569999999999999</v>
      </c>
      <c r="B19" s="12">
        <v>0.6698231070050652</v>
      </c>
      <c r="C19" s="96">
        <v>0.1159</v>
      </c>
      <c r="D19" s="12">
        <v>0.4423507329145786</v>
      </c>
      <c r="E19" s="96">
        <v>0.251</v>
      </c>
      <c r="F19" s="12">
        <v>0.65481298617345307</v>
      </c>
    </row>
    <row r="20" spans="1:6" x14ac:dyDescent="0.35">
      <c r="A20" s="96">
        <v>0.1159</v>
      </c>
      <c r="B20" s="12">
        <v>0.49339083828739067</v>
      </c>
      <c r="C20" s="96">
        <v>6.6299999999999998E-2</v>
      </c>
      <c r="D20" s="12">
        <v>0.28431991662118994</v>
      </c>
      <c r="E20" s="96">
        <v>0.1709</v>
      </c>
      <c r="F20" s="12">
        <v>0.51630491526742039</v>
      </c>
    </row>
    <row r="21" spans="1:6" x14ac:dyDescent="0.35">
      <c r="A21" s="96">
        <v>4.9799999999999997E-2</v>
      </c>
      <c r="B21" s="12">
        <v>0.26516043488269719</v>
      </c>
      <c r="C21" s="96">
        <v>0</v>
      </c>
      <c r="D21" s="12">
        <v>0</v>
      </c>
      <c r="E21" s="96">
        <v>9.0499999999999997E-2</v>
      </c>
      <c r="F21" s="12">
        <v>0.30760468300070615</v>
      </c>
    </row>
    <row r="22" spans="1:6" ht="15" thickBot="1" x14ac:dyDescent="0.4">
      <c r="A22" s="97">
        <v>0</v>
      </c>
      <c r="B22" s="55">
        <v>0</v>
      </c>
      <c r="C22" s="23"/>
      <c r="D22" s="70"/>
      <c r="E22" s="97">
        <v>0</v>
      </c>
      <c r="F22" s="55">
        <v>0</v>
      </c>
    </row>
  </sheetData>
  <mergeCells count="6">
    <mergeCell ref="A1:B1"/>
    <mergeCell ref="C1:D1"/>
    <mergeCell ref="E1:F1"/>
    <mergeCell ref="A12:B12"/>
    <mergeCell ref="C12:D12"/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pure CO2</vt:lpstr>
      <vt:lpstr>pure N2</vt:lpstr>
      <vt:lpstr>Kang1</vt:lpstr>
      <vt:lpstr>Kang2</vt:lpstr>
      <vt:lpstr>Kang3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2018-08-05T12:48:36Z</dcterms:modified>
</cp:coreProperties>
</file>