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/>
  <mc:AlternateContent xmlns:mc="http://schemas.openxmlformats.org/markup-compatibility/2006">
    <mc:Choice Requires="x15">
      <x15ac:absPath xmlns:x15ac="http://schemas.microsoft.com/office/spreadsheetml/2010/11/ac" url="C:\Users\Nila\Desktop\Works\"/>
    </mc:Choice>
  </mc:AlternateContent>
  <xr:revisionPtr revIDLastSave="0" documentId="8_{507C7CEF-DC11-4624-8D5A-501CED33E3D8}" xr6:coauthVersionLast="45" xr6:coauthVersionMax="45" xr10:uidLastSave="{00000000-0000-0000-0000-000000000000}"/>
  <bookViews>
    <workbookView xWindow="-98" yWindow="-98" windowWidth="20715" windowHeight="13276" firstSheet="3" activeTab="3" xr2:uid="{A5C2944B-A585-4F17-870C-44A72238DEDD}"/>
  </bookViews>
  <sheets>
    <sheet name="Stats" sheetId="11" r:id="rId1"/>
    <sheet name="Logic-Lookup" sheetId="9" r:id="rId2"/>
    <sheet name="Advanced Filtering" sheetId="10" r:id="rId3"/>
    <sheet name="Database" sheetId="12" r:id="rId4"/>
    <sheet name="Data Validation" sheetId="14" r:id="rId5"/>
    <sheet name="Pizza" sheetId="13" r:id="rId6"/>
    <sheet name="Vancouver" sheetId="15" r:id="rId7"/>
    <sheet name="Victoria" sheetId="16" r:id="rId8"/>
    <sheet name="Kelowna" sheetId="17" r:id="rId9"/>
    <sheet name="Summary" sheetId="18" r:id="rId10"/>
    <sheet name="Text functions" sheetId="19" r:id="rId11"/>
    <sheet name="Movies" sheetId="20" r:id="rId12"/>
  </sheets>
  <definedNames>
    <definedName name="_xlnm._FilterDatabase" localSheetId="2" hidden="1">'Advanced Filtering'!$A$2:$F$22</definedName>
    <definedName name="_xlnm._FilterDatabase" localSheetId="3" hidden="1">Database!$A$2:$F$22</definedName>
    <definedName name="_xlnm._FilterDatabase" localSheetId="1" hidden="1">'Logic-Lookup'!$A$6:$I$26</definedName>
    <definedName name="_xlnm.Criteria" localSheetId="2">'Advanced Filtering'!$A$25:$F$26</definedName>
    <definedName name="_xlnm.Criteria" localSheetId="3">Database!#REF!</definedName>
    <definedName name="ExternalData_1" localSheetId="11" hidden="1">Movies!$A$1:$D$43</definedName>
    <definedName name="ExternalData_1" localSheetId="10" hidden="1">'Text functions'!$A$3:$E$45</definedName>
    <definedName name="_xlnm.Extract" localSheetId="2">'Advanced Filtering'!$A$30:$F$30</definedName>
    <definedName name="_xlnm.Extract" localSheetId="3">Database!#REF!</definedName>
    <definedName name="_xlnm.Print_Titles" localSheetId="0">Stats!$29:$29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19" l="1"/>
  <c r="F5" i="19" l="1"/>
  <c r="B7" i="14"/>
  <c r="F1" i="9" l="1"/>
  <c r="H10" i="9"/>
  <c r="H13" i="9"/>
  <c r="H24" i="9"/>
  <c r="H23" i="9"/>
  <c r="H21" i="9"/>
  <c r="H16" i="9"/>
  <c r="H8" i="9"/>
  <c r="H22" i="9"/>
  <c r="H18" i="9"/>
  <c r="H17" i="9"/>
  <c r="H7" i="9"/>
  <c r="H26" i="9"/>
  <c r="H25" i="9"/>
  <c r="H20" i="9"/>
  <c r="H19" i="9"/>
  <c r="H15" i="9"/>
  <c r="H14" i="9"/>
  <c r="H12" i="9"/>
  <c r="H11" i="9"/>
  <c r="H9" i="9"/>
  <c r="I8" i="9" l="1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7" i="9"/>
  <c r="B7" i="16" l="1"/>
  <c r="B7" i="17"/>
  <c r="B7" i="15"/>
  <c r="D7" i="15" l="1"/>
  <c r="D4" i="19" l="1"/>
  <c r="F4" i="19"/>
  <c r="D5" i="19"/>
  <c r="D6" i="19"/>
  <c r="F6" i="19"/>
  <c r="D7" i="19"/>
  <c r="F7" i="19"/>
  <c r="D8" i="19"/>
  <c r="F8" i="19"/>
  <c r="D9" i="19"/>
  <c r="F9" i="19"/>
  <c r="D10" i="19"/>
  <c r="F10" i="19"/>
  <c r="D11" i="19"/>
  <c r="F11" i="19"/>
  <c r="D12" i="19"/>
  <c r="F12" i="19"/>
  <c r="D13" i="19"/>
  <c r="F13" i="19"/>
  <c r="D14" i="19"/>
  <c r="F14" i="19"/>
  <c r="D15" i="19"/>
  <c r="F15" i="19"/>
  <c r="D16" i="19"/>
  <c r="F16" i="19"/>
  <c r="D17" i="19"/>
  <c r="F17" i="19"/>
  <c r="D18" i="19"/>
  <c r="F18" i="19"/>
  <c r="D19" i="19"/>
  <c r="F19" i="19"/>
  <c r="D20" i="19"/>
  <c r="F20" i="19"/>
  <c r="D21" i="19"/>
  <c r="F21" i="19"/>
  <c r="D22" i="19"/>
  <c r="F22" i="19"/>
  <c r="D23" i="19"/>
  <c r="F23" i="19"/>
  <c r="D24" i="19"/>
  <c r="F24" i="19"/>
  <c r="D25" i="19"/>
  <c r="F25" i="19"/>
  <c r="D26" i="19"/>
  <c r="F26" i="19"/>
  <c r="D27" i="19"/>
  <c r="F27" i="19"/>
  <c r="D28" i="19"/>
  <c r="F28" i="19"/>
  <c r="D29" i="19"/>
  <c r="F29" i="19"/>
  <c r="D30" i="19"/>
  <c r="F30" i="19"/>
  <c r="D31" i="19"/>
  <c r="F31" i="19"/>
  <c r="D32" i="19"/>
  <c r="F32" i="19"/>
  <c r="D33" i="19"/>
  <c r="F33" i="19"/>
  <c r="D34" i="19"/>
  <c r="F34" i="19"/>
  <c r="D35" i="19"/>
  <c r="F35" i="19"/>
  <c r="D36" i="19"/>
  <c r="F36" i="19"/>
  <c r="D37" i="19"/>
  <c r="F37" i="19"/>
  <c r="D38" i="19"/>
  <c r="F38" i="19"/>
  <c r="D39" i="19"/>
  <c r="F39" i="19"/>
  <c r="D40" i="19"/>
  <c r="F40" i="19"/>
  <c r="D41" i="19"/>
  <c r="F41" i="19"/>
  <c r="D42" i="19"/>
  <c r="F42" i="19"/>
  <c r="D43" i="19"/>
  <c r="F43" i="19"/>
  <c r="D44" i="19"/>
  <c r="F44" i="19"/>
  <c r="D45" i="19"/>
  <c r="F45" i="19"/>
  <c r="B4" i="18" l="1"/>
  <c r="D6" i="18"/>
  <c r="D5" i="18"/>
  <c r="D4" i="18"/>
  <c r="C5" i="18"/>
  <c r="C6" i="18"/>
  <c r="C4" i="18"/>
  <c r="B6" i="18"/>
  <c r="B5" i="18"/>
  <c r="B7" i="18" l="1"/>
  <c r="C7" i="16"/>
  <c r="D7" i="16"/>
  <c r="C7" i="17"/>
  <c r="D7" i="17"/>
  <c r="C7" i="18"/>
  <c r="D7" i="18"/>
  <c r="C7" i="15"/>
  <c r="D7" i="14" l="1"/>
  <c r="C7" i="14"/>
  <c r="C7" i="13"/>
  <c r="D7" i="13"/>
  <c r="B7" i="13"/>
  <c r="I6" i="12"/>
  <c r="I5" i="12"/>
  <c r="I4" i="12"/>
  <c r="I3" i="12"/>
  <c r="F8" i="9" l="1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7" i="9"/>
  <c r="H25" i="11" l="1"/>
  <c r="H8" i="11" a="1"/>
  <c r="H8" i="11" s="1"/>
  <c r="H9" i="11" a="1"/>
  <c r="H9" i="11" s="1"/>
  <c r="H10" i="11" a="1"/>
  <c r="H10" i="11" s="1"/>
  <c r="H11" i="11" a="1"/>
  <c r="H11" i="11" s="1"/>
  <c r="H12" i="11" a="1"/>
  <c r="H12" i="11" s="1"/>
  <c r="H13" i="11" a="1"/>
  <c r="H13" i="11" s="1"/>
  <c r="H14" i="11" a="1"/>
  <c r="H14" i="11" s="1"/>
  <c r="H15" i="11" a="1"/>
  <c r="H15" i="11" s="1"/>
  <c r="H16" i="11" a="1"/>
  <c r="H16" i="11" s="1"/>
  <c r="H17" i="11" a="1"/>
  <c r="H17" i="11" s="1"/>
  <c r="H18" i="11" a="1"/>
  <c r="H18" i="11" s="1"/>
  <c r="H19" i="11" a="1"/>
  <c r="H19" i="11" s="1"/>
  <c r="H20" i="11" a="1"/>
  <c r="H20" i="11" s="1"/>
  <c r="H21" i="11" a="1"/>
  <c r="H21" i="11" s="1"/>
  <c r="H22" i="11" a="1"/>
  <c r="H22" i="11" s="1"/>
  <c r="H23" i="11" a="1"/>
  <c r="H23" i="11"/>
  <c r="H24" i="11" a="1"/>
  <c r="H24" i="11" s="1"/>
  <c r="H26" i="11" a="1"/>
  <c r="H26" i="11" s="1"/>
  <c r="H7" i="11" a="1"/>
  <c r="H7" i="11" s="1"/>
  <c r="B36" i="11" a="1"/>
  <c r="B36" i="11" s="1"/>
  <c r="B37" i="11" a="1"/>
  <c r="B37" i="11" s="1"/>
  <c r="B42" i="11" l="1"/>
  <c r="B46" i="11"/>
  <c r="B45" i="11"/>
  <c r="B44" i="11"/>
  <c r="B43" i="11"/>
  <c r="B38" i="11"/>
  <c r="E31" i="11" a="1"/>
  <c r="E31" i="11" s="1"/>
  <c r="E32" i="11" a="1"/>
  <c r="E32" i="11" s="1"/>
  <c r="E30" i="11" a="1"/>
  <c r="E30" i="11" s="1"/>
  <c r="D31" i="11" a="1"/>
  <c r="D31" i="11" s="1"/>
  <c r="D32" i="11" a="1"/>
  <c r="D32" i="11" s="1"/>
  <c r="D30" i="11" a="1"/>
  <c r="D30" i="11" s="1"/>
  <c r="C31" i="11" a="1"/>
  <c r="C31" i="11" s="1"/>
  <c r="C32" i="11" a="1"/>
  <c r="C32" i="11" s="1"/>
  <c r="C30" i="11" a="1"/>
  <c r="C30" i="11" s="1"/>
  <c r="B30" i="11"/>
  <c r="B31" i="11"/>
  <c r="B3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8BF328-8CBF-4707-9C21-570AF7937514}" keepAlive="1" name="Query - Movies" description="Connection to the 'Movies' query in the workbook." type="5" refreshedVersion="6" background="1" saveData="1">
    <dbPr connection="Provider=Microsoft.Mashup.OleDb.1;Data Source=$Workbook$;Location=Movies;Extended Properties=&quot;&quot;" command="SELECT * FROM [Movies]"/>
  </connection>
  <connection id="2" xr16:uid="{5914927B-8400-41AE-BE2A-679A0737930A}" keepAlive="1" name="Query - Movies (2)" description="Connection to the 'Movies (2)' query in the workbook." type="5" refreshedVersion="6" background="1" saveData="1">
    <dbPr connection="Provider=Microsoft.Mashup.OleDb.1;Data Source=$Workbook$;Location=&quot;Movies (2)&quot;;Extended Properties=&quot;&quot;" command="SELECT * FROM [Movies (2)]"/>
  </connection>
</connections>
</file>

<file path=xl/sharedStrings.xml><?xml version="1.0" encoding="utf-8"?>
<sst xmlns="http://schemas.openxmlformats.org/spreadsheetml/2006/main" count="583" uniqueCount="119">
  <si>
    <t>Name</t>
  </si>
  <si>
    <t>Location</t>
  </si>
  <si>
    <t>Title</t>
  </si>
  <si>
    <t>Hire Date</t>
  </si>
  <si>
    <t>Salary</t>
  </si>
  <si>
    <t>Adams</t>
  </si>
  <si>
    <t>Barnes</t>
  </si>
  <si>
    <t>Atlanta</t>
  </si>
  <si>
    <t>Chicago</t>
  </si>
  <si>
    <t>Boston</t>
  </si>
  <si>
    <t>Nitz</t>
  </si>
  <si>
    <t>Crandell</t>
  </si>
  <si>
    <t>Selinger</t>
  </si>
  <si>
    <t>Forgan</t>
  </si>
  <si>
    <t>Unice</t>
  </si>
  <si>
    <t>Gomez</t>
  </si>
  <si>
    <t>Manager</t>
  </si>
  <si>
    <t>Account Rep</t>
  </si>
  <si>
    <t>Lenz</t>
  </si>
  <si>
    <t>Garbett</t>
  </si>
  <si>
    <t>Laing</t>
  </si>
  <si>
    <t>Peterson</t>
  </si>
  <si>
    <t>Franklin</t>
  </si>
  <si>
    <t>Deberard</t>
  </si>
  <si>
    <t>Keone</t>
  </si>
  <si>
    <t>Terriquez</t>
  </si>
  <si>
    <t>Scholfield</t>
  </si>
  <si>
    <t>Hartvigsen</t>
  </si>
  <si>
    <t>Doering</t>
  </si>
  <si>
    <t>Akmatalieva</t>
  </si>
  <si>
    <t>Criteria Range:</t>
  </si>
  <si>
    <t>Output Range:</t>
  </si>
  <si>
    <t>Summary Statistics:</t>
  </si>
  <si>
    <t>Employee ID</t>
  </si>
  <si>
    <t>Criteria:</t>
  </si>
  <si>
    <t>Quick Search Results:</t>
  </si>
  <si>
    <t>Bonus Amount</t>
  </si>
  <si>
    <t>Transpayne Sales Rep Salary Information</t>
  </si>
  <si>
    <t>Date</t>
  </si>
  <si>
    <t>Percent</t>
  </si>
  <si>
    <t>Hired before</t>
  </si>
  <si>
    <t xml:space="preserve">Hired on or before </t>
  </si>
  <si>
    <t xml:space="preserve">Hired after </t>
  </si>
  <si>
    <t>Raise Status</t>
  </si>
  <si>
    <t>Manager Salary Threshold</t>
  </si>
  <si>
    <t>Years Employed</t>
  </si>
  <si>
    <t>Last Day of Year</t>
  </si>
  <si>
    <t>Vancouver</t>
  </si>
  <si>
    <t>Kelowna</t>
  </si>
  <si>
    <t>Total Salary</t>
  </si>
  <si>
    <t>Average Salary</t>
  </si>
  <si>
    <t>Count of Account Reps in Vancouver</t>
  </si>
  <si>
    <t>Salary Rank</t>
  </si>
  <si>
    <t>Quartile</t>
  </si>
  <si>
    <t>Database Average</t>
  </si>
  <si>
    <t>Database Minimum</t>
  </si>
  <si>
    <t>Database Maximum</t>
  </si>
  <si>
    <t>Database Count of Employees</t>
  </si>
  <si>
    <t>Minimum Salary</t>
  </si>
  <si>
    <t>PrinceGeorge</t>
  </si>
  <si>
    <t>Minimum Salar</t>
  </si>
  <si>
    <t xml:space="preserve"> Average Salary</t>
  </si>
  <si>
    <t>Maximum Salary</t>
  </si>
  <si>
    <t>Summary of AccountReps in Vancouver</t>
  </si>
  <si>
    <t>Total</t>
  </si>
  <si>
    <t>Delivery</t>
  </si>
  <si>
    <t>Pick-up</t>
  </si>
  <si>
    <t>Dine-In</t>
  </si>
  <si>
    <t>March</t>
  </si>
  <si>
    <t>February</t>
  </si>
  <si>
    <t>January</t>
  </si>
  <si>
    <t>Category</t>
  </si>
  <si>
    <t>Victoria</t>
  </si>
  <si>
    <t>Regional Totals</t>
  </si>
  <si>
    <t>R</t>
  </si>
  <si>
    <t>Cinderella</t>
  </si>
  <si>
    <t>Aladdin</t>
  </si>
  <si>
    <t>G</t>
  </si>
  <si>
    <t>Remember The Titans</t>
  </si>
  <si>
    <t>Blue Streak</t>
  </si>
  <si>
    <t>PG</t>
  </si>
  <si>
    <t>The Golden Child</t>
  </si>
  <si>
    <t>The Last Dragon</t>
  </si>
  <si>
    <t>Tron</t>
  </si>
  <si>
    <t>Mama Mia</t>
  </si>
  <si>
    <t>Step Brothers</t>
  </si>
  <si>
    <t>Indiana Jones</t>
  </si>
  <si>
    <t>Good Fellas</t>
  </si>
  <si>
    <t>Good Luck Chuck</t>
  </si>
  <si>
    <t>The God Father</t>
  </si>
  <si>
    <t>PG-13</t>
  </si>
  <si>
    <t>Superman</t>
  </si>
  <si>
    <t>Batman</t>
  </si>
  <si>
    <t>Vanilla Sky</t>
  </si>
  <si>
    <t>Planet 51</t>
  </si>
  <si>
    <t>Space Cowboys</t>
  </si>
  <si>
    <t>Monsters Inc</t>
  </si>
  <si>
    <t>Dirty Harry</t>
  </si>
  <si>
    <t>Office Space</t>
  </si>
  <si>
    <t>House Party</t>
  </si>
  <si>
    <t>Up</t>
  </si>
  <si>
    <t>Glory Road</t>
  </si>
  <si>
    <t>Big Trouble in Little China</t>
  </si>
  <si>
    <t>Super Fly</t>
  </si>
  <si>
    <t>Shaft</t>
  </si>
  <si>
    <t>Bridget Jones</t>
  </si>
  <si>
    <t>Star Wars</t>
  </si>
  <si>
    <t>The GodFather</t>
  </si>
  <si>
    <t>Column2</t>
  </si>
  <si>
    <t>Rating</t>
  </si>
  <si>
    <t>Column1</t>
  </si>
  <si>
    <t>Movie Title</t>
  </si>
  <si>
    <t>Release Date</t>
  </si>
  <si>
    <t>Serial #</t>
  </si>
  <si>
    <t>B-1</t>
  </si>
  <si>
    <t>B-2</t>
  </si>
  <si>
    <t>C</t>
  </si>
  <si>
    <t>Arrange Windows</t>
  </si>
  <si>
    <t>Today 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</si>
</sst>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* #,##0.0_);_(* \(#,##0.0\);_(* &quot;-&quot;??_);_(@_)"/>
    <numFmt numFmtId="167" formatCode="&quot;$&quot;#,##0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Heddinf"/>
    </font>
    <font>
      <sz val="11"/>
      <color theme="1"/>
      <name val="Heddinf"/>
    </font>
    <font>
      <sz val="11"/>
      <color rgb="FFFF000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6"/>
      <name val="Arial"/>
      <family val="2"/>
    </font>
    <font>
      <u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u/>
      <sz val="36"/>
      <color rgb="FF7030A0"/>
      <name val="Calibri"/>
      <family val="2"/>
      <scheme val="minor"/>
    </font>
    <font>
      <sz val="11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2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79998168889431442"/>
        <bgColor indexed="15"/>
      </patternFill>
    </fill>
    <fill>
      <patternFill patternType="darkGray">
        <fgColor indexed="9"/>
        <bgColor indexed="13"/>
      </patternFill>
    </fill>
    <fill>
      <patternFill patternType="solid">
        <fgColor theme="3" tint="0.39997558519241921"/>
        <bgColor indexed="24"/>
      </patternFill>
    </fill>
    <fill>
      <patternFill patternType="solid">
        <fgColor theme="1" tint="0.499984740745262"/>
        <bgColor indexed="2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49998474074526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2">
    <xf numFmtId="0" fontId="0" fillId="0" borderId="0" xfId="0"/>
    <xf numFmtId="164" fontId="0" fillId="0" borderId="0" xfId="1" applyNumberFormat="1" applyFont="1"/>
    <xf numFmtId="44" fontId="0" fillId="0" borderId="0" xfId="1" applyFont="1"/>
    <xf numFmtId="0" fontId="2" fillId="2" borderId="0" xfId="0" applyFont="1" applyFill="1" applyAlignment="1">
      <alignment horizontal="left"/>
    </xf>
    <xf numFmtId="165" fontId="0" fillId="0" borderId="0" xfId="2" applyNumberFormat="1" applyFont="1"/>
    <xf numFmtId="0" fontId="0" fillId="0" borderId="0" xfId="0" applyAlignment="1">
      <alignment horizontal="center"/>
    </xf>
    <xf numFmtId="166" fontId="0" fillId="0" borderId="0" xfId="2" applyNumberFormat="1" applyFont="1" applyAlignment="1">
      <alignment horizontal="right" indent="2"/>
    </xf>
    <xf numFmtId="14" fontId="0" fillId="0" borderId="0" xfId="0" applyNumberFormat="1"/>
    <xf numFmtId="0" fontId="2" fillId="0" borderId="0" xfId="0" applyFont="1"/>
    <xf numFmtId="0" fontId="2" fillId="0" borderId="0" xfId="0" applyFont="1" applyAlignment="1">
      <alignment horizontal="righ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0" fontId="0" fillId="3" borderId="0" xfId="0" applyFill="1"/>
    <xf numFmtId="0" fontId="3" fillId="3" borderId="0" xfId="0" applyFont="1" applyFill="1"/>
    <xf numFmtId="0" fontId="3" fillId="3" borderId="0" xfId="0" applyFont="1" applyFill="1" applyAlignment="1">
      <alignment horizontal="left" vertical="top"/>
    </xf>
    <xf numFmtId="0" fontId="0" fillId="0" borderId="1" xfId="0" applyBorder="1"/>
    <xf numFmtId="14" fontId="0" fillId="0" borderId="1" xfId="0" applyNumberFormat="1" applyBorder="1" applyAlignment="1">
      <alignment horizontal="right" indent="1"/>
    </xf>
    <xf numFmtId="164" fontId="4" fillId="0" borderId="1" xfId="1" applyNumberFormat="1" applyFont="1" applyBorder="1"/>
    <xf numFmtId="0" fontId="0" fillId="0" borderId="2" xfId="0" applyBorder="1"/>
    <xf numFmtId="14" fontId="0" fillId="0" borderId="2" xfId="0" applyNumberFormat="1" applyBorder="1" applyAlignment="1">
      <alignment horizontal="right" indent="1"/>
    </xf>
    <xf numFmtId="164" fontId="4" fillId="0" borderId="2" xfId="1" applyNumberFormat="1" applyFont="1" applyBorder="1"/>
    <xf numFmtId="0" fontId="2" fillId="2" borderId="4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 wrapText="1"/>
    </xf>
    <xf numFmtId="0" fontId="2" fillId="2" borderId="5" xfId="0" applyFont="1" applyFill="1" applyBorder="1" applyAlignment="1">
      <alignment horizontal="center" wrapText="1"/>
    </xf>
    <xf numFmtId="9" fontId="0" fillId="0" borderId="0" xfId="0" applyNumberFormat="1"/>
    <xf numFmtId="164" fontId="0" fillId="0" borderId="0" xfId="0" applyNumberFormat="1"/>
    <xf numFmtId="44" fontId="2" fillId="0" borderId="0" xfId="1" applyFont="1"/>
    <xf numFmtId="0" fontId="2" fillId="2" borderId="9" xfId="0" applyFont="1" applyFill="1" applyBorder="1" applyAlignment="1">
      <alignment horizontal="center"/>
    </xf>
    <xf numFmtId="0" fontId="0" fillId="0" borderId="0" xfId="0" applyFont="1"/>
    <xf numFmtId="164" fontId="2" fillId="5" borderId="0" xfId="1" applyNumberFormat="1" applyFont="1" applyFill="1"/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14" fontId="2" fillId="0" borderId="0" xfId="0" applyNumberFormat="1" applyFont="1" applyAlignment="1">
      <alignment horizontal="right"/>
    </xf>
    <xf numFmtId="0" fontId="0" fillId="0" borderId="2" xfId="0" applyNumberFormat="1" applyBorder="1" applyAlignment="1">
      <alignment horizontal="right" indent="1"/>
    </xf>
    <xf numFmtId="0" fontId="0" fillId="0" borderId="1" xfId="0" applyNumberFormat="1" applyBorder="1" applyAlignment="1">
      <alignment horizontal="right" indent="1"/>
    </xf>
    <xf numFmtId="0" fontId="0" fillId="0" borderId="0" xfId="0" applyFill="1" applyAlignment="1">
      <alignment horizontal="center"/>
    </xf>
    <xf numFmtId="0" fontId="0" fillId="6" borderId="0" xfId="0" applyFill="1" applyAlignment="1">
      <alignment horizontal="left"/>
    </xf>
    <xf numFmtId="0" fontId="2" fillId="5" borderId="0" xfId="0" applyFont="1" applyFill="1"/>
    <xf numFmtId="14" fontId="2" fillId="5" borderId="0" xfId="0" applyNumberFormat="1" applyFont="1" applyFill="1" applyAlignment="1">
      <alignment horizontal="center"/>
    </xf>
    <xf numFmtId="0" fontId="2" fillId="5" borderId="0" xfId="0" applyFont="1" applyFill="1" applyAlignment="1">
      <alignment horizontal="center"/>
    </xf>
    <xf numFmtId="44" fontId="0" fillId="0" borderId="0" xfId="1" applyFont="1" applyAlignment="1">
      <alignment horizontal="center" vertical="center"/>
    </xf>
    <xf numFmtId="44" fontId="0" fillId="0" borderId="0" xfId="0" applyNumberFormat="1"/>
    <xf numFmtId="0" fontId="0" fillId="0" borderId="2" xfId="1" applyNumberFormat="1" applyFont="1" applyBorder="1"/>
    <xf numFmtId="0" fontId="6" fillId="0" borderId="0" xfId="0" applyFont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43" fontId="0" fillId="0" borderId="2" xfId="2" applyFont="1" applyBorder="1"/>
    <xf numFmtId="0" fontId="7" fillId="0" borderId="0" xfId="0" applyFont="1"/>
    <xf numFmtId="164" fontId="8" fillId="7" borderId="10" xfId="1" applyNumberFormat="1" applyFont="1" applyFill="1" applyBorder="1" applyAlignment="1"/>
    <xf numFmtId="0" fontId="9" fillId="8" borderId="10" xfId="0" applyNumberFormat="1" applyFont="1" applyFill="1" applyBorder="1" applyAlignment="1">
      <alignment horizontal="left"/>
    </xf>
    <xf numFmtId="164" fontId="8" fillId="7" borderId="0" xfId="1" applyNumberFormat="1" applyFont="1" applyFill="1" applyBorder="1" applyAlignment="1"/>
    <xf numFmtId="0" fontId="9" fillId="8" borderId="0" xfId="0" applyNumberFormat="1" applyFont="1" applyFill="1" applyBorder="1" applyAlignment="1">
      <alignment horizontal="left"/>
    </xf>
    <xf numFmtId="0" fontId="10" fillId="9" borderId="11" xfId="0" applyFont="1" applyFill="1" applyBorder="1" applyAlignment="1">
      <alignment horizontal="center"/>
    </xf>
    <xf numFmtId="0" fontId="10" fillId="10" borderId="11" xfId="0" applyNumberFormat="1" applyFont="1" applyFill="1" applyBorder="1" applyAlignment="1">
      <alignment horizontal="center" wrapText="1"/>
    </xf>
    <xf numFmtId="0" fontId="8" fillId="7" borderId="10" xfId="1" applyNumberFormat="1" applyFont="1" applyFill="1" applyBorder="1" applyAlignment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" fillId="11" borderId="0" xfId="0" applyFont="1" applyFill="1" applyAlignment="1">
      <alignment horizontal="center"/>
    </xf>
    <xf numFmtId="167" fontId="8" fillId="7" borderId="10" xfId="1" applyNumberFormat="1" applyFont="1" applyFill="1" applyBorder="1" applyAlignment="1"/>
    <xf numFmtId="0" fontId="1" fillId="0" borderId="0" xfId="0" applyFont="1" applyAlignment="1">
      <alignment horizontal="left" vertical="center" indent="10"/>
    </xf>
    <xf numFmtId="44" fontId="0" fillId="0" borderId="2" xfId="0" applyNumberForma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2" xfId="0" applyNumberFormat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14" fillId="0" borderId="6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4" fillId="0" borderId="12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14" fillId="0" borderId="6" xfId="0" applyFont="1" applyBorder="1" applyAlignment="1">
      <alignment vertical="center"/>
    </xf>
    <xf numFmtId="0" fontId="14" fillId="0" borderId="7" xfId="0" applyFont="1" applyBorder="1" applyAlignment="1">
      <alignment vertical="center"/>
    </xf>
    <xf numFmtId="0" fontId="14" fillId="0" borderId="8" xfId="0" applyFont="1" applyBorder="1" applyAlignment="1">
      <alignment vertical="center"/>
    </xf>
    <xf numFmtId="0" fontId="14" fillId="0" borderId="12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14" fillId="0" borderId="13" xfId="0" applyFont="1" applyBorder="1" applyAlignment="1">
      <alignment vertical="center"/>
    </xf>
    <xf numFmtId="0" fontId="14" fillId="0" borderId="14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0" fontId="14" fillId="0" borderId="15" xfId="0" applyFont="1" applyBorder="1" applyAlignment="1">
      <alignment vertical="center"/>
    </xf>
    <xf numFmtId="14" fontId="15" fillId="12" borderId="0" xfId="0" applyNumberFormat="1" applyFont="1" applyFill="1"/>
  </cellXfs>
  <cellStyles count="3">
    <cellStyle name="Comma" xfId="2" builtinId="3"/>
    <cellStyle name="Currency" xfId="1" builtinId="4"/>
    <cellStyle name="Normal" xfId="0" builtinId="0"/>
  </cellStyles>
  <dxfs count="14"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jpe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36343</xdr:colOff>
      <xdr:row>36</xdr:row>
      <xdr:rowOff>9526</xdr:rowOff>
    </xdr:from>
    <xdr:to>
      <xdr:col>8</xdr:col>
      <xdr:colOff>26763</xdr:colOff>
      <xdr:row>52</xdr:row>
      <xdr:rowOff>118352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1B3F27-56E7-4E77-AA26-0C359B554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043" y="6991352"/>
          <a:ext cx="4524320" cy="3004426"/>
        </a:xfrm>
        <a:prstGeom prst="rect">
          <a:avLst/>
        </a:prstGeom>
      </xdr:spPr>
    </xdr:pic>
    <xdr:clientData/>
  </xdr:twoCellAnchor>
  <xdr:twoCellAnchor editAs="oneCell">
    <xdr:from>
      <xdr:col>9</xdr:col>
      <xdr:colOff>35133</xdr:colOff>
      <xdr:row>35</xdr:row>
      <xdr:rowOff>104551</xdr:rowOff>
    </xdr:from>
    <xdr:to>
      <xdr:col>16</xdr:col>
      <xdr:colOff>7246</xdr:colOff>
      <xdr:row>52</xdr:row>
      <xdr:rowOff>20412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959B71B-EE65-4050-A3BB-6C8B37AEF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4433" y="6905401"/>
          <a:ext cx="4506013" cy="299243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54</xdr:row>
      <xdr:rowOff>6351</xdr:rowOff>
    </xdr:from>
    <xdr:to>
      <xdr:col>8</xdr:col>
      <xdr:colOff>30634</xdr:colOff>
      <xdr:row>70</xdr:row>
      <xdr:rowOff>154889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379428-8543-48EA-BCCF-89B46BF76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245727"/>
          <a:ext cx="4574059" cy="3044138"/>
        </a:xfrm>
        <a:prstGeom prst="rect">
          <a:avLst/>
        </a:prstGeom>
      </xdr:spPr>
    </xdr:pic>
    <xdr:clientData/>
  </xdr:twoCellAnchor>
  <xdr:twoCellAnchor editAs="oneCell">
    <xdr:from>
      <xdr:col>9</xdr:col>
      <xdr:colOff>75899</xdr:colOff>
      <xdr:row>52</xdr:row>
      <xdr:rowOff>140101</xdr:rowOff>
    </xdr:from>
    <xdr:to>
      <xdr:col>16</xdr:col>
      <xdr:colOff>201084</xdr:colOff>
      <xdr:row>69</xdr:row>
      <xdr:rowOff>165476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3BF3B1-3ABC-4819-AA82-1287F9796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199" y="10017527"/>
          <a:ext cx="4659085" cy="3101951"/>
        </a:xfrm>
        <a:prstGeom prst="rect">
          <a:avLst/>
        </a:prstGeom>
      </xdr:spPr>
    </xdr:pic>
    <xdr:clientData/>
  </xdr:twoCellAnchor>
  <xdr:twoCellAnchor>
    <xdr:from>
      <xdr:col>4</xdr:col>
      <xdr:colOff>107723</xdr:colOff>
      <xdr:row>2</xdr:row>
      <xdr:rowOff>182165</xdr:rowOff>
    </xdr:from>
    <xdr:to>
      <xdr:col>15</xdr:col>
      <xdr:colOff>472166</xdr:colOff>
      <xdr:row>25</xdr:row>
      <xdr:rowOff>5444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DA04FE1-BD7F-4C5B-ACAA-D39A0C5AE715}"/>
            </a:ext>
          </a:extLst>
        </xdr:cNvPr>
        <xdr:cNvSpPr txBox="1"/>
      </xdr:nvSpPr>
      <xdr:spPr>
        <a:xfrm>
          <a:off x="2693080" y="817165"/>
          <a:ext cx="7474175" cy="4200243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200" b="1" u="sng">
              <a:solidFill>
                <a:srgbClr val="7030A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List the steps is tooken in b and c </a:t>
          </a:r>
        </a:p>
        <a:p>
          <a:pPr algn="ctr"/>
          <a:endParaRPr lang="en-US" sz="1800" b="1" u="sng">
            <a:solidFill>
              <a:srgbClr val="7030A0"/>
            </a:solidFill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r>
            <a:rPr lang="en-US" sz="18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B: </a:t>
          </a:r>
          <a:r>
            <a:rPr lang="en-US" sz="18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I selected</a:t>
          </a:r>
          <a:r>
            <a:rPr lang="en-US" sz="180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the Vancouver sheet first and hold shift on the keyboard and then clickdd on the Summary to make a group of Vancouver, Victoria, Kolwna and Summary sheets together. Next, I selected A1:D7 in Vancouver sheet and clicked on home tab /edditing area, chose "fill", across the worksheet and then in the new popped up window, I selected fill formats and OK.(as you can see on the pictures).</a:t>
          </a:r>
        </a:p>
        <a:p>
          <a:endParaRPr lang="en-US" sz="1800" baseline="0">
            <a:solidFill>
              <a:schemeClr val="dk1"/>
            </a:solidFill>
            <a:effectLst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r>
            <a:rPr lang="en-US" sz="1800" b="1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C</a:t>
          </a:r>
          <a:r>
            <a:rPr lang="en-US" sz="180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: I selected the Vancouver sheet again, holded shift on keyboard and then click on Summary to group Vancouver, Victoria, Kolwna and Summary sheets (similar to part B). Next I selected B7:D7 in Vancouver sheet and clicked on Home/Editing area/</a:t>
          </a:r>
          <a:r>
            <a:rPr lang="en-US" sz="1800" b="1" baseline="0">
              <a:solidFill>
                <a:sysClr val="windowText" lastClr="00000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⅀ </a:t>
          </a:r>
          <a:r>
            <a:rPr lang="en-US" sz="180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,the system did the auto sum for the specified rows in all sheets which I had grouped previously,and, reported the ultimate values in row 7 ( B7:D7) of each sheet.(as you can see on the pictures).</a:t>
          </a:r>
        </a:p>
      </xdr:txBody>
    </xdr:sp>
    <xdr:clientData/>
  </xdr:twoCellAnchor>
  <xdr:twoCellAnchor editAs="oneCell">
    <xdr:from>
      <xdr:col>15</xdr:col>
      <xdr:colOff>606266</xdr:colOff>
      <xdr:row>2</xdr:row>
      <xdr:rowOff>8136</xdr:rowOff>
    </xdr:from>
    <xdr:to>
      <xdr:col>21</xdr:col>
      <xdr:colOff>262033</xdr:colOff>
      <xdr:row>14</xdr:row>
      <xdr:rowOff>96071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8BF80D-3DB2-49FB-8AB9-19258A388F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84" b="26241"/>
        <a:stretch/>
      </xdr:blipFill>
      <xdr:spPr>
        <a:xfrm>
          <a:off x="10347743" y="630509"/>
          <a:ext cx="3552358" cy="2241884"/>
        </a:xfrm>
        <a:prstGeom prst="rect">
          <a:avLst/>
        </a:prstGeom>
      </xdr:spPr>
    </xdr:pic>
    <xdr:clientData/>
  </xdr:twoCellAnchor>
  <xdr:twoCellAnchor editAs="oneCell">
    <xdr:from>
      <xdr:col>21</xdr:col>
      <xdr:colOff>638609</xdr:colOff>
      <xdr:row>2</xdr:row>
      <xdr:rowOff>32469</xdr:rowOff>
    </xdr:from>
    <xdr:to>
      <xdr:col>27</xdr:col>
      <xdr:colOff>222691</xdr:colOff>
      <xdr:row>14</xdr:row>
      <xdr:rowOff>43294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8A5A5D-8E3F-401A-9300-C7F5BF2A6E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-537" b="26164"/>
        <a:stretch/>
      </xdr:blipFill>
      <xdr:spPr>
        <a:xfrm>
          <a:off x="14276677" y="654842"/>
          <a:ext cx="3480673" cy="2164774"/>
        </a:xfrm>
        <a:prstGeom prst="rect">
          <a:avLst/>
        </a:prstGeom>
      </xdr:spPr>
    </xdr:pic>
    <xdr:clientData/>
  </xdr:twoCellAnchor>
  <xdr:twoCellAnchor editAs="oneCell">
    <xdr:from>
      <xdr:col>15</xdr:col>
      <xdr:colOff>619125</xdr:colOff>
      <xdr:row>17</xdr:row>
      <xdr:rowOff>115659</xdr:rowOff>
    </xdr:from>
    <xdr:to>
      <xdr:col>22</xdr:col>
      <xdr:colOff>29591</xdr:colOff>
      <xdr:row>31</xdr:row>
      <xdr:rowOff>24493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DE4F83-F09A-466C-A7EC-BA3A840720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r="666" b="25770"/>
        <a:stretch/>
      </xdr:blipFill>
      <xdr:spPr>
        <a:xfrm>
          <a:off x="10314215" y="3673928"/>
          <a:ext cx="3934840" cy="2490108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9ECE070-58D8-47E9-B7A1-E353DF443741}" autoFormatId="16" applyNumberFormats="0" applyBorderFormats="0" applyFontFormats="0" applyPatternFormats="0" applyAlignmentFormats="0" applyWidthHeightFormats="0">
  <queryTableRefresh nextId="8" unboundColumnsRight="1">
    <queryTableFields count="6">
      <queryTableField id="1" name="Serial #" tableColumnId="1"/>
      <queryTableField id="3" name="Release Date" tableColumnId="3"/>
      <queryTableField id="2" name="Movie Title" tableColumnId="2"/>
      <queryTableField id="5" dataBound="0" tableColumnId="7"/>
      <queryTableField id="4" name="Rating" tableColumnId="4"/>
      <queryTableField id="7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1E7AF6-9813-4AAF-9E28-3161D30448B6}" autoFormatId="16" applyNumberFormats="0" applyBorderFormats="0" applyFontFormats="0" applyPatternFormats="0" applyAlignmentFormats="0" applyWidthHeightFormats="0">
  <queryTableRefresh nextId="5">
    <queryTableFields count="4">
      <queryTableField id="1" name="Serial #" tableColumnId="1"/>
      <queryTableField id="2" name="Movie Title" tableColumnId="2"/>
      <queryTableField id="3" name="Release Date" tableColumnId="3"/>
      <queryTableField id="4" name="Rating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9A5F5F-062D-44F3-9C56-7BD1D8489953}" name="Movies3" displayName="Movies3" ref="A3:F45" tableType="queryTable" totalsRowShown="0" headerRowDxfId="13" dataDxfId="12">
  <autoFilter ref="A3:F45" xr:uid="{5A8F2EC9-56BD-44DF-AEF1-C10B0B6EAF05}"/>
  <tableColumns count="6">
    <tableColumn id="1" xr3:uid="{054874AA-B19F-46ED-81B5-F8DC3583BD5E}" uniqueName="1" name="Serial #" queryTableFieldId="1" dataDxfId="11"/>
    <tableColumn id="3" xr3:uid="{96890DF8-DC37-4AA0-838E-511FD7454A68}" uniqueName="3" name="Release Date" queryTableFieldId="3" dataDxfId="10"/>
    <tableColumn id="2" xr3:uid="{8D2E5E93-EE9C-4857-A74A-9BE6A1195A98}" uniqueName="2" name="Movie Title" queryTableFieldId="2" dataDxfId="9"/>
    <tableColumn id="7" xr3:uid="{7C5E9F80-CF76-4811-BC8C-2807E3835864}" uniqueName="7" name="Column1" queryTableFieldId="5" dataDxfId="8">
      <calculatedColumnFormula>UPPER(CONCATENATE(Movies3[[#This Row],[Release Date]]," ",Movies3[[#This Row],[Movie Title]]))</calculatedColumnFormula>
    </tableColumn>
    <tableColumn id="4" xr3:uid="{3FEAE39F-E904-46EB-9E04-5ACA6A51E294}" uniqueName="4" name="Rating" queryTableFieldId="4" dataDxfId="7"/>
    <tableColumn id="8" xr3:uid="{F733B9A3-EBE0-4533-B49C-847B688D2179}" uniqueName="8" name="Column2" queryTableFieldId="7" dataDxfId="6">
      <calculatedColumnFormula>SUBSTITUTE(E4,"PG-13","PG-12")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2E8A49-FF0F-45DF-93E7-376F20E73C78}" name="Movies" displayName="Movies" ref="A1:D43" tableType="queryTable" totalsRowShown="0" headerRowDxfId="5" dataDxfId="4">
  <autoFilter ref="A1:D43" xr:uid="{5A8F2EC9-56BD-44DF-AEF1-C10B0B6EAF05}"/>
  <tableColumns count="4">
    <tableColumn id="1" xr3:uid="{FC42DDA4-E84D-43F4-86ED-A8D632CE085D}" uniqueName="1" name="Serial #" queryTableFieldId="1" dataDxfId="3"/>
    <tableColumn id="2" xr3:uid="{1E37779D-BC38-461C-A93C-E1389B734F0D}" uniqueName="2" name="Movie Title" queryTableFieldId="2" dataDxfId="2"/>
    <tableColumn id="3" xr3:uid="{EEE13DAF-2587-426B-8954-A95DB1BB1056}" uniqueName="3" name="Release Date" queryTableFieldId="3" dataDxfId="1"/>
    <tableColumn id="4" xr3:uid="{87A0E176-3AF6-4420-B071-93D8BF94F5B2}" uniqueName="4" name="Rating" queryTableFieldId="4" dataDxfId="0"/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Adjacency">
  <a:themeElements>
    <a:clrScheme name="Adjacency">
      <a:dk1>
        <a:srgbClr val="2F2B20"/>
      </a:dk1>
      <a:lt1>
        <a:srgbClr val="FFFFFF"/>
      </a:lt1>
      <a:dk2>
        <a:srgbClr val="675E47"/>
      </a:dk2>
      <a:lt2>
        <a:srgbClr val="DFDCB7"/>
      </a:lt2>
      <a:accent1>
        <a:srgbClr val="A9A57C"/>
      </a:accent1>
      <a:accent2>
        <a:srgbClr val="9CBEBD"/>
      </a:accent2>
      <a:accent3>
        <a:srgbClr val="D2CB6C"/>
      </a:accent3>
      <a:accent4>
        <a:srgbClr val="95A39D"/>
      </a:accent4>
      <a:accent5>
        <a:srgbClr val="C89F5D"/>
      </a:accent5>
      <a:accent6>
        <a:srgbClr val="B1A089"/>
      </a:accent6>
      <a:hlink>
        <a:srgbClr val="D25814"/>
      </a:hlink>
      <a:folHlink>
        <a:srgbClr val="849A0A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Adjacency">
      <a:fillStyleLst>
        <a:solidFill>
          <a:schemeClr val="phClr"/>
        </a:solidFill>
        <a:solidFill>
          <a:schemeClr val="phClr">
            <a:tint val="55000"/>
          </a:schemeClr>
        </a:solidFill>
        <a:solidFill>
          <a:schemeClr val="phClr"/>
        </a:solidFill>
      </a:fillStyleLst>
      <a:lnStyleLst>
        <a:ln w="12700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algn="bl" rotWithShape="0">
              <a:srgbClr val="000000">
                <a:alpha val="60000"/>
              </a:srgbClr>
            </a:outerShdw>
          </a:effectLst>
        </a:effectStyle>
        <a:effectStyle>
          <a:effectLst/>
          <a:scene3d>
            <a:camera prst="orthographicFront">
              <a:rot lat="0" lon="0" rev="0"/>
            </a:camera>
            <a:lightRig rig="brightRoom" dir="tl">
              <a:rot lat="0" lon="0" rev="1800000"/>
            </a:lightRig>
          </a:scene3d>
          <a:sp3d contourW="10160" prstMaterial="dkEdge">
            <a:bevelT w="38100" h="50800" prst="angle"/>
            <a:contourClr>
              <a:schemeClr val="phClr">
                <a:shade val="40000"/>
                <a:satMod val="15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</a:schemeClr>
            </a:gs>
            <a:gs pos="75000">
              <a:schemeClr val="phClr">
                <a:shade val="100000"/>
                <a:satMod val="115000"/>
              </a:schemeClr>
            </a:gs>
            <a:gs pos="100000">
              <a:schemeClr val="phClr">
                <a:shade val="70000"/>
                <a:satMod val="130000"/>
              </a:schemeClr>
            </a:gs>
          </a:gsLst>
          <a:path path="circle">
            <a:fillToRect l="20000" t="50000" r="100000" b="5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tint val="97000"/>
              </a:schemeClr>
              <a:schemeClr val="phClr">
                <a:shade val="96000"/>
              </a:schemeClr>
            </a:duotone>
          </a:blip>
          <a:tile tx="0" ty="0" sx="32000" sy="32000" flip="none" algn="tl"/>
        </a:blip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7"/>
  <sheetViews>
    <sheetView topLeftCell="D1" zoomScale="113" workbookViewId="0">
      <selection activeCell="E47" sqref="E47"/>
    </sheetView>
  </sheetViews>
  <sheetFormatPr defaultRowHeight="14.25"/>
  <cols>
    <col min="1" max="1" width="34.73046875" customWidth="1"/>
    <col min="2" max="2" width="12" customWidth="1"/>
    <col min="3" max="4" width="16.73046875" customWidth="1"/>
    <col min="5" max="5" width="24.265625" bestFit="1" customWidth="1"/>
    <col min="6" max="6" width="12.1328125" bestFit="1" customWidth="1"/>
    <col min="7" max="7" width="12.3984375" customWidth="1"/>
    <col min="8" max="8" width="17.265625" customWidth="1"/>
    <col min="9" max="9" width="9.86328125" customWidth="1"/>
    <col min="10" max="10" width="9.59765625" customWidth="1"/>
    <col min="12" max="12" width="10.265625" bestFit="1" customWidth="1"/>
  </cols>
  <sheetData>
    <row r="1" spans="1:10">
      <c r="H1" s="11" t="s">
        <v>36</v>
      </c>
      <c r="I1" s="11" t="s">
        <v>38</v>
      </c>
      <c r="J1" s="11" t="s">
        <v>39</v>
      </c>
    </row>
    <row r="2" spans="1:10">
      <c r="B2" s="8"/>
      <c r="D2" s="9"/>
      <c r="E2" s="8" t="s">
        <v>46</v>
      </c>
      <c r="F2" s="33">
        <v>43465</v>
      </c>
      <c r="H2" t="s">
        <v>40</v>
      </c>
      <c r="I2" s="7">
        <v>40179</v>
      </c>
      <c r="J2" s="25">
        <v>0.09</v>
      </c>
    </row>
    <row r="3" spans="1:10">
      <c r="A3" s="29"/>
      <c r="B3" s="27"/>
      <c r="D3" s="9"/>
      <c r="E3" s="8" t="s">
        <v>44</v>
      </c>
      <c r="F3" s="30">
        <v>70000</v>
      </c>
      <c r="H3" t="s">
        <v>41</v>
      </c>
      <c r="I3" s="7">
        <v>42005</v>
      </c>
      <c r="J3" s="25">
        <v>0.05</v>
      </c>
    </row>
    <row r="4" spans="1:10" ht="14.65" thickBot="1">
      <c r="B4" s="8"/>
      <c r="D4" s="9"/>
      <c r="F4" s="9"/>
      <c r="H4" t="s">
        <v>42</v>
      </c>
      <c r="I4" s="7">
        <v>42005</v>
      </c>
      <c r="J4" s="25">
        <v>0.03</v>
      </c>
    </row>
    <row r="5" spans="1:10" ht="14.65" thickBot="1">
      <c r="C5" s="64" t="s">
        <v>37</v>
      </c>
      <c r="D5" s="65"/>
      <c r="E5" s="66"/>
    </row>
    <row r="6" spans="1:10" ht="28.9" thickBot="1">
      <c r="A6" s="22" t="s">
        <v>33</v>
      </c>
      <c r="B6" s="21" t="s">
        <v>0</v>
      </c>
      <c r="C6" s="21" t="s">
        <v>1</v>
      </c>
      <c r="D6" s="21" t="s">
        <v>2</v>
      </c>
      <c r="E6" s="21" t="s">
        <v>3</v>
      </c>
      <c r="F6" s="23" t="s">
        <v>45</v>
      </c>
      <c r="G6" s="21" t="s">
        <v>4</v>
      </c>
      <c r="H6" s="23" t="s">
        <v>52</v>
      </c>
    </row>
    <row r="7" spans="1:10">
      <c r="A7" s="31">
        <v>3824</v>
      </c>
      <c r="B7" s="18" t="s">
        <v>5</v>
      </c>
      <c r="C7" s="18" t="s">
        <v>47</v>
      </c>
      <c r="D7" s="18" t="s">
        <v>16</v>
      </c>
      <c r="E7" s="19">
        <v>39369</v>
      </c>
      <c r="F7" s="34"/>
      <c r="G7" s="20">
        <v>68750</v>
      </c>
      <c r="H7" s="43">
        <f t="array" ref="H7">_xlfn.RANK.AVG(G7,$G$7:$G$26)</f>
        <v>2</v>
      </c>
    </row>
    <row r="8" spans="1:10">
      <c r="A8" s="32">
        <v>4955</v>
      </c>
      <c r="B8" s="15" t="s">
        <v>29</v>
      </c>
      <c r="C8" s="15" t="s">
        <v>59</v>
      </c>
      <c r="D8" s="15" t="s">
        <v>17</v>
      </c>
      <c r="E8" s="16">
        <v>43407</v>
      </c>
      <c r="F8" s="35"/>
      <c r="G8" s="17">
        <v>49575</v>
      </c>
      <c r="H8" s="43">
        <f t="array" ref="H8">_xlfn.RANK.AVG(G8,$G$7:$G$26)</f>
        <v>6</v>
      </c>
    </row>
    <row r="9" spans="1:10">
      <c r="A9" s="32">
        <v>2521</v>
      </c>
      <c r="B9" s="15" t="s">
        <v>6</v>
      </c>
      <c r="C9" s="15" t="s">
        <v>48</v>
      </c>
      <c r="D9" s="15" t="s">
        <v>17</v>
      </c>
      <c r="E9" s="16">
        <v>41804</v>
      </c>
      <c r="F9" s="35"/>
      <c r="G9" s="17">
        <v>46000</v>
      </c>
      <c r="H9" s="43">
        <f t="array" ref="H9">_xlfn.RANK.AVG(G9,$G$7:$G$26)</f>
        <v>11</v>
      </c>
    </row>
    <row r="10" spans="1:10">
      <c r="A10" s="32">
        <v>4453</v>
      </c>
      <c r="B10" s="15" t="s">
        <v>11</v>
      </c>
      <c r="C10" s="15" t="s">
        <v>48</v>
      </c>
      <c r="D10" s="15" t="s">
        <v>16</v>
      </c>
      <c r="E10" s="16">
        <v>39881</v>
      </c>
      <c r="F10" s="35"/>
      <c r="G10" s="17">
        <v>75800</v>
      </c>
      <c r="H10" s="43">
        <f t="array" ref="H10">_xlfn.RANK.AVG(G10,$G$7:$G$26)</f>
        <v>1</v>
      </c>
    </row>
    <row r="11" spans="1:10">
      <c r="A11" s="32">
        <v>2967</v>
      </c>
      <c r="B11" s="15" t="s">
        <v>23</v>
      </c>
      <c r="C11" s="15" t="s">
        <v>59</v>
      </c>
      <c r="D11" s="15" t="s">
        <v>17</v>
      </c>
      <c r="E11" s="16">
        <v>41977</v>
      </c>
      <c r="F11" s="35"/>
      <c r="G11" s="17">
        <v>46795</v>
      </c>
      <c r="H11" s="43">
        <f t="array" ref="H11">_xlfn.RANK.AVG(G11,$G$7:$G$26)</f>
        <v>9</v>
      </c>
    </row>
    <row r="12" spans="1:10">
      <c r="A12" s="32">
        <v>2645</v>
      </c>
      <c r="B12" s="15" t="s">
        <v>28</v>
      </c>
      <c r="C12" s="15" t="s">
        <v>47</v>
      </c>
      <c r="D12" s="15" t="s">
        <v>17</v>
      </c>
      <c r="E12" s="16">
        <v>41795</v>
      </c>
      <c r="F12" s="35"/>
      <c r="G12" s="17">
        <v>43750</v>
      </c>
      <c r="H12" s="43">
        <f t="array" ref="H12">_xlfn.RANK.AVG(G12,$G$7:$G$26)</f>
        <v>16.5</v>
      </c>
    </row>
    <row r="13" spans="1:10">
      <c r="A13" s="32">
        <v>1268</v>
      </c>
      <c r="B13" s="15" t="s">
        <v>13</v>
      </c>
      <c r="C13" s="15" t="s">
        <v>47</v>
      </c>
      <c r="D13" s="15" t="s">
        <v>17</v>
      </c>
      <c r="E13" s="16">
        <v>42250</v>
      </c>
      <c r="F13" s="35"/>
      <c r="G13" s="17">
        <v>45250</v>
      </c>
      <c r="H13" s="43">
        <f t="array" ref="H13">_xlfn.RANK.AVG(G13,$G$7:$G$26)</f>
        <v>12</v>
      </c>
    </row>
    <row r="14" spans="1:10">
      <c r="A14" s="32">
        <v>4458</v>
      </c>
      <c r="B14" s="15" t="s">
        <v>22</v>
      </c>
      <c r="C14" s="15" t="s">
        <v>47</v>
      </c>
      <c r="D14" s="15" t="s">
        <v>17</v>
      </c>
      <c r="E14" s="16">
        <v>41839</v>
      </c>
      <c r="F14" s="35"/>
      <c r="G14" s="17">
        <v>47240</v>
      </c>
      <c r="H14" s="43">
        <f t="array" ref="H14">_xlfn.RANK.AVG(G14,$G$7:$G$26)</f>
        <v>8</v>
      </c>
    </row>
    <row r="15" spans="1:10">
      <c r="A15" s="32">
        <v>1370</v>
      </c>
      <c r="B15" s="15" t="s">
        <v>19</v>
      </c>
      <c r="C15" s="15" t="s">
        <v>47</v>
      </c>
      <c r="D15" s="15" t="s">
        <v>17</v>
      </c>
      <c r="E15" s="16">
        <v>41900</v>
      </c>
      <c r="F15" s="35"/>
      <c r="G15" s="17">
        <v>47835</v>
      </c>
      <c r="H15" s="43">
        <f t="array" ref="H15">_xlfn.RANK.AVG(G15,$G$7:$G$26)</f>
        <v>7</v>
      </c>
    </row>
    <row r="16" spans="1:10">
      <c r="A16" s="32">
        <v>2848</v>
      </c>
      <c r="B16" s="15" t="s">
        <v>15</v>
      </c>
      <c r="C16" s="15" t="s">
        <v>48</v>
      </c>
      <c r="D16" s="15" t="s">
        <v>17</v>
      </c>
      <c r="E16" s="16">
        <v>42658</v>
      </c>
      <c r="F16" s="35"/>
      <c r="G16" s="17">
        <v>46725</v>
      </c>
      <c r="H16" s="43">
        <f t="array" ref="H16">_xlfn.RANK.AVG(G16,$G$7:$G$26)</f>
        <v>10</v>
      </c>
    </row>
    <row r="17" spans="1:8">
      <c r="A17" s="32">
        <v>3996</v>
      </c>
      <c r="B17" s="15" t="s">
        <v>27</v>
      </c>
      <c r="C17" s="15" t="s">
        <v>48</v>
      </c>
      <c r="D17" s="15" t="s">
        <v>17</v>
      </c>
      <c r="E17" s="16">
        <v>42053</v>
      </c>
      <c r="F17" s="35"/>
      <c r="G17" s="17">
        <v>45000</v>
      </c>
      <c r="H17" s="43">
        <f t="array" ref="H17">_xlfn.RANK.AVG(G17,$G$7:$G$26)</f>
        <v>15</v>
      </c>
    </row>
    <row r="18" spans="1:8">
      <c r="A18" s="32">
        <v>4070</v>
      </c>
      <c r="B18" s="15" t="s">
        <v>24</v>
      </c>
      <c r="C18" s="15" t="s">
        <v>59</v>
      </c>
      <c r="D18" s="15" t="s">
        <v>17</v>
      </c>
      <c r="E18" s="16">
        <v>42097</v>
      </c>
      <c r="F18" s="35"/>
      <c r="G18" s="17">
        <v>45125</v>
      </c>
      <c r="H18" s="43">
        <f t="array" ref="H18">_xlfn.RANK.AVG(G18,$G$7:$G$26)</f>
        <v>13</v>
      </c>
    </row>
    <row r="19" spans="1:8">
      <c r="A19" s="32">
        <v>3099</v>
      </c>
      <c r="B19" s="15" t="s">
        <v>20</v>
      </c>
      <c r="C19" s="15" t="s">
        <v>59</v>
      </c>
      <c r="D19" s="15" t="s">
        <v>16</v>
      </c>
      <c r="E19" s="16">
        <v>40560</v>
      </c>
      <c r="F19" s="35"/>
      <c r="G19" s="17">
        <v>65500</v>
      </c>
      <c r="H19" s="43">
        <f t="array" ref="H19">_xlfn.RANK.AVG(G19,$G$7:$G$26)</f>
        <v>3</v>
      </c>
    </row>
    <row r="20" spans="1:8">
      <c r="A20" s="32">
        <v>2698</v>
      </c>
      <c r="B20" s="15" t="s">
        <v>18</v>
      </c>
      <c r="C20" s="15" t="s">
        <v>47</v>
      </c>
      <c r="D20" s="15" t="s">
        <v>17</v>
      </c>
      <c r="E20" s="16">
        <v>41014</v>
      </c>
      <c r="F20" s="35"/>
      <c r="G20" s="17">
        <v>49750</v>
      </c>
      <c r="H20" s="43">
        <f t="array" ref="H20">_xlfn.RANK.AVG(G20,$G$7:$G$26)</f>
        <v>4.5</v>
      </c>
    </row>
    <row r="21" spans="1:8">
      <c r="A21" s="32">
        <v>2611</v>
      </c>
      <c r="B21" s="15" t="s">
        <v>10</v>
      </c>
      <c r="C21" s="15" t="s">
        <v>59</v>
      </c>
      <c r="D21" s="15" t="s">
        <v>17</v>
      </c>
      <c r="E21" s="16">
        <v>42962</v>
      </c>
      <c r="F21" s="35"/>
      <c r="G21" s="17">
        <v>41000</v>
      </c>
      <c r="H21" s="43">
        <f t="array" ref="H21">_xlfn.RANK.AVG(G21,$G$7:$G$26)</f>
        <v>19</v>
      </c>
    </row>
    <row r="22" spans="1:8">
      <c r="A22" s="32">
        <v>1256</v>
      </c>
      <c r="B22" s="15" t="s">
        <v>21</v>
      </c>
      <c r="C22" s="15" t="s">
        <v>47</v>
      </c>
      <c r="D22" s="15" t="s">
        <v>17</v>
      </c>
      <c r="E22" s="16">
        <v>42312</v>
      </c>
      <c r="F22" s="35"/>
      <c r="G22" s="17">
        <v>45100</v>
      </c>
      <c r="H22" s="43">
        <f t="array" ref="H22">_xlfn.RANK.AVG(G22,$G$7:$G$26)</f>
        <v>14</v>
      </c>
    </row>
    <row r="23" spans="1:8">
      <c r="A23" s="32">
        <v>2009</v>
      </c>
      <c r="B23" s="15" t="s">
        <v>26</v>
      </c>
      <c r="C23" s="15" t="s">
        <v>47</v>
      </c>
      <c r="D23" s="15" t="s">
        <v>17</v>
      </c>
      <c r="E23" s="16">
        <v>42565</v>
      </c>
      <c r="F23" s="35"/>
      <c r="G23" s="17">
        <v>39750</v>
      </c>
      <c r="H23" s="43">
        <f t="array" ref="H23">_xlfn.RANK.AVG(G23,$G$7:$G$26)</f>
        <v>20</v>
      </c>
    </row>
    <row r="24" spans="1:8">
      <c r="A24" s="32">
        <v>4428</v>
      </c>
      <c r="B24" s="15" t="s">
        <v>12</v>
      </c>
      <c r="C24" s="15" t="s">
        <v>48</v>
      </c>
      <c r="D24" s="15" t="s">
        <v>17</v>
      </c>
      <c r="E24" s="16">
        <v>42682</v>
      </c>
      <c r="F24" s="35"/>
      <c r="G24" s="17">
        <v>41525</v>
      </c>
      <c r="H24" s="43">
        <f t="array" ref="H24">_xlfn.RANK.AVG(G24,$G$7:$G$26)</f>
        <v>18</v>
      </c>
    </row>
    <row r="25" spans="1:8">
      <c r="A25" s="32">
        <v>4545</v>
      </c>
      <c r="B25" s="15" t="s">
        <v>25</v>
      </c>
      <c r="C25" s="15" t="s">
        <v>59</v>
      </c>
      <c r="D25" s="15" t="s">
        <v>17</v>
      </c>
      <c r="E25" s="16">
        <v>41014</v>
      </c>
      <c r="F25" s="35"/>
      <c r="G25" s="17">
        <v>49750</v>
      </c>
      <c r="H25" s="43">
        <f>_xlfn.RANK.AVG(G25,$G$7:$G$26)</f>
        <v>4.5</v>
      </c>
    </row>
    <row r="26" spans="1:8">
      <c r="A26" s="32">
        <v>1281</v>
      </c>
      <c r="B26" s="15" t="s">
        <v>14</v>
      </c>
      <c r="C26" s="15" t="s">
        <v>59</v>
      </c>
      <c r="D26" s="15" t="s">
        <v>17</v>
      </c>
      <c r="E26" s="16">
        <v>41670</v>
      </c>
      <c r="F26" s="35"/>
      <c r="G26" s="17">
        <v>43750</v>
      </c>
      <c r="H26" s="43">
        <f t="array" ref="H26">_xlfn.RANK.AVG(G26,$G$7:$G$26)</f>
        <v>16.5</v>
      </c>
    </row>
    <row r="29" spans="1:8">
      <c r="B29" s="39" t="s">
        <v>49</v>
      </c>
      <c r="C29" s="40" t="s">
        <v>62</v>
      </c>
      <c r="D29" s="40" t="s">
        <v>60</v>
      </c>
      <c r="E29" s="40" t="s">
        <v>61</v>
      </c>
    </row>
    <row r="30" spans="1:8">
      <c r="A30" t="s">
        <v>47</v>
      </c>
      <c r="B30" s="41">
        <f>SUMIF($C$7:$C$26,A30,$G$7:$G$26)</f>
        <v>387425</v>
      </c>
      <c r="C30" s="41">
        <f t="array" ref="C30">MAX(IF($C$7:$C$26=A30,$G$7:$G$26))</f>
        <v>68750</v>
      </c>
      <c r="D30" s="41">
        <f t="array" ref="D30">MIN(IF($C$7:$C$26=A30,$G$7:$G$26))</f>
        <v>39750</v>
      </c>
      <c r="E30" s="41">
        <f t="array" ref="E30">AVERAGE(IF($C$7:$C$26=A30,$G$7:$G$26))</f>
        <v>48428.125</v>
      </c>
    </row>
    <row r="31" spans="1:8">
      <c r="A31" t="s">
        <v>48</v>
      </c>
      <c r="B31" s="41">
        <f>SUMIF($C$7:$C$26,A31,$G$7:$G$26)</f>
        <v>255050</v>
      </c>
      <c r="C31" s="41">
        <f t="array" ref="C31">MAX(IF($C$7:$C$26=A31,$G$7:$G$26))</f>
        <v>75800</v>
      </c>
      <c r="D31" s="41">
        <f t="array" ref="D31">MIN(IF($C$7:$C$26=A31,$G$7:$G$26))</f>
        <v>41525</v>
      </c>
      <c r="E31" s="41">
        <f t="array" ref="E31">AVERAGE(IF($C$7:$C$26=A31,$G$7:$G$26))</f>
        <v>51010</v>
      </c>
    </row>
    <row r="32" spans="1:8">
      <c r="A32" t="s">
        <v>59</v>
      </c>
      <c r="B32" s="41">
        <f>SUMIF($C$7:$C$26,A32,$G$7:$G$26)</f>
        <v>341495</v>
      </c>
      <c r="C32" s="41">
        <f t="array" ref="C32">MAX(IF($C$7:$C$26=A32,$G$7:$G$26))</f>
        <v>65500</v>
      </c>
      <c r="D32" s="41">
        <f t="array" ref="D32">MIN(IF($C$7:$C$26=A32,$G$7:$G$26))</f>
        <v>41000</v>
      </c>
      <c r="E32" s="41">
        <f t="array" ref="E32">AVERAGE(IF($C$7:$C$26=A32,$G$7:$G$26))</f>
        <v>48785</v>
      </c>
    </row>
    <row r="34" spans="1:4">
      <c r="C34" s="1"/>
      <c r="D34" s="1"/>
    </row>
    <row r="35" spans="1:4">
      <c r="A35" s="38" t="s">
        <v>63</v>
      </c>
      <c r="C35" s="1"/>
      <c r="D35" s="1"/>
    </row>
    <row r="36" spans="1:4">
      <c r="A36" t="s">
        <v>49</v>
      </c>
      <c r="B36" s="26">
        <f t="array" ref="B36">SUMIF(C7:C26,A30,G7:G26)</f>
        <v>387425</v>
      </c>
      <c r="C36" s="4"/>
      <c r="D36" s="4"/>
    </row>
    <row r="37" spans="1:4">
      <c r="A37" t="s">
        <v>50</v>
      </c>
      <c r="B37" s="42">
        <f t="array" ref="B37">AVERAGEIF(C7:C26,A30,G7:G26)</f>
        <v>48428.125</v>
      </c>
      <c r="C37" s="4"/>
    </row>
    <row r="38" spans="1:4">
      <c r="A38" t="s">
        <v>51</v>
      </c>
      <c r="B38">
        <f>COUNTIFS(C7:C26,A30,D7:D26,"Account Rep")</f>
        <v>7</v>
      </c>
    </row>
    <row r="41" spans="1:4">
      <c r="A41" s="58" t="s">
        <v>53</v>
      </c>
      <c r="B41" s="58" t="s">
        <v>4</v>
      </c>
    </row>
    <row r="42" spans="1:4">
      <c r="A42" s="45">
        <v>0</v>
      </c>
      <c r="B42" s="44">
        <f>QUARTILE(H7:$H$26,A42)</f>
        <v>1</v>
      </c>
      <c r="C42" s="2"/>
    </row>
    <row r="43" spans="1:4">
      <c r="A43" s="45">
        <v>1</v>
      </c>
      <c r="B43" s="44">
        <f>QUARTILE(H8:$H$26,A43)</f>
        <v>6.5</v>
      </c>
    </row>
    <row r="44" spans="1:4">
      <c r="A44" s="45">
        <v>2</v>
      </c>
      <c r="B44" s="44">
        <f>QUARTILE(H9:$H$26,A44)</f>
        <v>11.5</v>
      </c>
    </row>
    <row r="45" spans="1:4">
      <c r="A45" s="45">
        <v>3</v>
      </c>
      <c r="B45" s="44">
        <f>QUARTILE(H10:$H$26,A45)</f>
        <v>16.5</v>
      </c>
    </row>
    <row r="46" spans="1:4">
      <c r="A46" s="45">
        <v>4</v>
      </c>
      <c r="B46" s="44">
        <f>QUARTILE(H11:$H$26,A46)</f>
        <v>20</v>
      </c>
    </row>
    <row r="47" spans="1:4">
      <c r="A47" s="36"/>
    </row>
  </sheetData>
  <mergeCells count="1">
    <mergeCell ref="C5:E5"/>
  </mergeCell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2"/>
  <sheetViews>
    <sheetView zoomScale="82" workbookViewId="0">
      <selection activeCell="G3" sqref="G3"/>
    </sheetView>
  </sheetViews>
  <sheetFormatPr defaultRowHeight="14.25"/>
  <cols>
    <col min="1" max="1" width="12.1328125" bestFit="1" customWidth="1"/>
    <col min="2" max="2" width="12" customWidth="1"/>
    <col min="3" max="4" width="16.73046875" customWidth="1"/>
    <col min="5" max="5" width="24.265625" bestFit="1" customWidth="1"/>
    <col min="6" max="6" width="12.1328125" bestFit="1" customWidth="1"/>
    <col min="7" max="7" width="12.3984375" customWidth="1"/>
    <col min="8" max="8" width="17.265625" customWidth="1"/>
    <col min="9" max="9" width="11.59765625" bestFit="1" customWidth="1"/>
    <col min="10" max="10" width="9.59765625" customWidth="1"/>
    <col min="12" max="12" width="10.265625" bestFit="1" customWidth="1"/>
  </cols>
  <sheetData>
    <row r="1" spans="1:10">
      <c r="A1" s="8" t="s">
        <v>33</v>
      </c>
      <c r="B1" s="10">
        <v>3824</v>
      </c>
      <c r="C1" s="9" t="s">
        <v>34</v>
      </c>
      <c r="D1" s="10" t="s">
        <v>1</v>
      </c>
      <c r="E1" s="62" t="s">
        <v>35</v>
      </c>
      <c r="F1" s="10" t="str">
        <f>INDEX(C7:C26,MATCH(B1,A7:A26,0))</f>
        <v>Atlanta</v>
      </c>
      <c r="H1" s="37" t="s">
        <v>36</v>
      </c>
      <c r="I1" s="37" t="s">
        <v>38</v>
      </c>
      <c r="J1" s="37" t="s">
        <v>39</v>
      </c>
    </row>
    <row r="2" spans="1:10">
      <c r="B2" s="8"/>
      <c r="D2" s="9"/>
      <c r="E2" s="8" t="s">
        <v>46</v>
      </c>
      <c r="F2" s="33">
        <v>43465</v>
      </c>
      <c r="H2" t="s">
        <v>40</v>
      </c>
      <c r="I2" s="7">
        <v>40179</v>
      </c>
      <c r="J2" s="25">
        <v>0.09</v>
      </c>
    </row>
    <row r="3" spans="1:10">
      <c r="A3" s="29"/>
      <c r="B3" s="27"/>
      <c r="D3" s="9"/>
      <c r="E3" s="8" t="s">
        <v>58</v>
      </c>
      <c r="F3" s="30">
        <v>66000</v>
      </c>
      <c r="H3" t="s">
        <v>41</v>
      </c>
      <c r="I3" s="7">
        <v>42005</v>
      </c>
      <c r="J3" s="25">
        <v>0.05</v>
      </c>
    </row>
    <row r="4" spans="1:10" ht="14.65" thickBot="1">
      <c r="B4" s="8"/>
      <c r="D4" s="9"/>
      <c r="F4" s="9"/>
      <c r="H4" t="s">
        <v>42</v>
      </c>
      <c r="I4" s="7">
        <v>42005</v>
      </c>
      <c r="J4" s="25">
        <v>0.03</v>
      </c>
    </row>
    <row r="5" spans="1:10" ht="14.65" thickBot="1">
      <c r="C5" s="64" t="s">
        <v>37</v>
      </c>
      <c r="D5" s="65"/>
      <c r="E5" s="66"/>
    </row>
    <row r="6" spans="1:10" ht="28.9" thickBot="1">
      <c r="A6" s="22" t="s">
        <v>33</v>
      </c>
      <c r="B6" s="21" t="s">
        <v>0</v>
      </c>
      <c r="C6" s="21" t="s">
        <v>1</v>
      </c>
      <c r="D6" s="21" t="s">
        <v>2</v>
      </c>
      <c r="E6" s="21" t="s">
        <v>3</v>
      </c>
      <c r="F6" s="23" t="s">
        <v>45</v>
      </c>
      <c r="G6" s="21" t="s">
        <v>4</v>
      </c>
      <c r="H6" s="23" t="s">
        <v>36</v>
      </c>
      <c r="I6" s="24" t="s">
        <v>43</v>
      </c>
    </row>
    <row r="7" spans="1:10">
      <c r="A7" s="31">
        <v>3824</v>
      </c>
      <c r="B7" s="18" t="s">
        <v>5</v>
      </c>
      <c r="C7" s="18" t="s">
        <v>7</v>
      </c>
      <c r="D7" s="18" t="s">
        <v>16</v>
      </c>
      <c r="E7" s="19">
        <v>39369</v>
      </c>
      <c r="F7" s="63">
        <f>DATEDIF(E7,$F$2,"Y")</f>
        <v>11</v>
      </c>
      <c r="G7" s="20">
        <v>68750</v>
      </c>
      <c r="H7" s="46">
        <f>G7*$J$2</f>
        <v>6187.5</v>
      </c>
      <c r="I7" s="61" t="str">
        <f>IF(AND(D7="Account Rep",G7&lt;$F$3),"Eligable","Not Eligable")</f>
        <v>Not Eligable</v>
      </c>
    </row>
    <row r="8" spans="1:10">
      <c r="A8" s="32">
        <v>4955</v>
      </c>
      <c r="B8" s="15" t="s">
        <v>29</v>
      </c>
      <c r="C8" s="15" t="s">
        <v>8</v>
      </c>
      <c r="D8" s="15" t="s">
        <v>17</v>
      </c>
      <c r="E8" s="16">
        <v>43407</v>
      </c>
      <c r="F8" s="63">
        <f t="shared" ref="F8:F26" si="0">DATEDIF(E8,$F$2,"Y")</f>
        <v>0</v>
      </c>
      <c r="G8" s="17">
        <v>49575</v>
      </c>
      <c r="H8" s="46">
        <f>G8*$J$4</f>
        <v>1487.25</v>
      </c>
      <c r="I8" s="61" t="str">
        <f t="shared" ref="I8:I26" si="1">IF(AND(D8="Account Rep",G8&lt;$F$3),"Eligable","Not Eligable")</f>
        <v>Eligable</v>
      </c>
    </row>
    <row r="9" spans="1:10">
      <c r="A9" s="32">
        <v>2521</v>
      </c>
      <c r="B9" s="15" t="s">
        <v>6</v>
      </c>
      <c r="C9" s="15" t="s">
        <v>9</v>
      </c>
      <c r="D9" s="15" t="s">
        <v>17</v>
      </c>
      <c r="E9" s="16">
        <v>41804</v>
      </c>
      <c r="F9" s="63">
        <f t="shared" si="0"/>
        <v>4</v>
      </c>
      <c r="G9" s="17">
        <v>46000</v>
      </c>
      <c r="H9" s="46">
        <f>G9*$J$3</f>
        <v>2300</v>
      </c>
      <c r="I9" s="61" t="str">
        <f t="shared" si="1"/>
        <v>Eligable</v>
      </c>
    </row>
    <row r="10" spans="1:10">
      <c r="A10" s="32">
        <v>4453</v>
      </c>
      <c r="B10" s="15" t="s">
        <v>11</v>
      </c>
      <c r="C10" s="15" t="s">
        <v>9</v>
      </c>
      <c r="D10" s="15" t="s">
        <v>16</v>
      </c>
      <c r="E10" s="16">
        <v>39881</v>
      </c>
      <c r="F10" s="63">
        <f t="shared" si="0"/>
        <v>9</v>
      </c>
      <c r="G10" s="17">
        <v>75800</v>
      </c>
      <c r="H10" s="46">
        <f>G10*$J$2</f>
        <v>6822</v>
      </c>
      <c r="I10" s="61" t="str">
        <f t="shared" si="1"/>
        <v>Not Eligable</v>
      </c>
    </row>
    <row r="11" spans="1:10">
      <c r="A11" s="32">
        <v>2967</v>
      </c>
      <c r="B11" s="15" t="s">
        <v>23</v>
      </c>
      <c r="C11" s="15" t="s">
        <v>8</v>
      </c>
      <c r="D11" s="15" t="s">
        <v>17</v>
      </c>
      <c r="E11" s="16">
        <v>41977</v>
      </c>
      <c r="F11" s="63">
        <f t="shared" si="0"/>
        <v>4</v>
      </c>
      <c r="G11" s="17">
        <v>66500</v>
      </c>
      <c r="H11" s="46">
        <f>G11*$J$3</f>
        <v>3325</v>
      </c>
      <c r="I11" s="61" t="str">
        <f t="shared" si="1"/>
        <v>Not Eligable</v>
      </c>
    </row>
    <row r="12" spans="1:10">
      <c r="A12" s="32">
        <v>2645</v>
      </c>
      <c r="B12" s="15" t="s">
        <v>28</v>
      </c>
      <c r="C12" s="15" t="s">
        <v>7</v>
      </c>
      <c r="D12" s="15" t="s">
        <v>17</v>
      </c>
      <c r="E12" s="16">
        <v>41795</v>
      </c>
      <c r="F12" s="63">
        <f t="shared" si="0"/>
        <v>4</v>
      </c>
      <c r="G12" s="17">
        <v>43750</v>
      </c>
      <c r="H12" s="46">
        <f>G12*$J$3</f>
        <v>2187.5</v>
      </c>
      <c r="I12" s="61" t="str">
        <f t="shared" si="1"/>
        <v>Eligable</v>
      </c>
    </row>
    <row r="13" spans="1:10">
      <c r="A13" s="32">
        <v>1268</v>
      </c>
      <c r="B13" s="15" t="s">
        <v>13</v>
      </c>
      <c r="C13" s="15" t="s">
        <v>7</v>
      </c>
      <c r="D13" s="15" t="s">
        <v>17</v>
      </c>
      <c r="E13" s="16">
        <v>42250</v>
      </c>
      <c r="F13" s="63">
        <f t="shared" si="0"/>
        <v>3</v>
      </c>
      <c r="G13" s="17">
        <v>45250</v>
      </c>
      <c r="H13" s="46">
        <f>G13*$J$4</f>
        <v>1357.5</v>
      </c>
      <c r="I13" s="61" t="str">
        <f t="shared" si="1"/>
        <v>Eligable</v>
      </c>
    </row>
    <row r="14" spans="1:10">
      <c r="A14" s="32">
        <v>4458</v>
      </c>
      <c r="B14" s="15" t="s">
        <v>22</v>
      </c>
      <c r="C14" s="15" t="s">
        <v>7</v>
      </c>
      <c r="D14" s="15" t="s">
        <v>17</v>
      </c>
      <c r="E14" s="16">
        <v>41839</v>
      </c>
      <c r="F14" s="63">
        <f t="shared" si="0"/>
        <v>4</v>
      </c>
      <c r="G14" s="17">
        <v>47240</v>
      </c>
      <c r="H14" s="46">
        <f>G14*$J$3</f>
        <v>2362</v>
      </c>
      <c r="I14" s="61" t="str">
        <f t="shared" si="1"/>
        <v>Eligable</v>
      </c>
    </row>
    <row r="15" spans="1:10">
      <c r="A15" s="32">
        <v>1370</v>
      </c>
      <c r="B15" s="15" t="s">
        <v>19</v>
      </c>
      <c r="C15" s="15" t="s">
        <v>7</v>
      </c>
      <c r="D15" s="15" t="s">
        <v>17</v>
      </c>
      <c r="E15" s="16">
        <v>41900</v>
      </c>
      <c r="F15" s="63">
        <f t="shared" si="0"/>
        <v>4</v>
      </c>
      <c r="G15" s="17">
        <v>47835</v>
      </c>
      <c r="H15" s="46">
        <f>G15*$J$3</f>
        <v>2391.75</v>
      </c>
      <c r="I15" s="61" t="str">
        <f t="shared" si="1"/>
        <v>Eligable</v>
      </c>
    </row>
    <row r="16" spans="1:10">
      <c r="A16" s="32">
        <v>2848</v>
      </c>
      <c r="B16" s="15" t="s">
        <v>15</v>
      </c>
      <c r="C16" s="15" t="s">
        <v>9</v>
      </c>
      <c r="D16" s="15" t="s">
        <v>17</v>
      </c>
      <c r="E16" s="16">
        <v>42658</v>
      </c>
      <c r="F16" s="63">
        <f t="shared" si="0"/>
        <v>2</v>
      </c>
      <c r="G16" s="17">
        <v>46725</v>
      </c>
      <c r="H16" s="46">
        <f>G16*$J$4</f>
        <v>1401.75</v>
      </c>
      <c r="I16" s="61" t="str">
        <f t="shared" si="1"/>
        <v>Eligable</v>
      </c>
    </row>
    <row r="17" spans="1:10">
      <c r="A17" s="32">
        <v>3996</v>
      </c>
      <c r="B17" s="15" t="s">
        <v>27</v>
      </c>
      <c r="C17" s="15" t="s">
        <v>9</v>
      </c>
      <c r="D17" s="15" t="s">
        <v>17</v>
      </c>
      <c r="E17" s="16">
        <v>42053</v>
      </c>
      <c r="F17" s="63">
        <f t="shared" si="0"/>
        <v>3</v>
      </c>
      <c r="G17" s="17">
        <v>45000</v>
      </c>
      <c r="H17" s="46">
        <f>G17*$J$4</f>
        <v>1350</v>
      </c>
      <c r="I17" s="61" t="str">
        <f t="shared" si="1"/>
        <v>Eligable</v>
      </c>
    </row>
    <row r="18" spans="1:10">
      <c r="A18" s="32">
        <v>4070</v>
      </c>
      <c r="B18" s="15" t="s">
        <v>24</v>
      </c>
      <c r="C18" s="15" t="s">
        <v>8</v>
      </c>
      <c r="D18" s="15" t="s">
        <v>17</v>
      </c>
      <c r="E18" s="16">
        <v>42097</v>
      </c>
      <c r="F18" s="63">
        <f t="shared" si="0"/>
        <v>3</v>
      </c>
      <c r="G18" s="17">
        <v>45125</v>
      </c>
      <c r="H18" s="46">
        <f>G18*$J$4</f>
        <v>1353.75</v>
      </c>
      <c r="I18" s="61" t="str">
        <f t="shared" si="1"/>
        <v>Eligable</v>
      </c>
    </row>
    <row r="19" spans="1:10">
      <c r="A19" s="32">
        <v>3099</v>
      </c>
      <c r="B19" s="15" t="s">
        <v>20</v>
      </c>
      <c r="C19" s="15" t="s">
        <v>8</v>
      </c>
      <c r="D19" s="15" t="s">
        <v>16</v>
      </c>
      <c r="E19" s="16">
        <v>40560</v>
      </c>
      <c r="F19" s="63">
        <f t="shared" si="0"/>
        <v>7</v>
      </c>
      <c r="G19" s="17">
        <v>75000</v>
      </c>
      <c r="H19" s="46">
        <f>G19*$J$3</f>
        <v>3750</v>
      </c>
      <c r="I19" s="61" t="str">
        <f t="shared" si="1"/>
        <v>Not Eligable</v>
      </c>
      <c r="J19" s="26"/>
    </row>
    <row r="20" spans="1:10">
      <c r="A20" s="32">
        <v>2698</v>
      </c>
      <c r="B20" s="15" t="s">
        <v>18</v>
      </c>
      <c r="C20" s="15" t="s">
        <v>7</v>
      </c>
      <c r="D20" s="15" t="s">
        <v>17</v>
      </c>
      <c r="E20" s="16">
        <v>41014</v>
      </c>
      <c r="F20" s="63">
        <f t="shared" si="0"/>
        <v>6</v>
      </c>
      <c r="G20" s="17">
        <v>49750</v>
      </c>
      <c r="H20" s="46">
        <f>G20*$J$3</f>
        <v>2487.5</v>
      </c>
      <c r="I20" s="61" t="str">
        <f t="shared" si="1"/>
        <v>Eligable</v>
      </c>
    </row>
    <row r="21" spans="1:10">
      <c r="A21" s="32">
        <v>2611</v>
      </c>
      <c r="B21" s="15" t="s">
        <v>10</v>
      </c>
      <c r="C21" s="15" t="s">
        <v>8</v>
      </c>
      <c r="D21" s="15" t="s">
        <v>17</v>
      </c>
      <c r="E21" s="16">
        <v>42962</v>
      </c>
      <c r="F21" s="63">
        <f t="shared" si="0"/>
        <v>1</v>
      </c>
      <c r="G21" s="17">
        <v>66900</v>
      </c>
      <c r="H21" s="46">
        <f>G21*$J$4</f>
        <v>2007</v>
      </c>
      <c r="I21" s="61" t="str">
        <f t="shared" si="1"/>
        <v>Not Eligable</v>
      </c>
    </row>
    <row r="22" spans="1:10">
      <c r="A22" s="32">
        <v>1256</v>
      </c>
      <c r="B22" s="15" t="s">
        <v>21</v>
      </c>
      <c r="C22" s="15" t="s">
        <v>7</v>
      </c>
      <c r="D22" s="15" t="s">
        <v>17</v>
      </c>
      <c r="E22" s="16">
        <v>42312</v>
      </c>
      <c r="F22" s="63">
        <f t="shared" si="0"/>
        <v>3</v>
      </c>
      <c r="G22" s="17">
        <v>45100</v>
      </c>
      <c r="H22" s="46">
        <f>G22*$J$4</f>
        <v>1353</v>
      </c>
      <c r="I22" s="61" t="str">
        <f t="shared" si="1"/>
        <v>Eligable</v>
      </c>
    </row>
    <row r="23" spans="1:10">
      <c r="A23" s="32">
        <v>2009</v>
      </c>
      <c r="B23" s="15" t="s">
        <v>26</v>
      </c>
      <c r="C23" s="15" t="s">
        <v>7</v>
      </c>
      <c r="D23" s="15" t="s">
        <v>17</v>
      </c>
      <c r="E23" s="16">
        <v>42565</v>
      </c>
      <c r="F23" s="63">
        <f t="shared" si="0"/>
        <v>2</v>
      </c>
      <c r="G23" s="17">
        <v>39750</v>
      </c>
      <c r="H23" s="46">
        <f>G23*$J$4</f>
        <v>1192.5</v>
      </c>
      <c r="I23" s="61" t="str">
        <f t="shared" si="1"/>
        <v>Eligable</v>
      </c>
    </row>
    <row r="24" spans="1:10">
      <c r="A24" s="32">
        <v>4428</v>
      </c>
      <c r="B24" s="15" t="s">
        <v>12</v>
      </c>
      <c r="C24" s="15" t="s">
        <v>9</v>
      </c>
      <c r="D24" s="15" t="s">
        <v>17</v>
      </c>
      <c r="E24" s="16">
        <v>42682</v>
      </c>
      <c r="F24" s="63">
        <f t="shared" si="0"/>
        <v>2</v>
      </c>
      <c r="G24" s="17">
        <v>41525</v>
      </c>
      <c r="H24" s="46">
        <f>G24*$J$4</f>
        <v>1245.75</v>
      </c>
      <c r="I24" s="61" t="str">
        <f t="shared" si="1"/>
        <v>Eligable</v>
      </c>
    </row>
    <row r="25" spans="1:10">
      <c r="A25" s="32">
        <v>4545</v>
      </c>
      <c r="B25" s="15" t="s">
        <v>25</v>
      </c>
      <c r="C25" s="15" t="s">
        <v>8</v>
      </c>
      <c r="D25" s="15" t="s">
        <v>17</v>
      </c>
      <c r="E25" s="16">
        <v>41014</v>
      </c>
      <c r="F25" s="63">
        <f t="shared" si="0"/>
        <v>6</v>
      </c>
      <c r="G25" s="17">
        <v>49750</v>
      </c>
      <c r="H25" s="46">
        <f>G25*$J$3</f>
        <v>2487.5</v>
      </c>
      <c r="I25" s="61" t="str">
        <f t="shared" si="1"/>
        <v>Eligable</v>
      </c>
    </row>
    <row r="26" spans="1:10">
      <c r="A26" s="32">
        <v>1281</v>
      </c>
      <c r="B26" s="15" t="s">
        <v>14</v>
      </c>
      <c r="C26" s="15" t="s">
        <v>8</v>
      </c>
      <c r="D26" s="15" t="s">
        <v>17</v>
      </c>
      <c r="E26" s="16">
        <v>41670</v>
      </c>
      <c r="F26" s="63">
        <f t="shared" si="0"/>
        <v>4</v>
      </c>
      <c r="G26" s="17">
        <v>43750</v>
      </c>
      <c r="H26" s="46">
        <f>G26*$J$3</f>
        <v>2187.5</v>
      </c>
      <c r="I26" s="61" t="str">
        <f t="shared" si="1"/>
        <v>Eligable</v>
      </c>
    </row>
    <row r="29" spans="1:10">
      <c r="B29" s="7"/>
    </row>
    <row r="34" spans="2:4">
      <c r="C34" s="1"/>
      <c r="D34" s="1"/>
    </row>
    <row r="35" spans="2:4">
      <c r="C35" s="1"/>
      <c r="D35" s="1"/>
    </row>
    <row r="36" spans="2:4">
      <c r="C36" s="4"/>
      <c r="D36" s="4"/>
    </row>
    <row r="42" spans="2:4">
      <c r="B42" s="5"/>
      <c r="C42" s="2"/>
    </row>
  </sheetData>
  <mergeCells count="1">
    <mergeCell ref="C5:E5"/>
  </mergeCells>
  <pageMargins left="0.7" right="0.7" top="0.75" bottom="0.75" header="0.3" footer="0.3"/>
  <pageSetup orientation="portrait" horizontalDpi="4294967293" r:id="rId1"/>
  <ignoredErrors>
    <ignoredError sqref="H13 H10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6"/>
  <sheetViews>
    <sheetView workbookViewId="0">
      <selection activeCell="C26" sqref="C26"/>
    </sheetView>
  </sheetViews>
  <sheetFormatPr defaultRowHeight="14.25"/>
  <cols>
    <col min="1" max="4" width="16.73046875" customWidth="1"/>
    <col min="5" max="5" width="12.73046875" customWidth="1"/>
    <col min="6" max="6" width="9.86328125" customWidth="1"/>
    <col min="7" max="7" width="12.59765625" bestFit="1" customWidth="1"/>
    <col min="8" max="8" width="26.59765625" bestFit="1" customWidth="1"/>
    <col min="9" max="9" width="13.86328125" customWidth="1"/>
  </cols>
  <sheetData>
    <row r="1" spans="1:7" ht="14.65" thickBot="1">
      <c r="B1" s="64" t="s">
        <v>37</v>
      </c>
      <c r="C1" s="65"/>
      <c r="D1" s="66"/>
    </row>
    <row r="2" spans="1:7" ht="14.65" thickBot="1">
      <c r="A2" s="22" t="s">
        <v>33</v>
      </c>
      <c r="B2" s="21" t="s">
        <v>0</v>
      </c>
      <c r="C2" s="21" t="s">
        <v>1</v>
      </c>
      <c r="D2" s="21" t="s">
        <v>2</v>
      </c>
      <c r="E2" s="21" t="s">
        <v>3</v>
      </c>
      <c r="F2" s="28" t="s">
        <v>4</v>
      </c>
    </row>
    <row r="3" spans="1:7">
      <c r="A3" s="18">
        <v>3824</v>
      </c>
      <c r="B3" s="18" t="s">
        <v>5</v>
      </c>
      <c r="C3" s="18" t="s">
        <v>7</v>
      </c>
      <c r="D3" s="18" t="s">
        <v>16</v>
      </c>
      <c r="E3" s="19">
        <v>39369</v>
      </c>
      <c r="F3" s="20">
        <v>68750</v>
      </c>
      <c r="G3" s="6"/>
    </row>
    <row r="4" spans="1:7">
      <c r="A4" s="15">
        <v>4955</v>
      </c>
      <c r="B4" s="15" t="s">
        <v>29</v>
      </c>
      <c r="C4" s="15" t="s">
        <v>8</v>
      </c>
      <c r="D4" s="15" t="s">
        <v>17</v>
      </c>
      <c r="E4" s="16">
        <v>43407</v>
      </c>
      <c r="F4" s="17">
        <v>49575</v>
      </c>
      <c r="G4" s="6"/>
    </row>
    <row r="5" spans="1:7">
      <c r="A5" s="15">
        <v>2521</v>
      </c>
      <c r="B5" s="15" t="s">
        <v>6</v>
      </c>
      <c r="C5" s="15" t="s">
        <v>9</v>
      </c>
      <c r="D5" s="15" t="s">
        <v>17</v>
      </c>
      <c r="E5" s="16">
        <v>41804</v>
      </c>
      <c r="F5" s="17">
        <v>46000</v>
      </c>
      <c r="G5" s="6"/>
    </row>
    <row r="6" spans="1:7">
      <c r="A6" s="15">
        <v>4453</v>
      </c>
      <c r="B6" s="15" t="s">
        <v>11</v>
      </c>
      <c r="C6" s="15" t="s">
        <v>9</v>
      </c>
      <c r="D6" s="15" t="s">
        <v>16</v>
      </c>
      <c r="E6" s="16">
        <v>39881</v>
      </c>
      <c r="F6" s="17">
        <v>75800</v>
      </c>
      <c r="G6" s="6"/>
    </row>
    <row r="7" spans="1:7">
      <c r="A7" s="15">
        <v>2967</v>
      </c>
      <c r="B7" s="15" t="s">
        <v>23</v>
      </c>
      <c r="C7" s="15" t="s">
        <v>8</v>
      </c>
      <c r="D7" s="15" t="s">
        <v>17</v>
      </c>
      <c r="E7" s="16">
        <v>41977</v>
      </c>
      <c r="F7" s="17">
        <v>46795</v>
      </c>
      <c r="G7" s="6"/>
    </row>
    <row r="8" spans="1:7">
      <c r="A8" s="15">
        <v>2645</v>
      </c>
      <c r="B8" s="15" t="s">
        <v>28</v>
      </c>
      <c r="C8" s="15" t="s">
        <v>7</v>
      </c>
      <c r="D8" s="15" t="s">
        <v>17</v>
      </c>
      <c r="E8" s="16">
        <v>41795</v>
      </c>
      <c r="F8" s="17">
        <v>43750</v>
      </c>
      <c r="G8" s="6"/>
    </row>
    <row r="9" spans="1:7">
      <c r="A9" s="15">
        <v>1268</v>
      </c>
      <c r="B9" s="15" t="s">
        <v>13</v>
      </c>
      <c r="C9" s="15" t="s">
        <v>7</v>
      </c>
      <c r="D9" s="15" t="s">
        <v>17</v>
      </c>
      <c r="E9" s="16">
        <v>42250</v>
      </c>
      <c r="F9" s="17">
        <v>45250</v>
      </c>
      <c r="G9" s="6"/>
    </row>
    <row r="10" spans="1:7">
      <c r="A10" s="15">
        <v>4458</v>
      </c>
      <c r="B10" s="15" t="s">
        <v>22</v>
      </c>
      <c r="C10" s="15" t="s">
        <v>7</v>
      </c>
      <c r="D10" s="15" t="s">
        <v>17</v>
      </c>
      <c r="E10" s="16">
        <v>41839</v>
      </c>
      <c r="F10" s="17">
        <v>47240</v>
      </c>
      <c r="G10" s="6"/>
    </row>
    <row r="11" spans="1:7">
      <c r="A11" s="15">
        <v>1370</v>
      </c>
      <c r="B11" s="15" t="s">
        <v>19</v>
      </c>
      <c r="C11" s="15" t="s">
        <v>7</v>
      </c>
      <c r="D11" s="15" t="s">
        <v>17</v>
      </c>
      <c r="E11" s="16">
        <v>41900</v>
      </c>
      <c r="F11" s="17">
        <v>47835</v>
      </c>
      <c r="G11" s="6"/>
    </row>
    <row r="12" spans="1:7">
      <c r="A12" s="15">
        <v>2848</v>
      </c>
      <c r="B12" s="15" t="s">
        <v>15</v>
      </c>
      <c r="C12" s="15" t="s">
        <v>9</v>
      </c>
      <c r="D12" s="15" t="s">
        <v>17</v>
      </c>
      <c r="E12" s="16">
        <v>42658</v>
      </c>
      <c r="F12" s="17">
        <v>46725</v>
      </c>
      <c r="G12" s="6"/>
    </row>
    <row r="13" spans="1:7">
      <c r="A13" s="15">
        <v>3996</v>
      </c>
      <c r="B13" s="15" t="s">
        <v>27</v>
      </c>
      <c r="C13" s="15" t="s">
        <v>9</v>
      </c>
      <c r="D13" s="15" t="s">
        <v>17</v>
      </c>
      <c r="E13" s="16">
        <v>42053</v>
      </c>
      <c r="F13" s="17">
        <v>45000</v>
      </c>
      <c r="G13" s="6"/>
    </row>
    <row r="14" spans="1:7">
      <c r="A14" s="15">
        <v>4070</v>
      </c>
      <c r="B14" s="15" t="s">
        <v>24</v>
      </c>
      <c r="C14" s="15" t="s">
        <v>8</v>
      </c>
      <c r="D14" s="15" t="s">
        <v>17</v>
      </c>
      <c r="E14" s="16">
        <v>42097</v>
      </c>
      <c r="F14" s="17">
        <v>45125</v>
      </c>
      <c r="G14" s="6"/>
    </row>
    <row r="15" spans="1:7">
      <c r="A15" s="15">
        <v>3099</v>
      </c>
      <c r="B15" s="15" t="s">
        <v>20</v>
      </c>
      <c r="C15" s="15" t="s">
        <v>8</v>
      </c>
      <c r="D15" s="15" t="s">
        <v>16</v>
      </c>
      <c r="E15" s="16">
        <v>40560</v>
      </c>
      <c r="F15" s="17">
        <v>65500</v>
      </c>
      <c r="G15" s="6"/>
    </row>
    <row r="16" spans="1:7">
      <c r="A16" s="15">
        <v>2698</v>
      </c>
      <c r="B16" s="15" t="s">
        <v>18</v>
      </c>
      <c r="C16" s="15" t="s">
        <v>7</v>
      </c>
      <c r="D16" s="15" t="s">
        <v>17</v>
      </c>
      <c r="E16" s="16">
        <v>41014</v>
      </c>
      <c r="F16" s="17">
        <v>49750</v>
      </c>
      <c r="G16" s="6"/>
    </row>
    <row r="17" spans="1:7">
      <c r="A17" s="15">
        <v>2611</v>
      </c>
      <c r="B17" s="15" t="s">
        <v>10</v>
      </c>
      <c r="C17" s="15" t="s">
        <v>8</v>
      </c>
      <c r="D17" s="15" t="s">
        <v>17</v>
      </c>
      <c r="E17" s="16">
        <v>42962</v>
      </c>
      <c r="F17" s="17">
        <v>41000</v>
      </c>
      <c r="G17" s="6"/>
    </row>
    <row r="18" spans="1:7">
      <c r="A18" s="15">
        <v>1256</v>
      </c>
      <c r="B18" s="15" t="s">
        <v>21</v>
      </c>
      <c r="C18" s="15" t="s">
        <v>7</v>
      </c>
      <c r="D18" s="15" t="s">
        <v>17</v>
      </c>
      <c r="E18" s="16">
        <v>42312</v>
      </c>
      <c r="F18" s="17">
        <v>45100</v>
      </c>
      <c r="G18" s="6"/>
    </row>
    <row r="19" spans="1:7">
      <c r="A19" s="15">
        <v>2009</v>
      </c>
      <c r="B19" s="15" t="s">
        <v>26</v>
      </c>
      <c r="C19" s="15" t="s">
        <v>7</v>
      </c>
      <c r="D19" s="15" t="s">
        <v>17</v>
      </c>
      <c r="E19" s="16">
        <v>42565</v>
      </c>
      <c r="F19" s="17">
        <v>39750</v>
      </c>
      <c r="G19" s="6"/>
    </row>
    <row r="20" spans="1:7">
      <c r="A20" s="15">
        <v>4428</v>
      </c>
      <c r="B20" s="15" t="s">
        <v>12</v>
      </c>
      <c r="C20" s="15" t="s">
        <v>9</v>
      </c>
      <c r="D20" s="15" t="s">
        <v>17</v>
      </c>
      <c r="E20" s="16">
        <v>42682</v>
      </c>
      <c r="F20" s="17">
        <v>41525</v>
      </c>
      <c r="G20" s="6"/>
    </row>
    <row r="21" spans="1:7">
      <c r="A21" s="15">
        <v>4545</v>
      </c>
      <c r="B21" s="15" t="s">
        <v>25</v>
      </c>
      <c r="C21" s="15" t="s">
        <v>8</v>
      </c>
      <c r="D21" s="15" t="s">
        <v>17</v>
      </c>
      <c r="E21" s="16">
        <v>41014</v>
      </c>
      <c r="F21" s="17">
        <v>49750</v>
      </c>
      <c r="G21" s="6"/>
    </row>
    <row r="22" spans="1:7">
      <c r="A22" s="15">
        <v>1281</v>
      </c>
      <c r="B22" s="15" t="s">
        <v>14</v>
      </c>
      <c r="C22" s="15" t="s">
        <v>8</v>
      </c>
      <c r="D22" s="15" t="s">
        <v>17</v>
      </c>
      <c r="E22" s="16">
        <v>41670</v>
      </c>
      <c r="F22" s="17">
        <v>43750</v>
      </c>
      <c r="G22" s="6"/>
    </row>
    <row r="24" spans="1:7" ht="14.65" thickBot="1">
      <c r="A24" s="13" t="s">
        <v>30</v>
      </c>
      <c r="G24" s="47"/>
    </row>
    <row r="25" spans="1:7" ht="14.65" thickBot="1">
      <c r="A25" s="22" t="s">
        <v>33</v>
      </c>
      <c r="B25" s="21" t="s">
        <v>0</v>
      </c>
      <c r="C25" s="21" t="s">
        <v>1</v>
      </c>
      <c r="D25" s="21" t="s">
        <v>2</v>
      </c>
      <c r="E25" s="21" t="s">
        <v>3</v>
      </c>
      <c r="F25" s="28" t="s">
        <v>4</v>
      </c>
    </row>
    <row r="26" spans="1:7">
      <c r="C26" t="s">
        <v>8</v>
      </c>
      <c r="D26" t="s">
        <v>17</v>
      </c>
    </row>
    <row r="29" spans="1:7" ht="14.65" thickBot="1">
      <c r="A29" s="13" t="s">
        <v>31</v>
      </c>
    </row>
    <row r="30" spans="1:7" ht="14.65" thickBot="1">
      <c r="A30" s="22" t="s">
        <v>33</v>
      </c>
      <c r="B30" s="21" t="s">
        <v>0</v>
      </c>
      <c r="C30" s="21" t="s">
        <v>1</v>
      </c>
      <c r="D30" s="21" t="s">
        <v>2</v>
      </c>
      <c r="E30" s="21" t="s">
        <v>3</v>
      </c>
      <c r="F30" s="28" t="s">
        <v>4</v>
      </c>
    </row>
    <row r="31" spans="1:7">
      <c r="A31" s="15">
        <v>4955</v>
      </c>
      <c r="B31" s="15" t="s">
        <v>29</v>
      </c>
      <c r="C31" s="15" t="s">
        <v>8</v>
      </c>
      <c r="D31" s="15" t="s">
        <v>17</v>
      </c>
      <c r="E31" s="16">
        <v>43407</v>
      </c>
      <c r="F31" s="17">
        <v>49575</v>
      </c>
    </row>
    <row r="32" spans="1:7">
      <c r="A32" s="15">
        <v>2967</v>
      </c>
      <c r="B32" s="15" t="s">
        <v>23</v>
      </c>
      <c r="C32" s="15" t="s">
        <v>8</v>
      </c>
      <c r="D32" s="15" t="s">
        <v>17</v>
      </c>
      <c r="E32" s="16">
        <v>41977</v>
      </c>
      <c r="F32" s="17">
        <v>46795</v>
      </c>
    </row>
    <row r="33" spans="1:6">
      <c r="A33" s="15">
        <v>4070</v>
      </c>
      <c r="B33" s="15" t="s">
        <v>24</v>
      </c>
      <c r="C33" s="15" t="s">
        <v>8</v>
      </c>
      <c r="D33" s="15" t="s">
        <v>17</v>
      </c>
      <c r="E33" s="16">
        <v>42097</v>
      </c>
      <c r="F33" s="17">
        <v>45125</v>
      </c>
    </row>
    <row r="34" spans="1:6">
      <c r="A34" s="15">
        <v>2611</v>
      </c>
      <c r="B34" s="15" t="s">
        <v>10</v>
      </c>
      <c r="C34" s="15" t="s">
        <v>8</v>
      </c>
      <c r="D34" s="15" t="s">
        <v>17</v>
      </c>
      <c r="E34" s="16">
        <v>42962</v>
      </c>
      <c r="F34" s="17">
        <v>41000</v>
      </c>
    </row>
    <row r="35" spans="1:6">
      <c r="A35" s="15">
        <v>4545</v>
      </c>
      <c r="B35" s="15" t="s">
        <v>25</v>
      </c>
      <c r="C35" s="15" t="s">
        <v>8</v>
      </c>
      <c r="D35" s="15" t="s">
        <v>17</v>
      </c>
      <c r="E35" s="16">
        <v>41014</v>
      </c>
      <c r="F35" s="17">
        <v>49750</v>
      </c>
    </row>
    <row r="36" spans="1:6">
      <c r="A36" s="15">
        <v>1281</v>
      </c>
      <c r="B36" s="15" t="s">
        <v>14</v>
      </c>
      <c r="C36" s="15" t="s">
        <v>8</v>
      </c>
      <c r="D36" s="15" t="s">
        <v>17</v>
      </c>
      <c r="E36" s="16">
        <v>41670</v>
      </c>
      <c r="F36" s="17">
        <v>43750</v>
      </c>
    </row>
  </sheetData>
  <mergeCells count="1">
    <mergeCell ref="B1:D1"/>
  </mergeCells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4"/>
  <sheetViews>
    <sheetView tabSelected="1" workbookViewId="0">
      <selection activeCell="I5" sqref="I5"/>
    </sheetView>
  </sheetViews>
  <sheetFormatPr defaultRowHeight="14.25"/>
  <cols>
    <col min="1" max="4" width="16.73046875" customWidth="1"/>
    <col min="5" max="5" width="12.73046875" customWidth="1"/>
    <col min="6" max="6" width="9.86328125" customWidth="1"/>
    <col min="8" max="8" width="26.59765625" bestFit="1" customWidth="1"/>
    <col min="9" max="9" width="13.86328125" customWidth="1"/>
  </cols>
  <sheetData>
    <row r="1" spans="1:9" ht="14.65" thickBot="1">
      <c r="B1" s="64" t="s">
        <v>37</v>
      </c>
      <c r="C1" s="65"/>
      <c r="D1" s="66"/>
    </row>
    <row r="2" spans="1:9" ht="14.65" thickBot="1">
      <c r="A2" s="22" t="s">
        <v>33</v>
      </c>
      <c r="B2" s="21" t="s">
        <v>0</v>
      </c>
      <c r="C2" s="21" t="s">
        <v>1</v>
      </c>
      <c r="D2" s="21" t="s">
        <v>2</v>
      </c>
      <c r="E2" s="21" t="s">
        <v>3</v>
      </c>
      <c r="F2" s="28" t="s">
        <v>4</v>
      </c>
      <c r="H2" s="14" t="s">
        <v>32</v>
      </c>
      <c r="I2" s="12"/>
    </row>
    <row r="3" spans="1:9">
      <c r="A3" s="18">
        <v>3824</v>
      </c>
      <c r="B3" s="18" t="s">
        <v>5</v>
      </c>
      <c r="C3" s="18" t="s">
        <v>7</v>
      </c>
      <c r="D3" s="18" t="s">
        <v>16</v>
      </c>
      <c r="E3" s="19">
        <v>39369</v>
      </c>
      <c r="F3" s="20">
        <v>68750</v>
      </c>
      <c r="G3" s="6"/>
      <c r="H3" s="3" t="s">
        <v>54</v>
      </c>
      <c r="I3" s="1">
        <f>DAVERAGE(A2:F22,6,Database!C25:D26)</f>
        <v>49198.5</v>
      </c>
    </row>
    <row r="4" spans="1:9">
      <c r="A4" s="15">
        <v>4955</v>
      </c>
      <c r="B4" s="15" t="s">
        <v>29</v>
      </c>
      <c r="C4" s="15" t="s">
        <v>8</v>
      </c>
      <c r="D4" s="15" t="s">
        <v>17</v>
      </c>
      <c r="E4" s="16">
        <v>43407</v>
      </c>
      <c r="F4" s="17">
        <v>49575</v>
      </c>
      <c r="G4" s="6"/>
      <c r="H4" s="3" t="s">
        <v>55</v>
      </c>
      <c r="I4" s="1">
        <f>DMIN(A2:F22,6,'Advanced Filtering'!C25:D26)</f>
        <v>41000</v>
      </c>
    </row>
    <row r="5" spans="1:9">
      <c r="A5" s="15">
        <v>2521</v>
      </c>
      <c r="B5" s="15" t="s">
        <v>6</v>
      </c>
      <c r="C5" s="15" t="s">
        <v>9</v>
      </c>
      <c r="D5" s="15" t="s">
        <v>17</v>
      </c>
      <c r="E5" s="16">
        <v>41804</v>
      </c>
      <c r="F5" s="17">
        <v>46000</v>
      </c>
      <c r="G5" s="6"/>
      <c r="H5" s="3" t="s">
        <v>56</v>
      </c>
      <c r="I5" s="1">
        <f>DMAX(A2:F22,6,'Advanced Filtering'!C25:D26)</f>
        <v>49750</v>
      </c>
    </row>
    <row r="6" spans="1:9">
      <c r="A6" s="15">
        <v>4453</v>
      </c>
      <c r="B6" s="15" t="s">
        <v>11</v>
      </c>
      <c r="C6" s="15" t="s">
        <v>9</v>
      </c>
      <c r="D6" s="15" t="s">
        <v>16</v>
      </c>
      <c r="E6" s="16">
        <v>39881</v>
      </c>
      <c r="F6" s="17">
        <v>75800</v>
      </c>
      <c r="G6" s="6"/>
      <c r="H6" s="3" t="s">
        <v>57</v>
      </c>
      <c r="I6" s="4">
        <f>DCOUNT(A2:F22,1,'Advanced Filtering'!C25:D26)</f>
        <v>6</v>
      </c>
    </row>
    <row r="7" spans="1:9">
      <c r="A7" s="15">
        <v>2967</v>
      </c>
      <c r="B7" s="15" t="s">
        <v>23</v>
      </c>
      <c r="C7" s="15" t="s">
        <v>8</v>
      </c>
      <c r="D7" s="15" t="s">
        <v>17</v>
      </c>
      <c r="E7" s="16">
        <v>41977</v>
      </c>
      <c r="F7" s="17">
        <v>46795</v>
      </c>
      <c r="G7" s="6"/>
    </row>
    <row r="8" spans="1:9">
      <c r="A8" s="15">
        <v>2645</v>
      </c>
      <c r="B8" s="15" t="s">
        <v>28</v>
      </c>
      <c r="C8" s="15" t="s">
        <v>7</v>
      </c>
      <c r="D8" s="15" t="s">
        <v>17</v>
      </c>
      <c r="E8" s="16">
        <v>41795</v>
      </c>
      <c r="F8" s="17">
        <v>43750</v>
      </c>
      <c r="G8" s="6"/>
    </row>
    <row r="9" spans="1:9">
      <c r="A9" s="15">
        <v>1268</v>
      </c>
      <c r="B9" s="15" t="s">
        <v>13</v>
      </c>
      <c r="C9" s="15" t="s">
        <v>7</v>
      </c>
      <c r="D9" s="15" t="s">
        <v>17</v>
      </c>
      <c r="E9" s="16">
        <v>42250</v>
      </c>
      <c r="F9" s="17">
        <v>45250</v>
      </c>
      <c r="G9" s="6"/>
    </row>
    <row r="10" spans="1:9">
      <c r="A10" s="15">
        <v>4458</v>
      </c>
      <c r="B10" s="15" t="s">
        <v>22</v>
      </c>
      <c r="C10" s="15" t="s">
        <v>7</v>
      </c>
      <c r="D10" s="15" t="s">
        <v>17</v>
      </c>
      <c r="E10" s="16">
        <v>41839</v>
      </c>
      <c r="F10" s="17">
        <v>47240</v>
      </c>
      <c r="G10" s="6"/>
    </row>
    <row r="11" spans="1:9">
      <c r="A11" s="15">
        <v>1370</v>
      </c>
      <c r="B11" s="15" t="s">
        <v>19</v>
      </c>
      <c r="C11" s="15" t="s">
        <v>7</v>
      </c>
      <c r="D11" s="15" t="s">
        <v>17</v>
      </c>
      <c r="E11" s="16">
        <v>41900</v>
      </c>
      <c r="F11" s="17">
        <v>47835</v>
      </c>
      <c r="G11" s="6"/>
    </row>
    <row r="12" spans="1:9">
      <c r="A12" s="15">
        <v>2848</v>
      </c>
      <c r="B12" s="15" t="s">
        <v>15</v>
      </c>
      <c r="C12" s="15" t="s">
        <v>9</v>
      </c>
      <c r="D12" s="15" t="s">
        <v>17</v>
      </c>
      <c r="E12" s="16">
        <v>42658</v>
      </c>
      <c r="F12" s="17">
        <v>46725</v>
      </c>
      <c r="G12" s="6"/>
    </row>
    <row r="13" spans="1:9">
      <c r="A13" s="15">
        <v>3996</v>
      </c>
      <c r="B13" s="15" t="s">
        <v>27</v>
      </c>
      <c r="C13" s="15" t="s">
        <v>9</v>
      </c>
      <c r="D13" s="15" t="s">
        <v>17</v>
      </c>
      <c r="E13" s="16">
        <v>42053</v>
      </c>
      <c r="F13" s="17">
        <v>45000</v>
      </c>
      <c r="G13" s="6"/>
    </row>
    <row r="14" spans="1:9">
      <c r="A14" s="15">
        <v>4070</v>
      </c>
      <c r="B14" s="15" t="s">
        <v>24</v>
      </c>
      <c r="C14" s="15" t="s">
        <v>8</v>
      </c>
      <c r="D14" s="15" t="s">
        <v>17</v>
      </c>
      <c r="E14" s="16">
        <v>42097</v>
      </c>
      <c r="F14" s="17">
        <v>45125</v>
      </c>
      <c r="G14" s="6"/>
    </row>
    <row r="15" spans="1:9">
      <c r="A15" s="15">
        <v>3099</v>
      </c>
      <c r="B15" s="15" t="s">
        <v>20</v>
      </c>
      <c r="C15" s="15" t="s">
        <v>8</v>
      </c>
      <c r="D15" s="15" t="s">
        <v>16</v>
      </c>
      <c r="E15" s="16">
        <v>40560</v>
      </c>
      <c r="F15" s="17">
        <v>65500</v>
      </c>
      <c r="G15" s="6"/>
    </row>
    <row r="16" spans="1:9">
      <c r="A16" s="15">
        <v>2698</v>
      </c>
      <c r="B16" s="15" t="s">
        <v>18</v>
      </c>
      <c r="C16" s="15" t="s">
        <v>7</v>
      </c>
      <c r="D16" s="15" t="s">
        <v>17</v>
      </c>
      <c r="E16" s="16">
        <v>41014</v>
      </c>
      <c r="F16" s="17">
        <v>49750</v>
      </c>
      <c r="G16" s="6"/>
    </row>
    <row r="17" spans="1:7">
      <c r="A17" s="15">
        <v>2611</v>
      </c>
      <c r="B17" s="15" t="s">
        <v>10</v>
      </c>
      <c r="C17" s="15" t="s">
        <v>8</v>
      </c>
      <c r="D17" s="15" t="s">
        <v>17</v>
      </c>
      <c r="E17" s="16">
        <v>42962</v>
      </c>
      <c r="F17" s="17">
        <v>41000</v>
      </c>
      <c r="G17" s="6"/>
    </row>
    <row r="18" spans="1:7">
      <c r="A18" s="15">
        <v>1256</v>
      </c>
      <c r="B18" s="15" t="s">
        <v>21</v>
      </c>
      <c r="C18" s="15" t="s">
        <v>7</v>
      </c>
      <c r="D18" s="15" t="s">
        <v>17</v>
      </c>
      <c r="E18" s="16">
        <v>42312</v>
      </c>
      <c r="F18" s="17">
        <v>45100</v>
      </c>
      <c r="G18" s="6"/>
    </row>
    <row r="19" spans="1:7">
      <c r="A19" s="15">
        <v>2009</v>
      </c>
      <c r="B19" s="15" t="s">
        <v>26</v>
      </c>
      <c r="C19" s="15" t="s">
        <v>7</v>
      </c>
      <c r="D19" s="15" t="s">
        <v>17</v>
      </c>
      <c r="E19" s="16">
        <v>42565</v>
      </c>
      <c r="F19" s="17">
        <v>39750</v>
      </c>
      <c r="G19" s="6"/>
    </row>
    <row r="20" spans="1:7">
      <c r="A20" s="15">
        <v>4428</v>
      </c>
      <c r="B20" s="15" t="s">
        <v>12</v>
      </c>
      <c r="C20" s="15" t="s">
        <v>9</v>
      </c>
      <c r="D20" s="15" t="s">
        <v>17</v>
      </c>
      <c r="E20" s="16">
        <v>42682</v>
      </c>
      <c r="F20" s="17">
        <v>41525</v>
      </c>
      <c r="G20" s="6"/>
    </row>
    <row r="21" spans="1:7">
      <c r="A21" s="15">
        <v>4545</v>
      </c>
      <c r="B21" s="15" t="s">
        <v>25</v>
      </c>
      <c r="C21" s="15" t="s">
        <v>8</v>
      </c>
      <c r="D21" s="15" t="s">
        <v>17</v>
      </c>
      <c r="E21" s="16">
        <v>41014</v>
      </c>
      <c r="F21" s="17">
        <v>49750</v>
      </c>
      <c r="G21" s="6"/>
    </row>
    <row r="22" spans="1:7">
      <c r="A22" s="15">
        <v>1281</v>
      </c>
      <c r="B22" s="15" t="s">
        <v>14</v>
      </c>
      <c r="C22" s="15" t="s">
        <v>8</v>
      </c>
      <c r="D22" s="15" t="s">
        <v>17</v>
      </c>
      <c r="E22" s="16">
        <v>41670</v>
      </c>
      <c r="F22" s="17">
        <v>43750</v>
      </c>
      <c r="G22" s="6"/>
    </row>
    <row r="24" spans="1:7">
      <c r="A24" s="13" t="s">
        <v>30</v>
      </c>
    </row>
  </sheetData>
  <mergeCells count="1">
    <mergeCell ref="B1:D1"/>
  </mergeCells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9C986-E353-48BF-98F8-1CA6FEBCE45A}">
  <dimension ref="A1:D7"/>
  <sheetViews>
    <sheetView workbookViewId="0">
      <selection activeCell="B7" sqref="B7"/>
    </sheetView>
  </sheetViews>
  <sheetFormatPr defaultRowHeight="14.25"/>
  <cols>
    <col min="2" max="2" width="12.265625" customWidth="1"/>
  </cols>
  <sheetData>
    <row r="1" spans="1:4" ht="20.65">
      <c r="A1" s="67" t="s">
        <v>47</v>
      </c>
      <c r="B1" s="67"/>
    </row>
    <row r="3" spans="1:4" ht="14.65" thickBot="1">
      <c r="A3" s="53" t="s">
        <v>71</v>
      </c>
      <c r="B3" s="52" t="s">
        <v>70</v>
      </c>
      <c r="C3" s="52" t="s">
        <v>69</v>
      </c>
      <c r="D3" s="52" t="s">
        <v>68</v>
      </c>
    </row>
    <row r="4" spans="1:4">
      <c r="A4" s="51" t="s">
        <v>67</v>
      </c>
      <c r="B4" s="50">
        <v>1000</v>
      </c>
      <c r="C4">
        <v>2000</v>
      </c>
      <c r="D4">
        <v>2500</v>
      </c>
    </row>
    <row r="5" spans="1:4">
      <c r="A5" s="51" t="s">
        <v>66</v>
      </c>
      <c r="B5" s="50">
        <v>1250</v>
      </c>
      <c r="C5">
        <v>1467</v>
      </c>
      <c r="D5">
        <v>1785</v>
      </c>
    </row>
    <row r="6" spans="1:4">
      <c r="A6" s="51" t="s">
        <v>65</v>
      </c>
      <c r="B6" s="50">
        <v>1879</v>
      </c>
      <c r="C6">
        <v>1548</v>
      </c>
      <c r="D6">
        <v>2100</v>
      </c>
    </row>
    <row r="7" spans="1:4" ht="14.65" thickBot="1">
      <c r="A7" s="49" t="s">
        <v>64</v>
      </c>
      <c r="B7" s="48">
        <f>SUM(B4:B6)</f>
        <v>4129</v>
      </c>
      <c r="C7" s="54">
        <f>SUM(C4:C6)</f>
        <v>5015</v>
      </c>
      <c r="D7" s="54">
        <f>SUM(D4:D6)</f>
        <v>6385</v>
      </c>
    </row>
  </sheetData>
  <mergeCells count="1">
    <mergeCell ref="A1:B1"/>
  </mergeCells>
  <dataValidations count="2">
    <dataValidation type="whole" allowBlank="1" showInputMessage="1" showErrorMessage="1" errorTitle="“Valid amounts” " error="should instruct the user to enter the amounts between 1,200 and 1,700. " promptTitle="“Valid amounts” " prompt="should instruct the user to enter the amounts between 1,200 and 1,700. " sqref="J27" xr:uid="{22F72E76-1308-4F62-B76F-E0A0A67C6E0E}">
      <formula1>1200</formula1>
      <formula2>1700</formula2>
    </dataValidation>
    <dataValidation type="whole" allowBlank="1" showInputMessage="1" showErrorMessage="1" errorTitle="Valid amounts" error="should instruct the user to enter the amounts between 1,200 and 1,700" promptTitle="Valid amounts" prompt="should instruct the user to enter the amounts between 1,200 and 1,700" sqref="B4:D6" xr:uid="{563A6038-1B0C-48FE-961B-FD4AFE7A7B95}">
      <formula1>1200</formula1>
      <formula2>1700</formula2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D5A32-4A45-41E6-88A1-C9233F6F20A8}">
  <dimension ref="A1:D7"/>
  <sheetViews>
    <sheetView workbookViewId="0">
      <selection activeCell="F9" sqref="F9"/>
    </sheetView>
  </sheetViews>
  <sheetFormatPr defaultRowHeight="14.25"/>
  <cols>
    <col min="2" max="2" width="12.265625" customWidth="1"/>
  </cols>
  <sheetData>
    <row r="1" spans="1:4" ht="20.65">
      <c r="A1" s="67" t="s">
        <v>47</v>
      </c>
      <c r="B1" s="67"/>
    </row>
    <row r="3" spans="1:4" ht="14.65" thickBot="1">
      <c r="A3" s="53" t="s">
        <v>71</v>
      </c>
      <c r="B3" s="52" t="s">
        <v>70</v>
      </c>
      <c r="C3" s="52" t="s">
        <v>69</v>
      </c>
      <c r="D3" s="52" t="s">
        <v>68</v>
      </c>
    </row>
    <row r="4" spans="1:4">
      <c r="A4" s="51" t="s">
        <v>67</v>
      </c>
      <c r="B4" s="50">
        <v>1000</v>
      </c>
      <c r="C4" s="50">
        <v>2000</v>
      </c>
      <c r="D4" s="50">
        <v>2500</v>
      </c>
    </row>
    <row r="5" spans="1:4">
      <c r="A5" s="51" t="s">
        <v>66</v>
      </c>
      <c r="B5" s="50">
        <v>1250</v>
      </c>
      <c r="C5" s="50">
        <v>1467</v>
      </c>
      <c r="D5" s="50">
        <v>1785</v>
      </c>
    </row>
    <row r="6" spans="1:4">
      <c r="A6" s="51" t="s">
        <v>65</v>
      </c>
      <c r="B6" s="50">
        <v>1879</v>
      </c>
      <c r="C6" s="50">
        <v>1548</v>
      </c>
      <c r="D6" s="50">
        <v>2100</v>
      </c>
    </row>
    <row r="7" spans="1:4" ht="14.65" thickBot="1">
      <c r="A7" s="49" t="s">
        <v>64</v>
      </c>
      <c r="B7" s="48">
        <f>SUM(B4:B6)</f>
        <v>4129</v>
      </c>
      <c r="C7" s="59">
        <f>SUM(C4:C6)</f>
        <v>5015</v>
      </c>
      <c r="D7" s="59">
        <f>SUM(D4:D6)</f>
        <v>6385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59A9E-6466-40CA-BBED-CB25B673D5F1}">
  <dimension ref="A1:J7"/>
  <sheetViews>
    <sheetView zoomScale="126" zoomScaleNormal="92" workbookViewId="0">
      <selection activeCell="E24" sqref="E24"/>
    </sheetView>
  </sheetViews>
  <sheetFormatPr defaultRowHeight="14.25"/>
  <cols>
    <col min="2" max="2" width="12.265625" customWidth="1"/>
  </cols>
  <sheetData>
    <row r="1" spans="1:10" ht="20.65">
      <c r="A1" s="67" t="s">
        <v>47</v>
      </c>
      <c r="B1" s="67"/>
    </row>
    <row r="3" spans="1:10" ht="14.65" thickBot="1">
      <c r="A3" s="53" t="s">
        <v>71</v>
      </c>
      <c r="B3" s="52" t="s">
        <v>70</v>
      </c>
      <c r="C3" s="52" t="s">
        <v>69</v>
      </c>
      <c r="D3" s="52" t="s">
        <v>68</v>
      </c>
    </row>
    <row r="4" spans="1:10">
      <c r="A4" s="51" t="s">
        <v>67</v>
      </c>
      <c r="B4" s="50">
        <v>1000</v>
      </c>
      <c r="C4" s="50">
        <v>2000</v>
      </c>
      <c r="D4" s="50">
        <v>2500</v>
      </c>
    </row>
    <row r="5" spans="1:10">
      <c r="A5" s="51" t="s">
        <v>66</v>
      </c>
      <c r="B5" s="50">
        <v>1250</v>
      </c>
      <c r="C5" s="50">
        <v>1467</v>
      </c>
      <c r="D5" s="50">
        <v>1785</v>
      </c>
      <c r="J5" s="60"/>
    </row>
    <row r="6" spans="1:10">
      <c r="A6" s="51" t="s">
        <v>65</v>
      </c>
      <c r="B6" s="50">
        <v>1879</v>
      </c>
      <c r="C6" s="50">
        <v>1548</v>
      </c>
      <c r="D6" s="50">
        <v>2100</v>
      </c>
    </row>
    <row r="7" spans="1:10" ht="14.65" thickBot="1">
      <c r="A7" s="49" t="s">
        <v>64</v>
      </c>
      <c r="B7" s="48">
        <f>SUM(B4:B6)</f>
        <v>4129</v>
      </c>
      <c r="C7" s="48">
        <f>SUM(C4:C6)</f>
        <v>5015</v>
      </c>
      <c r="D7" s="48">
        <f>SUM(D4:D6)</f>
        <v>6385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05AB5-F827-4E9C-AD43-E398D633BB2D}">
  <dimension ref="A1:J7"/>
  <sheetViews>
    <sheetView workbookViewId="0">
      <selection activeCell="E24" sqref="E24"/>
    </sheetView>
  </sheetViews>
  <sheetFormatPr defaultRowHeight="14.25"/>
  <cols>
    <col min="2" max="2" width="12.265625" customWidth="1"/>
  </cols>
  <sheetData>
    <row r="1" spans="1:10" ht="20.65">
      <c r="A1" s="67" t="s">
        <v>72</v>
      </c>
      <c r="B1" s="67"/>
    </row>
    <row r="3" spans="1:10" ht="14.65" thickBot="1">
      <c r="A3" s="53" t="s">
        <v>71</v>
      </c>
      <c r="B3" s="52" t="s">
        <v>70</v>
      </c>
      <c r="C3" s="52" t="s">
        <v>69</v>
      </c>
      <c r="D3" s="52" t="s">
        <v>68</v>
      </c>
    </row>
    <row r="4" spans="1:10">
      <c r="A4" s="51" t="s">
        <v>67</v>
      </c>
      <c r="B4" s="50">
        <v>1548</v>
      </c>
      <c r="C4" s="50">
        <v>1800</v>
      </c>
      <c r="D4" s="50">
        <v>1321</v>
      </c>
    </row>
    <row r="5" spans="1:10">
      <c r="A5" s="51" t="s">
        <v>66</v>
      </c>
      <c r="B5" s="50">
        <v>1250</v>
      </c>
      <c r="C5" s="50">
        <v>1489</v>
      </c>
      <c r="D5" s="50">
        <v>1785</v>
      </c>
      <c r="J5" s="60"/>
    </row>
    <row r="6" spans="1:10">
      <c r="A6" s="51" t="s">
        <v>65</v>
      </c>
      <c r="B6" s="50">
        <v>1879</v>
      </c>
      <c r="C6" s="50">
        <v>1548</v>
      </c>
      <c r="D6" s="50">
        <v>1900</v>
      </c>
    </row>
    <row r="7" spans="1:10" ht="14.65" thickBot="1">
      <c r="A7" s="49" t="s">
        <v>64</v>
      </c>
      <c r="B7" s="48">
        <f>SUM(B4:B6)</f>
        <v>4677</v>
      </c>
      <c r="C7" s="48">
        <f>SUM(C4:C6)</f>
        <v>4837</v>
      </c>
      <c r="D7" s="48">
        <f>SUM(D4:D6)</f>
        <v>5006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D332D-2AE3-4A95-999B-8209E4372DF1}">
  <dimension ref="A1:J7"/>
  <sheetViews>
    <sheetView topLeftCell="A2" workbookViewId="0">
      <selection activeCell="B5" sqref="B5"/>
    </sheetView>
  </sheetViews>
  <sheetFormatPr defaultRowHeight="14.25"/>
  <cols>
    <col min="2" max="2" width="12.265625" customWidth="1"/>
  </cols>
  <sheetData>
    <row r="1" spans="1:10" ht="20.65">
      <c r="A1" s="67" t="s">
        <v>48</v>
      </c>
      <c r="B1" s="67"/>
    </row>
    <row r="3" spans="1:10" ht="14.65" thickBot="1">
      <c r="A3" s="53" t="s">
        <v>71</v>
      </c>
      <c r="B3" s="52" t="s">
        <v>70</v>
      </c>
      <c r="C3" s="52" t="s">
        <v>69</v>
      </c>
      <c r="D3" s="52" t="s">
        <v>68</v>
      </c>
    </row>
    <row r="4" spans="1:10">
      <c r="A4" s="51" t="s">
        <v>67</v>
      </c>
      <c r="B4" s="50">
        <v>1100</v>
      </c>
      <c r="C4" s="50">
        <v>1900</v>
      </c>
      <c r="D4" s="50">
        <v>1398</v>
      </c>
    </row>
    <row r="5" spans="1:10">
      <c r="A5" s="51" t="s">
        <v>66</v>
      </c>
      <c r="B5" s="50">
        <v>1250</v>
      </c>
      <c r="C5" s="50">
        <v>1467</v>
      </c>
      <c r="D5" s="50">
        <v>1875</v>
      </c>
      <c r="J5" s="60"/>
    </row>
    <row r="6" spans="1:10">
      <c r="A6" s="51" t="s">
        <v>65</v>
      </c>
      <c r="B6" s="50">
        <v>1789</v>
      </c>
      <c r="C6" s="50">
        <v>1580</v>
      </c>
      <c r="D6" s="50">
        <v>1200</v>
      </c>
    </row>
    <row r="7" spans="1:10" ht="14.65" thickBot="1">
      <c r="A7" s="49" t="s">
        <v>64</v>
      </c>
      <c r="B7" s="48">
        <f>SUM(B4:B6)</f>
        <v>4139</v>
      </c>
      <c r="C7" s="48">
        <f>SUM(C4:C6)</f>
        <v>4947</v>
      </c>
      <c r="D7" s="48">
        <f>SUM(D4:D6)</f>
        <v>4473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70114-758B-4214-9C4D-8155AAEDE122}">
  <dimension ref="A1:AA34"/>
  <sheetViews>
    <sheetView topLeftCell="A2" zoomScale="103" zoomScaleNormal="84" workbookViewId="0">
      <selection activeCell="F1" sqref="F1:O3"/>
    </sheetView>
  </sheetViews>
  <sheetFormatPr defaultRowHeight="14.25"/>
  <sheetData>
    <row r="1" spans="1:27" ht="21" customHeight="1" thickBot="1">
      <c r="A1" s="67" t="s">
        <v>73</v>
      </c>
      <c r="B1" s="67"/>
      <c r="F1" s="82"/>
      <c r="G1" s="83"/>
      <c r="H1" s="83"/>
      <c r="I1" s="83"/>
      <c r="J1" s="83"/>
      <c r="K1" s="83"/>
      <c r="L1" s="83"/>
      <c r="M1" s="83"/>
      <c r="N1" s="83"/>
      <c r="O1" s="84"/>
    </row>
    <row r="2" spans="1:27" ht="28.9" customHeight="1" thickBot="1">
      <c r="F2" s="85"/>
      <c r="G2" s="86"/>
      <c r="H2" s="86"/>
      <c r="I2" s="86"/>
      <c r="J2" s="86"/>
      <c r="K2" s="86"/>
      <c r="L2" s="86"/>
      <c r="M2" s="86"/>
      <c r="N2" s="86"/>
      <c r="O2" s="87"/>
      <c r="Q2" s="68" t="s">
        <v>114</v>
      </c>
      <c r="R2" s="69"/>
      <c r="S2" s="69"/>
      <c r="T2" s="69"/>
      <c r="U2" s="70"/>
      <c r="W2" s="68" t="s">
        <v>115</v>
      </c>
      <c r="X2" s="69"/>
      <c r="Y2" s="69"/>
      <c r="Z2" s="69"/>
      <c r="AA2" s="70"/>
    </row>
    <row r="3" spans="1:27" ht="14.65" customHeight="1" thickBot="1">
      <c r="A3" s="53" t="s">
        <v>71</v>
      </c>
      <c r="B3" s="52" t="s">
        <v>70</v>
      </c>
      <c r="C3" s="52" t="s">
        <v>69</v>
      </c>
      <c r="D3" s="52" t="s">
        <v>68</v>
      </c>
      <c r="F3" s="88"/>
      <c r="G3" s="89"/>
      <c r="H3" s="89"/>
      <c r="I3" s="89"/>
      <c r="J3" s="89"/>
      <c r="K3" s="89"/>
      <c r="L3" s="89"/>
      <c r="M3" s="89"/>
      <c r="N3" s="89"/>
      <c r="O3" s="90"/>
    </row>
    <row r="4" spans="1:27">
      <c r="A4" s="51" t="s">
        <v>67</v>
      </c>
      <c r="B4" s="50">
        <f>SUM(Vancouver:Kelowna!B4)</f>
        <v>3648</v>
      </c>
      <c r="C4" s="50">
        <f>SUM(Vancouver!C4,Victoria!C4,Kelowna!C4)</f>
        <v>5700</v>
      </c>
      <c r="D4" s="50">
        <f>SUM(Vancouver!D4,Victoria!D4,Kelowna!D4)</f>
        <v>5219</v>
      </c>
    </row>
    <row r="5" spans="1:27">
      <c r="A5" s="51" t="s">
        <v>66</v>
      </c>
      <c r="B5" s="50">
        <f>SUM(Vancouver!B5,Victoria!B5,Kelowna!B5)</f>
        <v>3750</v>
      </c>
      <c r="C5" s="50">
        <f>SUM(Vancouver!C5,Victoria!C5,Kelowna!C5)</f>
        <v>4423</v>
      </c>
      <c r="D5" s="50">
        <f>SUM(Vancouver!D5,Victoria!D5,Kelowna!D5)</f>
        <v>5445</v>
      </c>
      <c r="J5" s="60"/>
    </row>
    <row r="6" spans="1:27">
      <c r="A6" s="51" t="s">
        <v>65</v>
      </c>
      <c r="B6" s="50">
        <f>SUM(Vancouver!B6,Victoria!B6,Kelowna!B6)</f>
        <v>5547</v>
      </c>
      <c r="C6" s="50">
        <f>SUM(Vancouver!C6,Victoria!C6,Kelowna!C6)</f>
        <v>4676</v>
      </c>
      <c r="D6" s="50">
        <f>SUM(Vancouver!D6,Victoria!D6,Kelowna!D6)</f>
        <v>5200</v>
      </c>
    </row>
    <row r="7" spans="1:27" ht="14.65" thickBot="1">
      <c r="A7" s="49" t="s">
        <v>64</v>
      </c>
      <c r="B7" s="48">
        <f>SUM(B4:B6)</f>
        <v>12945</v>
      </c>
      <c r="C7" s="48">
        <f>SUM(C4:C6)</f>
        <v>14799</v>
      </c>
      <c r="D7" s="48">
        <f>SUM(D4:D6)</f>
        <v>15864</v>
      </c>
    </row>
    <row r="16" spans="1:27" ht="14.65" thickBot="1"/>
    <row r="17" spans="2:22" ht="28.9" thickBot="1">
      <c r="Q17" s="68" t="s">
        <v>116</v>
      </c>
      <c r="R17" s="80"/>
      <c r="S17" s="80"/>
      <c r="T17" s="80"/>
      <c r="U17" s="80"/>
      <c r="V17" s="81"/>
    </row>
    <row r="31" spans="2:22" ht="14.65" thickBot="1"/>
    <row r="32" spans="2:22">
      <c r="B32" s="71" t="s">
        <v>117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3"/>
    </row>
    <row r="33" spans="2:16">
      <c r="B33" s="74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6"/>
    </row>
    <row r="34" spans="2:16" ht="28.5" customHeight="1" thickBot="1">
      <c r="B34" s="77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9"/>
    </row>
  </sheetData>
  <mergeCells count="5">
    <mergeCell ref="W2:AA2"/>
    <mergeCell ref="B32:P34"/>
    <mergeCell ref="Q17:V17"/>
    <mergeCell ref="A1:B1"/>
    <mergeCell ref="Q2:U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AC4FA-50E2-4FF6-B059-3B606DE16167}">
  <dimension ref="A1:F45"/>
  <sheetViews>
    <sheetView workbookViewId="0">
      <selection activeCell="I10" sqref="I10"/>
    </sheetView>
  </sheetViews>
  <sheetFormatPr defaultRowHeight="14.25"/>
  <cols>
    <col min="1" max="1" width="11.19921875" customWidth="1"/>
    <col min="2" max="2" width="13.46484375" bestFit="1" customWidth="1"/>
    <col min="3" max="3" width="21.1328125" bestFit="1" customWidth="1"/>
    <col min="4" max="4" width="25.19921875" bestFit="1" customWidth="1"/>
    <col min="5" max="5" width="13.46484375" customWidth="1"/>
    <col min="6" max="6" width="12.73046875" customWidth="1"/>
  </cols>
  <sheetData>
    <row r="1" spans="1:6">
      <c r="A1" s="91" t="s">
        <v>118</v>
      </c>
      <c r="B1" s="91">
        <f ca="1">TODAY()</f>
        <v>43997</v>
      </c>
    </row>
    <row r="3" spans="1:6">
      <c r="A3" s="57" t="s">
        <v>113</v>
      </c>
      <c r="B3" s="57" t="s">
        <v>112</v>
      </c>
      <c r="C3" s="57" t="s">
        <v>111</v>
      </c>
      <c r="D3" s="57" t="s">
        <v>110</v>
      </c>
      <c r="E3" s="57" t="s">
        <v>109</v>
      </c>
      <c r="F3" s="56" t="s">
        <v>108</v>
      </c>
    </row>
    <row r="4" spans="1:6">
      <c r="A4" s="56">
        <v>1</v>
      </c>
      <c r="B4" s="56">
        <v>2000</v>
      </c>
      <c r="C4" s="55" t="s">
        <v>107</v>
      </c>
      <c r="D4" s="56" t="str">
        <f>UPPER(CONCATENATE(Movies3[[#This Row],[Release Date]]," ",Movies3[[#This Row],[Movie Title]]))</f>
        <v>2000 THE GODFATHER</v>
      </c>
      <c r="E4" s="55" t="s">
        <v>90</v>
      </c>
      <c r="F4" s="55" t="str">
        <f t="shared" ref="F4:F45" si="0">SUBSTITUTE(E4,"PG-13","PG-12")</f>
        <v>PG-12</v>
      </c>
    </row>
    <row r="5" spans="1:6">
      <c r="A5" s="56">
        <v>2</v>
      </c>
      <c r="B5" s="56">
        <v>2009</v>
      </c>
      <c r="C5" s="55" t="s">
        <v>88</v>
      </c>
      <c r="D5" s="56" t="str">
        <f>UPPER(CONCATENATE(Movies3[[#This Row],[Release Date]]," ",Movies3[[#This Row],[Movie Title]]))</f>
        <v>2009 GOOD LUCK CHUCK</v>
      </c>
      <c r="E5" s="55" t="s">
        <v>90</v>
      </c>
      <c r="F5" s="55" t="str">
        <f>SUBSTITUTE(E5,"PG-13","PG-12")</f>
        <v>PG-12</v>
      </c>
    </row>
    <row r="6" spans="1:6">
      <c r="A6" s="56">
        <v>3</v>
      </c>
      <c r="B6" s="56">
        <v>2001</v>
      </c>
      <c r="C6" s="55" t="s">
        <v>87</v>
      </c>
      <c r="D6" s="56" t="str">
        <f>UPPER(CONCATENATE(Movies3[[#This Row],[Release Date]]," ",Movies3[[#This Row],[Movie Title]]))</f>
        <v>2001 GOOD FELLAS</v>
      </c>
      <c r="E6" s="55" t="s">
        <v>80</v>
      </c>
      <c r="F6" s="55" t="str">
        <f t="shared" si="0"/>
        <v>PG</v>
      </c>
    </row>
    <row r="7" spans="1:6">
      <c r="A7" s="56">
        <v>4</v>
      </c>
      <c r="B7" s="56">
        <v>2001</v>
      </c>
      <c r="C7" s="55" t="s">
        <v>106</v>
      </c>
      <c r="D7" s="56" t="str">
        <f>UPPER(CONCATENATE(Movies3[[#This Row],[Release Date]]," ",Movies3[[#This Row],[Movie Title]]))</f>
        <v>2001 STAR WARS</v>
      </c>
      <c r="E7" s="55" t="s">
        <v>77</v>
      </c>
      <c r="F7" s="55" t="str">
        <f t="shared" si="0"/>
        <v>G</v>
      </c>
    </row>
    <row r="8" spans="1:6">
      <c r="A8" s="56">
        <v>5</v>
      </c>
      <c r="B8" s="56">
        <v>1992</v>
      </c>
      <c r="C8" s="55" t="s">
        <v>86</v>
      </c>
      <c r="D8" s="56" t="str">
        <f>UPPER(CONCATENATE(Movies3[[#This Row],[Release Date]]," ",Movies3[[#This Row],[Movie Title]]))</f>
        <v>1992 INDIANA JONES</v>
      </c>
      <c r="E8" s="55" t="s">
        <v>90</v>
      </c>
      <c r="F8" s="55" t="str">
        <f t="shared" si="0"/>
        <v>PG-12</v>
      </c>
    </row>
    <row r="9" spans="1:6">
      <c r="A9" s="56">
        <v>6</v>
      </c>
      <c r="B9" s="56">
        <v>2000</v>
      </c>
      <c r="C9" s="55" t="s">
        <v>105</v>
      </c>
      <c r="D9" s="56" t="str">
        <f>UPPER(CONCATENATE(Movies3[[#This Row],[Release Date]]," ",Movies3[[#This Row],[Movie Title]]))</f>
        <v>2000 BRIDGET JONES</v>
      </c>
      <c r="E9" s="55" t="s">
        <v>90</v>
      </c>
      <c r="F9" s="55" t="str">
        <f t="shared" si="0"/>
        <v>PG-12</v>
      </c>
    </row>
    <row r="10" spans="1:6">
      <c r="A10" s="56">
        <v>7</v>
      </c>
      <c r="B10" s="56">
        <v>1994</v>
      </c>
      <c r="C10" s="55" t="s">
        <v>85</v>
      </c>
      <c r="D10" s="56" t="str">
        <f>UPPER(CONCATENATE(Movies3[[#This Row],[Release Date]]," ",Movies3[[#This Row],[Movie Title]]))</f>
        <v>1994 STEP BROTHERS</v>
      </c>
      <c r="E10" s="55" t="s">
        <v>90</v>
      </c>
      <c r="F10" s="55" t="str">
        <f t="shared" si="0"/>
        <v>PG-12</v>
      </c>
    </row>
    <row r="11" spans="1:6">
      <c r="A11" s="56">
        <v>8</v>
      </c>
      <c r="B11" s="56">
        <v>2001</v>
      </c>
      <c r="C11" s="55" t="s">
        <v>84</v>
      </c>
      <c r="D11" s="56" t="str">
        <f>UPPER(CONCATENATE(Movies3[[#This Row],[Release Date]]," ",Movies3[[#This Row],[Movie Title]]))</f>
        <v>2001 MAMA MIA</v>
      </c>
      <c r="E11" s="55" t="s">
        <v>77</v>
      </c>
      <c r="F11" s="55" t="str">
        <f t="shared" si="0"/>
        <v>G</v>
      </c>
    </row>
    <row r="12" spans="1:6">
      <c r="A12" s="56">
        <v>9</v>
      </c>
      <c r="B12" s="56">
        <v>1999</v>
      </c>
      <c r="C12" s="55" t="s">
        <v>83</v>
      </c>
      <c r="D12" s="56" t="str">
        <f>UPPER(CONCATENATE(Movies3[[#This Row],[Release Date]]," ",Movies3[[#This Row],[Movie Title]]))</f>
        <v>1999 TRON</v>
      </c>
      <c r="E12" s="55" t="s">
        <v>77</v>
      </c>
      <c r="F12" s="55" t="str">
        <f t="shared" si="0"/>
        <v>G</v>
      </c>
    </row>
    <row r="13" spans="1:6">
      <c r="A13" s="56">
        <v>10</v>
      </c>
      <c r="B13" s="56">
        <v>2001</v>
      </c>
      <c r="C13" s="55" t="s">
        <v>82</v>
      </c>
      <c r="D13" s="56" t="str">
        <f>UPPER(CONCATENATE(Movies3[[#This Row],[Release Date]]," ",Movies3[[#This Row],[Movie Title]]))</f>
        <v>2001 THE LAST DRAGON</v>
      </c>
      <c r="E13" s="55" t="s">
        <v>80</v>
      </c>
      <c r="F13" s="55" t="str">
        <f t="shared" si="0"/>
        <v>PG</v>
      </c>
    </row>
    <row r="14" spans="1:6">
      <c r="A14" s="56">
        <v>11</v>
      </c>
      <c r="B14" s="56">
        <v>2002</v>
      </c>
      <c r="C14" s="55" t="s">
        <v>81</v>
      </c>
      <c r="D14" s="56" t="str">
        <f>UPPER(CONCATENATE(Movies3[[#This Row],[Release Date]]," ",Movies3[[#This Row],[Movie Title]]))</f>
        <v>2002 THE GOLDEN CHILD</v>
      </c>
      <c r="E14" s="55" t="s">
        <v>74</v>
      </c>
      <c r="F14" s="55" t="str">
        <f t="shared" si="0"/>
        <v>R</v>
      </c>
    </row>
    <row r="15" spans="1:6">
      <c r="A15" s="56">
        <v>12</v>
      </c>
      <c r="B15" s="56">
        <v>1979</v>
      </c>
      <c r="C15" s="55" t="s">
        <v>104</v>
      </c>
      <c r="D15" s="56" t="str">
        <f>UPPER(CONCATENATE(Movies3[[#This Row],[Release Date]]," ",Movies3[[#This Row],[Movie Title]]))</f>
        <v>1979 SHAFT</v>
      </c>
      <c r="E15" s="55" t="s">
        <v>74</v>
      </c>
      <c r="F15" s="55" t="str">
        <f t="shared" si="0"/>
        <v>R</v>
      </c>
    </row>
    <row r="16" spans="1:6">
      <c r="A16" s="56">
        <v>13</v>
      </c>
      <c r="B16" s="56">
        <v>1980</v>
      </c>
      <c r="C16" s="55" t="s">
        <v>103</v>
      </c>
      <c r="D16" s="56" t="str">
        <f>UPPER(CONCATENATE(Movies3[[#This Row],[Release Date]]," ",Movies3[[#This Row],[Movie Title]]))</f>
        <v>1980 SUPER FLY</v>
      </c>
      <c r="E16" s="55" t="s">
        <v>77</v>
      </c>
      <c r="F16" s="55" t="str">
        <f t="shared" si="0"/>
        <v>G</v>
      </c>
    </row>
    <row r="17" spans="1:6">
      <c r="A17" s="56">
        <v>14</v>
      </c>
      <c r="B17" s="56">
        <v>2010</v>
      </c>
      <c r="C17" s="55" t="s">
        <v>102</v>
      </c>
      <c r="D17" s="56" t="str">
        <f>UPPER(CONCATENATE(Movies3[[#This Row],[Release Date]]," ",Movies3[[#This Row],[Movie Title]]))</f>
        <v>2010 BIG TROUBLE IN LITTLE CHINA</v>
      </c>
      <c r="E17" s="55" t="s">
        <v>77</v>
      </c>
      <c r="F17" s="55" t="str">
        <f t="shared" si="0"/>
        <v>G</v>
      </c>
    </row>
    <row r="18" spans="1:6">
      <c r="A18" s="56">
        <v>15</v>
      </c>
      <c r="B18" s="56">
        <v>2009</v>
      </c>
      <c r="C18" s="55" t="s">
        <v>79</v>
      </c>
      <c r="D18" s="56" t="str">
        <f>UPPER(CONCATENATE(Movies3[[#This Row],[Release Date]]," ",Movies3[[#This Row],[Movie Title]]))</f>
        <v>2009 BLUE STREAK</v>
      </c>
      <c r="E18" s="55" t="s">
        <v>80</v>
      </c>
      <c r="F18" s="55" t="str">
        <f t="shared" si="0"/>
        <v>PG</v>
      </c>
    </row>
    <row r="19" spans="1:6">
      <c r="A19" s="56">
        <v>16</v>
      </c>
      <c r="B19" s="56">
        <v>1984</v>
      </c>
      <c r="C19" s="55" t="s">
        <v>101</v>
      </c>
      <c r="D19" s="56" t="str">
        <f>UPPER(CONCATENATE(Movies3[[#This Row],[Release Date]]," ",Movies3[[#This Row],[Movie Title]]))</f>
        <v>1984 GLORY ROAD</v>
      </c>
      <c r="E19" s="55" t="s">
        <v>80</v>
      </c>
      <c r="F19" s="55" t="str">
        <f t="shared" si="0"/>
        <v>PG</v>
      </c>
    </row>
    <row r="20" spans="1:6">
      <c r="A20" s="56">
        <v>17</v>
      </c>
      <c r="B20" s="56">
        <v>1988</v>
      </c>
      <c r="C20" s="55" t="s">
        <v>78</v>
      </c>
      <c r="D20" s="56" t="str">
        <f>UPPER(CONCATENATE(Movies3[[#This Row],[Release Date]]," ",Movies3[[#This Row],[Movie Title]]))</f>
        <v>1988 REMEMBER THE TITANS</v>
      </c>
      <c r="E20" s="55" t="s">
        <v>90</v>
      </c>
      <c r="F20" s="55" t="str">
        <f t="shared" si="0"/>
        <v>PG-12</v>
      </c>
    </row>
    <row r="21" spans="1:6">
      <c r="A21" s="56">
        <v>18</v>
      </c>
      <c r="B21" s="56">
        <v>1996</v>
      </c>
      <c r="C21" s="55" t="s">
        <v>100</v>
      </c>
      <c r="D21" s="56" t="str">
        <f>UPPER(CONCATENATE(Movies3[[#This Row],[Release Date]]," ",Movies3[[#This Row],[Movie Title]]))</f>
        <v>1996 UP</v>
      </c>
      <c r="E21" s="55" t="s">
        <v>90</v>
      </c>
      <c r="F21" s="55" t="str">
        <f t="shared" si="0"/>
        <v>PG-12</v>
      </c>
    </row>
    <row r="22" spans="1:6">
      <c r="A22" s="56">
        <v>19</v>
      </c>
      <c r="B22" s="56">
        <v>1987</v>
      </c>
      <c r="C22" s="55" t="s">
        <v>76</v>
      </c>
      <c r="D22" s="56" t="str">
        <f>UPPER(CONCATENATE(Movies3[[#This Row],[Release Date]]," ",Movies3[[#This Row],[Movie Title]]))</f>
        <v>1987 ALADDIN</v>
      </c>
      <c r="E22" s="55" t="s">
        <v>77</v>
      </c>
      <c r="F22" s="55" t="str">
        <f t="shared" si="0"/>
        <v>G</v>
      </c>
    </row>
    <row r="23" spans="1:6">
      <c r="A23" s="56">
        <v>20</v>
      </c>
      <c r="B23" s="56">
        <v>1989</v>
      </c>
      <c r="C23" s="55" t="s">
        <v>75</v>
      </c>
      <c r="D23" s="56" t="str">
        <f>UPPER(CONCATENATE(Movies3[[#This Row],[Release Date]]," ",Movies3[[#This Row],[Movie Title]]))</f>
        <v>1989 CINDERELLA</v>
      </c>
      <c r="E23" s="55" t="s">
        <v>90</v>
      </c>
      <c r="F23" s="55" t="str">
        <f t="shared" si="0"/>
        <v>PG-12</v>
      </c>
    </row>
    <row r="24" spans="1:6">
      <c r="A24" s="56">
        <v>21</v>
      </c>
      <c r="B24" s="56">
        <v>2001</v>
      </c>
      <c r="C24" s="55" t="s">
        <v>99</v>
      </c>
      <c r="D24" s="56" t="str">
        <f>UPPER(CONCATENATE(Movies3[[#This Row],[Release Date]]," ",Movies3[[#This Row],[Movie Title]]))</f>
        <v>2001 HOUSE PARTY</v>
      </c>
      <c r="E24" s="55" t="s">
        <v>77</v>
      </c>
      <c r="F24" s="55" t="str">
        <f t="shared" si="0"/>
        <v>G</v>
      </c>
    </row>
    <row r="25" spans="1:6">
      <c r="A25" s="56">
        <v>22</v>
      </c>
      <c r="B25" s="56">
        <v>1989</v>
      </c>
      <c r="C25" s="55" t="s">
        <v>98</v>
      </c>
      <c r="D25" s="56" t="str">
        <f>UPPER(CONCATENATE(Movies3[[#This Row],[Release Date]]," ",Movies3[[#This Row],[Movie Title]]))</f>
        <v>1989 OFFICE SPACE</v>
      </c>
      <c r="E25" s="55" t="s">
        <v>80</v>
      </c>
      <c r="F25" s="55" t="str">
        <f t="shared" si="0"/>
        <v>PG</v>
      </c>
    </row>
    <row r="26" spans="1:6">
      <c r="A26" s="56">
        <v>23</v>
      </c>
      <c r="B26" s="56">
        <v>2008</v>
      </c>
      <c r="C26" s="55" t="s">
        <v>97</v>
      </c>
      <c r="D26" s="56" t="str">
        <f>UPPER(CONCATENATE(Movies3[[#This Row],[Release Date]]," ",Movies3[[#This Row],[Movie Title]]))</f>
        <v>2008 DIRTY HARRY</v>
      </c>
      <c r="E26" s="55" t="s">
        <v>74</v>
      </c>
      <c r="F26" s="55" t="str">
        <f t="shared" si="0"/>
        <v>R</v>
      </c>
    </row>
    <row r="27" spans="1:6">
      <c r="A27" s="56">
        <v>24</v>
      </c>
      <c r="B27" s="56">
        <v>2005</v>
      </c>
      <c r="C27" s="55" t="s">
        <v>96</v>
      </c>
      <c r="D27" s="56" t="str">
        <f>UPPER(CONCATENATE(Movies3[[#This Row],[Release Date]]," ",Movies3[[#This Row],[Movie Title]]))</f>
        <v>2005 MONSTERS INC</v>
      </c>
      <c r="E27" s="55" t="s">
        <v>80</v>
      </c>
      <c r="F27" s="55" t="str">
        <f t="shared" si="0"/>
        <v>PG</v>
      </c>
    </row>
    <row r="28" spans="1:6">
      <c r="A28" s="56">
        <v>25</v>
      </c>
      <c r="B28" s="56">
        <v>2000</v>
      </c>
      <c r="C28" s="55" t="s">
        <v>95</v>
      </c>
      <c r="D28" s="56" t="str">
        <f>UPPER(CONCATENATE(Movies3[[#This Row],[Release Date]]," ",Movies3[[#This Row],[Movie Title]]))</f>
        <v>2000 SPACE COWBOYS</v>
      </c>
      <c r="E28" s="55" t="s">
        <v>74</v>
      </c>
      <c r="F28" s="55" t="str">
        <f t="shared" si="0"/>
        <v>R</v>
      </c>
    </row>
    <row r="29" spans="1:6">
      <c r="A29" s="56">
        <v>26</v>
      </c>
      <c r="B29" s="56">
        <v>1982</v>
      </c>
      <c r="C29" s="55" t="s">
        <v>94</v>
      </c>
      <c r="D29" s="56" t="str">
        <f>UPPER(CONCATENATE(Movies3[[#This Row],[Release Date]]," ",Movies3[[#This Row],[Movie Title]]))</f>
        <v>1982 PLANET 51</v>
      </c>
      <c r="E29" s="55" t="s">
        <v>80</v>
      </c>
      <c r="F29" s="55" t="str">
        <f t="shared" si="0"/>
        <v>PG</v>
      </c>
    </row>
    <row r="30" spans="1:6">
      <c r="A30" s="56">
        <v>27</v>
      </c>
      <c r="B30" s="56">
        <v>1997</v>
      </c>
      <c r="C30" s="55" t="s">
        <v>93</v>
      </c>
      <c r="D30" s="56" t="str">
        <f>UPPER(CONCATENATE(Movies3[[#This Row],[Release Date]]," ",Movies3[[#This Row],[Movie Title]]))</f>
        <v>1997 VANILLA SKY</v>
      </c>
      <c r="E30" s="55" t="s">
        <v>80</v>
      </c>
      <c r="F30" s="55" t="str">
        <f t="shared" si="0"/>
        <v>PG</v>
      </c>
    </row>
    <row r="31" spans="1:6">
      <c r="A31" s="56">
        <v>28</v>
      </c>
      <c r="B31" s="56">
        <v>1994</v>
      </c>
      <c r="C31" s="55" t="s">
        <v>92</v>
      </c>
      <c r="D31" s="56" t="str">
        <f>UPPER(CONCATENATE(Movies3[[#This Row],[Release Date]]," ",Movies3[[#This Row],[Movie Title]]))</f>
        <v>1994 BATMAN</v>
      </c>
      <c r="E31" s="55" t="s">
        <v>74</v>
      </c>
      <c r="F31" s="55" t="str">
        <f t="shared" si="0"/>
        <v>R</v>
      </c>
    </row>
    <row r="32" spans="1:6">
      <c r="A32" s="56">
        <v>29</v>
      </c>
      <c r="B32" s="56">
        <v>1998</v>
      </c>
      <c r="C32" s="55" t="s">
        <v>91</v>
      </c>
      <c r="D32" s="56" t="str">
        <f>UPPER(CONCATENATE(Movies3[[#This Row],[Release Date]]," ",Movies3[[#This Row],[Movie Title]]))</f>
        <v>1998 SUPERMAN</v>
      </c>
      <c r="E32" s="55" t="s">
        <v>90</v>
      </c>
      <c r="F32" s="55" t="str">
        <f t="shared" si="0"/>
        <v>PG-12</v>
      </c>
    </row>
    <row r="33" spans="1:6">
      <c r="A33" s="56">
        <v>1</v>
      </c>
      <c r="B33" s="56">
        <v>2000</v>
      </c>
      <c r="C33" s="55" t="s">
        <v>89</v>
      </c>
      <c r="D33" s="56" t="str">
        <f>UPPER(CONCATENATE(Movies3[[#This Row],[Release Date]]," ",Movies3[[#This Row],[Movie Title]]))</f>
        <v>2000 THE GOD FATHER</v>
      </c>
      <c r="E33" s="55" t="s">
        <v>80</v>
      </c>
      <c r="F33" s="55" t="str">
        <f t="shared" si="0"/>
        <v>PG</v>
      </c>
    </row>
    <row r="34" spans="1:6">
      <c r="A34" s="56">
        <v>2</v>
      </c>
      <c r="B34" s="56">
        <v>2009</v>
      </c>
      <c r="C34" s="55" t="s">
        <v>88</v>
      </c>
      <c r="D34" s="56" t="str">
        <f>UPPER(CONCATENATE(Movies3[[#This Row],[Release Date]]," ",Movies3[[#This Row],[Movie Title]]))</f>
        <v>2009 GOOD LUCK CHUCK</v>
      </c>
      <c r="E34" s="55" t="s">
        <v>74</v>
      </c>
      <c r="F34" s="55" t="str">
        <f t="shared" si="0"/>
        <v>R</v>
      </c>
    </row>
    <row r="35" spans="1:6">
      <c r="A35" s="56">
        <v>3</v>
      </c>
      <c r="B35" s="56">
        <v>2001</v>
      </c>
      <c r="C35" s="55" t="s">
        <v>87</v>
      </c>
      <c r="D35" s="56" t="str">
        <f>UPPER(CONCATENATE(Movies3[[#This Row],[Release Date]]," ",Movies3[[#This Row],[Movie Title]]))</f>
        <v>2001 GOOD FELLAS</v>
      </c>
      <c r="E35" s="55" t="s">
        <v>77</v>
      </c>
      <c r="F35" s="55" t="str">
        <f t="shared" si="0"/>
        <v>G</v>
      </c>
    </row>
    <row r="36" spans="1:6">
      <c r="A36" s="56">
        <v>5</v>
      </c>
      <c r="B36" s="56">
        <v>1992</v>
      </c>
      <c r="C36" s="55" t="s">
        <v>86</v>
      </c>
      <c r="D36" s="56" t="str">
        <f>UPPER(CONCATENATE(Movies3[[#This Row],[Release Date]]," ",Movies3[[#This Row],[Movie Title]]))</f>
        <v>1992 INDIANA JONES</v>
      </c>
      <c r="E36" s="55" t="s">
        <v>74</v>
      </c>
      <c r="F36" s="55" t="str">
        <f t="shared" si="0"/>
        <v>R</v>
      </c>
    </row>
    <row r="37" spans="1:6">
      <c r="A37" s="56">
        <v>7</v>
      </c>
      <c r="B37" s="56">
        <v>1994</v>
      </c>
      <c r="C37" s="55" t="s">
        <v>85</v>
      </c>
      <c r="D37" s="56" t="str">
        <f>UPPER(CONCATENATE(Movies3[[#This Row],[Release Date]]," ",Movies3[[#This Row],[Movie Title]]))</f>
        <v>1994 STEP BROTHERS</v>
      </c>
      <c r="E37" s="55" t="s">
        <v>74</v>
      </c>
      <c r="F37" s="55" t="str">
        <f t="shared" si="0"/>
        <v>R</v>
      </c>
    </row>
    <row r="38" spans="1:6">
      <c r="A38" s="56">
        <v>8</v>
      </c>
      <c r="B38" s="56">
        <v>2001</v>
      </c>
      <c r="C38" s="55" t="s">
        <v>84</v>
      </c>
      <c r="D38" s="56" t="str">
        <f>UPPER(CONCATENATE(Movies3[[#This Row],[Release Date]]," ",Movies3[[#This Row],[Movie Title]]))</f>
        <v>2001 MAMA MIA</v>
      </c>
      <c r="E38" s="55" t="s">
        <v>80</v>
      </c>
      <c r="F38" s="55" t="str">
        <f t="shared" si="0"/>
        <v>PG</v>
      </c>
    </row>
    <row r="39" spans="1:6">
      <c r="A39" s="56">
        <v>9</v>
      </c>
      <c r="B39" s="56">
        <v>1999</v>
      </c>
      <c r="C39" s="55" t="s">
        <v>83</v>
      </c>
      <c r="D39" s="56" t="str">
        <f>UPPER(CONCATENATE(Movies3[[#This Row],[Release Date]]," ",Movies3[[#This Row],[Movie Title]]))</f>
        <v>1999 TRON</v>
      </c>
      <c r="E39" s="55" t="s">
        <v>80</v>
      </c>
      <c r="F39" s="55" t="str">
        <f t="shared" si="0"/>
        <v>PG</v>
      </c>
    </row>
    <row r="40" spans="1:6">
      <c r="A40" s="56">
        <v>10</v>
      </c>
      <c r="B40" s="56">
        <v>2001</v>
      </c>
      <c r="C40" s="55" t="s">
        <v>82</v>
      </c>
      <c r="D40" s="56" t="str">
        <f>UPPER(CONCATENATE(Movies3[[#This Row],[Release Date]]," ",Movies3[[#This Row],[Movie Title]]))</f>
        <v>2001 THE LAST DRAGON</v>
      </c>
      <c r="E40" s="55" t="s">
        <v>77</v>
      </c>
      <c r="F40" s="55" t="str">
        <f t="shared" si="0"/>
        <v>G</v>
      </c>
    </row>
    <row r="41" spans="1:6">
      <c r="A41" s="56">
        <v>11</v>
      </c>
      <c r="B41" s="56">
        <v>2002</v>
      </c>
      <c r="C41" s="55" t="s">
        <v>81</v>
      </c>
      <c r="D41" s="56" t="str">
        <f>UPPER(CONCATENATE(Movies3[[#This Row],[Release Date]]," ",Movies3[[#This Row],[Movie Title]]))</f>
        <v>2002 THE GOLDEN CHILD</v>
      </c>
      <c r="E41" s="55" t="s">
        <v>80</v>
      </c>
      <c r="F41" s="55" t="str">
        <f t="shared" si="0"/>
        <v>PG</v>
      </c>
    </row>
    <row r="42" spans="1:6">
      <c r="A42" s="56">
        <v>15</v>
      </c>
      <c r="B42" s="56">
        <v>2009</v>
      </c>
      <c r="C42" s="55" t="s">
        <v>79</v>
      </c>
      <c r="D42" s="56" t="str">
        <f>UPPER(CONCATENATE(Movies3[[#This Row],[Release Date]]," ",Movies3[[#This Row],[Movie Title]]))</f>
        <v>2009 BLUE STREAK</v>
      </c>
      <c r="E42" s="55" t="s">
        <v>74</v>
      </c>
      <c r="F42" s="55" t="str">
        <f t="shared" si="0"/>
        <v>R</v>
      </c>
    </row>
    <row r="43" spans="1:6">
      <c r="A43" s="56">
        <v>17</v>
      </c>
      <c r="B43" s="56">
        <v>1988</v>
      </c>
      <c r="C43" s="55" t="s">
        <v>78</v>
      </c>
      <c r="D43" s="56" t="str">
        <f>UPPER(CONCATENATE(Movies3[[#This Row],[Release Date]]," ",Movies3[[#This Row],[Movie Title]]))</f>
        <v>1988 REMEMBER THE TITANS</v>
      </c>
      <c r="E43" s="55" t="s">
        <v>77</v>
      </c>
      <c r="F43" s="55" t="str">
        <f t="shared" si="0"/>
        <v>G</v>
      </c>
    </row>
    <row r="44" spans="1:6">
      <c r="A44" s="56">
        <v>19</v>
      </c>
      <c r="B44" s="56">
        <v>1987</v>
      </c>
      <c r="C44" s="55" t="s">
        <v>76</v>
      </c>
      <c r="D44" s="56" t="str">
        <f>UPPER(CONCATENATE(Movies3[[#This Row],[Release Date]]," ",Movies3[[#This Row],[Movie Title]]))</f>
        <v>1987 ALADDIN</v>
      </c>
      <c r="E44" s="55" t="s">
        <v>74</v>
      </c>
      <c r="F44" s="55" t="str">
        <f t="shared" si="0"/>
        <v>R</v>
      </c>
    </row>
    <row r="45" spans="1:6">
      <c r="A45" s="56">
        <v>20</v>
      </c>
      <c r="B45" s="56">
        <v>1989</v>
      </c>
      <c r="C45" s="55" t="s">
        <v>75</v>
      </c>
      <c r="D45" s="56" t="str">
        <f>UPPER(CONCATENATE(Movies3[[#This Row],[Release Date]]," ",Movies3[[#This Row],[Movie Title]]))</f>
        <v>1989 CINDERELLA</v>
      </c>
      <c r="E45" s="55" t="s">
        <v>74</v>
      </c>
      <c r="F45" s="55" t="str">
        <f t="shared" si="0"/>
        <v>R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1D046-3EFB-4121-AACF-A2FB5254A75D}">
  <dimension ref="A1:D43"/>
  <sheetViews>
    <sheetView workbookViewId="0">
      <selection activeCell="E7" sqref="E7"/>
    </sheetView>
  </sheetViews>
  <sheetFormatPr defaultRowHeight="14.25"/>
  <cols>
    <col min="1" max="1" width="8.796875" bestFit="1" customWidth="1"/>
    <col min="2" max="2" width="21.1328125" bestFit="1" customWidth="1"/>
    <col min="3" max="3" width="13.46484375" bestFit="1" customWidth="1"/>
    <col min="4" max="4" width="8.06640625" bestFit="1" customWidth="1"/>
  </cols>
  <sheetData>
    <row r="1" spans="1:4">
      <c r="A1" s="56" t="s">
        <v>113</v>
      </c>
      <c r="B1" s="56" t="s">
        <v>111</v>
      </c>
      <c r="C1" s="56" t="s">
        <v>112</v>
      </c>
      <c r="D1" s="56" t="s">
        <v>109</v>
      </c>
    </row>
    <row r="2" spans="1:4">
      <c r="A2" s="56">
        <v>1</v>
      </c>
      <c r="B2" s="55" t="s">
        <v>107</v>
      </c>
      <c r="C2" s="56">
        <v>2000</v>
      </c>
      <c r="D2" s="55" t="s">
        <v>90</v>
      </c>
    </row>
    <row r="3" spans="1:4">
      <c r="A3" s="56">
        <v>2</v>
      </c>
      <c r="B3" s="55" t="s">
        <v>88</v>
      </c>
      <c r="C3" s="56">
        <v>2009</v>
      </c>
      <c r="D3" s="55" t="s">
        <v>90</v>
      </c>
    </row>
    <row r="4" spans="1:4">
      <c r="A4" s="56">
        <v>3</v>
      </c>
      <c r="B4" s="55" t="s">
        <v>87</v>
      </c>
      <c r="C4" s="56">
        <v>2001</v>
      </c>
      <c r="D4" s="55" t="s">
        <v>80</v>
      </c>
    </row>
    <row r="5" spans="1:4">
      <c r="A5" s="56">
        <v>4</v>
      </c>
      <c r="B5" s="55" t="s">
        <v>106</v>
      </c>
      <c r="C5" s="56">
        <v>2001</v>
      </c>
      <c r="D5" s="55" t="s">
        <v>77</v>
      </c>
    </row>
    <row r="6" spans="1:4">
      <c r="A6" s="56">
        <v>5</v>
      </c>
      <c r="B6" s="55" t="s">
        <v>86</v>
      </c>
      <c r="C6" s="56">
        <v>1992</v>
      </c>
      <c r="D6" s="55" t="s">
        <v>90</v>
      </c>
    </row>
    <row r="7" spans="1:4">
      <c r="A7" s="56">
        <v>6</v>
      </c>
      <c r="B7" s="55" t="s">
        <v>105</v>
      </c>
      <c r="C7" s="56">
        <v>2000</v>
      </c>
      <c r="D7" s="55" t="s">
        <v>90</v>
      </c>
    </row>
    <row r="8" spans="1:4">
      <c r="A8" s="56">
        <v>7</v>
      </c>
      <c r="B8" s="55" t="s">
        <v>85</v>
      </c>
      <c r="C8" s="56">
        <v>1994</v>
      </c>
      <c r="D8" s="55" t="s">
        <v>90</v>
      </c>
    </row>
    <row r="9" spans="1:4">
      <c r="A9" s="56">
        <v>8</v>
      </c>
      <c r="B9" s="55" t="s">
        <v>84</v>
      </c>
      <c r="C9" s="56">
        <v>2001</v>
      </c>
      <c r="D9" s="55" t="s">
        <v>77</v>
      </c>
    </row>
    <row r="10" spans="1:4">
      <c r="A10" s="56">
        <v>9</v>
      </c>
      <c r="B10" s="55" t="s">
        <v>83</v>
      </c>
      <c r="C10" s="56">
        <v>1999</v>
      </c>
      <c r="D10" s="55" t="s">
        <v>77</v>
      </c>
    </row>
    <row r="11" spans="1:4">
      <c r="A11" s="56">
        <v>10</v>
      </c>
      <c r="B11" s="55" t="s">
        <v>82</v>
      </c>
      <c r="C11" s="56">
        <v>2001</v>
      </c>
      <c r="D11" s="55" t="s">
        <v>80</v>
      </c>
    </row>
    <row r="12" spans="1:4">
      <c r="A12" s="56">
        <v>11</v>
      </c>
      <c r="B12" s="55" t="s">
        <v>81</v>
      </c>
      <c r="C12" s="56">
        <v>2002</v>
      </c>
      <c r="D12" s="55" t="s">
        <v>74</v>
      </c>
    </row>
    <row r="13" spans="1:4">
      <c r="A13" s="56">
        <v>12</v>
      </c>
      <c r="B13" s="55" t="s">
        <v>104</v>
      </c>
      <c r="C13" s="56">
        <v>1979</v>
      </c>
      <c r="D13" s="55" t="s">
        <v>74</v>
      </c>
    </row>
    <row r="14" spans="1:4">
      <c r="A14" s="56">
        <v>13</v>
      </c>
      <c r="B14" s="55" t="s">
        <v>103</v>
      </c>
      <c r="C14" s="56">
        <v>1980</v>
      </c>
      <c r="D14" s="55" t="s">
        <v>77</v>
      </c>
    </row>
    <row r="15" spans="1:4">
      <c r="A15" s="56">
        <v>14</v>
      </c>
      <c r="B15" s="55" t="s">
        <v>102</v>
      </c>
      <c r="C15" s="56">
        <v>2010</v>
      </c>
      <c r="D15" s="55" t="s">
        <v>77</v>
      </c>
    </row>
    <row r="16" spans="1:4">
      <c r="A16" s="56">
        <v>15</v>
      </c>
      <c r="B16" s="55" t="s">
        <v>79</v>
      </c>
      <c r="C16" s="56">
        <v>2009</v>
      </c>
      <c r="D16" s="55" t="s">
        <v>80</v>
      </c>
    </row>
    <row r="17" spans="1:4">
      <c r="A17" s="56">
        <v>16</v>
      </c>
      <c r="B17" s="55" t="s">
        <v>101</v>
      </c>
      <c r="C17" s="56">
        <v>1984</v>
      </c>
      <c r="D17" s="55" t="s">
        <v>80</v>
      </c>
    </row>
    <row r="18" spans="1:4">
      <c r="A18" s="56">
        <v>17</v>
      </c>
      <c r="B18" s="55" t="s">
        <v>78</v>
      </c>
      <c r="C18" s="56">
        <v>1988</v>
      </c>
      <c r="D18" s="55" t="s">
        <v>90</v>
      </c>
    </row>
    <row r="19" spans="1:4">
      <c r="A19" s="56">
        <v>18</v>
      </c>
      <c r="B19" s="55" t="s">
        <v>100</v>
      </c>
      <c r="C19" s="56">
        <v>1996</v>
      </c>
      <c r="D19" s="55" t="s">
        <v>90</v>
      </c>
    </row>
    <row r="20" spans="1:4">
      <c r="A20" s="56">
        <v>19</v>
      </c>
      <c r="B20" s="55" t="s">
        <v>76</v>
      </c>
      <c r="C20" s="56">
        <v>1987</v>
      </c>
      <c r="D20" s="55" t="s">
        <v>77</v>
      </c>
    </row>
    <row r="21" spans="1:4">
      <c r="A21" s="56">
        <v>20</v>
      </c>
      <c r="B21" s="55" t="s">
        <v>75</v>
      </c>
      <c r="C21" s="56">
        <v>1989</v>
      </c>
      <c r="D21" s="55" t="s">
        <v>90</v>
      </c>
    </row>
    <row r="22" spans="1:4">
      <c r="A22" s="56">
        <v>21</v>
      </c>
      <c r="B22" s="55" t="s">
        <v>99</v>
      </c>
      <c r="C22" s="56">
        <v>2001</v>
      </c>
      <c r="D22" s="55" t="s">
        <v>77</v>
      </c>
    </row>
    <row r="23" spans="1:4">
      <c r="A23" s="56">
        <v>22</v>
      </c>
      <c r="B23" s="55" t="s">
        <v>98</v>
      </c>
      <c r="C23" s="56">
        <v>1989</v>
      </c>
      <c r="D23" s="55" t="s">
        <v>80</v>
      </c>
    </row>
    <row r="24" spans="1:4">
      <c r="A24" s="56">
        <v>23</v>
      </c>
      <c r="B24" s="55" t="s">
        <v>97</v>
      </c>
      <c r="C24" s="56">
        <v>2008</v>
      </c>
      <c r="D24" s="55" t="s">
        <v>74</v>
      </c>
    </row>
    <row r="25" spans="1:4">
      <c r="A25" s="56">
        <v>24</v>
      </c>
      <c r="B25" s="55" t="s">
        <v>96</v>
      </c>
      <c r="C25" s="56">
        <v>2005</v>
      </c>
      <c r="D25" s="55" t="s">
        <v>80</v>
      </c>
    </row>
    <row r="26" spans="1:4">
      <c r="A26" s="56">
        <v>25</v>
      </c>
      <c r="B26" s="55" t="s">
        <v>95</v>
      </c>
      <c r="C26" s="56">
        <v>2000</v>
      </c>
      <c r="D26" s="55" t="s">
        <v>74</v>
      </c>
    </row>
    <row r="27" spans="1:4">
      <c r="A27" s="56">
        <v>26</v>
      </c>
      <c r="B27" s="55" t="s">
        <v>94</v>
      </c>
      <c r="C27" s="56">
        <v>1982</v>
      </c>
      <c r="D27" s="55" t="s">
        <v>80</v>
      </c>
    </row>
    <row r="28" spans="1:4">
      <c r="A28" s="56">
        <v>27</v>
      </c>
      <c r="B28" s="55" t="s">
        <v>93</v>
      </c>
      <c r="C28" s="56">
        <v>1997</v>
      </c>
      <c r="D28" s="55" t="s">
        <v>80</v>
      </c>
    </row>
    <row r="29" spans="1:4">
      <c r="A29" s="56">
        <v>28</v>
      </c>
      <c r="B29" s="55" t="s">
        <v>92</v>
      </c>
      <c r="C29" s="56">
        <v>1994</v>
      </c>
      <c r="D29" s="55" t="s">
        <v>74</v>
      </c>
    </row>
    <row r="30" spans="1:4">
      <c r="A30" s="56">
        <v>29</v>
      </c>
      <c r="B30" s="55" t="s">
        <v>91</v>
      </c>
      <c r="C30" s="56">
        <v>1998</v>
      </c>
      <c r="D30" s="55" t="s">
        <v>90</v>
      </c>
    </row>
    <row r="31" spans="1:4">
      <c r="A31" s="56">
        <v>1</v>
      </c>
      <c r="B31" s="55" t="s">
        <v>89</v>
      </c>
      <c r="C31" s="56">
        <v>2000</v>
      </c>
      <c r="D31" s="55" t="s">
        <v>80</v>
      </c>
    </row>
    <row r="32" spans="1:4">
      <c r="A32" s="56">
        <v>2</v>
      </c>
      <c r="B32" s="55" t="s">
        <v>88</v>
      </c>
      <c r="C32" s="56">
        <v>2009</v>
      </c>
      <c r="D32" s="55" t="s">
        <v>74</v>
      </c>
    </row>
    <row r="33" spans="1:4">
      <c r="A33" s="56">
        <v>3</v>
      </c>
      <c r="B33" s="55" t="s">
        <v>87</v>
      </c>
      <c r="C33" s="56">
        <v>2001</v>
      </c>
      <c r="D33" s="55" t="s">
        <v>77</v>
      </c>
    </row>
    <row r="34" spans="1:4">
      <c r="A34" s="56">
        <v>5</v>
      </c>
      <c r="B34" s="55" t="s">
        <v>86</v>
      </c>
      <c r="C34" s="56">
        <v>1992</v>
      </c>
      <c r="D34" s="55" t="s">
        <v>74</v>
      </c>
    </row>
    <row r="35" spans="1:4">
      <c r="A35" s="56">
        <v>7</v>
      </c>
      <c r="B35" s="55" t="s">
        <v>85</v>
      </c>
      <c r="C35" s="56">
        <v>1994</v>
      </c>
      <c r="D35" s="55" t="s">
        <v>74</v>
      </c>
    </row>
    <row r="36" spans="1:4">
      <c r="A36" s="56">
        <v>8</v>
      </c>
      <c r="B36" s="55" t="s">
        <v>84</v>
      </c>
      <c r="C36" s="56">
        <v>2001</v>
      </c>
      <c r="D36" s="55" t="s">
        <v>80</v>
      </c>
    </row>
    <row r="37" spans="1:4">
      <c r="A37" s="56">
        <v>9</v>
      </c>
      <c r="B37" s="55" t="s">
        <v>83</v>
      </c>
      <c r="C37" s="56">
        <v>1999</v>
      </c>
      <c r="D37" s="55" t="s">
        <v>80</v>
      </c>
    </row>
    <row r="38" spans="1:4">
      <c r="A38" s="56">
        <v>10</v>
      </c>
      <c r="B38" s="55" t="s">
        <v>82</v>
      </c>
      <c r="C38" s="56">
        <v>2001</v>
      </c>
      <c r="D38" s="55" t="s">
        <v>77</v>
      </c>
    </row>
    <row r="39" spans="1:4">
      <c r="A39" s="56">
        <v>11</v>
      </c>
      <c r="B39" s="55" t="s">
        <v>81</v>
      </c>
      <c r="C39" s="56">
        <v>2002</v>
      </c>
      <c r="D39" s="55" t="s">
        <v>80</v>
      </c>
    </row>
    <row r="40" spans="1:4">
      <c r="A40" s="56">
        <v>15</v>
      </c>
      <c r="B40" s="55" t="s">
        <v>79</v>
      </c>
      <c r="C40" s="56">
        <v>2009</v>
      </c>
      <c r="D40" s="55" t="s">
        <v>74</v>
      </c>
    </row>
    <row r="41" spans="1:4">
      <c r="A41" s="56">
        <v>17</v>
      </c>
      <c r="B41" s="55" t="s">
        <v>78</v>
      </c>
      <c r="C41" s="56">
        <v>1988</v>
      </c>
      <c r="D41" s="55" t="s">
        <v>77</v>
      </c>
    </row>
    <row r="42" spans="1:4">
      <c r="A42" s="56">
        <v>19</v>
      </c>
      <c r="B42" s="55" t="s">
        <v>76</v>
      </c>
      <c r="C42" s="56">
        <v>1987</v>
      </c>
      <c r="D42" s="55" t="s">
        <v>74</v>
      </c>
    </row>
    <row r="43" spans="1:4">
      <c r="A43" s="56">
        <v>20</v>
      </c>
      <c r="B43" s="55" t="s">
        <v>75</v>
      </c>
      <c r="C43" s="56">
        <v>1989</v>
      </c>
      <c r="D43" s="55" t="s">
        <v>74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outs:outSpaceData xmlns:outs="http://schemas.microsoft.com/office/2009/outspace/metadata">
  <outs:relatedDates>
    <outs:relatedDate>
      <outs:type>3</outs:type>
      <outs:displayName>Last Modified</outs:displayName>
      <outs:dateTime>2009-10-26T01:10:42Z</outs:dateTime>
      <outs:isPinned>true</outs:isPinned>
    </outs:relatedDate>
    <outs:relatedDate>
      <outs:type>2</outs:type>
      <outs:displayName>Created</outs:displayName>
      <outs:dateTime>2009-10-04T16:23:30Z</outs:dateTime>
      <outs:isPinned>true</outs:isPinned>
    </outs:relatedDate>
    <outs:relatedDate>
      <outs:type>4</outs:type>
      <outs:displayName>Last Printed</outs:displayName>
      <outs:dateTime/>
      <outs:isPinned>true</outs:isPinned>
    </outs:relatedDate>
  </outs:relatedDates>
  <outs:relatedDocuments>
    <outs:relatedDocument>
      <outs:type>2</outs:type>
      <outs:displayName>Other documents in current folder</outs:displayName>
      <outs:uri/>
      <outs:isPinned>true</outs:isPinned>
    </outs:relatedDocument>
  </outs:relatedDocuments>
  <outs:relatedPeople>
    <outs:relatedPeopleItem>
      <outs:category>Author</outs:category>
      <outs:people>
        <outs:relatedPerson>
          <outs:displayName>Exploring Series</outs:displayName>
          <outs:accountName/>
        </outs:relatedPerson>
      </outs:people>
      <outs:source>0</outs:source>
      <outs:isPinned>true</outs:isPinned>
    </outs:relatedPeopleItem>
    <outs:relatedPeopleItem>
      <outs:category>Last modified by</outs:category>
      <outs:people>
        <outs:relatedPerson>
          <outs:displayName>Exploring Series</outs:displayName>
          <outs:accountName/>
        </outs:relatedPerson>
      </outs:people>
      <outs:source>0</outs:source>
      <outs:isPinned>true</outs:isPinned>
    </outs:relatedPeopleItem>
    <outs:relatedPeopleItem>
      <outs:category>Manager</outs:category>
      <outs:people/>
      <outs:source>0</outs:source>
      <outs:isPinned>false</outs:isPinned>
    </outs:relatedPeopleItem>
  </outs:relatedPeople>
  <propertyMetadataList xmlns="http://schemas.microsoft.com/office/2009/outspace/metadata">
    <propertyMetadata>
      <type>0</type>
      <propertyId>2228224</propertyId>
      <propertyName/>
      <isPinned>true</isPinned>
    </propertyMetadata>
    <propertyMetadata>
      <type>0</type>
      <propertyId>14</propertyId>
      <propertyName/>
      <isPinned>true</isPinned>
    </propertyMetadata>
    <propertyMetadata>
      <type>0</type>
      <propertyId>8</propertyId>
      <propertyName/>
      <isPinned>true</isPinned>
    </propertyMetadata>
    <propertyMetadata>
      <type>0</type>
      <propertyId>6</propertyId>
      <propertyName/>
      <isPinned>false</isPinned>
    </propertyMetadata>
    <propertyMetadata>
      <type>0</type>
      <propertyId>655365</propertyId>
      <propertyName/>
      <isPinned>false</isPinned>
    </propertyMetadata>
    <propertyMetadata>
      <type>0</type>
      <propertyId>1</propertyId>
      <propertyName/>
      <isPinned>false</isPinned>
    </propertyMetadata>
    <propertyMetadata>
      <type>0</type>
      <propertyId>0</propertyId>
      <propertyName/>
      <isPinned>true</isPinned>
    </propertyMetadata>
    <propertyMetadata>
      <type>0</type>
      <propertyId>13</propertyId>
      <propertyName/>
      <isPinned>false</isPinned>
    </propertyMetadata>
    <propertyMetadata>
      <type>0</type>
      <propertyId>1179653</propertyId>
      <propertyName/>
      <isPinned>false</isPinned>
    </propertyMetadata>
    <propertyMetadata>
      <type>0</type>
      <propertyId>22</propertyId>
      <propertyName/>
      <isPinned>false</isPinned>
    </propertyMetadata>
  </propertyMetadataList>
  <outs:corruptMetadataWasLost/>
</outs:outSpaceData>
</file>

<file path=customXml/item2.xml>��
</file>

<file path=customXml/itemProps1.xml><?xml version="1.0" encoding="utf-8"?>
<ds:datastoreItem xmlns:ds="http://schemas.openxmlformats.org/officeDocument/2006/customXml" ds:itemID="{FCFB3726-E0A9-478D-9F49-A973610ED7D1}">
  <ds:schemaRefs>
    <ds:schemaRef ds:uri="http://schemas.microsoft.com/office/2009/outspace/metadata"/>
  </ds:schemaRefs>
</ds:datastoreItem>
</file>

<file path=customXml/itemProps2.xml><?xml version="1.0" encoding="utf-8"?>
<ds:datastoreItem xmlns:ds="http://schemas.openxmlformats.org/officeDocument/2006/customXml" ds:itemID="{71FC1D8B-40E8-49F8-B12E-0C441CDA5C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</vt:i4>
      </vt:variant>
    </vt:vector>
  </HeadingPairs>
  <TitlesOfParts>
    <vt:vector size="15" baseType="lpstr">
      <vt:lpstr>Stats</vt:lpstr>
      <vt:lpstr>Logic-Lookup</vt:lpstr>
      <vt:lpstr>Advanced Filtering</vt:lpstr>
      <vt:lpstr>Database</vt:lpstr>
      <vt:lpstr>Data Validation</vt:lpstr>
      <vt:lpstr>Pizza</vt:lpstr>
      <vt:lpstr>Vancouver</vt:lpstr>
      <vt:lpstr>Victoria</vt:lpstr>
      <vt:lpstr>Kelowna</vt:lpstr>
      <vt:lpstr>Summary</vt:lpstr>
      <vt:lpstr>Text functions</vt:lpstr>
      <vt:lpstr>Movies</vt:lpstr>
      <vt:lpstr>'Advanced Filtering'!Criteria</vt:lpstr>
      <vt:lpstr>'Advanced Filtering'!Extract</vt:lpstr>
      <vt:lpstr>Stats!Print_Titles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Exploring Series</dc:creator>
  <cp:lastModifiedBy>Banafsheh Hassani</cp:lastModifiedBy>
  <cp:lastPrinted>2019-02-08T06:58:50Z</cp:lastPrinted>
  <dcterms:created xsi:type="dcterms:W3CDTF">2009-10-04T16:23:30Z</dcterms:created>
  <dcterms:modified xsi:type="dcterms:W3CDTF">2020-06-16T00:21:30Z</dcterms:modified>
</cp:coreProperties>
</file>