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Desktop/Пары/Экономическая эффективность информационных систем/Лаб 10/"/>
    </mc:Choice>
  </mc:AlternateContent>
  <xr:revisionPtr revIDLastSave="0" documentId="13_ncr:1_{BDD80EFC-FC69-0C44-B783-58A908293218}" xr6:coauthVersionLast="47" xr6:coauthVersionMax="47" xr10:uidLastSave="{00000000-0000-0000-0000-000000000000}"/>
  <bookViews>
    <workbookView xWindow="0" yWindow="740" windowWidth="30240" windowHeight="18900" activeTab="2" xr2:uid="{8EE06AF9-A289-7D46-9E92-3EB507533D49}"/>
  </bookViews>
  <sheets>
    <sheet name="Задание 1" sheetId="1" r:id="rId1"/>
    <sheet name="Задание 2" sheetId="2" r:id="rId2"/>
    <sheet name="Задание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3" l="1"/>
  <c r="P4" i="1"/>
  <c r="M4" i="1"/>
  <c r="B38" i="3"/>
  <c r="B35" i="3"/>
  <c r="B36" i="3"/>
  <c r="B34" i="3"/>
  <c r="B33" i="3"/>
  <c r="B32" i="3"/>
  <c r="B39" i="3"/>
  <c r="B52" i="3" s="1"/>
  <c r="D46" i="3"/>
  <c r="D45" i="3"/>
  <c r="D44" i="3"/>
  <c r="D43" i="3"/>
  <c r="D5" i="3"/>
  <c r="D4" i="3"/>
  <c r="D3" i="3"/>
  <c r="B26" i="3"/>
  <c r="B24" i="3"/>
  <c r="B22" i="3"/>
  <c r="B19" i="3"/>
  <c r="B20" i="3" s="1"/>
  <c r="B18" i="3"/>
  <c r="B16" i="3"/>
  <c r="C29" i="2"/>
  <c r="B29" i="2"/>
  <c r="F30" i="2"/>
  <c r="F31" i="2"/>
  <c r="F32" i="2"/>
  <c r="F33" i="2"/>
  <c r="F29" i="2"/>
  <c r="G30" i="2"/>
  <c r="G33" i="2"/>
  <c r="E30" i="2"/>
  <c r="E31" i="2"/>
  <c r="E32" i="2"/>
  <c r="E33" i="2"/>
  <c r="E29" i="2"/>
  <c r="D30" i="2"/>
  <c r="D31" i="2"/>
  <c r="D32" i="2"/>
  <c r="G32" i="2" s="1"/>
  <c r="D33" i="2"/>
  <c r="D29" i="2"/>
  <c r="G29" i="2" s="1"/>
  <c r="C30" i="2"/>
  <c r="C31" i="2"/>
  <c r="C32" i="2"/>
  <c r="C33" i="2"/>
  <c r="B30" i="2"/>
  <c r="B31" i="2"/>
  <c r="G31" i="2" s="1"/>
  <c r="B32" i="2"/>
  <c r="B33" i="2"/>
  <c r="A29" i="2" a="1"/>
  <c r="A29" i="2" s="1"/>
  <c r="L4" i="1" a="1"/>
  <c r="L4" i="1" s="1"/>
  <c r="O5" i="1"/>
  <c r="O6" i="1"/>
  <c r="O4" i="1"/>
  <c r="N5" i="1"/>
  <c r="N6" i="1"/>
  <c r="N4" i="1"/>
  <c r="M5" i="1"/>
  <c r="M6" i="1"/>
  <c r="D47" i="3" l="1"/>
  <c r="B53" i="3" s="1"/>
  <c r="D6" i="3"/>
  <c r="B51" i="3" s="1"/>
  <c r="B54" i="3"/>
  <c r="P6" i="1"/>
  <c r="P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<sst xmlns="http://schemas.openxmlformats.org/spreadsheetml/2006/main" count="127" uniqueCount="110">
  <si>
    <t>КИС</t>
  </si>
  <si>
    <t>Стоимость приоб-ретения, руб.</t>
  </si>
  <si>
    <t>Количество модулей</t>
  </si>
  <si>
    <t>Обучение, чел./дней</t>
  </si>
  <si>
    <t>Стоимость 1 чел./дня обучения</t>
  </si>
  <si>
    <t>Трудоемкость, чел./дней</t>
  </si>
  <si>
    <t>Количество транзакций в месяц</t>
  </si>
  <si>
    <t>Вероят-ность сбоя</t>
  </si>
  <si>
    <t>Заработная плата специалиста в день, руб.</t>
  </si>
  <si>
    <t>внедрение</t>
  </si>
  <si>
    <t>поддержка, в месяц</t>
  </si>
  <si>
    <t>устранение неисправ- ностей</t>
  </si>
  <si>
    <t>m</t>
  </si>
  <si>
    <r>
      <t>t</t>
    </r>
    <r>
      <rPr>
        <vertAlign val="subscript"/>
        <sz val="12"/>
        <color theme="1"/>
        <rFont val="Times New Roman"/>
        <family val="1"/>
      </rPr>
      <t>обуч.</t>
    </r>
  </si>
  <si>
    <r>
      <t>c</t>
    </r>
    <r>
      <rPr>
        <vertAlign val="subscript"/>
        <sz val="12"/>
        <color theme="1"/>
        <rFont val="Times New Roman"/>
        <family val="1"/>
      </rPr>
      <t>обуч.</t>
    </r>
  </si>
  <si>
    <r>
      <t>t</t>
    </r>
    <r>
      <rPr>
        <vertAlign val="subscript"/>
        <sz val="12"/>
        <color theme="1"/>
        <rFont val="Times New Roman"/>
        <family val="1"/>
      </rPr>
      <t>вн.</t>
    </r>
  </si>
  <si>
    <r>
      <t>t</t>
    </r>
    <r>
      <rPr>
        <vertAlign val="subscript"/>
        <sz val="12"/>
        <color theme="1"/>
        <rFont val="Times New Roman"/>
        <family val="1"/>
      </rPr>
      <t>под.</t>
    </r>
  </si>
  <si>
    <r>
      <t>t</t>
    </r>
    <r>
      <rPr>
        <vertAlign val="subscript"/>
        <sz val="12"/>
        <color theme="1"/>
        <rFont val="Times New Roman"/>
        <family val="1"/>
      </rPr>
      <t>ун.</t>
    </r>
  </si>
  <si>
    <t>n</t>
  </si>
  <si>
    <t>p</t>
  </si>
  <si>
    <r>
      <t>c</t>
    </r>
    <r>
      <rPr>
        <vertAlign val="subscript"/>
        <sz val="12"/>
        <color theme="1"/>
        <rFont val="Times New Roman"/>
        <family val="1"/>
      </rPr>
      <t>спец.</t>
    </r>
  </si>
  <si>
    <t>Галактика</t>
  </si>
  <si>
    <t>SAP</t>
  </si>
  <si>
    <t>1С</t>
  </si>
  <si>
    <t xml:space="preserve">Рпр. </t>
  </si>
  <si>
    <t xml:space="preserve">Рвн. </t>
  </si>
  <si>
    <t>Рпод.</t>
  </si>
  <si>
    <t>Рун.</t>
  </si>
  <si>
    <t>РКИС</t>
  </si>
  <si>
    <t>Трудоемкость, чел. дней, t</t>
  </si>
  <si>
    <t>з/п специиалиста в день, у.е, s</t>
  </si>
  <si>
    <t>разработка</t>
  </si>
  <si>
    <t>адаптация</t>
  </si>
  <si>
    <t>поддержка</t>
  </si>
  <si>
    <t>1:С</t>
  </si>
  <si>
    <t>Baan</t>
  </si>
  <si>
    <t>PeopleSoft</t>
  </si>
  <si>
    <t>SAP/R</t>
  </si>
  <si>
    <t>№В</t>
  </si>
  <si>
    <t>число модулей в КИС, n</t>
  </si>
  <si>
    <t>число транзакций в год, тыс. m</t>
  </si>
  <si>
    <t>К-во новых модулей, i</t>
  </si>
  <si>
    <t>Вероятность сбоя, р</t>
  </si>
  <si>
    <t>Трудоемкость устранения 1 сбоя, t чел./дн.</t>
  </si>
  <si>
    <t>Стоимость 1 чел./дн. со всеми отчислениями, s у.е</t>
  </si>
  <si>
    <t>Подвариант 1</t>
  </si>
  <si>
    <t>Стоимость приобретения, у.е (Рпр)</t>
  </si>
  <si>
    <t>Расходы на приобретение (Рпр)</t>
  </si>
  <si>
    <t>Расходы на разработку (Рраз)</t>
  </si>
  <si>
    <t>Расходы на адаптацию (Радап)</t>
  </si>
  <si>
    <t>Расходы на поддержку (Рпод)</t>
  </si>
  <si>
    <t>Расходы на устранение ошибок (Рнад)</t>
  </si>
  <si>
    <t>Cовокупная стоимость владения (Ркис)</t>
  </si>
  <si>
    <t>Услуги провайдера</t>
  </si>
  <si>
    <t>Количество рабочих мест</t>
  </si>
  <si>
    <t>Параметр</t>
  </si>
  <si>
    <t>Значение</t>
  </si>
  <si>
    <t>Текучесть кадров</t>
  </si>
  <si>
    <t>Сетевое оборудование</t>
  </si>
  <si>
    <t>СКС</t>
  </si>
  <si>
    <t xml:space="preserve">Стоимость $ </t>
  </si>
  <si>
    <t>Срок службы год</t>
  </si>
  <si>
    <t>Сервер</t>
  </si>
  <si>
    <t>Вид оборудования</t>
  </si>
  <si>
    <t>Годовые затраты (амортизация)</t>
  </si>
  <si>
    <t>Итого</t>
  </si>
  <si>
    <t>Расчёт капитальных затрат</t>
  </si>
  <si>
    <t>Расчёт эксплуатационных затрат</t>
  </si>
  <si>
    <t>Вид</t>
  </si>
  <si>
    <t>Затраты в год</t>
  </si>
  <si>
    <t>Администратор</t>
  </si>
  <si>
    <t>Тех. Специалист</t>
  </si>
  <si>
    <t>Итоговый расчёт TCO</t>
  </si>
  <si>
    <t>Расчёт потерь от простоев</t>
  </si>
  <si>
    <t>Тип простоя</t>
  </si>
  <si>
    <t>Количество часов</t>
  </si>
  <si>
    <t>Стоимость за час</t>
  </si>
  <si>
    <t>Общие потери</t>
  </si>
  <si>
    <t>Обычные (клиенты)</t>
  </si>
  <si>
    <t>Серьёзные (клиенты)</t>
  </si>
  <si>
    <t>Обычные (сервер)</t>
  </si>
  <si>
    <t>Серьёзные (сервер)</t>
  </si>
  <si>
    <t>Категория затрат</t>
  </si>
  <si>
    <t>Капитальные затраты (годовые)</t>
  </si>
  <si>
    <t>Эксплуатационные затраты</t>
  </si>
  <si>
    <t>Потери от простоев</t>
  </si>
  <si>
    <t>Общий TCO</t>
  </si>
  <si>
    <t>Количество рабочих часов в месяц</t>
  </si>
  <si>
    <t>Частота вызова техподдержки в год</t>
  </si>
  <si>
    <t>Время на один вызов, мин</t>
  </si>
  <si>
    <t>Время на один вызов, час</t>
  </si>
  <si>
    <t>Вызовы тех. Поддержки</t>
  </si>
  <si>
    <t>Обслуживание сервера</t>
  </si>
  <si>
    <t>Изменение настроек</t>
  </si>
  <si>
    <t>Расходные материалы</t>
  </si>
  <si>
    <t>Итог</t>
  </si>
  <si>
    <t>Частота обслуживание сервера в год</t>
  </si>
  <si>
    <t>Частота обслуживание сервера в неделю</t>
  </si>
  <si>
    <t>Время на обслуживание сервера, мин</t>
  </si>
  <si>
    <t>Время на обслуживание сервера, час</t>
  </si>
  <si>
    <t>Частота изменения настроек в 2 месяца</t>
  </si>
  <si>
    <t>Частота изменения настроек в год</t>
  </si>
  <si>
    <t>Время на изменение настроек, мин</t>
  </si>
  <si>
    <t>Время на изменение настроек, час</t>
  </si>
  <si>
    <t>Средняя стоимость расходных материалов, $</t>
  </si>
  <si>
    <t>Частатота замены материалов в полгода</t>
  </si>
  <si>
    <t>Частатота замены материалов в год</t>
  </si>
  <si>
    <t>Услуги провайдера в месяц</t>
  </si>
  <si>
    <t>Зарплата администратора в месяц</t>
  </si>
  <si>
    <t>Зарплата тех. специалиста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</si>
</sst>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0" fontId="1" fillId="0" borderId="0" xfId="0" applyFont="1" applyAlignment="1">
      <alignment horizontal="left" vertical="center"/>
    </xf>
    <xf numFmtId="0" fontId="1" fillId="0" borderId="0" xfId="0" applyFont="1"/>
    <xf numFmtId="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BB39-7620-B047-9BB6-B68532F3671D}">
  <dimension ref="A1:P6"/>
  <sheetViews>
    <sheetView topLeftCell="B1" zoomScale="150" workbookViewId="0">
      <selection activeCell="P5" sqref="P5"/>
    </sheetView>
  </sheetViews>
  <sheetFormatPr baseColWidth="10" defaultRowHeight="16" x14ac:dyDescent="0.2"/>
  <cols>
    <col min="1" max="16384" width="10.83203125" style="3"/>
  </cols>
  <sheetData>
    <row r="1" spans="1:16" ht="16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 t="s">
        <v>6</v>
      </c>
      <c r="J1" s="19" t="s">
        <v>7</v>
      </c>
      <c r="K1" s="19" t="s">
        <v>8</v>
      </c>
      <c r="L1" s="16" t="s">
        <v>24</v>
      </c>
      <c r="M1" s="16" t="s">
        <v>25</v>
      </c>
      <c r="N1" s="16" t="s">
        <v>26</v>
      </c>
      <c r="O1" s="16" t="s">
        <v>27</v>
      </c>
      <c r="P1" s="16" t="s">
        <v>28</v>
      </c>
    </row>
    <row r="2" spans="1:16" ht="51" x14ac:dyDescent="0.2">
      <c r="A2" s="19"/>
      <c r="B2" s="19"/>
      <c r="C2" s="19"/>
      <c r="D2" s="19"/>
      <c r="E2" s="19"/>
      <c r="F2" s="1" t="s">
        <v>9</v>
      </c>
      <c r="G2" s="1" t="s">
        <v>10</v>
      </c>
      <c r="H2" s="1" t="s">
        <v>11</v>
      </c>
      <c r="I2" s="19"/>
      <c r="J2" s="19"/>
      <c r="K2" s="19"/>
      <c r="L2" s="17"/>
      <c r="M2" s="17"/>
      <c r="N2" s="17"/>
      <c r="O2" s="17"/>
      <c r="P2" s="17"/>
    </row>
    <row r="3" spans="1:16" ht="19" x14ac:dyDescent="0.2">
      <c r="A3" s="19"/>
      <c r="B3" s="19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8"/>
      <c r="M3" s="18"/>
      <c r="N3" s="18"/>
      <c r="O3" s="18"/>
      <c r="P3" s="18"/>
    </row>
    <row r="4" spans="1:16" ht="17" x14ac:dyDescent="0.2">
      <c r="A4" s="1" t="s">
        <v>21</v>
      </c>
      <c r="B4" s="1">
        <v>250000</v>
      </c>
      <c r="C4" s="1">
        <v>8</v>
      </c>
      <c r="D4" s="1">
        <v>100</v>
      </c>
      <c r="E4" s="1">
        <v>350</v>
      </c>
      <c r="F4" s="1">
        <v>125</v>
      </c>
      <c r="G4" s="1">
        <v>30</v>
      </c>
      <c r="H4" s="1">
        <v>0.5</v>
      </c>
      <c r="I4" s="1">
        <v>25000</v>
      </c>
      <c r="J4" s="1">
        <v>3.0000000000000001E-3</v>
      </c>
      <c r="K4" s="1">
        <v>750</v>
      </c>
      <c r="L4" s="2" cm="1">
        <f t="array" ref="L4:L6">B4:B6</f>
        <v>250000</v>
      </c>
      <c r="M4" s="2">
        <f>F4*K4+D4*E4</f>
        <v>128750</v>
      </c>
      <c r="N4" s="2">
        <f>G4*K4*12*5</f>
        <v>1350000</v>
      </c>
      <c r="O4" s="2">
        <f>I4*J4*H4*K4*12*5</f>
        <v>1687500</v>
      </c>
      <c r="P4" s="2">
        <f>SUM(L4:O4)</f>
        <v>3416250</v>
      </c>
    </row>
    <row r="5" spans="1:16" ht="17" x14ac:dyDescent="0.2">
      <c r="A5" s="1" t="s">
        <v>22</v>
      </c>
      <c r="B5" s="1">
        <v>750000</v>
      </c>
      <c r="C5" s="1">
        <v>12</v>
      </c>
      <c r="D5" s="1">
        <v>400</v>
      </c>
      <c r="E5" s="1">
        <v>850</v>
      </c>
      <c r="F5" s="1">
        <v>350</v>
      </c>
      <c r="G5" s="1">
        <v>100</v>
      </c>
      <c r="H5" s="1">
        <v>0.1</v>
      </c>
      <c r="I5" s="1">
        <v>100000</v>
      </c>
      <c r="J5" s="1">
        <v>1E-3</v>
      </c>
      <c r="K5" s="1">
        <v>1500</v>
      </c>
      <c r="L5" s="2">
        <v>750000</v>
      </c>
      <c r="M5" s="2">
        <f t="shared" ref="M5:M6" si="0">F5*K5+D5*E5</f>
        <v>865000</v>
      </c>
      <c r="N5" s="2">
        <f t="shared" ref="N5:N6" si="1">G5*K5*12*5</f>
        <v>9000000</v>
      </c>
      <c r="O5" s="2">
        <f t="shared" ref="O5:O6" si="2">I5*J5*H5*K5*12*5</f>
        <v>900000</v>
      </c>
      <c r="P5" s="2">
        <f t="shared" ref="P5:P6" si="3">SUM(L5:O5)</f>
        <v>11515000</v>
      </c>
    </row>
    <row r="6" spans="1:16" ht="17" x14ac:dyDescent="0.2">
      <c r="A6" s="1" t="s">
        <v>23</v>
      </c>
      <c r="B6" s="1">
        <v>50000</v>
      </c>
      <c r="C6" s="1">
        <v>5</v>
      </c>
      <c r="D6" s="1">
        <v>20</v>
      </c>
      <c r="E6" s="1">
        <v>250</v>
      </c>
      <c r="F6" s="1">
        <v>60</v>
      </c>
      <c r="G6" s="1">
        <v>5</v>
      </c>
      <c r="H6" s="1">
        <v>0.2</v>
      </c>
      <c r="I6" s="1">
        <v>10000</v>
      </c>
      <c r="J6" s="1">
        <v>6.0000000000000001E-3</v>
      </c>
      <c r="K6" s="1">
        <v>500</v>
      </c>
      <c r="L6" s="2">
        <v>50000</v>
      </c>
      <c r="M6" s="2">
        <f t="shared" si="0"/>
        <v>35000</v>
      </c>
      <c r="N6" s="2">
        <f t="shared" si="1"/>
        <v>150000</v>
      </c>
      <c r="O6" s="2">
        <f t="shared" si="2"/>
        <v>360000</v>
      </c>
      <c r="P6" s="2">
        <f t="shared" si="3"/>
        <v>595000</v>
      </c>
    </row>
  </sheetData>
  <mergeCells count="14">
    <mergeCell ref="A1:A3"/>
    <mergeCell ref="B1:B3"/>
    <mergeCell ref="L1:L3"/>
    <mergeCell ref="M1:M3"/>
    <mergeCell ref="N1:N3"/>
    <mergeCell ref="C1:C2"/>
    <mergeCell ref="D1:D2"/>
    <mergeCell ref="E1:E2"/>
    <mergeCell ref="F1:H1"/>
    <mergeCell ref="O1:O3"/>
    <mergeCell ref="P1:P3"/>
    <mergeCell ref="I1:I2"/>
    <mergeCell ref="J1:J2"/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62E8-81E3-BF43-B6B5-59613EAF36E6}">
  <dimension ref="A1:J33"/>
  <sheetViews>
    <sheetView topLeftCell="A9" zoomScale="115" workbookViewId="0">
      <selection activeCell="C21" sqref="C21:D21"/>
    </sheetView>
  </sheetViews>
  <sheetFormatPr baseColWidth="10" defaultRowHeight="16" x14ac:dyDescent="0.2"/>
  <cols>
    <col min="1" max="1" width="10.83203125" style="7"/>
    <col min="2" max="2" width="13.83203125" style="4" customWidth="1"/>
    <col min="3" max="3" width="13" style="4" customWidth="1"/>
    <col min="4" max="4" width="13.33203125" style="4" customWidth="1"/>
    <col min="5" max="16384" width="10.83203125" style="4"/>
  </cols>
  <sheetData>
    <row r="1" spans="1:10" ht="31" customHeight="1" x14ac:dyDescent="0.2">
      <c r="A1" s="20" t="s">
        <v>0</v>
      </c>
      <c r="B1" s="19" t="s">
        <v>46</v>
      </c>
      <c r="C1" s="19" t="s">
        <v>29</v>
      </c>
      <c r="D1" s="19"/>
      <c r="E1" s="19"/>
      <c r="F1" s="19"/>
      <c r="G1" s="19"/>
      <c r="H1" s="19"/>
      <c r="I1" s="19" t="s">
        <v>30</v>
      </c>
      <c r="J1" s="19"/>
    </row>
    <row r="2" spans="1:10" x14ac:dyDescent="0.2">
      <c r="A2" s="20"/>
      <c r="B2" s="19"/>
      <c r="C2" s="19" t="s">
        <v>31</v>
      </c>
      <c r="D2" s="19"/>
      <c r="E2" s="19" t="s">
        <v>32</v>
      </c>
      <c r="F2" s="19"/>
      <c r="G2" s="19" t="s">
        <v>33</v>
      </c>
      <c r="H2" s="19"/>
      <c r="I2" s="19"/>
      <c r="J2" s="19"/>
    </row>
    <row r="3" spans="1:10" ht="17" x14ac:dyDescent="0.2">
      <c r="A3" s="6" t="s">
        <v>21</v>
      </c>
      <c r="B3" s="1">
        <v>9000</v>
      </c>
      <c r="C3" s="21">
        <v>14</v>
      </c>
      <c r="D3" s="22"/>
      <c r="E3" s="21">
        <v>10</v>
      </c>
      <c r="F3" s="22"/>
      <c r="G3" s="21">
        <v>0.2</v>
      </c>
      <c r="H3" s="22"/>
      <c r="I3" s="21">
        <v>15</v>
      </c>
      <c r="J3" s="22"/>
    </row>
    <row r="4" spans="1:10" ht="17" x14ac:dyDescent="0.2">
      <c r="A4" s="6" t="s">
        <v>34</v>
      </c>
      <c r="B4" s="1">
        <v>12000</v>
      </c>
      <c r="C4" s="21">
        <v>25</v>
      </c>
      <c r="D4" s="22"/>
      <c r="E4" s="21">
        <v>5</v>
      </c>
      <c r="F4" s="22"/>
      <c r="G4" s="21">
        <v>0.3</v>
      </c>
      <c r="H4" s="22"/>
      <c r="I4" s="21">
        <v>20</v>
      </c>
      <c r="J4" s="22"/>
    </row>
    <row r="5" spans="1:10" ht="17" x14ac:dyDescent="0.2">
      <c r="A5" s="6" t="s">
        <v>35</v>
      </c>
      <c r="B5" s="1">
        <v>15000</v>
      </c>
      <c r="C5" s="21">
        <v>20</v>
      </c>
      <c r="D5" s="22"/>
      <c r="E5" s="21">
        <v>8</v>
      </c>
      <c r="F5" s="22"/>
      <c r="G5" s="21">
        <v>0.5</v>
      </c>
      <c r="H5" s="22"/>
      <c r="I5" s="21">
        <v>19</v>
      </c>
      <c r="J5" s="22"/>
    </row>
    <row r="6" spans="1:10" ht="17" x14ac:dyDescent="0.2">
      <c r="A6" s="6" t="s">
        <v>36</v>
      </c>
      <c r="B6" s="1">
        <v>14000</v>
      </c>
      <c r="C6" s="21">
        <v>15</v>
      </c>
      <c r="D6" s="22"/>
      <c r="E6" s="21">
        <v>3</v>
      </c>
      <c r="F6" s="22"/>
      <c r="G6" s="21">
        <v>0.1</v>
      </c>
      <c r="H6" s="22"/>
      <c r="I6" s="21">
        <v>17</v>
      </c>
      <c r="J6" s="22"/>
    </row>
    <row r="7" spans="1:10" ht="17" x14ac:dyDescent="0.2">
      <c r="A7" s="6" t="s">
        <v>37</v>
      </c>
      <c r="B7" s="1">
        <v>16000</v>
      </c>
      <c r="C7" s="21">
        <v>10</v>
      </c>
      <c r="D7" s="22"/>
      <c r="E7" s="21">
        <v>2.5</v>
      </c>
      <c r="F7" s="22"/>
      <c r="G7" s="21">
        <v>0.4</v>
      </c>
      <c r="H7" s="22"/>
      <c r="I7" s="21">
        <v>14</v>
      </c>
      <c r="J7" s="22"/>
    </row>
    <row r="11" spans="1:10" ht="51" x14ac:dyDescent="0.2">
      <c r="A11" s="6" t="s">
        <v>38</v>
      </c>
      <c r="B11" s="1" t="s">
        <v>0</v>
      </c>
      <c r="C11" s="1" t="s">
        <v>39</v>
      </c>
      <c r="D11" s="1" t="s">
        <v>40</v>
      </c>
      <c r="E11" s="1" t="s">
        <v>41</v>
      </c>
    </row>
    <row r="12" spans="1:10" ht="17" x14ac:dyDescent="0.2">
      <c r="A12" s="6">
        <v>1</v>
      </c>
      <c r="B12" s="1" t="s">
        <v>21</v>
      </c>
      <c r="C12" s="1">
        <v>7</v>
      </c>
      <c r="D12" s="1">
        <v>5</v>
      </c>
      <c r="E12" s="1">
        <v>4</v>
      </c>
    </row>
    <row r="13" spans="1:10" ht="17" x14ac:dyDescent="0.2">
      <c r="A13" s="6">
        <v>2</v>
      </c>
      <c r="B13" s="1" t="s">
        <v>34</v>
      </c>
      <c r="C13" s="1">
        <v>5</v>
      </c>
      <c r="D13" s="1">
        <v>10</v>
      </c>
      <c r="E13" s="1">
        <v>2</v>
      </c>
    </row>
    <row r="14" spans="1:10" ht="17" x14ac:dyDescent="0.2">
      <c r="A14" s="6">
        <v>3</v>
      </c>
      <c r="B14" s="1" t="s">
        <v>35</v>
      </c>
      <c r="C14" s="1">
        <v>8</v>
      </c>
      <c r="D14" s="1">
        <v>20</v>
      </c>
      <c r="E14" s="1">
        <v>5</v>
      </c>
    </row>
    <row r="15" spans="1:10" ht="17" x14ac:dyDescent="0.2">
      <c r="A15" s="6">
        <v>4</v>
      </c>
      <c r="B15" s="1" t="s">
        <v>36</v>
      </c>
      <c r="C15" s="1">
        <v>6</v>
      </c>
      <c r="D15" s="1">
        <v>15</v>
      </c>
      <c r="E15" s="1">
        <v>6</v>
      </c>
    </row>
    <row r="16" spans="1:10" ht="17" x14ac:dyDescent="0.2">
      <c r="A16" s="6">
        <v>5</v>
      </c>
      <c r="B16" s="1" t="s">
        <v>37</v>
      </c>
      <c r="C16" s="1">
        <v>9</v>
      </c>
      <c r="D16" s="1">
        <v>75</v>
      </c>
      <c r="E16" s="1">
        <v>3</v>
      </c>
    </row>
    <row r="20" spans="1:7" ht="53" customHeight="1" x14ac:dyDescent="0.2">
      <c r="A20" s="20" t="s">
        <v>0</v>
      </c>
      <c r="B20" s="19" t="s">
        <v>42</v>
      </c>
      <c r="C20" s="19" t="s">
        <v>43</v>
      </c>
      <c r="D20" s="19"/>
      <c r="E20" s="19" t="s">
        <v>44</v>
      </c>
      <c r="F20" s="19"/>
      <c r="G20" s="19"/>
    </row>
    <row r="21" spans="1:7" ht="22" customHeight="1" x14ac:dyDescent="0.2">
      <c r="A21" s="20"/>
      <c r="B21" s="19"/>
      <c r="C21" s="21" t="s">
        <v>45</v>
      </c>
      <c r="D21" s="22"/>
      <c r="E21" s="19"/>
      <c r="F21" s="19"/>
      <c r="G21" s="19"/>
    </row>
    <row r="22" spans="1:7" ht="17" x14ac:dyDescent="0.2">
      <c r="A22" s="6" t="s">
        <v>21</v>
      </c>
      <c r="B22" s="1">
        <v>0.02</v>
      </c>
      <c r="C22" s="21">
        <v>7.0000000000000007E-2</v>
      </c>
      <c r="D22" s="22"/>
      <c r="E22" s="19">
        <v>20</v>
      </c>
      <c r="F22" s="19"/>
      <c r="G22" s="19"/>
    </row>
    <row r="23" spans="1:7" ht="17" x14ac:dyDescent="0.2">
      <c r="A23" s="6" t="s">
        <v>34</v>
      </c>
      <c r="B23" s="1">
        <v>0.03</v>
      </c>
      <c r="C23" s="21">
        <v>0.08</v>
      </c>
      <c r="D23" s="22"/>
      <c r="E23" s="19">
        <v>35</v>
      </c>
      <c r="F23" s="19"/>
      <c r="G23" s="19"/>
    </row>
    <row r="24" spans="1:7" ht="17" x14ac:dyDescent="0.2">
      <c r="A24" s="6" t="s">
        <v>35</v>
      </c>
      <c r="B24" s="1">
        <v>0.04</v>
      </c>
      <c r="C24" s="21">
        <v>0.05</v>
      </c>
      <c r="D24" s="22"/>
      <c r="E24" s="19">
        <v>25</v>
      </c>
      <c r="F24" s="19"/>
      <c r="G24" s="19"/>
    </row>
    <row r="25" spans="1:7" ht="17" x14ac:dyDescent="0.2">
      <c r="A25" s="6" t="s">
        <v>36</v>
      </c>
      <c r="B25" s="1">
        <v>7.0000000000000007E-2</v>
      </c>
      <c r="C25" s="21">
        <v>0.04</v>
      </c>
      <c r="D25" s="22"/>
      <c r="E25" s="19">
        <v>40</v>
      </c>
      <c r="F25" s="19"/>
      <c r="G25" s="19"/>
    </row>
    <row r="26" spans="1:7" ht="17" x14ac:dyDescent="0.2">
      <c r="A26" s="5" t="s">
        <v>37</v>
      </c>
      <c r="B26" s="1">
        <v>0.01</v>
      </c>
      <c r="C26" s="21">
        <v>0.05</v>
      </c>
      <c r="D26" s="22"/>
      <c r="E26" s="19">
        <v>50</v>
      </c>
      <c r="F26" s="19"/>
      <c r="G26" s="19"/>
    </row>
    <row r="28" spans="1:7" ht="85" x14ac:dyDescent="0.2">
      <c r="A28" s="6" t="s">
        <v>0</v>
      </c>
      <c r="B28" s="1" t="s">
        <v>47</v>
      </c>
      <c r="C28" s="1" t="s">
        <v>48</v>
      </c>
      <c r="D28" s="1" t="s">
        <v>49</v>
      </c>
      <c r="E28" s="1" t="s">
        <v>50</v>
      </c>
      <c r="F28" s="1" t="s">
        <v>51</v>
      </c>
      <c r="G28" s="1" t="s">
        <v>52</v>
      </c>
    </row>
    <row r="29" spans="1:7" ht="17" x14ac:dyDescent="0.2">
      <c r="A29" s="6" t="str" cm="1">
        <f t="array" ref="A29:A33">A3:A7</f>
        <v>Галактика</v>
      </c>
      <c r="B29" s="1">
        <f>B3</f>
        <v>9000</v>
      </c>
      <c r="C29" s="1">
        <f>E12*C3*I3</f>
        <v>840</v>
      </c>
      <c r="D29" s="1">
        <f>E3*C12*I3</f>
        <v>1050</v>
      </c>
      <c r="E29" s="1">
        <f>G3*(C12+E12)*I3*20*12</f>
        <v>7920</v>
      </c>
      <c r="F29" s="1">
        <f>1000*B22*D12*C22*E22</f>
        <v>140.00000000000003</v>
      </c>
      <c r="G29" s="1">
        <f>SUM(B29:F29)</f>
        <v>18950</v>
      </c>
    </row>
    <row r="30" spans="1:7" ht="17" x14ac:dyDescent="0.2">
      <c r="A30" s="6" t="str">
        <v>1:С</v>
      </c>
      <c r="B30" s="1">
        <f t="shared" ref="B30:B33" si="0">B4</f>
        <v>12000</v>
      </c>
      <c r="C30" s="1">
        <f t="shared" ref="C30:C33" si="1">E13*C4*I4</f>
        <v>1000</v>
      </c>
      <c r="D30" s="1">
        <f t="shared" ref="D30:D33" si="2">E4*C13*I4</f>
        <v>500</v>
      </c>
      <c r="E30" s="1">
        <f t="shared" ref="E30:E33" si="3">G4*(C13+E13)*I4*20*12</f>
        <v>10080</v>
      </c>
      <c r="F30" s="1">
        <f t="shared" ref="F30:F33" si="4">1000*B23*D13*C23*E23</f>
        <v>840</v>
      </c>
      <c r="G30" s="1">
        <f t="shared" ref="G30:G33" si="5">SUM(B30:F30)</f>
        <v>24420</v>
      </c>
    </row>
    <row r="31" spans="1:7" ht="17" x14ac:dyDescent="0.2">
      <c r="A31" s="6" t="str">
        <v>Baan</v>
      </c>
      <c r="B31" s="1">
        <f t="shared" si="0"/>
        <v>15000</v>
      </c>
      <c r="C31" s="1">
        <f t="shared" si="1"/>
        <v>1900</v>
      </c>
      <c r="D31" s="1">
        <f t="shared" si="2"/>
        <v>1216</v>
      </c>
      <c r="E31" s="1">
        <f t="shared" si="3"/>
        <v>29640</v>
      </c>
      <c r="F31" s="1">
        <f t="shared" si="4"/>
        <v>1000</v>
      </c>
      <c r="G31" s="1">
        <f t="shared" si="5"/>
        <v>48756</v>
      </c>
    </row>
    <row r="32" spans="1:7" ht="17" x14ac:dyDescent="0.2">
      <c r="A32" s="6" t="str">
        <v>PeopleSoft</v>
      </c>
      <c r="B32" s="1">
        <f t="shared" si="0"/>
        <v>14000</v>
      </c>
      <c r="C32" s="1">
        <f t="shared" si="1"/>
        <v>1530</v>
      </c>
      <c r="D32" s="1">
        <f t="shared" si="2"/>
        <v>306</v>
      </c>
      <c r="E32" s="1">
        <f t="shared" si="3"/>
        <v>4896.0000000000009</v>
      </c>
      <c r="F32" s="1">
        <f t="shared" si="4"/>
        <v>1680</v>
      </c>
      <c r="G32" s="1">
        <f t="shared" si="5"/>
        <v>22412</v>
      </c>
    </row>
    <row r="33" spans="1:7" ht="17" x14ac:dyDescent="0.2">
      <c r="A33" s="6" t="str">
        <v>SAP/R</v>
      </c>
      <c r="B33" s="1">
        <f t="shared" si="0"/>
        <v>16000</v>
      </c>
      <c r="C33" s="1">
        <f t="shared" si="1"/>
        <v>420</v>
      </c>
      <c r="D33" s="1">
        <f t="shared" si="2"/>
        <v>315</v>
      </c>
      <c r="E33" s="1">
        <f t="shared" si="3"/>
        <v>16128.000000000005</v>
      </c>
      <c r="F33" s="1">
        <f t="shared" si="4"/>
        <v>1875</v>
      </c>
      <c r="G33" s="1">
        <f t="shared" si="5"/>
        <v>34738.000000000007</v>
      </c>
    </row>
  </sheetData>
  <mergeCells count="42">
    <mergeCell ref="I3:J3"/>
    <mergeCell ref="I4:J4"/>
    <mergeCell ref="I5:J5"/>
    <mergeCell ref="I6:J6"/>
    <mergeCell ref="I7:J7"/>
    <mergeCell ref="E26:G26"/>
    <mergeCell ref="C4:D4"/>
    <mergeCell ref="C5:D5"/>
    <mergeCell ref="C6:D6"/>
    <mergeCell ref="C7:D7"/>
    <mergeCell ref="E25:G25"/>
    <mergeCell ref="E22:G22"/>
    <mergeCell ref="E23:G23"/>
    <mergeCell ref="E24:G24"/>
    <mergeCell ref="C22:D22"/>
    <mergeCell ref="C23:D23"/>
    <mergeCell ref="C24:D24"/>
    <mergeCell ref="C25:D25"/>
    <mergeCell ref="C26:D26"/>
    <mergeCell ref="C21:D21"/>
    <mergeCell ref="E6:F6"/>
    <mergeCell ref="C3:D3"/>
    <mergeCell ref="E3:F3"/>
    <mergeCell ref="E4:F4"/>
    <mergeCell ref="E5:F5"/>
    <mergeCell ref="A20:A21"/>
    <mergeCell ref="B20:B21"/>
    <mergeCell ref="C20:D20"/>
    <mergeCell ref="E20:G21"/>
    <mergeCell ref="G7:H7"/>
    <mergeCell ref="E7:F7"/>
    <mergeCell ref="G3:H3"/>
    <mergeCell ref="G4:H4"/>
    <mergeCell ref="G5:H5"/>
    <mergeCell ref="G6:H6"/>
    <mergeCell ref="I1:J2"/>
    <mergeCell ref="A1:A2"/>
    <mergeCell ref="B1:B2"/>
    <mergeCell ref="C1:H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42E5-AB72-1543-9216-DAF5824E736B}">
  <dimension ref="A1:G54"/>
  <sheetViews>
    <sheetView tabSelected="1" topLeftCell="A39" zoomScale="150" workbookViewId="0">
      <selection activeCell="B38" sqref="B38"/>
    </sheetView>
  </sheetViews>
  <sheetFormatPr baseColWidth="10" defaultRowHeight="16" x14ac:dyDescent="0.2"/>
  <cols>
    <col min="1" max="1" width="39.83203125" style="7" customWidth="1"/>
    <col min="2" max="2" width="12.33203125" style="4" customWidth="1"/>
    <col min="3" max="3" width="17" style="4" customWidth="1"/>
    <col min="4" max="4" width="20.6640625" style="4" customWidth="1"/>
    <col min="5" max="5" width="18.33203125" style="4" customWidth="1"/>
    <col min="6" max="6" width="17.1640625" style="4" customWidth="1"/>
    <col min="7" max="7" width="15.5" style="4" customWidth="1"/>
    <col min="8" max="16384" width="10.83203125" style="4"/>
  </cols>
  <sheetData>
    <row r="1" spans="1:7" customFormat="1" x14ac:dyDescent="0.2">
      <c r="A1" s="25" t="s">
        <v>66</v>
      </c>
      <c r="B1" s="25"/>
      <c r="C1" s="25"/>
      <c r="D1" s="25"/>
    </row>
    <row r="2" spans="1:7" customFormat="1" ht="34" x14ac:dyDescent="0.2">
      <c r="A2" s="6" t="s">
        <v>63</v>
      </c>
      <c r="B2" s="1" t="s">
        <v>60</v>
      </c>
      <c r="C2" s="6" t="s">
        <v>61</v>
      </c>
      <c r="D2" s="1" t="s">
        <v>64</v>
      </c>
    </row>
    <row r="3" spans="1:7" customFormat="1" ht="17" x14ac:dyDescent="0.2">
      <c r="A3" s="6" t="s">
        <v>62</v>
      </c>
      <c r="B3" s="1">
        <v>3000</v>
      </c>
      <c r="C3" s="1">
        <v>4</v>
      </c>
      <c r="D3" s="1">
        <f>B3/C3</f>
        <v>750</v>
      </c>
    </row>
    <row r="4" spans="1:7" customFormat="1" ht="17" x14ac:dyDescent="0.2">
      <c r="A4" s="6" t="s">
        <v>58</v>
      </c>
      <c r="B4" s="1">
        <v>2500</v>
      </c>
      <c r="C4" s="1">
        <v>5</v>
      </c>
      <c r="D4" s="1">
        <f t="shared" ref="D4:D5" si="0">B4/C4</f>
        <v>500</v>
      </c>
    </row>
    <row r="5" spans="1:7" customFormat="1" ht="17" x14ac:dyDescent="0.2">
      <c r="A5" s="6" t="s">
        <v>59</v>
      </c>
      <c r="B5" s="1">
        <v>2000</v>
      </c>
      <c r="C5" s="1">
        <v>6</v>
      </c>
      <c r="D5" s="9">
        <f t="shared" si="0"/>
        <v>333.33333333333331</v>
      </c>
    </row>
    <row r="6" spans="1:7" customFormat="1" ht="17" x14ac:dyDescent="0.2">
      <c r="A6" s="6" t="s">
        <v>65</v>
      </c>
      <c r="B6" s="1"/>
      <c r="C6" s="1"/>
      <c r="D6" s="9">
        <f>SUM(D3:D5)</f>
        <v>1583.3333333333333</v>
      </c>
    </row>
    <row r="7" spans="1:7" customFormat="1" x14ac:dyDescent="0.2">
      <c r="A7" s="7"/>
      <c r="B7" s="4"/>
      <c r="C7" s="4"/>
      <c r="D7" s="15"/>
    </row>
    <row r="8" spans="1:7" x14ac:dyDescent="0.2">
      <c r="A8" s="24" t="s">
        <v>67</v>
      </c>
      <c r="B8" s="24"/>
    </row>
    <row r="9" spans="1:7" ht="17" x14ac:dyDescent="0.2">
      <c r="A9" s="6" t="s">
        <v>55</v>
      </c>
      <c r="B9" s="1" t="s">
        <v>56</v>
      </c>
      <c r="E9" s="13"/>
    </row>
    <row r="10" spans="1:7" ht="17" x14ac:dyDescent="0.2">
      <c r="A10" s="6" t="s">
        <v>108</v>
      </c>
      <c r="B10" s="1">
        <v>1500</v>
      </c>
      <c r="E10" s="13"/>
    </row>
    <row r="11" spans="1:7" ht="17" x14ac:dyDescent="0.2">
      <c r="A11" s="6" t="s">
        <v>109</v>
      </c>
      <c r="B11" s="1">
        <v>600</v>
      </c>
      <c r="E11" s="13"/>
    </row>
    <row r="12" spans="1:7" ht="17" x14ac:dyDescent="0.2">
      <c r="A12" s="6" t="s">
        <v>107</v>
      </c>
      <c r="B12" s="1">
        <v>150</v>
      </c>
      <c r="E12" s="13"/>
    </row>
    <row r="13" spans="1:7" ht="17" x14ac:dyDescent="0.2">
      <c r="A13" s="6" t="s">
        <v>54</v>
      </c>
      <c r="B13" s="1">
        <v>100</v>
      </c>
      <c r="E13" s="12"/>
      <c r="F13" s="3"/>
      <c r="G13" s="3"/>
    </row>
    <row r="14" spans="1:7" ht="17" x14ac:dyDescent="0.2">
      <c r="A14" s="6" t="s">
        <v>88</v>
      </c>
      <c r="B14" s="1">
        <v>2</v>
      </c>
      <c r="E14" s="12"/>
      <c r="F14" s="3"/>
      <c r="G14" s="3"/>
    </row>
    <row r="15" spans="1:7" ht="17" x14ac:dyDescent="0.2">
      <c r="A15" s="6" t="s">
        <v>89</v>
      </c>
      <c r="B15" s="1">
        <v>30</v>
      </c>
      <c r="E15" s="12"/>
      <c r="F15" s="3"/>
      <c r="G15" s="3"/>
    </row>
    <row r="16" spans="1:7" ht="17" x14ac:dyDescent="0.2">
      <c r="A16" s="6" t="s">
        <v>90</v>
      </c>
      <c r="B16" s="1">
        <f>B15/60</f>
        <v>0.5</v>
      </c>
      <c r="E16" s="12"/>
      <c r="F16" s="3"/>
      <c r="G16" s="3"/>
    </row>
    <row r="17" spans="1:6" ht="17" customHeight="1" x14ac:dyDescent="0.2">
      <c r="A17" s="6" t="s">
        <v>97</v>
      </c>
      <c r="B17" s="1">
        <v>1</v>
      </c>
    </row>
    <row r="18" spans="1:6" ht="17" x14ac:dyDescent="0.2">
      <c r="A18" s="6" t="s">
        <v>96</v>
      </c>
      <c r="B18" s="1">
        <f>52*B17</f>
        <v>52</v>
      </c>
    </row>
    <row r="19" spans="1:6" ht="17" x14ac:dyDescent="0.2">
      <c r="A19" s="6" t="s">
        <v>98</v>
      </c>
      <c r="B19" s="1">
        <f>30</f>
        <v>30</v>
      </c>
    </row>
    <row r="20" spans="1:6" ht="17" x14ac:dyDescent="0.2">
      <c r="A20" s="6" t="s">
        <v>99</v>
      </c>
      <c r="B20" s="1">
        <f>B19/60</f>
        <v>0.5</v>
      </c>
    </row>
    <row r="21" spans="1:6" ht="17" x14ac:dyDescent="0.2">
      <c r="A21" s="6" t="s">
        <v>100</v>
      </c>
      <c r="B21" s="1">
        <v>1</v>
      </c>
    </row>
    <row r="22" spans="1:6" ht="17" x14ac:dyDescent="0.2">
      <c r="A22" s="6" t="s">
        <v>101</v>
      </c>
      <c r="B22" s="1">
        <f>B21*6</f>
        <v>6</v>
      </c>
    </row>
    <row r="23" spans="1:6" ht="17" x14ac:dyDescent="0.2">
      <c r="A23" s="6" t="s">
        <v>102</v>
      </c>
      <c r="B23" s="1">
        <v>90</v>
      </c>
    </row>
    <row r="24" spans="1:6" ht="17" x14ac:dyDescent="0.2">
      <c r="A24" s="6" t="s">
        <v>103</v>
      </c>
      <c r="B24" s="1">
        <f>B23/60</f>
        <v>1.5</v>
      </c>
      <c r="E24" s="7"/>
      <c r="F24" s="14"/>
    </row>
    <row r="25" spans="1:6" ht="17" x14ac:dyDescent="0.2">
      <c r="A25" s="6" t="s">
        <v>105</v>
      </c>
      <c r="B25" s="1">
        <v>1</v>
      </c>
      <c r="E25" s="7"/>
      <c r="F25" s="14"/>
    </row>
    <row r="26" spans="1:6" ht="17" x14ac:dyDescent="0.2">
      <c r="A26" s="6" t="s">
        <v>106</v>
      </c>
      <c r="B26" s="1">
        <f>B25*2</f>
        <v>2</v>
      </c>
    </row>
    <row r="27" spans="1:6" ht="20" customHeight="1" x14ac:dyDescent="0.2">
      <c r="A27" s="6" t="s">
        <v>104</v>
      </c>
      <c r="B27" s="1">
        <v>40</v>
      </c>
    </row>
    <row r="28" spans="1:6" ht="20" customHeight="1" x14ac:dyDescent="0.2">
      <c r="A28" s="6" t="s">
        <v>57</v>
      </c>
      <c r="B28" s="9">
        <v>0.2</v>
      </c>
    </row>
    <row r="29" spans="1:6" ht="17" x14ac:dyDescent="0.2">
      <c r="A29" s="6" t="s">
        <v>87</v>
      </c>
      <c r="B29" s="1">
        <v>160</v>
      </c>
    </row>
    <row r="31" spans="1:6" ht="34" x14ac:dyDescent="0.2">
      <c r="A31" s="6" t="s">
        <v>68</v>
      </c>
      <c r="B31" s="1" t="s">
        <v>69</v>
      </c>
    </row>
    <row r="32" spans="1:6" ht="17" x14ac:dyDescent="0.2">
      <c r="A32" s="6" t="s">
        <v>70</v>
      </c>
      <c r="B32" s="1">
        <f>B10*12</f>
        <v>18000</v>
      </c>
    </row>
    <row r="33" spans="1:4" ht="17" x14ac:dyDescent="0.2">
      <c r="A33" s="6" t="s">
        <v>71</v>
      </c>
      <c r="B33" s="1">
        <f>B11*12</f>
        <v>7200</v>
      </c>
    </row>
    <row r="34" spans="1:4" ht="17" x14ac:dyDescent="0.2">
      <c r="A34" s="6" t="s">
        <v>53</v>
      </c>
      <c r="B34" s="1">
        <f>B12*12</f>
        <v>1800</v>
      </c>
    </row>
    <row r="35" spans="1:4" ht="17" x14ac:dyDescent="0.2">
      <c r="A35" s="6" t="s">
        <v>91</v>
      </c>
      <c r="B35" s="1">
        <f>(B13*(B14+B28)*B16)*B11/B29</f>
        <v>412.50000000000011</v>
      </c>
    </row>
    <row r="36" spans="1:4" ht="17" x14ac:dyDescent="0.2">
      <c r="A36" s="6" t="s">
        <v>92</v>
      </c>
      <c r="B36" s="1">
        <f>(B18*B20)*B10/B29</f>
        <v>243.75</v>
      </c>
    </row>
    <row r="37" spans="1:4" ht="17" x14ac:dyDescent="0.2">
      <c r="A37" s="6" t="s">
        <v>93</v>
      </c>
      <c r="B37" s="1">
        <f>(B22*B24)*B10/B29</f>
        <v>84.375</v>
      </c>
    </row>
    <row r="38" spans="1:4" ht="17" x14ac:dyDescent="0.2">
      <c r="A38" s="6" t="s">
        <v>94</v>
      </c>
      <c r="B38" s="1">
        <f>(B26*B27*B13) + (B13*B28*B27)</f>
        <v>8800</v>
      </c>
    </row>
    <row r="39" spans="1:4" ht="17" x14ac:dyDescent="0.2">
      <c r="A39" s="6" t="s">
        <v>95</v>
      </c>
      <c r="B39" s="1">
        <f>SUM(B32:B38)</f>
        <v>36540.625</v>
      </c>
    </row>
    <row r="41" spans="1:4" customFormat="1" x14ac:dyDescent="0.2">
      <c r="A41" s="24" t="s">
        <v>73</v>
      </c>
      <c r="B41" s="24"/>
      <c r="C41" s="24"/>
      <c r="D41" s="24"/>
    </row>
    <row r="42" spans="1:4" customFormat="1" ht="34" x14ac:dyDescent="0.2">
      <c r="A42" s="10" t="s">
        <v>74</v>
      </c>
      <c r="B42" s="10" t="s">
        <v>75</v>
      </c>
      <c r="C42" s="10" t="s">
        <v>76</v>
      </c>
      <c r="D42" s="10" t="s">
        <v>77</v>
      </c>
    </row>
    <row r="43" spans="1:4" customFormat="1" ht="17" x14ac:dyDescent="0.2">
      <c r="A43" s="10" t="s">
        <v>78</v>
      </c>
      <c r="B43" s="10">
        <v>140</v>
      </c>
      <c r="C43" s="10">
        <v>10</v>
      </c>
      <c r="D43" s="10">
        <f>B43*C43</f>
        <v>1400</v>
      </c>
    </row>
    <row r="44" spans="1:4" customFormat="1" ht="17" x14ac:dyDescent="0.2">
      <c r="A44" s="10" t="s">
        <v>79</v>
      </c>
      <c r="B44" s="10">
        <v>20</v>
      </c>
      <c r="C44" s="10">
        <v>55</v>
      </c>
      <c r="D44" s="10">
        <f t="shared" ref="D44:D46" si="1">B44*C44</f>
        <v>1100</v>
      </c>
    </row>
    <row r="45" spans="1:4" customFormat="1" ht="17" x14ac:dyDescent="0.2">
      <c r="A45" s="10" t="s">
        <v>80</v>
      </c>
      <c r="B45" s="10">
        <v>8</v>
      </c>
      <c r="C45" s="10">
        <v>10</v>
      </c>
      <c r="D45" s="10">
        <f t="shared" si="1"/>
        <v>80</v>
      </c>
    </row>
    <row r="46" spans="1:4" customFormat="1" ht="17" x14ac:dyDescent="0.2">
      <c r="A46" s="10" t="s">
        <v>81</v>
      </c>
      <c r="B46" s="10">
        <v>5</v>
      </c>
      <c r="C46" s="10">
        <v>55</v>
      </c>
      <c r="D46" s="10">
        <f t="shared" si="1"/>
        <v>275</v>
      </c>
    </row>
    <row r="47" spans="1:4" customFormat="1" ht="17" x14ac:dyDescent="0.2">
      <c r="A47" s="10" t="s">
        <v>65</v>
      </c>
      <c r="B47" s="1"/>
      <c r="C47" s="10"/>
      <c r="D47" s="10">
        <f>SUM(D43:D46)</f>
        <v>2855</v>
      </c>
    </row>
    <row r="49" spans="1:2" x14ac:dyDescent="0.2">
      <c r="A49" s="23" t="s">
        <v>72</v>
      </c>
      <c r="B49" s="23"/>
    </row>
    <row r="50" spans="1:2" x14ac:dyDescent="0.2">
      <c r="A50" s="8" t="s">
        <v>82</v>
      </c>
      <c r="B50" s="8" t="s">
        <v>56</v>
      </c>
    </row>
    <row r="51" spans="1:2" x14ac:dyDescent="0.2">
      <c r="A51" s="8" t="s">
        <v>83</v>
      </c>
      <c r="B51" s="11">
        <f>D6</f>
        <v>1583.3333333333333</v>
      </c>
    </row>
    <row r="52" spans="1:2" x14ac:dyDescent="0.2">
      <c r="A52" s="8" t="s">
        <v>84</v>
      </c>
      <c r="B52" s="8">
        <f>B39</f>
        <v>36540.625</v>
      </c>
    </row>
    <row r="53" spans="1:2" x14ac:dyDescent="0.2">
      <c r="A53" s="8" t="s">
        <v>85</v>
      </c>
      <c r="B53" s="8">
        <f>D47</f>
        <v>2855</v>
      </c>
    </row>
    <row r="54" spans="1:2" x14ac:dyDescent="0.2">
      <c r="A54" s="8" t="s">
        <v>86</v>
      </c>
      <c r="B54" s="11">
        <f>SUM(B51:B53)</f>
        <v>40978.958333333336</v>
      </c>
    </row>
  </sheetData>
  <mergeCells count="4">
    <mergeCell ref="A49:B49"/>
    <mergeCell ref="A41:D41"/>
    <mergeCell ref="A8:B8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2025-03-15T08:13:04Z</dcterms:created>
  <dcterms:modified xsi:type="dcterms:W3CDTF">2025-03-19T04:26:57Z</dcterms:modified>
</cp:coreProperties>
</file>