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Экономическая эффективность информационных систем/Лаб 9/"/>
    </mc:Choice>
  </mc:AlternateContent>
  <xr:revisionPtr revIDLastSave="0" documentId="13_ncr:1_{0C1B923D-26ED-9A40-A2B4-5AE78516735C}" xr6:coauthVersionLast="47" xr6:coauthVersionMax="47" xr10:uidLastSave="{00000000-0000-0000-0000-000000000000}"/>
  <bookViews>
    <workbookView xWindow="0" yWindow="740" windowWidth="30240" windowHeight="18900" activeTab="6" xr2:uid="{7E34AB1E-4E6B-5B4B-B2A4-3021EB5D805C}"/>
  </bookViews>
  <sheets>
    <sheet name="Стоимость приобретения" sheetId="1" r:id="rId1"/>
    <sheet name="Расходные материалы" sheetId="2" r:id="rId2"/>
    <sheet name="Административные расходы" sheetId="3" r:id="rId3"/>
    <sheet name="Гарантийное обслуживание" sheetId="4" r:id="rId4"/>
    <sheet name="Пост гарантийное обслуживание" sheetId="5" r:id="rId5"/>
    <sheet name="ТСО" sheetId="6" r:id="rId6"/>
    <sheet name="Графики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6" i="2"/>
  <c r="F5" i="6"/>
  <c r="E4" i="6"/>
  <c r="E6" i="6"/>
  <c r="F3" i="5"/>
  <c r="F3" i="6" s="1"/>
  <c r="F4" i="5"/>
  <c r="F4" i="6" s="1"/>
  <c r="F5" i="5"/>
  <c r="F6" i="5"/>
  <c r="F6" i="6" s="1"/>
  <c r="F7" i="5"/>
  <c r="F7" i="6" s="1"/>
  <c r="F2" i="5"/>
  <c r="F2" i="6" s="1"/>
  <c r="E5" i="4"/>
  <c r="E5" i="6" s="1"/>
  <c r="E3" i="4"/>
  <c r="E3" i="6" s="1"/>
  <c r="E4" i="4"/>
  <c r="E6" i="4"/>
  <c r="E7" i="4"/>
  <c r="E7" i="6" s="1"/>
  <c r="E2" i="4"/>
  <c r="E2" i="6" s="1"/>
  <c r="B9" i="3"/>
  <c r="B4" i="3"/>
  <c r="B6" i="3" s="1"/>
  <c r="C3" i="1"/>
  <c r="B3" i="6" s="1"/>
  <c r="D3" i="1"/>
  <c r="B4" i="6" s="1"/>
  <c r="E3" i="1"/>
  <c r="B5" i="6" s="1"/>
  <c r="F3" i="1"/>
  <c r="B6" i="6" s="1"/>
  <c r="G3" i="1"/>
  <c r="B7" i="6" s="1"/>
  <c r="B3" i="1"/>
  <c r="B2" i="6" s="1"/>
  <c r="D11" i="2"/>
  <c r="C4" i="6" s="1"/>
  <c r="B11" i="2"/>
  <c r="C2" i="6" s="1"/>
  <c r="G6" i="2"/>
  <c r="G9" i="2" s="1"/>
  <c r="G10" i="2" s="1"/>
  <c r="F6" i="2"/>
  <c r="F7" i="2" s="1"/>
  <c r="F8" i="2" s="1"/>
  <c r="E6" i="2"/>
  <c r="E7" i="2" s="1"/>
  <c r="E8" i="2" s="1"/>
  <c r="E11" i="2" s="1"/>
  <c r="C5" i="6" s="1"/>
  <c r="D6" i="2"/>
  <c r="D7" i="2" s="1"/>
  <c r="D8" i="2" s="1"/>
  <c r="C6" i="2"/>
  <c r="C7" i="2" s="1"/>
  <c r="C8" i="2" s="1"/>
  <c r="C11" i="2" s="1"/>
  <c r="C3" i="6" s="1"/>
  <c r="B7" i="2"/>
  <c r="B8" i="2" s="1"/>
  <c r="D11" i="3" l="1"/>
  <c r="D2" i="6" s="1"/>
  <c r="G2" i="6" s="1"/>
  <c r="I11" i="3"/>
  <c r="D7" i="6" s="1"/>
  <c r="F11" i="3"/>
  <c r="D4" i="6" s="1"/>
  <c r="G4" i="6" s="1"/>
  <c r="G11" i="3"/>
  <c r="D5" i="6" s="1"/>
  <c r="G5" i="6" s="1"/>
  <c r="H11" i="3"/>
  <c r="D6" i="6" s="1"/>
  <c r="E11" i="3"/>
  <c r="D3" i="6" s="1"/>
  <c r="G3" i="6" s="1"/>
  <c r="F9" i="2"/>
  <c r="F10" i="2" s="1"/>
  <c r="F11" i="2" s="1"/>
  <c r="C6" i="6" s="1"/>
  <c r="G6" i="6" s="1"/>
  <c r="G7" i="2"/>
  <c r="G8" i="2" s="1"/>
  <c r="G11" i="2" s="1"/>
  <c r="C7" i="6" s="1"/>
  <c r="G7" i="6" s="1"/>
  <c r="H6" i="6" l="1"/>
  <c r="I6" i="6"/>
  <c r="H7" i="6"/>
  <c r="I7" i="6"/>
  <c r="H3" i="6"/>
  <c r="I3" i="6"/>
  <c r="H5" i="6"/>
  <c r="I5" i="6"/>
  <c r="I4" i="6"/>
  <c r="H4" i="6"/>
  <c r="H2" i="6"/>
  <c r="I2" i="6"/>
</calcChain>
</file>

<file path=xl/sharedStrings.xml><?xml version="1.0" encoding="utf-8"?>
<sst xmlns="http://schemas.openxmlformats.org/spreadsheetml/2006/main" count="97" uniqueCount="49">
  <si>
    <t xml:space="preserve">Модель </t>
  </si>
  <si>
    <t xml:space="preserve">Lexmark E342N </t>
  </si>
  <si>
    <t xml:space="preserve">Oki B6200N </t>
  </si>
  <si>
    <t xml:space="preserve">Samsung ML-2251N </t>
  </si>
  <si>
    <t xml:space="preserve">Xerox Phaser 3150N </t>
  </si>
  <si>
    <t xml:space="preserve">Brother HL 2070 NL </t>
  </si>
  <si>
    <t xml:space="preserve">Kyoсera FS </t>
  </si>
  <si>
    <t xml:space="preserve">Цена 1 принтера (у.е.) </t>
  </si>
  <si>
    <t xml:space="preserve">Срок гарантии (лет) </t>
  </si>
  <si>
    <t xml:space="preserve">Емкость тонер картриджа (в тыс копий) </t>
  </si>
  <si>
    <t xml:space="preserve">Стоимость тонер картриджа (у.е.) </t>
  </si>
  <si>
    <t xml:space="preserve">Ресурс фотобарабана (в 1000 копий) </t>
  </si>
  <si>
    <t xml:space="preserve">- </t>
  </si>
  <si>
    <t xml:space="preserve">Стоимость фотобарабана (у.е.) </t>
  </si>
  <si>
    <t>Общий объем печати</t>
  </si>
  <si>
    <t>Число картриджей</t>
  </si>
  <si>
    <t>Затраты на картриджи</t>
  </si>
  <si>
    <t>Число фотобарабанов</t>
  </si>
  <si>
    <t>-</t>
  </si>
  <si>
    <t>Затраты на фотобарабаны</t>
  </si>
  <si>
    <t>Общие затраты на материалы</t>
  </si>
  <si>
    <t>Стоимость рабочего часа ИТ-специалиста в среднем по России, у.е./час</t>
  </si>
  <si>
    <t>Если управляющее ПО не русс. – на 25% больше</t>
  </si>
  <si>
    <t>Приемка, ч</t>
  </si>
  <si>
    <t>Установка, подключение, ч</t>
  </si>
  <si>
    <t>Установка и настройка ПО, ч</t>
  </si>
  <si>
    <t>Обучение сотрудников (эксплуат принтеров),  человеко-часов на всю партию (рус яз), ч</t>
  </si>
  <si>
    <t>Количество принтеров, шт.</t>
  </si>
  <si>
    <t>Итого на обучение</t>
  </si>
  <si>
    <t>Итого на установку и настройку</t>
  </si>
  <si>
    <t>Итоговые административные затраты</t>
  </si>
  <si>
    <t>Затраты на обучение и настройку 5 принтеров</t>
  </si>
  <si>
    <t>Стоимость обращения в сервисный центр</t>
  </si>
  <si>
    <t>Число инцидентов, требующих обращения в сервисный центр на всю партию принтеров в год</t>
  </si>
  <si>
    <t xml:space="preserve">Samsung </t>
  </si>
  <si>
    <t xml:space="preserve">Модель  </t>
  </si>
  <si>
    <t>Стоимость затрат в период действия гарантии</t>
  </si>
  <si>
    <t>Число инцидентов, требующих ремонта в год</t>
  </si>
  <si>
    <t>Средняя стоимость ремонта с учетом стоимости комплектующих</t>
  </si>
  <si>
    <t>Срок службы оборудования</t>
  </si>
  <si>
    <t>Постгарантийное обслуживание</t>
  </si>
  <si>
    <t>Стоимость приобретения</t>
  </si>
  <si>
    <t>Общие затраты на расходные материалы (у.е.)</t>
  </si>
  <si>
    <t>Общие административные затраты (у.е.)</t>
  </si>
  <si>
    <t>Затраты на гарантийное обслуживание (у.е.)</t>
  </si>
  <si>
    <t>Затраты на постгарантийное обслуживание (у.е.)</t>
  </si>
  <si>
    <t>ТСО</t>
  </si>
  <si>
    <t>ТСО в год</t>
  </si>
  <si>
    <t>ТСО в год без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</si>
</sst>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  <a:r>
              <a:rPr lang="ru-RU" baseline="0"/>
              <a:t> владения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ТСО!$G$2:$G$7</c:f>
              <c:numCache>
                <c:formatCode>General</c:formatCode>
                <c:ptCount val="6"/>
                <c:pt idx="0">
                  <c:v>11878.125</c:v>
                </c:pt>
                <c:pt idx="1">
                  <c:v>9473.125</c:v>
                </c:pt>
                <c:pt idx="2">
                  <c:v>6765.625</c:v>
                </c:pt>
                <c:pt idx="3">
                  <c:v>10893.125</c:v>
                </c:pt>
                <c:pt idx="4">
                  <c:v>5130.125</c:v>
                </c:pt>
                <c:pt idx="5">
                  <c:v>8257.125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7-4A4A-AB2F-08A17D28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37199"/>
        <c:axId val="94043375"/>
      </c:barChart>
      <c:catAx>
        <c:axId val="5613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3375"/>
        <c:crosses val="autoZero"/>
        <c:auto val="1"/>
        <c:lblAlgn val="ctr"/>
        <c:lblOffset val="100"/>
        <c:noMultiLvlLbl val="0"/>
      </c:catAx>
      <c:valAx>
        <c:axId val="940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Разные Виды Затрат Для Каждого Принтера</a:t>
            </a:r>
            <a:endParaRPr lang="en-US"/>
          </a:p>
        </c:rich>
      </c:tx>
      <c:layout>
        <c:manualLayout>
          <c:xMode val="edge"/>
          <c:yMode val="edge"/>
          <c:x val="0.26327327803382289"/>
          <c:y val="4.435678643115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ТСО!$B$1</c:f>
              <c:strCache>
                <c:ptCount val="1"/>
                <c:pt idx="0">
                  <c:v>Стоимость приобретения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ТСО!$B$2:$B$7</c:f>
              <c:numCache>
                <c:formatCode>General</c:formatCode>
                <c:ptCount val="6"/>
                <c:pt idx="0">
                  <c:v>1950</c:v>
                </c:pt>
                <c:pt idx="1">
                  <c:v>2900</c:v>
                </c:pt>
                <c:pt idx="2">
                  <c:v>1525</c:v>
                </c:pt>
                <c:pt idx="3">
                  <c:v>1575</c:v>
                </c:pt>
                <c:pt idx="4">
                  <c:v>1160</c:v>
                </c:pt>
                <c:pt idx="5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F-6640-B665-07C32DFB39AD}"/>
            </c:ext>
          </c:extLst>
        </c:ser>
        <c:ser>
          <c:idx val="1"/>
          <c:order val="1"/>
          <c:tx>
            <c:strRef>
              <c:f>ТСО!$C$1</c:f>
              <c:strCache>
                <c:ptCount val="1"/>
                <c:pt idx="0">
                  <c:v>Общие затраты на расходные материалы (у.е.)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ТСО!$C$2:$C$7</c:f>
              <c:numCache>
                <c:formatCode>General</c:formatCode>
                <c:ptCount val="6"/>
                <c:pt idx="0">
                  <c:v>3660</c:v>
                </c:pt>
                <c:pt idx="1">
                  <c:v>2520</c:v>
                </c:pt>
                <c:pt idx="2">
                  <c:v>2362.5</c:v>
                </c:pt>
                <c:pt idx="3">
                  <c:v>3060</c:v>
                </c:pt>
                <c:pt idx="4">
                  <c:v>1515</c:v>
                </c:pt>
                <c:pt idx="5">
                  <c:v>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F-6640-B665-07C32DFB39AD}"/>
            </c:ext>
          </c:extLst>
        </c:ser>
        <c:ser>
          <c:idx val="2"/>
          <c:order val="2"/>
          <c:tx>
            <c:strRef>
              <c:f>ТСО!$D$1</c:f>
              <c:strCache>
                <c:ptCount val="1"/>
                <c:pt idx="0">
                  <c:v>Общие административные затраты (у.е.)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ТСО!$D$2:$D$7</c:f>
              <c:numCache>
                <c:formatCode>General</c:formatCode>
                <c:ptCount val="6"/>
                <c:pt idx="0">
                  <c:v>118.125</c:v>
                </c:pt>
                <c:pt idx="1">
                  <c:v>118.125</c:v>
                </c:pt>
                <c:pt idx="2">
                  <c:v>118.125</c:v>
                </c:pt>
                <c:pt idx="3">
                  <c:v>118.125</c:v>
                </c:pt>
                <c:pt idx="4">
                  <c:v>118.125</c:v>
                </c:pt>
                <c:pt idx="5">
                  <c:v>118.125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F-6640-B665-07C32DFB39AD}"/>
            </c:ext>
          </c:extLst>
        </c:ser>
        <c:ser>
          <c:idx val="3"/>
          <c:order val="3"/>
          <c:tx>
            <c:strRef>
              <c:f>ТСО!$E$1</c:f>
              <c:strCache>
                <c:ptCount val="1"/>
                <c:pt idx="0">
                  <c:v>Затраты на гарантийное обслуживание (у.е.)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ТСО!$E$2:$E$7</c:f>
              <c:numCache>
                <c:formatCode>General</c:formatCode>
                <c:ptCount val="6"/>
                <c:pt idx="0">
                  <c:v>150</c:v>
                </c:pt>
                <c:pt idx="1">
                  <c:v>560</c:v>
                </c:pt>
                <c:pt idx="2">
                  <c:v>1260</c:v>
                </c:pt>
                <c:pt idx="3">
                  <c:v>140</c:v>
                </c:pt>
                <c:pt idx="4">
                  <c:v>1287</c:v>
                </c:pt>
                <c:pt idx="5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F-6640-B665-07C32DFB39AD}"/>
            </c:ext>
          </c:extLst>
        </c:ser>
        <c:ser>
          <c:idx val="4"/>
          <c:order val="4"/>
          <c:tx>
            <c:strRef>
              <c:f>ТСО!$F$1</c:f>
              <c:strCache>
                <c:ptCount val="1"/>
                <c:pt idx="0">
                  <c:v>Затраты на постгарантийное обслуживание (у.е.)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ТСО!$F$2:$F$7</c:f>
              <c:numCache>
                <c:formatCode>General</c:formatCode>
                <c:ptCount val="6"/>
                <c:pt idx="0">
                  <c:v>6000</c:v>
                </c:pt>
                <c:pt idx="1">
                  <c:v>3375</c:v>
                </c:pt>
                <c:pt idx="2">
                  <c:v>1500</c:v>
                </c:pt>
                <c:pt idx="3">
                  <c:v>6000</c:v>
                </c:pt>
                <c:pt idx="4">
                  <c:v>1050</c:v>
                </c:pt>
                <c:pt idx="5">
                  <c:v>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F-6640-B665-07C32DFB39AD}"/>
            </c:ext>
          </c:extLst>
        </c:ser>
        <c:ser>
          <c:idx val="5"/>
          <c:order val="5"/>
          <c:tx>
            <c:strRef>
              <c:f>ТСО!$G$1</c:f>
              <c:strCache>
                <c:ptCount val="1"/>
                <c:pt idx="0">
                  <c:v>ТСО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ТСО!$G$2:$G$7</c:f>
              <c:numCache>
                <c:formatCode>General</c:formatCode>
                <c:ptCount val="6"/>
                <c:pt idx="0">
                  <c:v>11878.125</c:v>
                </c:pt>
                <c:pt idx="1">
                  <c:v>9473.125</c:v>
                </c:pt>
                <c:pt idx="2">
                  <c:v>6765.625</c:v>
                </c:pt>
                <c:pt idx="3">
                  <c:v>10893.125</c:v>
                </c:pt>
                <c:pt idx="4">
                  <c:v>5130.125</c:v>
                </c:pt>
                <c:pt idx="5">
                  <c:v>8257.125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F-6640-B665-07C32DFB39AD}"/>
            </c:ext>
          </c:extLst>
        </c:ser>
        <c:ser>
          <c:idx val="6"/>
          <c:order val="6"/>
          <c:tx>
            <c:strRef>
              <c:f>ТСО!$H$1</c:f>
              <c:strCache>
                <c:ptCount val="1"/>
                <c:pt idx="0">
                  <c:v>ТСО в год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ТСО!$H$2:$H$7</c:f>
              <c:numCache>
                <c:formatCode>General</c:formatCode>
                <c:ptCount val="6"/>
                <c:pt idx="0">
                  <c:v>2375.625</c:v>
                </c:pt>
                <c:pt idx="1">
                  <c:v>1894.625</c:v>
                </c:pt>
                <c:pt idx="2">
                  <c:v>1353.125</c:v>
                </c:pt>
                <c:pt idx="3">
                  <c:v>2178.625</c:v>
                </c:pt>
                <c:pt idx="4">
                  <c:v>1026.0250000000001</c:v>
                </c:pt>
                <c:pt idx="5">
                  <c:v>1651.425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F-6640-B665-07C32DFB39AD}"/>
            </c:ext>
          </c:extLst>
        </c:ser>
        <c:ser>
          <c:idx val="7"/>
          <c:order val="7"/>
          <c:tx>
            <c:strRef>
              <c:f>ТСО!$I$1</c:f>
              <c:strCache>
                <c:ptCount val="1"/>
                <c:pt idx="0">
                  <c:v>ТСО в год без покупки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ТСО!$I$2:$I$7</c:f>
              <c:numCache>
                <c:formatCode>General</c:formatCode>
                <c:ptCount val="6"/>
                <c:pt idx="0">
                  <c:v>1985.625</c:v>
                </c:pt>
                <c:pt idx="1">
                  <c:v>1314.625</c:v>
                </c:pt>
                <c:pt idx="2">
                  <c:v>1048.125</c:v>
                </c:pt>
                <c:pt idx="3">
                  <c:v>1863.625</c:v>
                </c:pt>
                <c:pt idx="4">
                  <c:v>794.02499999999998</c:v>
                </c:pt>
                <c:pt idx="5">
                  <c:v>1129.425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F-6640-B665-07C32DFB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567056"/>
        <c:axId val="2124234224"/>
      </c:barChart>
      <c:catAx>
        <c:axId val="9405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4224"/>
        <c:crosses val="autoZero"/>
        <c:auto val="1"/>
        <c:lblAlgn val="ctr"/>
        <c:lblOffset val="100"/>
        <c:noMultiLvlLbl val="0"/>
      </c:catAx>
      <c:valAx>
        <c:axId val="2124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Составляющие Стоимости Владения (Без Покупки)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ТСО!$C$1</c:f>
              <c:strCache>
                <c:ptCount val="1"/>
                <c:pt idx="0">
                  <c:v>Общие затраты на расходные материалы (у.е.)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ТСО!$C$2:$C$7</c:f>
              <c:numCache>
                <c:formatCode>General</c:formatCode>
                <c:ptCount val="6"/>
                <c:pt idx="0">
                  <c:v>3660</c:v>
                </c:pt>
                <c:pt idx="1">
                  <c:v>2520</c:v>
                </c:pt>
                <c:pt idx="2">
                  <c:v>2362.5</c:v>
                </c:pt>
                <c:pt idx="3">
                  <c:v>3060</c:v>
                </c:pt>
                <c:pt idx="4">
                  <c:v>1515</c:v>
                </c:pt>
                <c:pt idx="5">
                  <c:v>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DD44-B71D-D5523ED8D9F9}"/>
            </c:ext>
          </c:extLst>
        </c:ser>
        <c:ser>
          <c:idx val="2"/>
          <c:order val="1"/>
          <c:tx>
            <c:strRef>
              <c:f>ТСО!$D$1</c:f>
              <c:strCache>
                <c:ptCount val="1"/>
                <c:pt idx="0">
                  <c:v>Общие административные затраты (у.е.)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ТСО!$D$2:$D$7</c:f>
              <c:numCache>
                <c:formatCode>General</c:formatCode>
                <c:ptCount val="6"/>
                <c:pt idx="0">
                  <c:v>118.125</c:v>
                </c:pt>
                <c:pt idx="1">
                  <c:v>118.125</c:v>
                </c:pt>
                <c:pt idx="2">
                  <c:v>118.125</c:v>
                </c:pt>
                <c:pt idx="3">
                  <c:v>118.125</c:v>
                </c:pt>
                <c:pt idx="4">
                  <c:v>118.125</c:v>
                </c:pt>
                <c:pt idx="5">
                  <c:v>118.125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7-DD44-B71D-D5523ED8D9F9}"/>
            </c:ext>
          </c:extLst>
        </c:ser>
        <c:ser>
          <c:idx val="3"/>
          <c:order val="2"/>
          <c:tx>
            <c:strRef>
              <c:f>ТСО!$E$1</c:f>
              <c:strCache>
                <c:ptCount val="1"/>
                <c:pt idx="0">
                  <c:v>Затраты на гарантийное обслуживание (у.е.)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ТСО!$E$2:$E$7</c:f>
              <c:numCache>
                <c:formatCode>General</c:formatCode>
                <c:ptCount val="6"/>
                <c:pt idx="0">
                  <c:v>150</c:v>
                </c:pt>
                <c:pt idx="1">
                  <c:v>560</c:v>
                </c:pt>
                <c:pt idx="2">
                  <c:v>1260</c:v>
                </c:pt>
                <c:pt idx="3">
                  <c:v>140</c:v>
                </c:pt>
                <c:pt idx="4">
                  <c:v>1287</c:v>
                </c:pt>
                <c:pt idx="5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7-DD44-B71D-D5523ED8D9F9}"/>
            </c:ext>
          </c:extLst>
        </c:ser>
        <c:ser>
          <c:idx val="4"/>
          <c:order val="3"/>
          <c:tx>
            <c:strRef>
              <c:f>ТСО!$F$1</c:f>
              <c:strCache>
                <c:ptCount val="1"/>
                <c:pt idx="0">
                  <c:v>Затраты на постгарантийное обслуживание (у.е.)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ТСО!$F$2:$F$7</c:f>
              <c:numCache>
                <c:formatCode>General</c:formatCode>
                <c:ptCount val="6"/>
                <c:pt idx="0">
                  <c:v>6000</c:v>
                </c:pt>
                <c:pt idx="1">
                  <c:v>3375</c:v>
                </c:pt>
                <c:pt idx="2">
                  <c:v>1500</c:v>
                </c:pt>
                <c:pt idx="3">
                  <c:v>6000</c:v>
                </c:pt>
                <c:pt idx="4">
                  <c:v>1050</c:v>
                </c:pt>
                <c:pt idx="5">
                  <c:v>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7-DD44-B71D-D5523ED8D9F9}"/>
            </c:ext>
          </c:extLst>
        </c:ser>
        <c:ser>
          <c:idx val="7"/>
          <c:order val="4"/>
          <c:tx>
            <c:strRef>
              <c:f>ТСО!$I$1</c:f>
              <c:strCache>
                <c:ptCount val="1"/>
                <c:pt idx="0">
                  <c:v>ТСО в год без покупки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ТСО!$A$2:$A$7</c:f>
              <c:strCache>
                <c:ptCount val="6"/>
                <c:pt idx="0">
                  <c:v>Lexmark E342N </c:v>
                </c:pt>
                <c:pt idx="1">
                  <c:v>Oki B6200N </c:v>
                </c:pt>
                <c:pt idx="2">
                  <c:v>Samsung </c:v>
                </c:pt>
                <c:pt idx="3">
                  <c:v>Xerox Phaser 3150N </c:v>
                </c:pt>
                <c:pt idx="4">
                  <c:v>Brother HL 2070 NL </c:v>
                </c:pt>
                <c:pt idx="5">
                  <c:v>Kyoсera FS </c:v>
                </c:pt>
              </c:strCache>
            </c:strRef>
          </c:cat>
          <c:val>
            <c:numRef>
              <c:f>ТСО!$I$2:$I$7</c:f>
              <c:numCache>
                <c:formatCode>General</c:formatCode>
                <c:ptCount val="6"/>
                <c:pt idx="0">
                  <c:v>1985.625</c:v>
                </c:pt>
                <c:pt idx="1">
                  <c:v>1314.625</c:v>
                </c:pt>
                <c:pt idx="2">
                  <c:v>1048.125</c:v>
                </c:pt>
                <c:pt idx="3">
                  <c:v>1863.625</c:v>
                </c:pt>
                <c:pt idx="4">
                  <c:v>794.02499999999998</c:v>
                </c:pt>
                <c:pt idx="5">
                  <c:v>1129.425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E7-DD44-B71D-D5523ED8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567056"/>
        <c:axId val="2124234224"/>
      </c:barChart>
      <c:catAx>
        <c:axId val="9405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4224"/>
        <c:crosses val="autoZero"/>
        <c:auto val="1"/>
        <c:lblAlgn val="ctr"/>
        <c:lblOffset val="100"/>
        <c:noMultiLvlLbl val="0"/>
      </c:catAx>
      <c:valAx>
        <c:axId val="2124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90071</xdr:colOff>
      <xdr:row>0</xdr:row>
      <xdr:rowOff>81064</xdr:rowOff>
    </xdr:from>
    <xdr:to>
      <xdr:col>5</xdr:col>
      <xdr:colOff>549433</xdr:colOff>
      <xdr:row>14</xdr:row>
      <xdr:rowOff>72056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922A8-3754-8A47-948D-1DCA21F3D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84756</xdr:colOff>
      <xdr:row>15</xdr:row>
      <xdr:rowOff>43414</xdr:rowOff>
    </xdr:from>
    <xdr:to>
      <xdr:col>8</xdr:col>
      <xdr:colOff>728777</xdr:colOff>
      <xdr:row>29</xdr:row>
      <xdr:rowOff>6278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B43E1-EC68-BA47-8267-6776B9EB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635000</xdr:colOff>
      <xdr:row>0</xdr:row>
      <xdr:rowOff>99078</xdr:rowOff>
    </xdr:from>
    <xdr:to>
      <xdr:col>14</xdr:col>
      <xdr:colOff>453521</xdr:colOff>
      <xdr:row>14</xdr:row>
      <xdr:rowOff>61942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D014B-07B1-104C-B3CD-8AD318E3C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41AD-395D-8A4F-8F98-E6FDBC0B7E2B}">
  <dimension ref="A1:G3"/>
  <sheetViews>
    <sheetView zoomScale="176" workbookViewId="0">
      <selection activeCell="B3" sqref="B3"/>
    </sheetView>
  </sheetViews>
  <sheetFormatPr baseColWidth="10" defaultRowHeight="16" x14ac:dyDescent="0.2"/>
  <cols>
    <col min="1" max="1" width="24" style="5" customWidth="1"/>
    <col min="2" max="2" width="15" style="5" customWidth="1"/>
    <col min="3" max="3" width="13" style="5" customWidth="1"/>
    <col min="4" max="4" width="20.1640625" style="5" customWidth="1"/>
    <col min="5" max="5" width="19.5" style="5" customWidth="1"/>
    <col min="6" max="6" width="19.1640625" style="5" customWidth="1"/>
    <col min="7" max="7" width="11.1640625" style="5" customWidth="1"/>
    <col min="8" max="16384" width="10.83203125" style="5"/>
  </cols>
  <sheetData>
    <row r="1" spans="1:7" ht="7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70" customHeight="1" x14ac:dyDescent="0.2">
      <c r="A2" s="1" t="s">
        <v>7</v>
      </c>
      <c r="B2" s="1">
        <v>390</v>
      </c>
      <c r="C2" s="1">
        <v>580</v>
      </c>
      <c r="D2" s="1">
        <v>305</v>
      </c>
      <c r="E2" s="1">
        <v>315</v>
      </c>
      <c r="F2" s="1">
        <v>232</v>
      </c>
      <c r="G2" s="1">
        <v>522</v>
      </c>
    </row>
    <row r="3" spans="1:7" ht="70" customHeight="1" x14ac:dyDescent="0.2">
      <c r="A3" s="7" t="s">
        <v>41</v>
      </c>
      <c r="B3" s="6">
        <f>B2*5</f>
        <v>1950</v>
      </c>
      <c r="C3" s="6">
        <f t="shared" ref="C3:G3" si="0">C2*5</f>
        <v>2900</v>
      </c>
      <c r="D3" s="6">
        <f t="shared" si="0"/>
        <v>1525</v>
      </c>
      <c r="E3" s="6">
        <f t="shared" si="0"/>
        <v>1575</v>
      </c>
      <c r="F3" s="6">
        <f t="shared" si="0"/>
        <v>1160</v>
      </c>
      <c r="G3" s="6">
        <f t="shared" si="0"/>
        <v>2610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6DB6-E7C9-2B49-ABB9-E635AF090C7B}">
  <dimension ref="A1:G11"/>
  <sheetViews>
    <sheetView zoomScale="183" workbookViewId="0">
      <selection activeCell="B7" sqref="B7"/>
    </sheetView>
  </sheetViews>
  <sheetFormatPr baseColWidth="10" defaultRowHeight="16" x14ac:dyDescent="0.2"/>
  <cols>
    <col min="1" max="1" width="32.1640625" style="6" customWidth="1"/>
    <col min="2" max="2" width="12.1640625" style="6" bestFit="1" customWidth="1"/>
    <col min="3" max="16384" width="10.83203125" style="6"/>
  </cols>
  <sheetData>
    <row r="1" spans="1:7" ht="5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30" customHeight="1" x14ac:dyDescent="0.2">
      <c r="A2" s="9" t="s">
        <v>9</v>
      </c>
      <c r="B2" s="9">
        <v>6</v>
      </c>
      <c r="C2" s="9">
        <v>10</v>
      </c>
      <c r="D2" s="9">
        <v>8</v>
      </c>
      <c r="E2" s="9">
        <v>5</v>
      </c>
      <c r="F2" s="9">
        <v>2.5</v>
      </c>
      <c r="G2" s="9">
        <v>7.2</v>
      </c>
    </row>
    <row r="3" spans="1:7" ht="30" customHeight="1" x14ac:dyDescent="0.2">
      <c r="A3" s="9" t="s">
        <v>10</v>
      </c>
      <c r="B3" s="9">
        <v>122</v>
      </c>
      <c r="C3" s="9">
        <v>140</v>
      </c>
      <c r="D3" s="9">
        <v>105</v>
      </c>
      <c r="E3" s="9">
        <v>85</v>
      </c>
      <c r="F3" s="9">
        <v>7.5</v>
      </c>
      <c r="G3" s="9">
        <v>92</v>
      </c>
    </row>
    <row r="4" spans="1:7" ht="30" customHeight="1" x14ac:dyDescent="0.2">
      <c r="A4" s="9" t="s">
        <v>11</v>
      </c>
      <c r="B4" s="9" t="s">
        <v>12</v>
      </c>
      <c r="C4" s="9" t="s">
        <v>12</v>
      </c>
      <c r="D4" s="9" t="s">
        <v>12</v>
      </c>
      <c r="E4" s="9" t="s">
        <v>12</v>
      </c>
      <c r="F4" s="9">
        <v>12</v>
      </c>
      <c r="G4" s="9">
        <v>100</v>
      </c>
    </row>
    <row r="5" spans="1:7" ht="30" customHeight="1" x14ac:dyDescent="0.2">
      <c r="A5" s="9" t="s">
        <v>13</v>
      </c>
      <c r="B5" s="9" t="s">
        <v>12</v>
      </c>
      <c r="C5" s="9" t="s">
        <v>12</v>
      </c>
      <c r="D5" s="9" t="s">
        <v>12</v>
      </c>
      <c r="E5" s="9" t="s">
        <v>12</v>
      </c>
      <c r="F5" s="9">
        <v>65</v>
      </c>
      <c r="G5" s="9">
        <v>170</v>
      </c>
    </row>
    <row r="6" spans="1:7" ht="30" customHeight="1" x14ac:dyDescent="0.2">
      <c r="A6" s="9" t="s">
        <v>14</v>
      </c>
      <c r="B6" s="10">
        <f>3000*12*5</f>
        <v>180000</v>
      </c>
      <c r="C6" s="10">
        <f t="shared" ref="B6:G6" si="0">3000*12*5</f>
        <v>180000</v>
      </c>
      <c r="D6" s="10">
        <f t="shared" si="0"/>
        <v>180000</v>
      </c>
      <c r="E6" s="10">
        <f t="shared" si="0"/>
        <v>180000</v>
      </c>
      <c r="F6" s="10">
        <f t="shared" si="0"/>
        <v>180000</v>
      </c>
      <c r="G6" s="10">
        <f t="shared" si="0"/>
        <v>180000</v>
      </c>
    </row>
    <row r="7" spans="1:7" ht="30" customHeight="1" x14ac:dyDescent="0.2">
      <c r="A7" s="9" t="s">
        <v>15</v>
      </c>
      <c r="B7" s="10">
        <f>B6/(B2*1000)</f>
        <v>30</v>
      </c>
      <c r="C7" s="10">
        <f t="shared" ref="C7:G7" si="1">C6/(C2*1000)</f>
        <v>18</v>
      </c>
      <c r="D7" s="10">
        <f t="shared" si="1"/>
        <v>22.5</v>
      </c>
      <c r="E7" s="10">
        <f t="shared" si="1"/>
        <v>36</v>
      </c>
      <c r="F7" s="10">
        <f>F6/(F2*1000)</f>
        <v>72</v>
      </c>
      <c r="G7" s="10">
        <f t="shared" si="1"/>
        <v>25</v>
      </c>
    </row>
    <row r="8" spans="1:7" ht="31" customHeight="1" x14ac:dyDescent="0.2">
      <c r="A8" s="10" t="s">
        <v>16</v>
      </c>
      <c r="B8" s="10">
        <f>B7*B3</f>
        <v>3660</v>
      </c>
      <c r="C8" s="10">
        <f t="shared" ref="C8:G8" si="2">C7*C3</f>
        <v>2520</v>
      </c>
      <c r="D8" s="10">
        <f t="shared" si="2"/>
        <v>2362.5</v>
      </c>
      <c r="E8" s="10">
        <f t="shared" si="2"/>
        <v>3060</v>
      </c>
      <c r="F8" s="10">
        <f>F7*F3</f>
        <v>540</v>
      </c>
      <c r="G8" s="10">
        <f t="shared" si="2"/>
        <v>2300</v>
      </c>
    </row>
    <row r="9" spans="1:7" ht="31" customHeight="1" x14ac:dyDescent="0.2">
      <c r="A9" s="10" t="s">
        <v>17</v>
      </c>
      <c r="B9" s="10" t="s">
        <v>18</v>
      </c>
      <c r="C9" s="10" t="s">
        <v>18</v>
      </c>
      <c r="D9" s="10" t="s">
        <v>18</v>
      </c>
      <c r="E9" s="10" t="s">
        <v>18</v>
      </c>
      <c r="F9" s="10">
        <f>F6/(F4*1000)</f>
        <v>15</v>
      </c>
      <c r="G9" s="10">
        <f>G6/(G4*1000)</f>
        <v>1.8</v>
      </c>
    </row>
    <row r="10" spans="1:7" ht="31" customHeight="1" x14ac:dyDescent="0.2">
      <c r="A10" s="10" t="s">
        <v>19</v>
      </c>
      <c r="B10" s="10" t="s">
        <v>18</v>
      </c>
      <c r="C10" s="10" t="s">
        <v>18</v>
      </c>
      <c r="D10" s="10" t="s">
        <v>18</v>
      </c>
      <c r="E10" s="10" t="s">
        <v>18</v>
      </c>
      <c r="F10" s="10">
        <f>F9*F5</f>
        <v>975</v>
      </c>
      <c r="G10" s="10">
        <f>G9*G5</f>
        <v>306</v>
      </c>
    </row>
    <row r="11" spans="1:7" ht="27" customHeight="1" x14ac:dyDescent="0.2">
      <c r="A11" s="10" t="s">
        <v>20</v>
      </c>
      <c r="B11" s="10">
        <f>B8</f>
        <v>3660</v>
      </c>
      <c r="C11" s="10">
        <f t="shared" ref="C11:E11" si="3">C8</f>
        <v>2520</v>
      </c>
      <c r="D11" s="10">
        <f t="shared" si="3"/>
        <v>2362.5</v>
      </c>
      <c r="E11" s="10">
        <f t="shared" si="3"/>
        <v>3060</v>
      </c>
      <c r="F11" s="10">
        <f>F10+F8</f>
        <v>1515</v>
      </c>
      <c r="G11" s="10">
        <f>G10+G8</f>
        <v>2606</v>
      </c>
    </row>
  </sheetData>
  <pageMargins left="0.7" right="0.7" top="0.75" bottom="0.75" header="0.3" footer="0.3"/>
  <ignoredErrors>
    <ignoredError sqref="F9:G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9616-FE7E-3241-ABAD-139248404C90}">
  <dimension ref="A1:I11"/>
  <sheetViews>
    <sheetView zoomScale="164" workbookViewId="0">
      <selection activeCell="B11" sqref="B11"/>
    </sheetView>
  </sheetViews>
  <sheetFormatPr baseColWidth="10" defaultRowHeight="16" x14ac:dyDescent="0.2"/>
  <cols>
    <col min="1" max="1" width="42.1640625" style="8" customWidth="1"/>
    <col min="2" max="2" width="13.83203125" style="6" customWidth="1"/>
    <col min="9" max="16384" width="10.83203125" style="6"/>
  </cols>
  <sheetData>
    <row r="1" spans="1:9" ht="29" customHeight="1" x14ac:dyDescent="0.2">
      <c r="A1" s="11" t="s">
        <v>23</v>
      </c>
      <c r="B1" s="12">
        <v>0.5</v>
      </c>
      <c r="C1" s="6"/>
      <c r="D1" s="6"/>
      <c r="E1" s="6"/>
      <c r="F1" s="6"/>
      <c r="G1" s="6"/>
      <c r="H1" s="6"/>
    </row>
    <row r="2" spans="1:9" ht="31" customHeight="1" x14ac:dyDescent="0.2">
      <c r="A2" s="11" t="s">
        <v>24</v>
      </c>
      <c r="B2" s="12">
        <v>0.5</v>
      </c>
      <c r="C2" s="6"/>
      <c r="D2" s="6"/>
      <c r="E2" s="6"/>
      <c r="F2" s="6"/>
      <c r="G2" s="6"/>
      <c r="H2" s="6"/>
    </row>
    <row r="3" spans="1:9" ht="36" customHeight="1" x14ac:dyDescent="0.2">
      <c r="A3" s="11" t="s">
        <v>25</v>
      </c>
      <c r="B3" s="12">
        <v>2</v>
      </c>
      <c r="C3" s="6"/>
      <c r="D3" s="6"/>
      <c r="E3" s="6"/>
      <c r="F3" s="6"/>
      <c r="G3" s="6"/>
      <c r="H3" s="6"/>
    </row>
    <row r="4" spans="1:9" ht="26" customHeight="1" x14ac:dyDescent="0.2">
      <c r="A4" s="13" t="s">
        <v>29</v>
      </c>
      <c r="B4" s="14">
        <f>SUM(B1:B3)</f>
        <v>3</v>
      </c>
      <c r="C4" s="4"/>
      <c r="D4" s="6"/>
      <c r="E4" s="6"/>
      <c r="F4" s="6"/>
      <c r="G4" s="6"/>
      <c r="H4" s="6"/>
    </row>
    <row r="5" spans="1:9" ht="29" customHeight="1" x14ac:dyDescent="0.2">
      <c r="A5" s="16" t="s">
        <v>27</v>
      </c>
      <c r="B5" s="17">
        <v>5</v>
      </c>
      <c r="C5" s="6"/>
      <c r="D5" s="6"/>
      <c r="E5" s="6"/>
      <c r="F5" s="6"/>
      <c r="G5" s="6"/>
      <c r="H5" s="6"/>
    </row>
    <row r="6" spans="1:9" ht="29" customHeight="1" x14ac:dyDescent="0.2">
      <c r="A6" s="16" t="s">
        <v>31</v>
      </c>
      <c r="B6" s="17">
        <f>B5*B4</f>
        <v>15</v>
      </c>
      <c r="C6" s="6"/>
      <c r="D6" s="6"/>
      <c r="E6" s="6"/>
      <c r="F6" s="6"/>
      <c r="G6" s="6"/>
      <c r="H6" s="6"/>
    </row>
    <row r="7" spans="1:9" ht="41" customHeight="1" x14ac:dyDescent="0.2">
      <c r="A7" s="2" t="s">
        <v>26</v>
      </c>
      <c r="B7" s="12">
        <v>15</v>
      </c>
      <c r="C7" s="6"/>
      <c r="D7" s="6"/>
      <c r="E7" s="6"/>
      <c r="F7" s="6"/>
      <c r="G7" s="6"/>
      <c r="H7" s="6"/>
    </row>
    <row r="8" spans="1:9" ht="39" customHeight="1" x14ac:dyDescent="0.2">
      <c r="A8" s="2" t="s">
        <v>22</v>
      </c>
      <c r="B8" s="15">
        <v>1.25</v>
      </c>
      <c r="C8" s="6"/>
      <c r="D8" s="6"/>
      <c r="E8" s="6"/>
      <c r="F8" s="6"/>
      <c r="G8" s="6"/>
      <c r="H8" s="6"/>
    </row>
    <row r="9" spans="1:9" ht="41" customHeight="1" x14ac:dyDescent="0.2">
      <c r="A9" s="2" t="s">
        <v>28</v>
      </c>
      <c r="B9" s="12">
        <f>B7*B8</f>
        <v>18.75</v>
      </c>
      <c r="C9" s="4"/>
      <c r="D9" s="6"/>
      <c r="E9" s="6"/>
      <c r="F9" s="6"/>
      <c r="G9" s="6"/>
      <c r="H9" s="6"/>
    </row>
    <row r="10" spans="1:9" ht="51" x14ac:dyDescent="0.2">
      <c r="A10" s="11" t="s">
        <v>21</v>
      </c>
      <c r="B10" s="12">
        <v>3.5</v>
      </c>
      <c r="C10" s="6"/>
      <c r="D10" s="9" t="s">
        <v>1</v>
      </c>
      <c r="E10" s="9" t="s">
        <v>2</v>
      </c>
      <c r="F10" s="9" t="s">
        <v>3</v>
      </c>
      <c r="G10" s="9" t="s">
        <v>4</v>
      </c>
      <c r="H10" s="9" t="s">
        <v>5</v>
      </c>
      <c r="I10" s="9" t="s">
        <v>6</v>
      </c>
    </row>
    <row r="11" spans="1:9" ht="29" customHeight="1" x14ac:dyDescent="0.2">
      <c r="A11" s="16" t="s">
        <v>30</v>
      </c>
      <c r="B11" s="17">
        <f>B10*(B9+B6)</f>
        <v>118.125</v>
      </c>
      <c r="C11" s="18"/>
      <c r="D11" s="17">
        <f>B10*(B9+B6)</f>
        <v>118.125</v>
      </c>
      <c r="E11" s="17">
        <f>B10*(B9+B6)</f>
        <v>118.125</v>
      </c>
      <c r="F11" s="17">
        <f>B10*(B9+B6)</f>
        <v>118.125</v>
      </c>
      <c r="G11" s="17">
        <f>B10*(B9+B6)</f>
        <v>118.125</v>
      </c>
      <c r="H11" s="17">
        <f>B10*(B9+B6)</f>
        <v>118.125</v>
      </c>
      <c r="I11" s="17">
        <f>B10*(B9+B6)</f>
        <v>118.125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F4AE-2AE4-7946-8E97-A3928A11A886}">
  <dimension ref="A1:E7"/>
  <sheetViews>
    <sheetView zoomScale="246" workbookViewId="0">
      <selection activeCell="E2" sqref="E2"/>
    </sheetView>
  </sheetViews>
  <sheetFormatPr baseColWidth="10" defaultRowHeight="16" x14ac:dyDescent="0.2"/>
  <cols>
    <col min="1" max="1" width="13.1640625" customWidth="1"/>
    <col min="2" max="2" width="11.83203125" customWidth="1"/>
    <col min="3" max="3" width="25.5" customWidth="1"/>
    <col min="4" max="4" width="9.6640625" customWidth="1"/>
    <col min="5" max="5" width="12" customWidth="1"/>
  </cols>
  <sheetData>
    <row r="1" spans="1:5" ht="78" customHeight="1" x14ac:dyDescent="0.2">
      <c r="A1" s="9" t="s">
        <v>35</v>
      </c>
      <c r="B1" s="9" t="s">
        <v>32</v>
      </c>
      <c r="C1" s="9" t="s">
        <v>33</v>
      </c>
      <c r="D1" s="9" t="s">
        <v>8</v>
      </c>
      <c r="E1" s="9" t="s">
        <v>36</v>
      </c>
    </row>
    <row r="2" spans="1:5" ht="33" customHeight="1" x14ac:dyDescent="0.2">
      <c r="A2" s="20" t="s">
        <v>1</v>
      </c>
      <c r="B2" s="9">
        <v>30</v>
      </c>
      <c r="C2" s="9">
        <v>5</v>
      </c>
      <c r="D2" s="19">
        <v>1</v>
      </c>
      <c r="E2" s="19">
        <f>C2*B2*D2</f>
        <v>150</v>
      </c>
    </row>
    <row r="3" spans="1:5" x14ac:dyDescent="0.2">
      <c r="A3" s="19" t="s">
        <v>2</v>
      </c>
      <c r="B3" s="9">
        <v>28</v>
      </c>
      <c r="C3" s="9">
        <v>10</v>
      </c>
      <c r="D3" s="19">
        <v>2</v>
      </c>
      <c r="E3" s="19">
        <f t="shared" ref="E3:E7" si="0">C3*B3*D3</f>
        <v>560</v>
      </c>
    </row>
    <row r="4" spans="1:5" x14ac:dyDescent="0.2">
      <c r="A4" s="19" t="s">
        <v>34</v>
      </c>
      <c r="B4" s="9">
        <v>28</v>
      </c>
      <c r="C4" s="9">
        <v>15</v>
      </c>
      <c r="D4" s="19">
        <v>3</v>
      </c>
      <c r="E4" s="19">
        <f t="shared" si="0"/>
        <v>1260</v>
      </c>
    </row>
    <row r="5" spans="1:5" ht="34" x14ac:dyDescent="0.2">
      <c r="A5" s="20" t="s">
        <v>4</v>
      </c>
      <c r="B5" s="9">
        <v>28</v>
      </c>
      <c r="C5" s="9">
        <v>5</v>
      </c>
      <c r="D5" s="19">
        <v>1</v>
      </c>
      <c r="E5" s="19">
        <f>C5*B5*D5</f>
        <v>140</v>
      </c>
    </row>
    <row r="6" spans="1:5" ht="34" x14ac:dyDescent="0.2">
      <c r="A6" s="20" t="s">
        <v>5</v>
      </c>
      <c r="B6" s="9">
        <v>33</v>
      </c>
      <c r="C6" s="9">
        <v>13</v>
      </c>
      <c r="D6" s="19">
        <v>3</v>
      </c>
      <c r="E6" s="19">
        <f t="shared" si="0"/>
        <v>1287</v>
      </c>
    </row>
    <row r="7" spans="1:5" x14ac:dyDescent="0.2">
      <c r="A7" s="19" t="s">
        <v>6</v>
      </c>
      <c r="B7" s="9">
        <v>32</v>
      </c>
      <c r="C7" s="9">
        <v>7</v>
      </c>
      <c r="D7" s="19">
        <v>2</v>
      </c>
      <c r="E7" s="19">
        <f t="shared" si="0"/>
        <v>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B538-80FD-FC49-BDDA-AA22F977BF9C}">
  <dimension ref="A1:F7"/>
  <sheetViews>
    <sheetView zoomScale="220" workbookViewId="0">
      <selection activeCell="D5" sqref="D5"/>
    </sheetView>
  </sheetViews>
  <sheetFormatPr baseColWidth="10" defaultRowHeight="16" x14ac:dyDescent="0.2"/>
  <cols>
    <col min="2" max="2" width="14.5" customWidth="1"/>
    <col min="3" max="3" width="20.1640625" customWidth="1"/>
    <col min="4" max="4" width="14.6640625" customWidth="1"/>
    <col min="5" max="5" width="9.83203125" customWidth="1"/>
    <col min="6" max="6" width="16.6640625" customWidth="1"/>
  </cols>
  <sheetData>
    <row r="1" spans="1:6" ht="95" customHeight="1" x14ac:dyDescent="0.2">
      <c r="A1" s="9" t="s">
        <v>35</v>
      </c>
      <c r="B1" s="9" t="s">
        <v>38</v>
      </c>
      <c r="C1" s="9" t="s">
        <v>37</v>
      </c>
      <c r="D1" s="9" t="s">
        <v>39</v>
      </c>
      <c r="E1" s="9" t="s">
        <v>8</v>
      </c>
      <c r="F1" s="9" t="s">
        <v>40</v>
      </c>
    </row>
    <row r="2" spans="1:6" ht="34" x14ac:dyDescent="0.2">
      <c r="A2" s="20" t="s">
        <v>1</v>
      </c>
      <c r="B2" s="9">
        <v>75</v>
      </c>
      <c r="C2" s="9">
        <v>20</v>
      </c>
      <c r="D2" s="10">
        <v>5</v>
      </c>
      <c r="E2" s="10">
        <v>1</v>
      </c>
      <c r="F2" s="10">
        <f>C2*B2*(D2-E2)</f>
        <v>6000</v>
      </c>
    </row>
    <row r="3" spans="1:6" x14ac:dyDescent="0.2">
      <c r="A3" s="19" t="s">
        <v>2</v>
      </c>
      <c r="B3" s="9">
        <v>75</v>
      </c>
      <c r="C3" s="9">
        <v>15</v>
      </c>
      <c r="D3" s="10">
        <v>5</v>
      </c>
      <c r="E3" s="10">
        <v>2</v>
      </c>
      <c r="F3" s="10">
        <f t="shared" ref="F3:F7" si="0">C3*B3*(D3-E3)</f>
        <v>3375</v>
      </c>
    </row>
    <row r="4" spans="1:6" x14ac:dyDescent="0.2">
      <c r="A4" s="19" t="s">
        <v>34</v>
      </c>
      <c r="B4" s="9">
        <v>75</v>
      </c>
      <c r="C4" s="9">
        <v>10</v>
      </c>
      <c r="D4" s="10">
        <v>5</v>
      </c>
      <c r="E4" s="10">
        <v>3</v>
      </c>
      <c r="F4" s="10">
        <f t="shared" si="0"/>
        <v>1500</v>
      </c>
    </row>
    <row r="5" spans="1:6" ht="51" x14ac:dyDescent="0.2">
      <c r="A5" s="20" t="s">
        <v>4</v>
      </c>
      <c r="B5" s="9">
        <v>75</v>
      </c>
      <c r="C5" s="9">
        <v>20</v>
      </c>
      <c r="D5" s="10">
        <v>5</v>
      </c>
      <c r="E5" s="10">
        <v>1</v>
      </c>
      <c r="F5" s="10">
        <f t="shared" si="0"/>
        <v>6000</v>
      </c>
    </row>
    <row r="6" spans="1:6" ht="34" x14ac:dyDescent="0.2">
      <c r="A6" s="20" t="s">
        <v>5</v>
      </c>
      <c r="B6" s="6">
        <v>75</v>
      </c>
      <c r="C6" s="9">
        <v>7</v>
      </c>
      <c r="D6" s="10">
        <v>5</v>
      </c>
      <c r="E6" s="10">
        <v>3</v>
      </c>
      <c r="F6" s="10">
        <f t="shared" si="0"/>
        <v>1050</v>
      </c>
    </row>
    <row r="7" spans="1:6" x14ac:dyDescent="0.2">
      <c r="A7" s="19" t="s">
        <v>6</v>
      </c>
      <c r="B7" s="9">
        <v>75</v>
      </c>
      <c r="C7" s="9">
        <v>11</v>
      </c>
      <c r="D7" s="10">
        <v>5</v>
      </c>
      <c r="E7" s="10">
        <v>2</v>
      </c>
      <c r="F7" s="10">
        <f t="shared" si="0"/>
        <v>2475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C850-7A59-A648-A9FB-EDF9E31D40F1}">
  <dimension ref="A1:I7"/>
  <sheetViews>
    <sheetView zoomScale="200" workbookViewId="0">
      <selection activeCell="H6" sqref="H6"/>
    </sheetView>
  </sheetViews>
  <sheetFormatPr baseColWidth="10" defaultRowHeight="16" x14ac:dyDescent="0.2"/>
  <cols>
    <col min="1" max="1" width="13.6640625" style="21" customWidth="1"/>
    <col min="2" max="2" width="10.83203125" style="3"/>
    <col min="3" max="3" width="17.5" style="3" customWidth="1"/>
    <col min="4" max="4" width="13.83203125" style="3" customWidth="1"/>
    <col min="5" max="5" width="14" style="3" customWidth="1"/>
    <col min="6" max="6" width="15.5" style="3" customWidth="1"/>
    <col min="7" max="16384" width="10.83203125" style="3"/>
  </cols>
  <sheetData>
    <row r="1" spans="1:9" ht="68" x14ac:dyDescent="0.2">
      <c r="A1" s="11" t="s">
        <v>35</v>
      </c>
      <c r="B1" s="9" t="s">
        <v>41</v>
      </c>
      <c r="C1" s="9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</row>
    <row r="2" spans="1:9" ht="34" x14ac:dyDescent="0.2">
      <c r="A2" s="11" t="s">
        <v>1</v>
      </c>
      <c r="B2" s="9">
        <f>'Стоимость приобретения'!B3</f>
        <v>1950</v>
      </c>
      <c r="C2" s="9">
        <f>'Расходные материалы'!B11</f>
        <v>3660</v>
      </c>
      <c r="D2" s="9">
        <f>'Административные расходы'!D11</f>
        <v>118.125</v>
      </c>
      <c r="E2" s="9">
        <f>'Гарантийное обслуживание'!E2</f>
        <v>150</v>
      </c>
      <c r="F2" s="9">
        <f>'Пост гарантийное обслуживание'!F2</f>
        <v>6000</v>
      </c>
      <c r="G2" s="9">
        <f>SUM(B2:F2)</f>
        <v>11878.125</v>
      </c>
      <c r="H2" s="9">
        <f>G2/5</f>
        <v>2375.625</v>
      </c>
      <c r="I2" s="9">
        <f>(G2-B2)/5</f>
        <v>1985.625</v>
      </c>
    </row>
    <row r="3" spans="1:9" ht="17" x14ac:dyDescent="0.2">
      <c r="A3" s="11" t="s">
        <v>2</v>
      </c>
      <c r="B3" s="9">
        <f>'Стоимость приобретения'!C3</f>
        <v>2900</v>
      </c>
      <c r="C3" s="9">
        <f>'Расходные материалы'!C11</f>
        <v>2520</v>
      </c>
      <c r="D3" s="9">
        <f>'Административные расходы'!E11</f>
        <v>118.125</v>
      </c>
      <c r="E3" s="9">
        <f>'Гарантийное обслуживание'!E3</f>
        <v>560</v>
      </c>
      <c r="F3" s="9">
        <f>'Пост гарантийное обслуживание'!F3</f>
        <v>3375</v>
      </c>
      <c r="G3" s="9">
        <f t="shared" ref="G3:G7" si="0">SUM(B3:F3)</f>
        <v>9473.125</v>
      </c>
      <c r="H3" s="9">
        <f t="shared" ref="H3:H7" si="1">G3/5</f>
        <v>1894.625</v>
      </c>
      <c r="I3" s="9">
        <f t="shared" ref="I3:I7" si="2">(G3-B3)/5</f>
        <v>1314.625</v>
      </c>
    </row>
    <row r="4" spans="1:9" ht="17" x14ac:dyDescent="0.2">
      <c r="A4" s="11" t="s">
        <v>34</v>
      </c>
      <c r="B4" s="9">
        <f>'Стоимость приобретения'!D3</f>
        <v>1525</v>
      </c>
      <c r="C4" s="9">
        <f>'Расходные материалы'!D11</f>
        <v>2362.5</v>
      </c>
      <c r="D4" s="9">
        <f>'Административные расходы'!F11</f>
        <v>118.125</v>
      </c>
      <c r="E4" s="9">
        <f>'Гарантийное обслуживание'!E4</f>
        <v>1260</v>
      </c>
      <c r="F4" s="9">
        <f>'Пост гарантийное обслуживание'!F4</f>
        <v>1500</v>
      </c>
      <c r="G4" s="9">
        <f t="shared" si="0"/>
        <v>6765.625</v>
      </c>
      <c r="H4" s="9">
        <f t="shared" si="1"/>
        <v>1353.125</v>
      </c>
      <c r="I4" s="9">
        <f t="shared" si="2"/>
        <v>1048.125</v>
      </c>
    </row>
    <row r="5" spans="1:9" ht="38" customHeight="1" x14ac:dyDescent="0.2">
      <c r="A5" s="11" t="s">
        <v>4</v>
      </c>
      <c r="B5" s="9">
        <f>'Стоимость приобретения'!E3</f>
        <v>1575</v>
      </c>
      <c r="C5" s="9">
        <f>'Расходные материалы'!E11</f>
        <v>3060</v>
      </c>
      <c r="D5" s="9">
        <f>'Административные расходы'!G11</f>
        <v>118.125</v>
      </c>
      <c r="E5" s="9">
        <f>'Гарантийное обслуживание'!E5</f>
        <v>140</v>
      </c>
      <c r="F5" s="9">
        <f>'Пост гарантийное обслуживание'!F5</f>
        <v>6000</v>
      </c>
      <c r="G5" s="9">
        <f t="shared" si="0"/>
        <v>10893.125</v>
      </c>
      <c r="H5" s="9">
        <f t="shared" si="1"/>
        <v>2178.625</v>
      </c>
      <c r="I5" s="9">
        <f t="shared" si="2"/>
        <v>1863.625</v>
      </c>
    </row>
    <row r="6" spans="1:9" ht="34" x14ac:dyDescent="0.2">
      <c r="A6" s="11" t="s">
        <v>5</v>
      </c>
      <c r="B6" s="9">
        <f>'Стоимость приобретения'!F3</f>
        <v>1160</v>
      </c>
      <c r="C6" s="9">
        <f>'Расходные материалы'!F11</f>
        <v>1515</v>
      </c>
      <c r="D6" s="9">
        <f>'Административные расходы'!H11</f>
        <v>118.125</v>
      </c>
      <c r="E6" s="9">
        <f>'Гарантийное обслуживание'!E6</f>
        <v>1287</v>
      </c>
      <c r="F6" s="9">
        <f>'Пост гарантийное обслуживание'!F6</f>
        <v>1050</v>
      </c>
      <c r="G6" s="9">
        <f t="shared" si="0"/>
        <v>5130.125</v>
      </c>
      <c r="H6" s="9">
        <f t="shared" si="1"/>
        <v>1026.0250000000001</v>
      </c>
      <c r="I6" s="9">
        <f t="shared" si="2"/>
        <v>794.02499999999998</v>
      </c>
    </row>
    <row r="7" spans="1:9" ht="17" x14ac:dyDescent="0.2">
      <c r="A7" s="11" t="s">
        <v>6</v>
      </c>
      <c r="B7" s="9">
        <f>'Стоимость приобретения'!G3</f>
        <v>2610</v>
      </c>
      <c r="C7" s="9">
        <f>'Расходные материалы'!G11</f>
        <v>2606</v>
      </c>
      <c r="D7" s="9">
        <f>'Административные расходы'!I11</f>
        <v>118.125</v>
      </c>
      <c r="E7" s="9">
        <f>'Гарантийное обслуживание'!E7</f>
        <v>448</v>
      </c>
      <c r="F7" s="9">
        <f>'Пост гарантийное обслуживание'!F7</f>
        <v>2475</v>
      </c>
      <c r="G7" s="9">
        <f t="shared" si="0"/>
        <v>8257.125</v>
      </c>
      <c r="H7" s="9">
        <f t="shared" si="1"/>
        <v>1651.425</v>
      </c>
      <c r="I7" s="9">
        <f t="shared" si="2"/>
        <v>1129.425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4BE8-048D-954E-BA1C-F1E1F016D85B}">
  <dimension ref="A1"/>
  <sheetViews>
    <sheetView tabSelected="1" zoomScale="141" workbookViewId="0">
      <selection activeCell="K19" sqref="K19"/>
    </sheetView>
  </sheetViews>
  <sheetFormatPr baseColWidth="10" defaultRowHeight="16" x14ac:dyDescent="0.2"/>
  <cols>
    <col min="1" max="16384" width="10.8320312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Стоимость приобретения</vt:lpstr>
      <vt:lpstr>Расходные материалы</vt:lpstr>
      <vt:lpstr>Административные расходы</vt:lpstr>
      <vt:lpstr>Гарантийное обслуживание</vt:lpstr>
      <vt:lpstr>Пост гарантийное обслуживание</vt:lpstr>
      <vt:lpstr>ТСО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2025-03-14T08:05:02Z</dcterms:created>
  <dcterms:modified xsi:type="dcterms:W3CDTF">2025-03-19T05:13:02Z</dcterms:modified>
</cp:coreProperties>
</file>